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<sst xmlns="http://schemas.openxmlformats.org/spreadsheetml/2006/main" count="183" uniqueCount="72">
  <si>
    <t>ВСЕРОССИЙСКАЯ ФЕДЕРАЦИЯ САМБО</t>
  </si>
  <si>
    <t>ПРОТОКОЛ ВЗВЕШИВАНИЯ</t>
  </si>
  <si>
    <t xml:space="preserve">ИТОГОВЫЙ ПРОТОКОЛ                                                         </t>
  </si>
  <si>
    <t xml:space="preserve">В.К. </t>
  </si>
  <si>
    <t>ЗА 3 МЕСТО</t>
  </si>
  <si>
    <t>ВСТРЕЧА 1</t>
  </si>
  <si>
    <t xml:space="preserve"> место</t>
  </si>
  <si>
    <t>Цвет</t>
  </si>
  <si>
    <t>в.к.  82   кг</t>
  </si>
  <si>
    <t>№ п/ж</t>
  </si>
  <si>
    <t>Ф.И.О.</t>
  </si>
  <si>
    <t>Дата рожд., разряд</t>
  </si>
  <si>
    <t>Д. р., разряд</t>
  </si>
  <si>
    <t>Вед., регион</t>
  </si>
  <si>
    <t>Округ, субъект, город, ведомство</t>
  </si>
  <si>
    <t>№ карточки</t>
  </si>
  <si>
    <t>№ п\п</t>
  </si>
  <si>
    <t>Тренер</t>
  </si>
  <si>
    <t>Оценки</t>
  </si>
  <si>
    <t>Рез-т</t>
  </si>
  <si>
    <t>Юдин Максим Валерьевич</t>
  </si>
  <si>
    <t>Время</t>
  </si>
  <si>
    <t>13.05.1995, МСМК</t>
  </si>
  <si>
    <t>Рязанская обл.</t>
  </si>
  <si>
    <t>Фофанов К.Н., Серегин С.М.</t>
  </si>
  <si>
    <t>ЦФО</t>
  </si>
  <si>
    <t>Куржев Уали Рамазанович</t>
  </si>
  <si>
    <t>28.04.1989, ЗМС</t>
  </si>
  <si>
    <t>Кукушкин Фёдор Андреевич</t>
  </si>
  <si>
    <t>16.06.1993, МС</t>
  </si>
  <si>
    <t>Ивановская область</t>
  </si>
  <si>
    <t>Кузнецов В.А.</t>
  </si>
  <si>
    <t>Муртазин Сулейман Фаридович</t>
  </si>
  <si>
    <t>22.01.1993, МС</t>
  </si>
  <si>
    <t>Р. Башкортостан</t>
  </si>
  <si>
    <t>Р.Башкортостан</t>
  </si>
  <si>
    <t>Ахуньянов Р.М., Залеев Р.Г.</t>
  </si>
  <si>
    <t>Нелюбин Артур Алексеевич</t>
  </si>
  <si>
    <t>12.03.2001, КМС</t>
  </si>
  <si>
    <t>Пензенская обл.</t>
  </si>
  <si>
    <t>Голованов О.И.</t>
  </si>
  <si>
    <t>Руководитель ковра</t>
  </si>
  <si>
    <t>А</t>
  </si>
  <si>
    <t>Б</t>
  </si>
  <si>
    <t>ВСТРЕЧА 2</t>
  </si>
  <si>
    <t>ПФО</t>
  </si>
  <si>
    <t>ВСТРЕЧИ ПО КРУГАМ</t>
  </si>
  <si>
    <t>A</t>
  </si>
  <si>
    <t>ФИНАЛ</t>
  </si>
  <si>
    <t xml:space="preserve"> (Круг)</t>
  </si>
  <si>
    <t>1/4</t>
  </si>
  <si>
    <t>№ встр</t>
  </si>
  <si>
    <t>Очки</t>
  </si>
  <si>
    <t>Результат</t>
  </si>
  <si>
    <t>7-8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</si>
  <si>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</si>
  <si>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</si>
  <si>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</si>
  <si>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</si>
  <si>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</si>
  <si>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Полуфинал</t>
  </si>
  <si>
    <t>Тренер победителя:</t>
  </si>
  <si>
    <t>Награждение проводят:</t>
  </si>
  <si>
    <t xml:space="preserve">ПРОТОКОЛ ХОДА СОРЕВНОВАНИЙ        </t>
  </si>
  <si>
    <t>А1</t>
  </si>
  <si>
    <t>Б1</t>
  </si>
  <si>
    <t xml:space="preserve"> (Утешительные встречи)</t>
  </si>
  <si>
    <t>1 место</t>
  </si>
  <si>
    <t>(Утешительные встречи)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</si>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</sst>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6">
    <font>
      <sz val="10.0"/>
      <color rgb="FF000000"/>
      <name val="Arial"/>
    </font>
    <font>
      <sz val="14.0"/>
      <color rgb="FFFF0000"/>
      <name val="Cyrillicold"/>
    </font>
    <font>
      <b/>
      <sz val="10.0"/>
      <color theme="1"/>
      <name val="Arial"/>
    </font>
    <font>
      <b/>
      <i/>
      <sz val="12.0"/>
      <color theme="1"/>
      <name val="Arial"/>
    </font>
    <font/>
    <font>
      <b/>
      <i/>
      <sz val="11.0"/>
      <color theme="1"/>
      <name val="Arial"/>
    </font>
    <font>
      <b/>
      <u/>
      <sz val="12.0"/>
      <color rgb="FF0000FF"/>
      <name val="Arial"/>
    </font>
    <font>
      <sz val="10.0"/>
      <color theme="1"/>
      <name val="Arial"/>
    </font>
    <font>
      <b/>
      <sz val="10.0"/>
      <color theme="1"/>
      <name val="Arial Narrow"/>
    </font>
    <font>
      <sz val="12.0"/>
      <color theme="1"/>
      <name val="Arial"/>
    </font>
    <font>
      <sz val="10.0"/>
      <color theme="1"/>
      <name val="Arial Narrow"/>
    </font>
    <font>
      <sz val="10.0"/>
      <color rgb="FFFF0000"/>
      <name val="Arial Narrow"/>
    </font>
    <font>
      <b/>
      <sz val="10.0"/>
      <color rgb="FFFF0000"/>
      <name val="Arial Narrow"/>
    </font>
    <font>
      <b/>
      <sz val="10.0"/>
      <color rgb="FFFF0000"/>
      <name val="Arial"/>
    </font>
    <font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sz val="10.0"/>
      <color theme="0"/>
      <name val="Arial Narrow"/>
    </font>
    <font>
      <sz val="9.0"/>
      <color theme="0"/>
      <name val="Arial Narrow"/>
    </font>
    <font>
      <sz val="8.0"/>
      <color theme="1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4" numFmtId="0" xfId="0" applyBorder="1" applyFont="1"/>
    <xf borderId="3" fillId="2" fontId="5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0" fillId="0" fontId="2" numFmtId="0" xfId="0" applyAlignment="1" applyFont="1">
      <alignment horizontal="center" shrinkToFit="0" vertical="center" wrapText="0"/>
    </xf>
    <xf borderId="6" fillId="0" fontId="4" numFmtId="0" xfId="0" applyBorder="1" applyFont="1"/>
    <xf borderId="0" fillId="0" fontId="6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vertical="center" wrapText="1"/>
    </xf>
    <xf borderId="7" fillId="0" fontId="10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shrinkToFit="0" vertical="bottom" wrapText="0"/>
    </xf>
    <xf borderId="8" fillId="0" fontId="8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11" fillId="0" fontId="10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14" fillId="0" fontId="10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7" fillId="0" fontId="4" numFmtId="0" xfId="0" applyBorder="1" applyFont="1"/>
    <xf borderId="15" fillId="0" fontId="10" numFmtId="0" xfId="0" applyAlignment="1" applyBorder="1" applyFont="1">
      <alignment horizontal="center" shrinkToFit="0" vertical="center" wrapText="1"/>
    </xf>
    <xf borderId="10" fillId="0" fontId="12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center" shrinkToFit="0" vertical="center" wrapText="1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4" numFmtId="0" xfId="0" applyBorder="1" applyFont="1"/>
    <xf borderId="24" fillId="0" fontId="4" numFmtId="0" xfId="0" applyBorder="1" applyFont="1"/>
    <xf borderId="25" fillId="0" fontId="4" numFmtId="0" xfId="0" applyBorder="1" applyFont="1"/>
    <xf borderId="10" fillId="0" fontId="13" numFmtId="0" xfId="0" applyAlignment="1" applyBorder="1" applyFont="1">
      <alignment horizontal="center" shrinkToFit="0" vertical="center" wrapText="1"/>
    </xf>
    <xf borderId="10" fillId="3" fontId="10" numFmtId="0" xfId="0" applyAlignment="1" applyBorder="1" applyFill="1" applyFont="1">
      <alignment horizontal="left" shrinkToFit="0" vertical="center" wrapText="1"/>
    </xf>
    <xf borderId="9" fillId="0" fontId="14" numFmtId="0" xfId="0" applyAlignment="1" applyBorder="1" applyFont="1">
      <alignment horizontal="center" shrinkToFit="0" vertical="center" wrapText="1"/>
    </xf>
    <xf borderId="10" fillId="0" fontId="10" numFmtId="14" xfId="0" applyAlignment="1" applyBorder="1" applyFont="1" applyNumberFormat="1">
      <alignment horizontal="center" shrinkToFit="0" vertical="center" wrapText="1"/>
    </xf>
    <xf borderId="26" fillId="0" fontId="4" numFmtId="0" xfId="0" applyBorder="1" applyFont="1"/>
    <xf borderId="17" fillId="0" fontId="10" numFmtId="0" xfId="0" applyAlignment="1" applyBorder="1" applyFont="1">
      <alignment horizontal="center" shrinkToFit="0" vertical="center" wrapText="1"/>
    </xf>
    <xf borderId="27" fillId="0" fontId="4" numFmtId="0" xfId="0" applyBorder="1" applyFont="1"/>
    <xf borderId="10" fillId="0" fontId="10" numFmtId="49" xfId="0" applyAlignment="1" applyBorder="1" applyFont="1" applyNumberFormat="1">
      <alignment horizontal="center" shrinkToFit="0" vertical="center" wrapText="1"/>
    </xf>
    <xf borderId="10" fillId="4" fontId="10" numFmtId="0" xfId="0" applyAlignment="1" applyBorder="1" applyFill="1" applyFont="1">
      <alignment horizontal="center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10" fillId="0" fontId="10" numFmtId="0" xfId="0" applyAlignment="1" applyBorder="1" applyFont="1">
      <alignment horizontal="left" shrinkToFit="0" vertical="center" wrapText="1"/>
    </xf>
    <xf borderId="12" fillId="0" fontId="10" numFmtId="14" xfId="0" applyAlignment="1" applyBorder="1" applyFont="1" applyNumberFormat="1">
      <alignment horizontal="center" shrinkToFit="0" vertical="center" wrapText="1"/>
    </xf>
    <xf borderId="10" fillId="0" fontId="7" numFmtId="0" xfId="0" applyAlignment="1" applyBorder="1" applyFont="1">
      <alignment horizontal="center" shrinkToFit="0" vertical="center" wrapText="1"/>
    </xf>
    <xf borderId="10" fillId="0" fontId="10" numFmtId="14" xfId="0" applyAlignment="1" applyBorder="1" applyFont="1" applyNumberFormat="1">
      <alignment horizontal="left" shrinkToFit="0" vertical="center" wrapText="1"/>
    </xf>
    <xf borderId="15" fillId="0" fontId="10" numFmtId="49" xfId="0" applyAlignment="1" applyBorder="1" applyFont="1" applyNumberFormat="1">
      <alignment horizontal="center" shrinkToFit="0" vertical="center" wrapText="1"/>
    </xf>
    <xf borderId="10" fillId="0" fontId="14" numFmtId="0" xfId="0" applyAlignment="1" applyBorder="1" applyFont="1">
      <alignment horizontal="center" shrinkToFit="0" vertical="center" wrapText="1"/>
    </xf>
    <xf borderId="17" fillId="0" fontId="10" numFmtId="0" xfId="0" applyAlignment="1" applyBorder="1" applyFont="1">
      <alignment horizontal="left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16" fillId="0" fontId="10" numFmtId="0" xfId="0" applyAlignment="1" applyBorder="1" applyFont="1">
      <alignment horizontal="left" shrinkToFit="0" vertical="center" wrapText="1"/>
    </xf>
    <xf borderId="28" fillId="0" fontId="4" numFmtId="0" xfId="0" applyBorder="1" applyFont="1"/>
    <xf borderId="10" fillId="5" fontId="10" numFmtId="0" xfId="0" applyAlignment="1" applyBorder="1" applyFill="1" applyFont="1">
      <alignment horizontal="center" shrinkToFit="0" vertical="center" wrapText="1"/>
    </xf>
    <xf borderId="10" fillId="0" fontId="10" numFmtId="49" xfId="0" applyAlignment="1" applyBorder="1" applyFont="1" applyNumberFormat="1">
      <alignment horizontal="left" shrinkToFit="0" vertical="center" wrapText="1"/>
    </xf>
    <xf borderId="29" fillId="0" fontId="4" numFmtId="0" xfId="0" applyBorder="1" applyFont="1"/>
    <xf borderId="10" fillId="0" fontId="7" numFmtId="49" xfId="0" applyAlignment="1" applyBorder="1" applyFont="1" applyNumberFormat="1">
      <alignment horizontal="center" shrinkToFit="0" vertical="center" wrapText="1"/>
    </xf>
    <xf borderId="30" fillId="0" fontId="8" numFmtId="0" xfId="0" applyAlignment="1" applyBorder="1" applyFont="1">
      <alignment horizontal="center" shrinkToFit="0" vertical="center" wrapText="1"/>
    </xf>
    <xf borderId="31" fillId="0" fontId="14" numFmtId="0" xfId="0" applyAlignment="1" applyBorder="1" applyFont="1">
      <alignment horizontal="center" shrinkToFit="0" vertical="center" wrapText="1"/>
    </xf>
    <xf borderId="30" fillId="0" fontId="10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32" fillId="0" fontId="7" numFmtId="0" xfId="0" applyAlignment="1" applyBorder="1" applyFont="1">
      <alignment shrinkToFit="0" vertical="bottom" wrapText="0"/>
    </xf>
    <xf borderId="17" fillId="0" fontId="10" numFmtId="14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7" numFmtId="0" xfId="0" applyAlignment="1" applyFont="1">
      <alignment horizontal="left" shrinkToFit="0" vertical="bottom" wrapText="0"/>
    </xf>
    <xf borderId="33" fillId="0" fontId="10" numFmtId="0" xfId="0" applyAlignment="1" applyBorder="1" applyFont="1">
      <alignment horizontal="left" shrinkToFit="0" vertical="center" wrapText="1"/>
    </xf>
    <xf borderId="10" fillId="0" fontId="8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7" fillId="0" fontId="1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shrinkToFit="0" vertical="center" wrapText="0"/>
    </xf>
    <xf borderId="34" fillId="0" fontId="8" numFmtId="0" xfId="0" applyAlignment="1" applyBorder="1" applyFont="1">
      <alignment horizontal="center" shrinkToFit="0" vertical="center" wrapText="1"/>
    </xf>
    <xf borderId="0" fillId="0" fontId="17" numFmtId="49" xfId="0" applyAlignment="1" applyFont="1" applyNumberFormat="1">
      <alignment horizontal="center" shrinkToFit="0" vertical="center" wrapText="0"/>
    </xf>
    <xf borderId="0" fillId="0" fontId="14" numFmtId="0" xfId="0" applyAlignment="1" applyFont="1">
      <alignment horizontal="center" shrinkToFit="0" vertical="center" wrapText="1"/>
    </xf>
    <xf borderId="35" fillId="0" fontId="18" numFmtId="0" xfId="0" applyAlignment="1" applyBorder="1" applyFont="1">
      <alignment horizontal="center" shrinkToFit="0" vertical="center" wrapText="1"/>
    </xf>
    <xf borderId="34" fillId="0" fontId="10" numFmtId="0" xfId="0" applyAlignment="1" applyBorder="1" applyFont="1">
      <alignment horizontal="left" shrinkToFit="0" vertical="center" wrapText="1"/>
    </xf>
    <xf borderId="12" fillId="0" fontId="19" numFmtId="0" xfId="0" applyAlignment="1" applyBorder="1" applyFont="1">
      <alignment horizontal="center" shrinkToFit="0" vertical="center" wrapText="1"/>
    </xf>
    <xf borderId="27" fillId="0" fontId="10" numFmtId="0" xfId="0" applyAlignment="1" applyBorder="1" applyFont="1">
      <alignment horizontal="center" shrinkToFit="0" vertical="center" wrapText="1"/>
    </xf>
    <xf borderId="15" fillId="0" fontId="18" numFmtId="0" xfId="0" applyAlignment="1" applyBorder="1" applyFont="1">
      <alignment horizontal="center" shrinkToFit="0" vertical="center" wrapText="1"/>
    </xf>
    <xf borderId="26" fillId="0" fontId="10" numFmtId="0" xfId="0" applyAlignment="1" applyBorder="1" applyFont="1">
      <alignment horizontal="center" shrinkToFit="0" vertical="center" wrapText="1"/>
    </xf>
    <xf borderId="15" fillId="0" fontId="18" numFmtId="49" xfId="0" applyAlignment="1" applyBorder="1" applyFont="1" applyNumberFormat="1">
      <alignment horizontal="center" shrinkToFit="0" vertical="center" wrapText="1"/>
    </xf>
    <xf borderId="16" fillId="0" fontId="18" numFmtId="49" xfId="0" applyAlignment="1" applyBorder="1" applyFont="1" applyNumberFormat="1">
      <alignment horizontal="center" shrinkToFit="0" vertical="center" wrapText="1"/>
    </xf>
    <xf borderId="36" fillId="0" fontId="10" numFmtId="0" xfId="0" applyAlignment="1" applyBorder="1" applyFont="1">
      <alignment horizontal="left" shrinkToFit="0" vertical="center" wrapText="1"/>
    </xf>
    <xf borderId="30" fillId="0" fontId="8" numFmtId="49" xfId="0" applyAlignment="1" applyBorder="1" applyFont="1" applyNumberFormat="1">
      <alignment horizontal="center" shrinkToFit="0" vertical="center" wrapText="1"/>
    </xf>
    <xf borderId="37" fillId="0" fontId="4" numFmtId="0" xfId="0" applyBorder="1" applyFont="1"/>
    <xf borderId="0" fillId="0" fontId="2" numFmtId="0" xfId="0" applyAlignment="1" applyFont="1">
      <alignment horizontal="center" shrinkToFit="0" vertical="bottom" wrapText="0"/>
    </xf>
    <xf borderId="14" fillId="0" fontId="9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horizontal="center" shrinkToFit="0" vertical="bottom" wrapText="0"/>
    </xf>
    <xf borderId="15" fillId="0" fontId="20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horizontal="left" shrinkToFit="0" vertical="center" wrapText="1"/>
    </xf>
    <xf borderId="15" fillId="0" fontId="7" numFmtId="14" xfId="0" applyAlignment="1" applyBorder="1" applyFont="1" applyNumberFormat="1">
      <alignment horizontal="center" shrinkToFit="0" vertical="center" wrapText="1"/>
    </xf>
    <xf borderId="15" fillId="0" fontId="7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shrinkToFit="0" vertical="bottom" wrapText="0"/>
    </xf>
    <xf borderId="15" fillId="0" fontId="8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shrinkToFit="0" vertical="bottom" wrapText="0"/>
    </xf>
    <xf borderId="15" fillId="0" fontId="8" numFmtId="49" xfId="0" applyAlignment="1" applyBorder="1" applyFont="1" applyNumberFormat="1">
      <alignment horizontal="center" shrinkToFit="0" vertical="center" wrapText="1"/>
    </xf>
    <xf borderId="15" fillId="0" fontId="9" numFmtId="0" xfId="0" applyAlignment="1" applyBorder="1" applyFont="1">
      <alignment horizontal="center" shrinkToFit="0" vertical="center" wrapText="1"/>
    </xf>
    <xf borderId="38" fillId="0" fontId="2" numFmtId="0" xfId="0" applyAlignment="1" applyBorder="1" applyFont="1">
      <alignment horizontal="center" shrinkToFit="0" vertical="center" wrapText="1"/>
    </xf>
    <xf borderId="9" fillId="0" fontId="4" numFmtId="0" xfId="0" applyBorder="1" applyFont="1"/>
    <xf borderId="39" fillId="0" fontId="4" numFmtId="0" xfId="0" applyBorder="1" applyFont="1"/>
    <xf borderId="11" fillId="0" fontId="4" numFmtId="0" xfId="0" applyBorder="1" applyFont="1"/>
    <xf borderId="0" fillId="0" fontId="2" numFmtId="0" xfId="0" applyAlignment="1" applyFont="1">
      <alignment shrinkToFit="0" vertical="center" wrapText="1"/>
    </xf>
    <xf borderId="10" fillId="0" fontId="20" numFmtId="0" xfId="0" applyAlignment="1" applyBorder="1" applyFont="1">
      <alignment horizontal="center" shrinkToFit="0" vertical="center" wrapText="1"/>
    </xf>
    <xf borderId="10" fillId="0" fontId="7" numFmtId="0" xfId="0" applyAlignment="1" applyBorder="1" applyFont="1">
      <alignment horizontal="left" shrinkToFit="0" vertical="center" wrapText="1"/>
    </xf>
    <xf borderId="10" fillId="0" fontId="7" numFmtId="1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3" fillId="2" fontId="3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shrinkToFit="0" vertical="center" wrapText="0"/>
    </xf>
    <xf borderId="9" fillId="0" fontId="7" numFmtId="0" xfId="0" applyAlignment="1" applyBorder="1" applyFon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0"/>
    </xf>
    <xf borderId="0" fillId="0" fontId="23" numFmtId="0" xfId="0" applyAlignment="1" applyFont="1">
      <alignment shrinkToFit="0" vertical="bottom" wrapText="0"/>
    </xf>
    <xf borderId="0" fillId="0" fontId="21" numFmtId="0" xfId="0" applyAlignment="1" applyFont="1">
      <alignment horizontal="left" shrinkToFit="0" vertical="center" wrapText="1"/>
    </xf>
    <xf borderId="0" fillId="0" fontId="22" numFmtId="0" xfId="0" applyAlignment="1" applyFont="1">
      <alignment shrinkToFit="0" vertical="bottom" wrapText="0"/>
    </xf>
    <xf borderId="0" fillId="0" fontId="7" numFmtId="49" xfId="0" applyAlignment="1" applyFont="1" applyNumberFormat="1">
      <alignment horizontal="center" shrinkToFit="0" vertical="center" wrapText="0"/>
    </xf>
    <xf borderId="3" fillId="5" fontId="24" numFmtId="0" xfId="0" applyAlignment="1" applyBorder="1" applyFon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40" fillId="4" fontId="25" numFmtId="0" xfId="0" applyAlignment="1" applyBorder="1" applyFont="1">
      <alignment horizontal="center" shrinkToFit="0" vertical="center" wrapText="0"/>
    </xf>
    <xf borderId="9" fillId="0" fontId="26" numFmtId="0" xfId="0" applyAlignment="1" applyBorder="1" applyFont="1">
      <alignment horizontal="left" shrinkToFit="0" vertical="center" wrapText="1"/>
    </xf>
    <xf borderId="11" fillId="0" fontId="7" numFmtId="14" xfId="0" applyAlignment="1" applyBorder="1" applyFont="1" applyNumberFormat="1">
      <alignment horizontal="center" shrinkToFit="0" vertical="center" wrapText="1"/>
    </xf>
    <xf borderId="39" fillId="0" fontId="22" numFmtId="14" xfId="0" applyAlignment="1" applyBorder="1" applyFont="1" applyNumberFormat="1">
      <alignment horizontal="center" shrinkToFit="0" vertical="center" wrapText="1"/>
    </xf>
    <xf borderId="11" fillId="0" fontId="7" numFmtId="0" xfId="0" applyAlignment="1" applyBorder="1" applyFont="1">
      <alignment horizontal="center" shrinkToFit="0" vertical="center" wrapText="1"/>
    </xf>
    <xf borderId="8" fillId="0" fontId="10" numFmtId="1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right" shrinkToFit="0" vertical="bottom" wrapText="0"/>
    </xf>
    <xf borderId="41" fillId="0" fontId="4" numFmtId="0" xfId="0" applyBorder="1" applyFont="1"/>
    <xf borderId="42" fillId="0" fontId="4" numFmtId="0" xfId="0" applyBorder="1" applyFont="1"/>
    <xf borderId="43" fillId="0" fontId="4" numFmtId="0" xfId="0" applyBorder="1" applyFont="1"/>
    <xf borderId="8" fillId="0" fontId="2" numFmtId="49" xfId="0" applyAlignment="1" applyBorder="1" applyFont="1" applyNumberFormat="1">
      <alignment horizontal="center" shrinkToFit="0" vertical="center" wrapText="0"/>
    </xf>
    <xf borderId="0" fillId="0" fontId="22" numFmtId="0" xfId="0" applyAlignment="1" applyFont="1">
      <alignment horizontal="center" shrinkToFit="0" vertical="center" wrapText="1"/>
    </xf>
    <xf borderId="0" fillId="0" fontId="7" numFmtId="49" xfId="0" applyAlignment="1" applyFont="1" applyNumberFormat="1">
      <alignment shrinkToFit="0" vertical="center" wrapText="0"/>
    </xf>
    <xf borderId="44" fillId="0" fontId="4" numFmtId="0" xfId="0" applyBorder="1" applyFont="1"/>
    <xf borderId="45" fillId="0" fontId="21" numFmtId="0" xfId="0" applyAlignment="1" applyBorder="1" applyFont="1">
      <alignment horizontal="center" shrinkToFit="0" vertical="center" wrapText="1"/>
    </xf>
    <xf borderId="40" fillId="5" fontId="25" numFmtId="0" xfId="0" applyAlignment="1" applyBorder="1" applyFont="1">
      <alignment horizontal="center" shrinkToFit="0" vertical="center" wrapText="0"/>
    </xf>
    <xf borderId="34" fillId="0" fontId="10" numFmtId="14" xfId="0" applyAlignment="1" applyBorder="1" applyFont="1" applyNumberFormat="1">
      <alignment horizontal="center" shrinkToFit="0" vertical="center" wrapText="1"/>
    </xf>
    <xf borderId="34" fillId="0" fontId="10" numFmtId="0" xfId="0" applyAlignment="1" applyBorder="1" applyFont="1">
      <alignment horizontal="center" shrinkToFit="0" vertical="center" wrapText="1"/>
    </xf>
    <xf borderId="18" fillId="0" fontId="7" numFmtId="49" xfId="0" applyAlignment="1" applyBorder="1" applyFont="1" applyNumberFormat="1">
      <alignment horizontal="center" shrinkToFit="0" vertical="center" wrapText="0"/>
    </xf>
    <xf borderId="40" fillId="6" fontId="25" numFmtId="0" xfId="0" applyAlignment="1" applyBorder="1" applyFill="1" applyFont="1">
      <alignment horizontal="center" shrinkToFit="0" vertical="center" wrapText="0"/>
    </xf>
    <xf borderId="31" fillId="0" fontId="7" numFmtId="49" xfId="0" applyAlignment="1" applyBorder="1" applyFont="1" applyNumberFormat="1">
      <alignment horizontal="center" shrinkToFit="0" vertical="center" wrapText="0"/>
    </xf>
    <xf borderId="26" fillId="0" fontId="7" numFmtId="49" xfId="0" applyAlignment="1" applyBorder="1" applyFont="1" applyNumberFormat="1">
      <alignment horizontal="center" shrinkToFit="0" vertical="center" wrapText="0"/>
    </xf>
    <xf borderId="43" fillId="0" fontId="7" numFmtId="0" xfId="0" applyAlignment="1" applyBorder="1" applyFont="1">
      <alignment shrinkToFit="0" vertical="bottom" wrapText="0"/>
    </xf>
    <xf borderId="2" fillId="0" fontId="9" numFmtId="49" xfId="0" applyAlignment="1" applyBorder="1" applyFont="1" applyNumberFormat="1">
      <alignment shrinkToFit="0" vertical="center" wrapText="0"/>
    </xf>
    <xf borderId="2" fillId="0" fontId="9" numFmtId="0" xfId="0" applyAlignment="1" applyBorder="1" applyFont="1">
      <alignment shrinkToFit="0" vertical="center" wrapText="0"/>
    </xf>
    <xf borderId="38" fillId="0" fontId="22" numFmtId="0" xfId="0" applyAlignment="1" applyBorder="1" applyFont="1">
      <alignment horizontal="center" shrinkToFit="0" vertical="center" wrapText="1"/>
    </xf>
    <xf borderId="7" fillId="0" fontId="7" numFmtId="49" xfId="0" applyAlignment="1" applyBorder="1" applyFont="1" applyNumberFormat="1">
      <alignment horizontal="center" shrinkToFit="0" vertical="center" wrapText="0"/>
    </xf>
    <xf borderId="0" fillId="0" fontId="27" numFmtId="0" xfId="0" applyFont="1"/>
    <xf borderId="1" fillId="0" fontId="4" numFmtId="0" xfId="0" applyBorder="1" applyFont="1"/>
    <xf borderId="0" fillId="0" fontId="9" numFmtId="49" xfId="0" applyAlignment="1" applyFont="1" applyNumberFormat="1">
      <alignment horizontal="center" shrinkToFit="0" vertical="center" wrapText="0"/>
    </xf>
    <xf borderId="31" fillId="0" fontId="22" numFmtId="0" xfId="0" applyAlignment="1" applyBorder="1" applyFont="1">
      <alignment shrinkToFit="0" vertical="bottom" wrapText="0"/>
    </xf>
    <xf borderId="7" fillId="0" fontId="22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center" wrapText="1"/>
    </xf>
    <xf borderId="16" fillId="0" fontId="2" numFmtId="49" xfId="0" applyAlignment="1" applyBorder="1" applyFont="1" applyNumberFormat="1">
      <alignment horizontal="center" shrinkToFit="0" vertical="center" wrapText="0"/>
    </xf>
    <xf borderId="43" fillId="0" fontId="7" numFmtId="49" xfId="0" applyAlignment="1" applyBorder="1" applyFont="1" applyNumberFormat="1">
      <alignment horizontal="center" shrinkToFit="0" vertical="center" wrapText="0"/>
    </xf>
    <xf borderId="25" fillId="0" fontId="7" numFmtId="49" xfId="0" applyAlignment="1" applyBorder="1" applyFont="1" applyNumberFormat="1">
      <alignment horizontal="center" shrinkToFit="0" vertical="center" wrapText="0"/>
    </xf>
    <xf borderId="11" fillId="0" fontId="20" numFmtId="49" xfId="0" applyAlignment="1" applyBorder="1" applyFont="1" applyNumberFormat="1">
      <alignment horizontal="center" shrinkToFit="0" vertical="center" wrapText="1"/>
    </xf>
    <xf borderId="26" fillId="0" fontId="7" numFmtId="0" xfId="0" applyAlignment="1" applyBorder="1" applyFont="1">
      <alignment shrinkToFit="0" vertical="bottom" wrapText="0"/>
    </xf>
    <xf borderId="11" fillId="0" fontId="8" numFmtId="0" xfId="0" applyAlignment="1" applyBorder="1" applyFont="1">
      <alignment horizontal="center" shrinkToFit="0" vertical="center" wrapText="1"/>
    </xf>
    <xf borderId="11" fillId="0" fontId="8" numFmtId="49" xfId="0" applyAlignment="1" applyBorder="1" applyFont="1" applyNumberFormat="1">
      <alignment horizontal="center" shrinkToFit="0" vertical="center" wrapText="1"/>
    </xf>
    <xf borderId="11" fillId="0" fontId="10" numFmtId="49" xfId="0" applyAlignment="1" applyBorder="1" applyFont="1" applyNumberFormat="1">
      <alignment horizontal="center" shrinkToFit="0" vertical="center" wrapText="1"/>
    </xf>
    <xf borderId="10" fillId="0" fontId="28" numFmtId="49" xfId="0" applyAlignment="1" applyBorder="1" applyFont="1" applyNumberFormat="1">
      <alignment horizontal="center" shrinkToFit="0" vertical="center" wrapText="1"/>
    </xf>
    <xf borderId="3" fillId="0" fontId="29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bottom" wrapText="0"/>
    </xf>
    <xf borderId="0" fillId="0" fontId="21" numFmtId="0" xfId="0" applyAlignment="1" applyFont="1">
      <alignment horizontal="center" shrinkToFit="0" vertical="center" wrapText="0"/>
    </xf>
    <xf borderId="0" fillId="0" fontId="7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2" numFmtId="49" xfId="0" applyAlignment="1" applyBorder="1" applyFont="1" applyNumberFormat="1">
      <alignment horizontal="right" shrinkToFit="0" vertical="center" wrapText="0"/>
    </xf>
    <xf borderId="17" fillId="0" fontId="7" numFmtId="0" xfId="0" applyAlignment="1" applyBorder="1" applyFont="1">
      <alignment shrinkToFit="0" vertical="bottom" wrapText="0"/>
    </xf>
    <xf borderId="27" fillId="0" fontId="7" numFmtId="0" xfId="0" applyAlignment="1" applyBorder="1" applyFont="1">
      <alignment shrinkToFit="0" vertical="bottom" wrapText="0"/>
    </xf>
    <xf borderId="31" fillId="0" fontId="7" numFmtId="0" xfId="0" applyAlignment="1" applyBorder="1" applyFont="1">
      <alignment shrinkToFit="0" vertical="bottom" wrapText="0"/>
    </xf>
    <xf borderId="8" fillId="0" fontId="30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bottom" wrapText="0"/>
    </xf>
    <xf borderId="23" fillId="0" fontId="7" numFmtId="0" xfId="0" applyAlignment="1" applyBorder="1" applyFont="1">
      <alignment shrinkToFit="0" vertical="bottom" wrapText="0"/>
    </xf>
    <xf borderId="0" fillId="0" fontId="9" numFmtId="0" xfId="0" applyAlignment="1" applyFont="1">
      <alignment horizontal="center" shrinkToFit="0" vertical="center" wrapText="0"/>
    </xf>
    <xf borderId="21" fillId="0" fontId="7" numFmtId="0" xfId="0" applyAlignment="1" applyBorder="1" applyFont="1">
      <alignment shrinkToFit="0" vertical="bottom" wrapText="0"/>
    </xf>
    <xf borderId="34" fillId="0" fontId="21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shrinkToFit="0" vertical="bottom" wrapText="0"/>
    </xf>
    <xf borderId="8" fillId="0" fontId="2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3" numFmtId="0" xfId="0" applyAlignment="1" applyBorder="1" applyFont="1">
      <alignment horizontal="center" shrinkToFit="0" vertical="center" wrapText="1"/>
    </xf>
    <xf borderId="47" fillId="0" fontId="4" numFmtId="0" xfId="0" applyBorder="1" applyFont="1"/>
    <xf borderId="48" fillId="0" fontId="4" numFmtId="0" xfId="0" applyBorder="1" applyFont="1"/>
    <xf borderId="31" fillId="0" fontId="2" numFmtId="0" xfId="0" applyAlignment="1" applyBorder="1" applyFont="1">
      <alignment shrinkToFit="0" vertical="bottom" wrapText="0"/>
    </xf>
    <xf borderId="34" fillId="0" fontId="30" numFmtId="0" xfId="0" applyAlignment="1" applyBorder="1" applyFont="1">
      <alignment horizontal="center" shrinkToFit="0" vertical="center" wrapText="1"/>
    </xf>
    <xf borderId="7" fillId="0" fontId="2" numFmtId="0" xfId="0" applyAlignment="1" applyBorder="1" applyFont="1">
      <alignment shrinkToFit="0" vertical="bottom" wrapText="0"/>
    </xf>
    <xf borderId="31" fillId="0" fontId="7" numFmtId="0" xfId="0" applyAlignment="1" applyBorder="1" applyFont="1">
      <alignment horizontal="center" shrinkToFit="0" vertical="center" wrapText="0"/>
    </xf>
    <xf borderId="26" fillId="0" fontId="7" numFmtId="0" xfId="0" applyAlignment="1" applyBorder="1" applyFont="1">
      <alignment horizontal="center" shrinkToFit="0" vertical="center" wrapText="0"/>
    </xf>
    <xf borderId="49" fillId="0" fontId="4" numFmtId="0" xfId="0" applyBorder="1" applyFont="1"/>
    <xf borderId="50" fillId="0" fontId="4" numFmtId="0" xfId="0" applyBorder="1" applyFont="1"/>
    <xf borderId="51" fillId="0" fontId="4" numFmtId="0" xfId="0" applyBorder="1" applyFont="1"/>
    <xf borderId="27" fillId="0" fontId="7" numFmtId="0" xfId="0" applyAlignment="1" applyBorder="1" applyFont="1">
      <alignment horizontal="center" shrinkToFit="0" vertical="center" wrapText="0"/>
    </xf>
    <xf borderId="34" fillId="0" fontId="31" numFmtId="0" xfId="0" applyAlignment="1" applyBorder="1" applyFont="1">
      <alignment horizontal="left" shrinkToFit="0" vertical="center" wrapText="1"/>
    </xf>
    <xf borderId="34" fillId="0" fontId="31" numFmtId="0" xfId="0" applyAlignment="1" applyBorder="1" applyFont="1">
      <alignment horizontal="center" shrinkToFit="0" vertical="center" wrapText="1"/>
    </xf>
    <xf borderId="10" fillId="0" fontId="28" numFmtId="0" xfId="0" applyAlignment="1" applyBorder="1" applyFont="1">
      <alignment horizontal="center" shrinkToFit="0" vertical="center" wrapText="1"/>
    </xf>
    <xf borderId="34" fillId="0" fontId="32" numFmtId="0" xfId="0" applyAlignment="1" applyBorder="1" applyFont="1">
      <alignment horizontal="center" shrinkToFit="0" vertical="center" wrapText="1"/>
    </xf>
    <xf borderId="8" fillId="0" fontId="33" numFmtId="0" xfId="0" applyAlignment="1" applyBorder="1" applyFont="1">
      <alignment horizontal="center" shrinkToFit="0" vertical="center" wrapText="1"/>
    </xf>
    <xf borderId="8" fillId="0" fontId="21" numFmtId="0" xfId="0" applyAlignment="1" applyBorder="1" applyFont="1">
      <alignment horizontal="center" shrinkToFit="0" vertical="center" wrapText="1"/>
    </xf>
    <xf borderId="7" fillId="0" fontId="7" numFmtId="0" xfId="0" applyAlignment="1" applyBorder="1" applyFont="1">
      <alignment horizontal="center" shrinkToFit="0" vertical="center" wrapText="0"/>
    </xf>
    <xf borderId="52" fillId="0" fontId="34" numFmtId="0" xfId="0" applyAlignment="1" applyBorder="1" applyFont="1">
      <alignment horizontal="center" shrinkToFit="0" vertical="center" wrapText="1"/>
    </xf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0" fillId="0" fontId="7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31" numFmtId="0" xfId="0" applyAlignment="1" applyBorder="1" applyFont="1">
      <alignment horizontal="center" shrinkToFit="0" vertical="center" wrapText="1"/>
    </xf>
    <xf borderId="23" fillId="0" fontId="7" numFmtId="0" xfId="0" applyAlignment="1" applyBorder="1" applyFont="1">
      <alignment horizontal="center" shrinkToFit="0" vertical="bottom" wrapText="0"/>
    </xf>
    <xf borderId="58" fillId="0" fontId="4" numFmtId="0" xfId="0" applyBorder="1" applyFont="1"/>
    <xf borderId="11" fillId="0" fontId="7" numFmtId="49" xfId="0" applyAlignment="1" applyBorder="1" applyFont="1" applyNumberFormat="1">
      <alignment shrinkToFit="0" vertical="bottom" wrapText="0"/>
    </xf>
    <xf borderId="59" fillId="0" fontId="31" numFmtId="0" xfId="0" applyAlignment="1" applyBorder="1" applyFont="1">
      <alignment horizontal="center" shrinkToFit="0" vertical="center" wrapText="1"/>
    </xf>
    <xf borderId="60" fillId="0" fontId="4" numFmtId="0" xfId="0" applyBorder="1" applyFont="1"/>
    <xf borderId="61" fillId="0" fontId="7" numFmtId="0" xfId="0" applyAlignment="1" applyBorder="1" applyFont="1">
      <alignment shrinkToFit="0" vertical="bottom" wrapText="0"/>
    </xf>
    <xf borderId="62" fillId="0" fontId="35" numFmtId="0" xfId="0" applyAlignment="1" applyBorder="1" applyFont="1">
      <alignment horizontal="center" shrinkToFit="0" vertical="center" wrapText="1"/>
    </xf>
    <xf borderId="62" fillId="0" fontId="4" numFmtId="0" xfId="0" applyBorder="1" applyFont="1"/>
    <xf borderId="63" fillId="0" fontId="4" numFmtId="0" xfId="0" applyBorder="1" applyFont="1"/>
    <xf borderId="64" fillId="0" fontId="35" numFmtId="0" xfId="0" applyAlignment="1" applyBorder="1" applyFont="1">
      <alignment horizontal="center" shrinkToFit="0" vertical="center" wrapText="1"/>
    </xf>
    <xf borderId="65" fillId="0" fontId="7" numFmtId="0" xfId="0" applyAlignment="1" applyBorder="1" applyFont="1">
      <alignment horizontal="left" shrinkToFit="0" vertical="bottom" wrapText="0"/>
    </xf>
    <xf borderId="66" fillId="0" fontId="4" numFmtId="0" xfId="0" applyBorder="1" applyFont="1"/>
    <xf borderId="67" fillId="0" fontId="4" numFmtId="0" xfId="0" applyBorder="1" applyFont="1"/>
    <xf borderId="68" fillId="0" fontId="4" numFmtId="0" xfId="0" applyBorder="1" applyFont="1"/>
    <xf borderId="69" fillId="0" fontId="7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5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2.5" customHeight="1">
      <c r="A2" s="3" t="s">
        <v>2</v>
      </c>
    </row>
    <row r="3" ht="31.5" customHeight="1">
      <c r="A3" s="6" t="str">
        <f>'пр.хода'!C3</f>
        <v>#REF!</v>
      </c>
      <c r="B3" s="7"/>
      <c r="C3" s="7"/>
      <c r="D3" s="7"/>
      <c r="E3" s="7"/>
      <c r="F3" s="7"/>
      <c r="G3" s="7"/>
      <c r="H3" s="8"/>
    </row>
    <row r="4" ht="21.75" customHeight="1">
      <c r="A4" s="12" t="str">
        <f>'пр.хода'!C4</f>
        <v>#REF!</v>
      </c>
    </row>
    <row r="5" ht="20.25" customHeight="1">
      <c r="D5" s="11" t="str">
        <f>HYPERLINK('пр.взв.'!D4)</f>
        <v>в.к.  82   кг</v>
      </c>
    </row>
    <row r="6" ht="12.75" customHeight="1">
      <c r="A6" s="17" t="s">
        <v>6</v>
      </c>
      <c r="B6" s="19" t="s">
        <v>9</v>
      </c>
      <c r="C6" s="21" t="s">
        <v>10</v>
      </c>
      <c r="D6" s="23" t="s">
        <v>11</v>
      </c>
      <c r="E6" s="25" t="s">
        <v>14</v>
      </c>
      <c r="F6" s="26"/>
      <c r="G6" s="28" t="s">
        <v>15</v>
      </c>
      <c r="H6" s="30" t="s">
        <v>17</v>
      </c>
    </row>
    <row r="7" ht="13.5" customHeight="1">
      <c r="A7" s="32"/>
      <c r="B7" s="5"/>
      <c r="C7" s="32"/>
      <c r="D7" s="34"/>
      <c r="E7" s="36"/>
      <c r="F7" s="34"/>
      <c r="G7" s="38"/>
      <c r="H7" s="39"/>
    </row>
    <row r="8" ht="12.75" customHeight="1">
      <c r="A8" s="17">
        <v>1.0</v>
      </c>
      <c r="B8" s="42">
        <f>'пр.хода'!H9</f>
        <v>2</v>
      </c>
      <c r="C8" s="49" t="str">
        <f>VLOOKUP(B8,'пр.взв.'!B7:H22,2,FALSE)</f>
        <v>Куржев Уали Рамазанович</v>
      </c>
      <c r="D8" s="51" t="str">
        <f>VLOOKUP(B8,'пр.взв.'!B7:H22,3,FALSE)</f>
        <v>28.04.1989, ЗМС</v>
      </c>
      <c r="E8" s="25" t="s">
        <v>25</v>
      </c>
      <c r="F8" s="23" t="str">
        <f>VLOOKUP(B8,'пр.взв.'!B7:H22,5,FALSE)</f>
        <v>Рязанская обл.</v>
      </c>
      <c r="G8" s="54" t="str">
        <f>VLOOKUP(B8,'пр.взв.'!B7:H22,6,FALSE)</f>
        <v/>
      </c>
      <c r="H8" s="58" t="str">
        <f>VLOOKUP(B8,'пр.взв.'!B7:H22,7,FALSE)</f>
        <v>Фофанов К.Н., Серегин С.М.</v>
      </c>
    </row>
    <row r="9" ht="12.75" customHeight="1">
      <c r="A9" s="59"/>
      <c r="B9" s="27"/>
      <c r="C9" s="59"/>
      <c r="D9" s="37"/>
      <c r="E9" s="44"/>
      <c r="F9" s="37"/>
      <c r="G9" s="33"/>
      <c r="H9" s="62"/>
    </row>
    <row r="10" ht="12.75" customHeight="1">
      <c r="A10" s="64">
        <v>2.0</v>
      </c>
      <c r="B10" s="65">
        <f>'пр.хода'!H14</f>
        <v>1</v>
      </c>
      <c r="C10" s="66" t="str">
        <f>VLOOKUP(B10,'пр.взв.'!B7:H22,2,FALSE)</f>
        <v>Юдин Максим Валерьевич</v>
      </c>
      <c r="D10" s="69" t="str">
        <f>VLOOKUP(B10,'пр.взв.'!B7:H22,3,FALSE)</f>
        <v>13.05.1995, МСМК</v>
      </c>
      <c r="E10" s="24" t="s">
        <v>25</v>
      </c>
      <c r="F10" s="45" t="str">
        <f>VLOOKUP(B10,'пр.взв.'!B7:H22,5,FALSE)</f>
        <v>Рязанская обл.</v>
      </c>
      <c r="G10" s="47" t="str">
        <f>VLOOKUP(B10,'пр.взв.'!B7:H22,6,FALSE)</f>
        <v/>
      </c>
      <c r="H10" s="73" t="str">
        <f>VLOOKUP(B10,'пр.взв.'!B7:H22,7,FALSE)</f>
        <v>Фофанов К.Н., Серегин С.М.</v>
      </c>
    </row>
    <row r="11" ht="12.75" customHeight="1">
      <c r="A11" s="59"/>
      <c r="B11" s="27"/>
      <c r="C11" s="59"/>
      <c r="D11" s="37"/>
      <c r="E11" s="44"/>
      <c r="F11" s="37"/>
      <c r="G11" s="33"/>
      <c r="H11" s="62"/>
    </row>
    <row r="12" ht="12.75" customHeight="1">
      <c r="A12" s="64">
        <v>3.0</v>
      </c>
      <c r="B12" s="65">
        <f>'пр.хода'!E25</f>
        <v>4</v>
      </c>
      <c r="C12" s="66" t="str">
        <f>VLOOKUP(B12,'пр.взв.'!B7:H22,2,FALSE)</f>
        <v>Муртазин Сулейман Фаридович</v>
      </c>
      <c r="D12" s="69" t="str">
        <f>VLOOKUP(B12,'пр.взв.'!B7:H22,3,FALSE)</f>
        <v>22.01.1993, МС</v>
      </c>
      <c r="E12" s="24" t="s">
        <v>45</v>
      </c>
      <c r="F12" s="45" t="str">
        <f>VLOOKUP(B12,'пр.взв.'!B7:H22,5,FALSE)</f>
        <v>Р.Башкортостан</v>
      </c>
      <c r="G12" s="47" t="str">
        <f>VLOOKUP(B12,'пр.взв.'!B7:H22,6,FALSE)</f>
        <v/>
      </c>
      <c r="H12" s="73" t="str">
        <f>VLOOKUP(B12,'пр.взв.'!B7:H22,7,FALSE)</f>
        <v>Ахуньянов Р.М., Залеев Р.Г.</v>
      </c>
    </row>
    <row r="13" ht="12.75" customHeight="1">
      <c r="A13" s="59"/>
      <c r="B13" s="27"/>
      <c r="C13" s="59"/>
      <c r="D13" s="37"/>
      <c r="E13" s="44"/>
      <c r="F13" s="37"/>
      <c r="G13" s="33"/>
      <c r="H13" s="62"/>
    </row>
    <row r="14" ht="12.75" customHeight="1">
      <c r="A14" s="64">
        <v>3.0</v>
      </c>
      <c r="B14" s="65">
        <f>'пр.хода'!Q25</f>
        <v>3</v>
      </c>
      <c r="C14" s="66" t="str">
        <f>VLOOKUP(B14,'пр.взв.'!B7:H22,2,FALSE)</f>
        <v>Кукушкин Фёдор Андреевич</v>
      </c>
      <c r="D14" s="69" t="str">
        <f>VLOOKUP(B14,'пр.взв.'!B7:H22,3,FALSE)</f>
        <v>16.06.1993, МС</v>
      </c>
      <c r="E14" s="24" t="s">
        <v>25</v>
      </c>
      <c r="F14" s="45" t="str">
        <f>VLOOKUP(B14,'пр.взв.'!B1:H24,5,FALSE)</f>
        <v>Ивановская область</v>
      </c>
      <c r="G14" s="47" t="str">
        <f>VLOOKUP(B14,'пр.взв.'!B7:H22,6,FALSE)</f>
        <v/>
      </c>
      <c r="H14" s="73" t="str">
        <f>VLOOKUP(B14,'пр.взв.'!B7:H22,7,FALSE)</f>
        <v>Кузнецов В.А.</v>
      </c>
    </row>
    <row r="15" ht="12.75" customHeight="1">
      <c r="A15" s="59"/>
      <c r="B15" s="27"/>
      <c r="C15" s="59"/>
      <c r="D15" s="37"/>
      <c r="E15" s="44"/>
      <c r="F15" s="37"/>
      <c r="G15" s="33"/>
      <c r="H15" s="62"/>
    </row>
    <row r="16" ht="12.75" customHeight="1">
      <c r="A16" s="64">
        <v>5.0</v>
      </c>
      <c r="B16" s="65">
        <v>5.0</v>
      </c>
      <c r="C16" s="66" t="str">
        <f>VLOOKUP(B16,'пр.взв.'!B7:H30,2,FALSE)</f>
        <v>Нелюбин Артур Алексеевич</v>
      </c>
      <c r="D16" s="69" t="str">
        <f>VLOOKUP(B16,'пр.взв.'!B7:H22,3,FALSE)</f>
        <v>12.03.2001, КМС</v>
      </c>
      <c r="E16" s="24" t="s">
        <v>45</v>
      </c>
      <c r="F16" s="45" t="str">
        <f>VLOOKUP(B16,'пр.взв.'!B3:H26,5,FALSE)</f>
        <v>Пензенская обл.</v>
      </c>
      <c r="G16" s="47" t="str">
        <f>VLOOKUP(B16,'пр.взв.'!B7:H22,6,FALSE)</f>
        <v/>
      </c>
      <c r="H16" s="73" t="str">
        <f>VLOOKUP(B16,'пр.взв.'!B7:H22,7,FALSE)</f>
        <v>Голованов О.И.</v>
      </c>
    </row>
    <row r="17" ht="13.5" customHeight="1">
      <c r="A17" s="32"/>
      <c r="B17" s="5"/>
      <c r="C17" s="32"/>
      <c r="D17" s="34"/>
      <c r="E17" s="36"/>
      <c r="F17" s="34"/>
      <c r="G17" s="38"/>
      <c r="H17" s="39"/>
    </row>
    <row r="18" ht="12.75" hidden="1" customHeight="1">
      <c r="A18" s="80">
        <v>5.0</v>
      </c>
      <c r="B18" s="82"/>
      <c r="C18" s="84" t="str">
        <f>VLOOKUP(B18,'пр.взв.'!B7:H22,2,FALSE)</f>
        <v>#N/A</v>
      </c>
      <c r="D18" s="86" t="str">
        <f>VLOOKUP(B18,'пр.взв.'!B7:H22,3,FALSE)</f>
        <v>#N/A</v>
      </c>
      <c r="E18" s="88" t="str">
        <f>VLOOKUP(B18,'пр.взв.'!B1:H32,4,FALSE)</f>
        <v>#N/A</v>
      </c>
      <c r="F18" s="86" t="str">
        <f>VLOOKUP(B18,'пр.взв.'!B7:H22,5,FALSE)</f>
        <v>#N/A</v>
      </c>
      <c r="G18" s="22" t="str">
        <f>VLOOKUP(B18,'пр.взв.'!B7:H22,6,FALSE)</f>
        <v>#N/A</v>
      </c>
      <c r="H18" s="91" t="str">
        <f>VLOOKUP(B18,'пр.взв.'!B7:H22,7,FALSE)</f>
        <v>#N/A</v>
      </c>
    </row>
    <row r="19" ht="12.75" hidden="1" customHeight="1">
      <c r="A19" s="59"/>
      <c r="B19" s="27"/>
      <c r="C19" s="59"/>
      <c r="D19" s="37"/>
      <c r="E19" s="44"/>
      <c r="F19" s="37"/>
      <c r="G19" s="33"/>
      <c r="H19" s="62"/>
    </row>
    <row r="20" ht="12.75" hidden="1" customHeight="1">
      <c r="A20" s="92" t="s">
        <v>54</v>
      </c>
      <c r="B20" s="65"/>
      <c r="C20" s="66" t="str">
        <f>VLOOKUP(B20,'пр.взв.'!B7:H22,2,FALSE)</f>
        <v>#N/A</v>
      </c>
      <c r="D20" s="45" t="str">
        <f>VLOOKUP(B20,'пр.взв.'!B7:H22,3,FALSE)</f>
        <v>#N/A</v>
      </c>
      <c r="E20" s="24" t="str">
        <f>VLOOKUP(B20,'пр.взв.'!B1:H34,4,FALSE)</f>
        <v>#N/A</v>
      </c>
      <c r="F20" s="45" t="str">
        <f>VLOOKUP(B20,'пр.взв.'!B7:H22,5,FALSE)</f>
        <v>#N/A</v>
      </c>
      <c r="G20" s="20" t="str">
        <f>VLOOKUP(B20,'пр.взв.'!B7:H22,6,FALSE)</f>
        <v>#N/A</v>
      </c>
      <c r="H20" s="73" t="str">
        <f>VLOOKUP(B20,'пр.взв.'!B7:H22,7,FALSE)</f>
        <v>#N/A</v>
      </c>
    </row>
    <row r="21" ht="12.75" hidden="1" customHeight="1">
      <c r="A21" s="59"/>
      <c r="B21" s="27"/>
      <c r="C21" s="59"/>
      <c r="D21" s="37"/>
      <c r="E21" s="44"/>
      <c r="F21" s="37"/>
      <c r="G21" s="33"/>
      <c r="H21" s="62"/>
    </row>
    <row r="22" ht="12.75" hidden="1" customHeight="1">
      <c r="A22" s="92" t="s">
        <v>54</v>
      </c>
      <c r="B22" s="65"/>
      <c r="C22" s="66" t="str">
        <f>VLOOKUP(B22,'пр.взв.'!B7:H22,2,FALSE)</f>
        <v>#N/A</v>
      </c>
      <c r="D22" s="45" t="str">
        <f>VLOOKUP(B22,'пр.взв.'!B7:H22,3,FALSE)</f>
        <v>#N/A</v>
      </c>
      <c r="E22" s="24" t="str">
        <f>VLOOKUP(B22,'пр.взв.'!B2:H36,4,FALSE)</f>
        <v>#N/A</v>
      </c>
      <c r="F22" s="45" t="str">
        <f>VLOOKUP(B22,'пр.взв.'!B7:H22,5,FALSE)</f>
        <v>#N/A</v>
      </c>
      <c r="G22" s="20" t="str">
        <f>VLOOKUP(B22,'пр.взв.'!B7:H22,6,FALSE)</f>
        <v>#N/A</v>
      </c>
      <c r="H22" s="73" t="str">
        <f>VLOOKUP(B22,'пр.взв.'!B7:H22,7,FALSE)</f>
        <v>#N/A</v>
      </c>
    </row>
    <row r="23" ht="13.5" hidden="1" customHeight="1">
      <c r="A23" s="32"/>
      <c r="B23" s="5"/>
      <c r="C23" s="32"/>
      <c r="D23" s="34"/>
      <c r="E23" s="36"/>
      <c r="F23" s="34"/>
      <c r="G23" s="38"/>
      <c r="H23" s="39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6"/>
      <c r="B29" s="16"/>
      <c r="C29" s="16"/>
      <c r="D29" s="16"/>
      <c r="E29" s="16"/>
      <c r="F29" s="16"/>
      <c r="G29" s="16"/>
      <c r="H29" s="16"/>
    </row>
    <row r="30" ht="15.0" customHeight="1">
      <c r="A30" s="101"/>
      <c r="B30" s="101"/>
      <c r="C30" s="101"/>
      <c r="D30" s="16"/>
      <c r="E30" s="16"/>
      <c r="F30" s="16"/>
      <c r="G30" s="16"/>
      <c r="H30" s="16"/>
    </row>
    <row r="31" ht="15.0" customHeight="1">
      <c r="A31" s="101" t="str">
        <f>HYPERLINK('[1]реквизиты'!$A$6)</f>
        <v>#REF!</v>
      </c>
      <c r="B31" s="101"/>
      <c r="C31" s="101"/>
      <c r="D31" s="16"/>
      <c r="E31" s="16"/>
      <c r="F31" s="16"/>
      <c r="G31" s="103" t="str">
        <f>'[2]реквизиты'!$G$7</f>
        <v>#REF!</v>
      </c>
      <c r="I31" s="16"/>
      <c r="J31" s="16"/>
      <c r="K31" s="16"/>
    </row>
    <row r="32" ht="15.0" customHeight="1">
      <c r="A32" s="101"/>
      <c r="B32" s="101"/>
      <c r="C32" s="101"/>
      <c r="D32" s="16"/>
      <c r="E32" s="16"/>
      <c r="F32" s="16"/>
      <c r="G32" s="72" t="str">
        <f>'[2]реквизиты'!$G$8</f>
        <v>#REF!</v>
      </c>
      <c r="I32" s="16"/>
      <c r="J32" s="16"/>
      <c r="K32" s="16"/>
      <c r="L32" s="16"/>
    </row>
    <row r="33" ht="15.0" customHeight="1">
      <c r="A33" s="101"/>
      <c r="B33" s="101"/>
      <c r="C33" s="101"/>
      <c r="D33" s="16"/>
      <c r="E33" s="16"/>
      <c r="F33" s="16"/>
      <c r="G33" s="16"/>
      <c r="I33" s="16"/>
      <c r="J33" s="16"/>
      <c r="K33" s="16"/>
      <c r="L33" s="16"/>
    </row>
    <row r="34" ht="15.0" customHeight="1">
      <c r="A34" s="101" t="str">
        <f>HYPERLINK('[1]реквизиты'!$A$8)</f>
        <v>#REF!</v>
      </c>
      <c r="B34" s="101"/>
      <c r="C34" s="101"/>
      <c r="D34" s="16"/>
      <c r="E34" s="16"/>
      <c r="F34" s="16"/>
      <c r="G34" s="103" t="str">
        <f>'[2]реквизиты'!$G$9</f>
        <v>#REF!</v>
      </c>
      <c r="I34" s="16"/>
      <c r="J34" s="16"/>
      <c r="K34" s="16"/>
    </row>
    <row r="35" ht="15.0" customHeight="1">
      <c r="A35" s="101"/>
      <c r="B35" s="101"/>
      <c r="C35" s="101"/>
      <c r="D35" s="16"/>
      <c r="E35" s="16"/>
      <c r="F35" s="16"/>
      <c r="G35" s="72" t="str">
        <f>'[2]реквизиты'!$G$10</f>
        <v>#REF!</v>
      </c>
      <c r="H35" s="16"/>
    </row>
    <row r="36" ht="12.75" customHeight="1">
      <c r="A36" s="16"/>
      <c r="B36" s="16"/>
      <c r="C36" s="16"/>
      <c r="D36" s="16"/>
      <c r="E36" s="16"/>
      <c r="F36" s="16"/>
      <c r="G36" s="16"/>
      <c r="H36" s="16"/>
    </row>
    <row r="37" ht="12.75" customHeight="1">
      <c r="D37" s="16"/>
      <c r="E37" s="16"/>
      <c r="F37" s="16"/>
    </row>
    <row r="38" ht="12.75" customHeight="1">
      <c r="D38" s="16"/>
      <c r="E38" s="16"/>
      <c r="F38" s="16"/>
    </row>
    <row r="39" ht="12.75" customHeight="1">
      <c r="D39" s="16"/>
      <c r="E39" s="16"/>
      <c r="F39" s="16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4" t="str">
        <f>'пр.хода'!C3</f>
        <v>#REF!</v>
      </c>
      <c r="B1" s="5"/>
      <c r="C1" s="5"/>
      <c r="D1" s="5"/>
      <c r="E1" s="5"/>
      <c r="F1" s="5"/>
      <c r="G1" s="5"/>
      <c r="H1" s="5"/>
      <c r="I1" s="5"/>
    </row>
    <row r="2" ht="27.75" customHeight="1">
      <c r="D2" s="9" t="s">
        <v>3</v>
      </c>
      <c r="E2" s="9"/>
      <c r="F2" s="11" t="str">
        <f>HYPERLINK('пр.взв.'!D4)</f>
        <v>в.к.  82   кг</v>
      </c>
    </row>
    <row r="3" ht="12.75" customHeight="1">
      <c r="C3" s="13" t="s">
        <v>4</v>
      </c>
    </row>
    <row r="4" ht="12.75" customHeight="1">
      <c r="C4" s="15" t="s">
        <v>5</v>
      </c>
    </row>
    <row r="5" ht="12.75" customHeight="1">
      <c r="A5" s="20" t="s">
        <v>7</v>
      </c>
      <c r="B5" s="20" t="s">
        <v>9</v>
      </c>
      <c r="C5" s="22" t="s">
        <v>10</v>
      </c>
      <c r="D5" s="20" t="s">
        <v>12</v>
      </c>
      <c r="E5" s="24" t="s">
        <v>13</v>
      </c>
      <c r="F5" s="31"/>
      <c r="G5" s="20" t="s">
        <v>18</v>
      </c>
      <c r="H5" s="20" t="s">
        <v>19</v>
      </c>
      <c r="I5" s="20" t="s">
        <v>21</v>
      </c>
    </row>
    <row r="6" ht="12.75" customHeight="1">
      <c r="A6" s="33"/>
      <c r="B6" s="33"/>
      <c r="C6" s="33"/>
      <c r="D6" s="33"/>
      <c r="E6" s="44"/>
      <c r="F6" s="46"/>
      <c r="G6" s="33"/>
      <c r="H6" s="33"/>
      <c r="I6" s="33"/>
    </row>
    <row r="7" ht="12.75" customHeight="1">
      <c r="A7" s="48"/>
      <c r="B7" s="52">
        <f>'пр.хода'!C22</f>
        <v>5</v>
      </c>
      <c r="C7" s="50" t="str">
        <f>VLOOKUP(B7,'пр.взв.'!B7:D22,2,FALSE)</f>
        <v>Нелюбин Артур Алексеевич</v>
      </c>
      <c r="D7" s="53" t="str">
        <f>VLOOKUP(B7,'пр.взв.'!B7:F22,3,FALSE)</f>
        <v>12.03.2001, КМС</v>
      </c>
      <c r="E7" s="24" t="str">
        <f>VLOOKUP(B7,'пр.взв.'!B7:F22,4,FALSE)</f>
        <v>Пензенская обл.</v>
      </c>
      <c r="F7" s="56" t="str">
        <f>VLOOKUP(B7,'пр.взв.'!B7:G22,5,FALSE)</f>
        <v>Пензенская обл.</v>
      </c>
      <c r="G7" s="57"/>
      <c r="H7" s="47"/>
      <c r="I7" s="20"/>
    </row>
    <row r="8" ht="12.75" customHeight="1">
      <c r="A8" s="33"/>
      <c r="B8" s="33"/>
      <c r="C8" s="33"/>
      <c r="D8" s="33"/>
      <c r="E8" s="44"/>
      <c r="F8" s="46"/>
      <c r="G8" s="37"/>
      <c r="H8" s="33"/>
      <c r="I8" s="33"/>
    </row>
    <row r="9" ht="12.75" customHeight="1">
      <c r="A9" s="60"/>
      <c r="B9" s="52">
        <f>'пр.хода'!B27</f>
        <v>4</v>
      </c>
      <c r="C9" s="50" t="str">
        <f>VLOOKUP(B9,'пр.взв.'!B7:D24,2,FALSE)</f>
        <v>Муртазин Сулейман Фаридович</v>
      </c>
      <c r="D9" s="53" t="str">
        <f>VLOOKUP(B9,'пр.взв.'!B7:F24,3,FALSE)</f>
        <v>22.01.1993, МС</v>
      </c>
      <c r="E9" s="24" t="str">
        <f>VLOOKUP(B9,'пр.взв.'!B9:F24,4,FALSE)</f>
        <v>Р. Башкортостан</v>
      </c>
      <c r="F9" s="56" t="str">
        <f>VLOOKUP(B9,'пр.взв.'!B7:G24,5,FALSE)</f>
        <v>Р.Башкортостан</v>
      </c>
      <c r="G9" s="57"/>
      <c r="H9" s="20"/>
      <c r="I9" s="20"/>
    </row>
    <row r="10" ht="12.75" customHeight="1">
      <c r="A10" s="33"/>
      <c r="B10" s="33"/>
      <c r="C10" s="33"/>
      <c r="D10" s="33"/>
      <c r="E10" s="35"/>
      <c r="F10" s="37"/>
      <c r="G10" s="37"/>
      <c r="H10" s="33"/>
      <c r="I10" s="33"/>
    </row>
    <row r="11" ht="29.25" customHeight="1">
      <c r="A11" s="67" t="s">
        <v>41</v>
      </c>
      <c r="B11" s="67"/>
    </row>
    <row r="12" ht="19.5" customHeight="1">
      <c r="B12" s="67" t="s">
        <v>42</v>
      </c>
      <c r="C12" s="68"/>
      <c r="D12" s="68"/>
      <c r="E12" s="68"/>
      <c r="F12" s="68"/>
      <c r="G12" s="68"/>
      <c r="H12" s="68"/>
      <c r="I12" s="68"/>
    </row>
    <row r="13" ht="19.5" customHeight="1">
      <c r="B13" s="67" t="s">
        <v>43</v>
      </c>
      <c r="C13" s="68"/>
      <c r="D13" s="68"/>
      <c r="E13" s="68"/>
      <c r="F13" s="68"/>
      <c r="G13" s="68"/>
      <c r="H13" s="68"/>
      <c r="I13" s="68"/>
    </row>
    <row r="14" ht="19.5" customHeight="1"/>
    <row r="15" ht="19.5" customHeight="1">
      <c r="C15" s="13" t="s">
        <v>4</v>
      </c>
    </row>
    <row r="16" ht="24.0" customHeight="1">
      <c r="C16" s="15" t="s">
        <v>44</v>
      </c>
      <c r="F16" s="11" t="str">
        <f>HYPERLINK('пр.взв.'!D4)</f>
        <v>в.к.  82   кг</v>
      </c>
    </row>
    <row r="17" ht="12.75" customHeight="1">
      <c r="A17" s="20" t="s">
        <v>7</v>
      </c>
      <c r="B17" s="20" t="s">
        <v>9</v>
      </c>
      <c r="C17" s="22" t="s">
        <v>10</v>
      </c>
      <c r="D17" s="20" t="s">
        <v>12</v>
      </c>
      <c r="E17" s="24" t="s">
        <v>13</v>
      </c>
      <c r="F17" s="31"/>
      <c r="G17" s="20" t="s">
        <v>18</v>
      </c>
      <c r="H17" s="20" t="s">
        <v>19</v>
      </c>
      <c r="I17" s="20" t="s">
        <v>21</v>
      </c>
    </row>
    <row r="18" ht="12.75" customHeight="1">
      <c r="A18" s="33"/>
      <c r="B18" s="33"/>
      <c r="C18" s="33"/>
      <c r="D18" s="33"/>
      <c r="E18" s="44"/>
      <c r="F18" s="46"/>
      <c r="G18" s="33"/>
      <c r="H18" s="33"/>
      <c r="I18" s="33"/>
    </row>
    <row r="19" ht="12.75" customHeight="1">
      <c r="A19" s="48"/>
      <c r="B19" s="63">
        <f>'пр.хода'!R22</f>
        <v>0</v>
      </c>
      <c r="C19" s="50" t="str">
        <f>VLOOKUP(B19,'пр.взв.'!B7:F22,2,FALSE)</f>
        <v>#N/A</v>
      </c>
      <c r="D19" s="50" t="str">
        <f>VLOOKUP(B19,'пр.взв.'!B7:G22,3,FALSE)</f>
        <v>#N/A</v>
      </c>
      <c r="E19" s="24" t="str">
        <f>VLOOKUP(B19,'пр.взв.'!B1:F34,4,FALSE)</f>
        <v>#N/A</v>
      </c>
      <c r="F19" s="56" t="str">
        <f>VLOOKUP(B19,'пр.взв.'!B7:H22,5,FALSE)</f>
        <v>#N/A</v>
      </c>
      <c r="G19" s="74"/>
      <c r="H19" s="47"/>
      <c r="I19" s="20"/>
    </row>
    <row r="20" ht="12.75" customHeight="1">
      <c r="A20" s="33"/>
      <c r="B20" s="33"/>
      <c r="C20" s="33"/>
      <c r="D20" s="33"/>
      <c r="E20" s="44"/>
      <c r="F20" s="46"/>
      <c r="G20" s="33"/>
      <c r="H20" s="33"/>
      <c r="I20" s="33"/>
    </row>
    <row r="21" ht="12.75" customHeight="1">
      <c r="A21" s="60"/>
      <c r="B21" s="52">
        <f>'пр.хода'!S27</f>
        <v>3</v>
      </c>
      <c r="C21" s="50" t="str">
        <f>VLOOKUP(B21,'пр.взв.'!B7:F24,2,FALSE)</f>
        <v>Кукушкин Фёдор Андреевич</v>
      </c>
      <c r="D21" s="53" t="str">
        <f>VLOOKUP(B21,'пр.взв.'!B7:G24,3,FALSE)</f>
        <v>16.06.1993, МС</v>
      </c>
      <c r="E21" s="24" t="str">
        <f>VLOOKUP(B21,'пр.взв.'!B2:F36,4,FALSE)</f>
        <v>Ивановская область</v>
      </c>
      <c r="F21" s="56" t="str">
        <f>VLOOKUP(B21,'пр.взв.'!B7:H24,5,FALSE)</f>
        <v>Ивановская область</v>
      </c>
      <c r="G21" s="74"/>
      <c r="H21" s="20"/>
      <c r="I21" s="20"/>
    </row>
    <row r="22" ht="12.75" customHeight="1">
      <c r="A22" s="33"/>
      <c r="B22" s="33"/>
      <c r="C22" s="33"/>
      <c r="D22" s="33"/>
      <c r="E22" s="35"/>
      <c r="F22" s="37"/>
      <c r="G22" s="33"/>
      <c r="H22" s="33"/>
      <c r="I22" s="33"/>
    </row>
    <row r="23" ht="29.25" customHeight="1">
      <c r="A23" s="67" t="s">
        <v>41</v>
      </c>
      <c r="B23" s="67"/>
    </row>
    <row r="24" ht="19.5" customHeight="1">
      <c r="B24" s="67" t="s">
        <v>42</v>
      </c>
      <c r="C24" s="68"/>
      <c r="D24" s="68"/>
      <c r="E24" s="68"/>
      <c r="F24" s="68"/>
      <c r="G24" s="68"/>
      <c r="H24" s="68"/>
      <c r="I24" s="68"/>
      <c r="J24" s="16"/>
    </row>
    <row r="25" ht="19.5" customHeight="1">
      <c r="B25" s="67" t="s">
        <v>43</v>
      </c>
      <c r="C25" s="68"/>
      <c r="D25" s="68"/>
      <c r="E25" s="68"/>
      <c r="F25" s="68"/>
      <c r="G25" s="68"/>
      <c r="H25" s="68"/>
      <c r="I25" s="68"/>
      <c r="J25" s="16"/>
    </row>
    <row r="26" ht="19.5" customHeight="1">
      <c r="J26" s="16"/>
    </row>
    <row r="27" ht="19.5" customHeight="1"/>
    <row r="28" ht="7.5" customHeight="1"/>
    <row r="29" ht="23.25" customHeight="1">
      <c r="C29" s="78" t="s">
        <v>48</v>
      </c>
      <c r="F29" s="11" t="str">
        <f>HYPERLINK('пр.взв.'!D4)</f>
        <v>в.к.  82   кг</v>
      </c>
    </row>
    <row r="30" ht="12.75" customHeight="1">
      <c r="A30" s="20" t="s">
        <v>7</v>
      </c>
      <c r="B30" s="20" t="s">
        <v>9</v>
      </c>
      <c r="C30" s="22" t="s">
        <v>10</v>
      </c>
      <c r="D30" s="20" t="s">
        <v>12</v>
      </c>
      <c r="E30" s="24" t="s">
        <v>13</v>
      </c>
      <c r="F30" s="31"/>
      <c r="G30" s="20" t="s">
        <v>18</v>
      </c>
      <c r="H30" s="20" t="s">
        <v>19</v>
      </c>
      <c r="I30" s="20" t="s">
        <v>21</v>
      </c>
    </row>
    <row r="31" ht="12.75" customHeight="1">
      <c r="A31" s="33"/>
      <c r="B31" s="33"/>
      <c r="C31" s="33"/>
      <c r="D31" s="33"/>
      <c r="E31" s="35"/>
      <c r="F31" s="37"/>
      <c r="G31" s="33"/>
      <c r="H31" s="33"/>
      <c r="I31" s="33"/>
    </row>
    <row r="32" ht="12.75" customHeight="1">
      <c r="A32" s="48"/>
      <c r="B32" s="63">
        <f>'пр.хода'!G11</f>
        <v>1</v>
      </c>
      <c r="C32" s="50" t="str">
        <f>VLOOKUP(B32,'пр.взв.'!B7:F35,2,FALSE)</f>
        <v>Юдин Максим Валерьевич</v>
      </c>
      <c r="D32" s="53" t="str">
        <f>VLOOKUP(B32,'пр.взв.'!B7:G35,3,FALSE)</f>
        <v>13.05.1995, МСМК</v>
      </c>
      <c r="E32" s="24" t="str">
        <f>VLOOKUP(B32,'пр.взв.'!B2:F47,4,FALSE)</f>
        <v>Рязанская обл.</v>
      </c>
      <c r="F32" s="56" t="str">
        <f>VLOOKUP(B32,'пр.взв.'!B7:H35,5,FALSE)</f>
        <v>Рязанская обл.</v>
      </c>
      <c r="G32" s="74"/>
      <c r="H32" s="47"/>
      <c r="I32" s="20"/>
    </row>
    <row r="33" ht="12.75" customHeight="1">
      <c r="A33" s="33"/>
      <c r="B33" s="33"/>
      <c r="C33" s="33"/>
      <c r="D33" s="33"/>
      <c r="E33" s="44"/>
      <c r="F33" s="46"/>
      <c r="G33" s="33"/>
      <c r="H33" s="33"/>
      <c r="I33" s="33"/>
    </row>
    <row r="34" ht="12.75" customHeight="1">
      <c r="A34" s="60"/>
      <c r="B34" s="63">
        <f>'пр.хода'!O11</f>
        <v>2</v>
      </c>
      <c r="C34" s="50" t="str">
        <f>VLOOKUP(B34,'пр.взв.'!B7:F37,2,FALSE)</f>
        <v>Куржев Уали Рамазанович</v>
      </c>
      <c r="D34" s="53" t="str">
        <f>VLOOKUP(B34,'пр.взв.'!B7:G37,3,FALSE)</f>
        <v>28.04.1989, ЗМС</v>
      </c>
      <c r="E34" s="24" t="str">
        <f>VLOOKUP(B34,'пр.взв.'!B3:F49,4,FALSE)</f>
        <v>Рязанская обл.</v>
      </c>
      <c r="F34" s="56" t="str">
        <f>VLOOKUP(B34,'пр.взв.'!B7:H37,5,FALSE)</f>
        <v>Рязанская обл.</v>
      </c>
      <c r="G34" s="74"/>
      <c r="H34" s="20"/>
      <c r="I34" s="20"/>
    </row>
    <row r="35" ht="12.75" customHeight="1">
      <c r="A35" s="33"/>
      <c r="B35" s="33"/>
      <c r="C35" s="33"/>
      <c r="D35" s="33"/>
      <c r="E35" s="35"/>
      <c r="F35" s="37"/>
      <c r="G35" s="33"/>
      <c r="H35" s="33"/>
      <c r="I35" s="33"/>
    </row>
    <row r="36" ht="29.25" customHeight="1">
      <c r="A36" s="67" t="s">
        <v>41</v>
      </c>
      <c r="B36" s="67"/>
    </row>
    <row r="37" ht="19.5" customHeight="1">
      <c r="B37" s="67" t="s">
        <v>42</v>
      </c>
      <c r="C37" s="68"/>
      <c r="D37" s="68"/>
      <c r="E37" s="68"/>
      <c r="F37" s="68"/>
      <c r="G37" s="68"/>
      <c r="H37" s="68"/>
      <c r="I37" s="68"/>
    </row>
    <row r="38" ht="19.5" customHeight="1">
      <c r="B38" s="67" t="s">
        <v>43</v>
      </c>
      <c r="C38" s="68"/>
      <c r="D38" s="68"/>
      <c r="E38" s="68"/>
      <c r="F38" s="68"/>
      <c r="G38" s="68"/>
      <c r="H38" s="68"/>
      <c r="I38" s="68"/>
    </row>
    <row r="39" ht="19.5" customHeight="1"/>
    <row r="40" ht="19.5" customHeight="1"/>
    <row r="41" ht="19.5" customHeight="1"/>
    <row r="42" ht="19.5" customHeight="1">
      <c r="A42" s="71" t="str">
        <f>HYPERLINK('[1]реквизиты'!$A$20)</f>
        <v>#REF!</v>
      </c>
      <c r="B42" s="67"/>
      <c r="C42" s="67"/>
      <c r="D42" s="67"/>
      <c r="E42" s="67"/>
      <c r="F42" s="16"/>
      <c r="G42" s="94" t="str">
        <f>HYPERLINK('[1]реквизиты'!$G$20)</f>
        <v>#REF!</v>
      </c>
      <c r="H42" s="16" t="str">
        <f>HYPERLINK('[1]реквизиты'!$G$21)</f>
        <v>#REF!</v>
      </c>
    </row>
    <row r="43" ht="19.5" customHeight="1">
      <c r="A43" s="67"/>
      <c r="B43" s="67"/>
      <c r="C43" s="67"/>
      <c r="D43" s="67"/>
      <c r="E43" s="67"/>
      <c r="F43" s="16"/>
      <c r="G43" s="96"/>
      <c r="H43" s="16"/>
    </row>
    <row r="44" ht="19.5" customHeight="1">
      <c r="A44" s="67" t="str">
        <f>HYPERLINK('[1]реквизиты'!$A$22)</f>
        <v>#REF!</v>
      </c>
      <c r="C44" s="67"/>
      <c r="D44" s="67"/>
      <c r="E44" s="67"/>
      <c r="F44" s="67"/>
      <c r="G44" s="94" t="str">
        <f>HYPERLINK('[1]реквизиты'!$G$22)</f>
        <v>#REF!</v>
      </c>
      <c r="H44" s="16" t="str">
        <f>HYPERLINK('[1]реквизиты'!$G$23)</f>
        <v>#REF!</v>
      </c>
    </row>
    <row r="45" ht="19.5" customHeight="1">
      <c r="C45" s="16"/>
      <c r="D45" s="16"/>
      <c r="E45" s="16"/>
      <c r="F45" s="16"/>
      <c r="G45" s="16"/>
    </row>
    <row r="46" ht="19.5" customHeight="1">
      <c r="C46" s="16"/>
      <c r="D46" s="16"/>
      <c r="E46" s="16"/>
      <c r="F46" s="16"/>
      <c r="G46" s="16"/>
    </row>
    <row r="47" ht="12.75" customHeight="1">
      <c r="C47" s="16"/>
      <c r="D47" s="16"/>
      <c r="E47" s="16"/>
      <c r="F47" s="16"/>
      <c r="G47" s="16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3" t="s">
        <v>1</v>
      </c>
    </row>
    <row r="2" ht="33.75" customHeight="1">
      <c r="A2" s="4" t="str">
        <f>'пр.хода'!C3</f>
        <v>#REF!</v>
      </c>
      <c r="B2" s="5"/>
      <c r="C2" s="5"/>
      <c r="D2" s="5"/>
      <c r="E2" s="5"/>
      <c r="F2" s="5"/>
      <c r="G2" s="5"/>
      <c r="H2" s="10"/>
    </row>
    <row r="3" ht="17.25" customHeight="1">
      <c r="A3" s="12" t="str">
        <f>HYPERLINK('[1]реквизиты'!$A$3)</f>
        <v>#REF!</v>
      </c>
      <c r="I3" s="14"/>
      <c r="J3" s="14"/>
      <c r="K3" s="14"/>
      <c r="L3" s="16"/>
    </row>
    <row r="4" ht="19.5" customHeight="1">
      <c r="D4" s="18" t="s">
        <v>8</v>
      </c>
      <c r="E4" s="27"/>
      <c r="F4" s="27"/>
      <c r="I4" s="14"/>
      <c r="J4" s="14"/>
      <c r="K4" s="14"/>
    </row>
    <row r="5" ht="12.75" customHeight="1">
      <c r="A5" s="20" t="s">
        <v>16</v>
      </c>
      <c r="B5" s="29" t="s">
        <v>9</v>
      </c>
      <c r="C5" s="20" t="s">
        <v>10</v>
      </c>
      <c r="D5" s="20" t="s">
        <v>11</v>
      </c>
      <c r="E5" s="24" t="s">
        <v>14</v>
      </c>
      <c r="F5" s="31"/>
      <c r="G5" s="20" t="s">
        <v>15</v>
      </c>
      <c r="H5" s="20" t="s">
        <v>17</v>
      </c>
    </row>
    <row r="6" ht="12.75" customHeight="1">
      <c r="A6" s="33"/>
      <c r="B6" s="33"/>
      <c r="C6" s="33"/>
      <c r="D6" s="33"/>
      <c r="E6" s="35"/>
      <c r="F6" s="37"/>
      <c r="G6" s="33"/>
      <c r="H6" s="33"/>
    </row>
    <row r="7" ht="12.75" customHeight="1">
      <c r="A7" s="20"/>
      <c r="B7" s="40">
        <v>1.0</v>
      </c>
      <c r="C7" s="41" t="s">
        <v>20</v>
      </c>
      <c r="D7" s="43" t="s">
        <v>22</v>
      </c>
      <c r="E7" s="45" t="s">
        <v>23</v>
      </c>
      <c r="F7" s="45" t="s">
        <v>23</v>
      </c>
      <c r="G7" s="47"/>
      <c r="H7" s="50" t="s">
        <v>24</v>
      </c>
    </row>
    <row r="8" ht="12.75" customHeight="1">
      <c r="A8" s="33"/>
      <c r="B8" s="33"/>
      <c r="C8" s="33"/>
      <c r="D8" s="33"/>
      <c r="E8" s="37"/>
      <c r="F8" s="37"/>
      <c r="G8" s="33"/>
      <c r="H8" s="33"/>
    </row>
    <row r="9" ht="12.75" customHeight="1">
      <c r="A9" s="20"/>
      <c r="B9" s="40">
        <v>2.0</v>
      </c>
      <c r="C9" s="41" t="s">
        <v>26</v>
      </c>
      <c r="D9" s="43" t="s">
        <v>27</v>
      </c>
      <c r="E9" s="45" t="s">
        <v>23</v>
      </c>
      <c r="F9" s="45" t="s">
        <v>23</v>
      </c>
      <c r="G9" s="47"/>
      <c r="H9" s="50" t="s">
        <v>24</v>
      </c>
    </row>
    <row r="10" ht="12.75" customHeight="1">
      <c r="A10" s="33"/>
      <c r="B10" s="33"/>
      <c r="C10" s="33"/>
      <c r="D10" s="33"/>
      <c r="E10" s="37"/>
      <c r="F10" s="37"/>
      <c r="G10" s="33"/>
      <c r="H10" s="33"/>
    </row>
    <row r="11" ht="12.75" customHeight="1">
      <c r="A11" s="20"/>
      <c r="B11" s="40">
        <v>3.0</v>
      </c>
      <c r="C11" s="41" t="s">
        <v>28</v>
      </c>
      <c r="D11" s="43" t="s">
        <v>29</v>
      </c>
      <c r="E11" s="45" t="s">
        <v>30</v>
      </c>
      <c r="F11" s="45" t="s">
        <v>30</v>
      </c>
      <c r="G11" s="47"/>
      <c r="H11" s="50" t="s">
        <v>31</v>
      </c>
    </row>
    <row r="12" ht="15.0" customHeight="1">
      <c r="A12" s="33"/>
      <c r="B12" s="33"/>
      <c r="C12" s="33"/>
      <c r="D12" s="33"/>
      <c r="E12" s="37"/>
      <c r="F12" s="37"/>
      <c r="G12" s="33"/>
      <c r="H12" s="33"/>
    </row>
    <row r="13" ht="12.75" customHeight="1">
      <c r="A13" s="20"/>
      <c r="B13" s="55">
        <v>4.0</v>
      </c>
      <c r="C13" s="41" t="s">
        <v>32</v>
      </c>
      <c r="D13" s="43" t="s">
        <v>33</v>
      </c>
      <c r="E13" s="45" t="s">
        <v>34</v>
      </c>
      <c r="F13" s="45" t="s">
        <v>35</v>
      </c>
      <c r="G13" s="47"/>
      <c r="H13" s="50" t="s">
        <v>36</v>
      </c>
    </row>
    <row r="14" ht="15.0" customHeight="1">
      <c r="A14" s="33"/>
      <c r="B14" s="33"/>
      <c r="C14" s="33"/>
      <c r="D14" s="33"/>
      <c r="E14" s="37"/>
      <c r="F14" s="37"/>
      <c r="G14" s="33"/>
      <c r="H14" s="33"/>
    </row>
    <row r="15" ht="15.0" customHeight="1">
      <c r="A15" s="20"/>
      <c r="B15" s="40">
        <v>5.0</v>
      </c>
      <c r="C15" s="41" t="s">
        <v>37</v>
      </c>
      <c r="D15" s="43" t="s">
        <v>38</v>
      </c>
      <c r="E15" s="45" t="s">
        <v>39</v>
      </c>
      <c r="F15" s="45" t="s">
        <v>39</v>
      </c>
      <c r="G15" s="47"/>
      <c r="H15" s="50" t="s">
        <v>40</v>
      </c>
    </row>
    <row r="16" ht="15.75" customHeight="1">
      <c r="A16" s="33"/>
      <c r="B16" s="33"/>
      <c r="C16" s="33"/>
      <c r="D16" s="33"/>
      <c r="E16" s="37"/>
      <c r="F16" s="37"/>
      <c r="G16" s="33"/>
      <c r="H16" s="33"/>
    </row>
    <row r="17" ht="12.75" customHeight="1">
      <c r="A17" s="20"/>
      <c r="B17" s="40"/>
      <c r="C17" s="61"/>
      <c r="D17" s="63"/>
      <c r="E17" s="24"/>
      <c r="F17" s="45"/>
      <c r="G17" s="47"/>
      <c r="H17" s="63"/>
    </row>
    <row r="18" ht="15.0" customHeight="1">
      <c r="A18" s="33"/>
      <c r="B18" s="33"/>
      <c r="C18" s="33"/>
      <c r="D18" s="33"/>
      <c r="E18" s="35"/>
      <c r="F18" s="37"/>
      <c r="G18" s="33"/>
      <c r="H18" s="33"/>
    </row>
    <row r="19" ht="12.75" customHeight="1">
      <c r="A19" s="20"/>
      <c r="B19" s="40"/>
      <c r="C19" s="61"/>
      <c r="D19" s="63"/>
      <c r="E19" s="24"/>
      <c r="F19" s="45"/>
      <c r="G19" s="47"/>
      <c r="H19" s="63"/>
    </row>
    <row r="20" ht="15.0" customHeight="1">
      <c r="A20" s="33"/>
      <c r="B20" s="33"/>
      <c r="C20" s="33"/>
      <c r="D20" s="33"/>
      <c r="E20" s="35"/>
      <c r="F20" s="37"/>
      <c r="G20" s="33"/>
      <c r="H20" s="33"/>
    </row>
    <row r="21" ht="12.75" customHeight="1">
      <c r="A21" s="20"/>
      <c r="B21" s="40"/>
      <c r="C21" s="61"/>
      <c r="D21" s="63"/>
      <c r="E21" s="24"/>
      <c r="F21" s="45"/>
      <c r="G21" s="47"/>
      <c r="H21" s="63"/>
    </row>
    <row r="22" ht="15.0" customHeight="1">
      <c r="A22" s="33"/>
      <c r="B22" s="33"/>
      <c r="C22" s="33"/>
      <c r="D22" s="33"/>
      <c r="E22" s="35"/>
      <c r="F22" s="37"/>
      <c r="G22" s="33"/>
      <c r="H22" s="33"/>
    </row>
    <row r="23" ht="12.75" customHeight="1"/>
    <row r="24" ht="15.0" customHeight="1"/>
    <row r="25" ht="12.75" customHeight="1">
      <c r="F25" s="70"/>
      <c r="G25" s="70"/>
    </row>
    <row r="26" ht="24.0" customHeight="1">
      <c r="A26" s="71"/>
      <c r="B26" s="67"/>
      <c r="C26" s="67"/>
      <c r="D26" s="67"/>
      <c r="E26" s="67"/>
      <c r="F26" s="67"/>
    </row>
    <row r="27" ht="19.5" customHeight="1">
      <c r="A27" s="67"/>
      <c r="B27" s="67"/>
      <c r="C27" s="67"/>
      <c r="D27" s="67"/>
      <c r="E27" s="67"/>
      <c r="F27" s="16"/>
    </row>
    <row r="28" ht="26.25" customHeight="1">
      <c r="A28" s="67"/>
      <c r="B28" s="67"/>
      <c r="C28" s="67"/>
      <c r="D28" s="67"/>
      <c r="E28" s="67"/>
      <c r="F28" s="67"/>
    </row>
    <row r="29" ht="17.25" customHeight="1">
      <c r="A29" s="67"/>
      <c r="B29" s="67"/>
      <c r="C29" s="67"/>
      <c r="D29" s="67"/>
      <c r="E29" s="67"/>
      <c r="F29" s="16"/>
    </row>
    <row r="30" ht="24.75" customHeight="1">
      <c r="F30" s="72"/>
      <c r="G30" s="70"/>
    </row>
    <row r="31" ht="12.75" customHeight="1">
      <c r="F31" s="70"/>
      <c r="G31" s="70"/>
    </row>
    <row r="32" ht="15.0" customHeight="1">
      <c r="F32" s="72"/>
      <c r="G32" s="72"/>
    </row>
    <row r="33" ht="15.75" customHeight="1">
      <c r="F33" s="72"/>
      <c r="G33" s="72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75" t="s">
        <v>46</v>
      </c>
      <c r="K1" s="75" t="s">
        <v>46</v>
      </c>
    </row>
    <row r="2" ht="15.75" customHeight="1">
      <c r="B2" s="76" t="str">
        <f>'пр.взв.'!D4</f>
        <v>в.к.  82   кг</v>
      </c>
      <c r="K2" s="76" t="str">
        <f>'пр.взв.'!D4</f>
        <v>в.к.  82   кг</v>
      </c>
    </row>
    <row r="3" ht="16.5" customHeight="1">
      <c r="B3" s="77" t="s">
        <v>47</v>
      </c>
      <c r="C3" s="79" t="s">
        <v>49</v>
      </c>
      <c r="D3" s="81" t="s">
        <v>50</v>
      </c>
      <c r="E3" s="79"/>
      <c r="F3" s="77"/>
      <c r="G3" s="79"/>
      <c r="H3" s="79"/>
      <c r="I3" s="79"/>
      <c r="K3" s="77" t="s">
        <v>43</v>
      </c>
      <c r="L3" s="79" t="s">
        <v>49</v>
      </c>
      <c r="M3" s="81" t="s">
        <v>50</v>
      </c>
      <c r="N3" s="79"/>
      <c r="O3" s="77"/>
      <c r="P3" s="79"/>
      <c r="Q3" s="79"/>
      <c r="R3" s="79"/>
    </row>
    <row r="4" ht="12.75" customHeight="1">
      <c r="A4" s="83" t="s">
        <v>51</v>
      </c>
      <c r="B4" s="85" t="s">
        <v>9</v>
      </c>
      <c r="C4" s="87" t="s">
        <v>10</v>
      </c>
      <c r="D4" s="87" t="s">
        <v>12</v>
      </c>
      <c r="E4" s="87" t="s">
        <v>13</v>
      </c>
      <c r="F4" s="87" t="s">
        <v>18</v>
      </c>
      <c r="G4" s="89" t="s">
        <v>52</v>
      </c>
      <c r="H4" s="87" t="s">
        <v>53</v>
      </c>
      <c r="I4" s="90" t="s">
        <v>21</v>
      </c>
      <c r="J4" s="83" t="s">
        <v>51</v>
      </c>
      <c r="K4" s="85" t="s">
        <v>9</v>
      </c>
      <c r="L4" s="87" t="s">
        <v>10</v>
      </c>
      <c r="M4" s="87" t="s">
        <v>12</v>
      </c>
      <c r="N4" s="87" t="s">
        <v>13</v>
      </c>
      <c r="O4" s="87" t="s">
        <v>18</v>
      </c>
      <c r="P4" s="89" t="s">
        <v>52</v>
      </c>
      <c r="Q4" s="87" t="s">
        <v>53</v>
      </c>
      <c r="R4" s="90" t="s">
        <v>21</v>
      </c>
    </row>
    <row r="5" ht="13.5" customHeight="1">
      <c r="A5" s="93"/>
      <c r="B5" s="34"/>
      <c r="C5" s="38"/>
      <c r="D5" s="38"/>
      <c r="E5" s="38"/>
      <c r="F5" s="38"/>
      <c r="G5" s="38"/>
      <c r="H5" s="38"/>
      <c r="I5" s="39"/>
      <c r="J5" s="93"/>
      <c r="K5" s="34"/>
      <c r="L5" s="38"/>
      <c r="M5" s="38"/>
      <c r="N5" s="38"/>
      <c r="O5" s="38"/>
      <c r="P5" s="38"/>
      <c r="Q5" s="38"/>
      <c r="R5" s="39"/>
    </row>
    <row r="6" ht="12.75" customHeight="1">
      <c r="A6" s="95">
        <v>1.0</v>
      </c>
      <c r="B6" s="97">
        <v>1.0</v>
      </c>
      <c r="C6" s="98" t="str">
        <f>VLOOKUP(B6,'пр.взв.'!B7:F70,2,FALSE)</f>
        <v>Юдин Максим Валерьевич</v>
      </c>
      <c r="D6" s="99" t="str">
        <f>VLOOKUP(B6,'пр.взв.'!B7:G126,3,FALSE)</f>
        <v>13.05.1995, МСМК</v>
      </c>
      <c r="E6" s="100" t="str">
        <f>VLOOKUP(B6,'пр.взв.'!B7:H126,4,FALSE)</f>
        <v>Рязанская обл.</v>
      </c>
      <c r="F6" s="102"/>
      <c r="G6" s="104"/>
      <c r="H6" s="54"/>
      <c r="I6" s="28"/>
      <c r="J6" s="105">
        <v>5.0</v>
      </c>
      <c r="K6" s="97">
        <v>2.0</v>
      </c>
      <c r="L6" s="98" t="str">
        <f>VLOOKUP(K6,'пр.взв.'!B7:F70,2,FALSE)</f>
        <v>Куржев Уали Рамазанович</v>
      </c>
      <c r="M6" s="99" t="str">
        <f>VLOOKUP(K6,'пр.взв.'!B7:G126,3,FALSE)</f>
        <v>28.04.1989, ЗМС</v>
      </c>
      <c r="N6" s="100" t="str">
        <f>VLOOKUP(K6,'пр.взв.'!B7:H126,4,FALSE)</f>
        <v>Рязанская обл.</v>
      </c>
      <c r="O6" s="102"/>
      <c r="P6" s="104"/>
      <c r="Q6" s="54"/>
      <c r="R6" s="28"/>
    </row>
    <row r="7" ht="12.75" customHeight="1">
      <c r="A7" s="44"/>
      <c r="B7" s="33"/>
      <c r="C7" s="33"/>
      <c r="D7" s="33"/>
      <c r="E7" s="33"/>
      <c r="F7" s="33"/>
      <c r="G7" s="33"/>
      <c r="H7" s="33"/>
      <c r="I7" s="33"/>
      <c r="J7" s="109"/>
      <c r="K7" s="33"/>
      <c r="L7" s="33"/>
      <c r="M7" s="33"/>
      <c r="N7" s="33"/>
      <c r="O7" s="33"/>
      <c r="P7" s="33"/>
      <c r="Q7" s="33"/>
      <c r="R7" s="33"/>
    </row>
    <row r="8" ht="12.75" customHeight="1">
      <c r="A8" s="44"/>
      <c r="B8" s="111">
        <v>5.0</v>
      </c>
      <c r="C8" s="112" t="str">
        <f>VLOOKUP(B8,'пр.взв.'!B7:F70,2,FALSE)</f>
        <v>Нелюбин Артур Алексеевич</v>
      </c>
      <c r="D8" s="113" t="str">
        <f>VLOOKUP(B8,'пр.взв.'!B7:G128,3,FALSE)</f>
        <v>12.03.2001, КМС</v>
      </c>
      <c r="E8" s="52" t="str">
        <f>VLOOKUP(B8,'пр.взв.'!B7:H128,4,FALSE)</f>
        <v>Пензенская обл.</v>
      </c>
      <c r="F8" s="74"/>
      <c r="G8" s="74"/>
      <c r="H8" s="20"/>
      <c r="I8" s="20"/>
      <c r="J8" s="109"/>
      <c r="K8" s="111">
        <v>6.0</v>
      </c>
      <c r="L8" s="112" t="str">
        <f>VLOOKUP(K8,'пр.взв.'!B7:F70,2,FALSE)</f>
        <v>#N/A</v>
      </c>
      <c r="M8" s="52" t="str">
        <f>VLOOKUP(K8,'пр.взв.'!B7:G128,3,FALSE)</f>
        <v>#N/A</v>
      </c>
      <c r="N8" s="52" t="str">
        <f>VLOOKUP(K8,'пр.взв.'!B7:H128,4,FALSE)</f>
        <v>#N/A</v>
      </c>
      <c r="O8" s="74"/>
      <c r="P8" s="74"/>
      <c r="Q8" s="20"/>
      <c r="R8" s="20"/>
    </row>
    <row r="9" ht="13.5" customHeight="1">
      <c r="A9" s="36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</row>
    <row r="10" ht="12.75" customHeight="1">
      <c r="A10" s="95">
        <v>2.0</v>
      </c>
      <c r="B10" s="97">
        <v>3.0</v>
      </c>
      <c r="C10" s="98" t="str">
        <f>VLOOKUP(B10,'пр.взв.'!B7:F70,2,FALSE)</f>
        <v>Кукушкин Фёдор Андреевич</v>
      </c>
      <c r="D10" s="127" t="str">
        <f>VLOOKUP(B10,'пр.взв.'!B7:G130,3,FALSE)</f>
        <v>16.06.1993, МС</v>
      </c>
      <c r="E10" s="129" t="str">
        <f>VLOOKUP(B10,'пр.взв.'!B7:H130,4,FALSE)</f>
        <v>Ивановская область</v>
      </c>
      <c r="F10" s="102"/>
      <c r="G10" s="104"/>
      <c r="H10" s="54"/>
      <c r="I10" s="100"/>
      <c r="J10" s="105">
        <v>6.0</v>
      </c>
      <c r="K10" s="97">
        <v>4.0</v>
      </c>
      <c r="L10" s="98" t="str">
        <f>VLOOKUP(K10,'пр.взв.'!B7:F70,2,FALSE)</f>
        <v>Муртазин Сулейман Фаридович</v>
      </c>
      <c r="M10" s="99" t="str">
        <f>VLOOKUP(K10,'пр.взв.'!B7:G130,3,FALSE)</f>
        <v>22.01.1993, МС</v>
      </c>
      <c r="N10" s="100" t="str">
        <f>VLOOKUP(K10,'пр.взв.'!B7:H130,4,FALSE)</f>
        <v>Р. Башкортостан</v>
      </c>
      <c r="O10" s="102"/>
      <c r="P10" s="104"/>
      <c r="Q10" s="54"/>
      <c r="R10" s="100"/>
    </row>
    <row r="11" ht="12.75" customHeight="1">
      <c r="A11" s="44"/>
      <c r="B11" s="33"/>
      <c r="C11" s="33"/>
      <c r="D11" s="33"/>
      <c r="E11" s="33"/>
      <c r="F11" s="33"/>
      <c r="G11" s="33"/>
      <c r="H11" s="33"/>
      <c r="I11" s="33"/>
      <c r="J11" s="109"/>
      <c r="K11" s="33"/>
      <c r="L11" s="33"/>
      <c r="M11" s="33"/>
      <c r="N11" s="33"/>
      <c r="O11" s="33"/>
      <c r="P11" s="33"/>
      <c r="Q11" s="33"/>
      <c r="R11" s="33"/>
    </row>
    <row r="12" ht="12.75" customHeight="1">
      <c r="A12" s="44"/>
      <c r="B12" s="111">
        <v>7.0</v>
      </c>
      <c r="C12" s="112" t="str">
        <f>VLOOKUP(B12,'пр.взв.'!B7:F70,2,FALSE)</f>
        <v>#N/A</v>
      </c>
      <c r="D12" s="52" t="str">
        <f>VLOOKUP(B12,'пр.взв.'!B7:G132,3,FALSE)</f>
        <v>#N/A</v>
      </c>
      <c r="E12" s="129" t="str">
        <f>VLOOKUP(B12,'пр.взв.'!B2:H132,4,FALSE)</f>
        <v>#N/A</v>
      </c>
      <c r="F12" s="74"/>
      <c r="G12" s="74"/>
      <c r="H12" s="20"/>
      <c r="I12" s="20"/>
      <c r="J12" s="109"/>
      <c r="K12" s="111">
        <v>8.0</v>
      </c>
      <c r="L12" s="112" t="str">
        <f>VLOOKUP(K12,'пр.взв.'!B7:F70,2,FALSE)</f>
        <v>#N/A</v>
      </c>
      <c r="M12" s="52" t="str">
        <f>VLOOKUP(K12,'пр.взв.'!B7:G132,3,FALSE)</f>
        <v>#N/A</v>
      </c>
      <c r="N12" s="52" t="str">
        <f>VLOOKUP(K12,'пр.взв.'!B7:H132,4,FALSE)</f>
        <v>#N/A</v>
      </c>
      <c r="O12" s="74"/>
      <c r="P12" s="74"/>
      <c r="Q12" s="20"/>
      <c r="R12" s="20"/>
    </row>
    <row r="13" ht="12.75" customHeight="1">
      <c r="A13" s="35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</row>
    <row r="14" ht="12.75" customHeight="1"/>
    <row r="15" ht="16.5" customHeight="1">
      <c r="B15" s="77" t="s">
        <v>47</v>
      </c>
      <c r="C15" s="148" t="s">
        <v>60</v>
      </c>
      <c r="D15" s="148"/>
      <c r="E15" s="148"/>
      <c r="F15" s="149" t="str">
        <f>'пр.взв.'!D4</f>
        <v>в.к.  82   кг</v>
      </c>
      <c r="G15" s="148"/>
      <c r="H15" s="148"/>
      <c r="I15" s="148"/>
      <c r="J15" s="154"/>
      <c r="K15" s="77" t="s">
        <v>43</v>
      </c>
      <c r="L15" s="148" t="s">
        <v>60</v>
      </c>
      <c r="M15" s="148"/>
      <c r="N15" s="148"/>
      <c r="O15" s="149" t="str">
        <f>'пр.взв.'!D4</f>
        <v>в.к.  82   кг</v>
      </c>
      <c r="P15" s="148"/>
      <c r="Q15" s="148"/>
      <c r="R15" s="148"/>
    </row>
    <row r="16" ht="12.75" customHeight="1">
      <c r="A16" s="83" t="s">
        <v>51</v>
      </c>
      <c r="B16" s="85" t="s">
        <v>9</v>
      </c>
      <c r="C16" s="87" t="s">
        <v>10</v>
      </c>
      <c r="D16" s="87" t="s">
        <v>12</v>
      </c>
      <c r="E16" s="87" t="s">
        <v>13</v>
      </c>
      <c r="F16" s="87" t="s">
        <v>18</v>
      </c>
      <c r="G16" s="89" t="s">
        <v>52</v>
      </c>
      <c r="H16" s="87" t="s">
        <v>53</v>
      </c>
      <c r="I16" s="90" t="s">
        <v>21</v>
      </c>
      <c r="J16" s="83" t="s">
        <v>51</v>
      </c>
      <c r="K16" s="85" t="s">
        <v>9</v>
      </c>
      <c r="L16" s="87" t="s">
        <v>10</v>
      </c>
      <c r="M16" s="87" t="s">
        <v>12</v>
      </c>
      <c r="N16" s="87" t="s">
        <v>13</v>
      </c>
      <c r="O16" s="87" t="s">
        <v>18</v>
      </c>
      <c r="P16" s="89" t="s">
        <v>52</v>
      </c>
      <c r="Q16" s="87" t="s">
        <v>53</v>
      </c>
      <c r="R16" s="90" t="s">
        <v>21</v>
      </c>
    </row>
    <row r="17" ht="13.5" customHeight="1">
      <c r="A17" s="93"/>
      <c r="B17" s="34"/>
      <c r="C17" s="38"/>
      <c r="D17" s="38"/>
      <c r="E17" s="38"/>
      <c r="F17" s="38"/>
      <c r="G17" s="38"/>
      <c r="H17" s="38"/>
      <c r="I17" s="39"/>
      <c r="J17" s="93"/>
      <c r="K17" s="34"/>
      <c r="L17" s="38"/>
      <c r="M17" s="38"/>
      <c r="N17" s="38"/>
      <c r="O17" s="38"/>
      <c r="P17" s="38"/>
      <c r="Q17" s="38"/>
      <c r="R17" s="39"/>
    </row>
    <row r="18" ht="12.75" customHeight="1">
      <c r="A18" s="105">
        <v>1.0</v>
      </c>
      <c r="B18" s="161">
        <f>'пр.хода'!E9</f>
        <v>1</v>
      </c>
      <c r="C18" s="98" t="str">
        <f>VLOOKUP(B18,'пр.взв.'!B1:F82,2,FALSE)</f>
        <v>Юдин Максим Валерьевич</v>
      </c>
      <c r="D18" s="99" t="str">
        <f>VLOOKUP(B18,'пр.взв.'!B1:G138,3,FALSE)</f>
        <v>13.05.1995, МСМК</v>
      </c>
      <c r="E18" s="100" t="str">
        <f>VLOOKUP(B18,'пр.взв.'!B1:H138,4,FALSE)</f>
        <v>Рязанская обл.</v>
      </c>
      <c r="F18" s="163"/>
      <c r="G18" s="164"/>
      <c r="H18" s="165"/>
      <c r="I18" s="22"/>
      <c r="J18" s="105">
        <v>2.0</v>
      </c>
      <c r="K18" s="161">
        <f>'пр.хода'!Q9</f>
        <v>2</v>
      </c>
      <c r="L18" s="98" t="str">
        <f>VLOOKUP(K18,'пр.взв.'!B1:F78,2,FALSE)</f>
        <v>Куржев Уали Рамазанович</v>
      </c>
      <c r="M18" s="99" t="str">
        <f>VLOOKUP(K18,'пр.взв.'!B1:G138,3,FALSE)</f>
        <v>28.04.1989, ЗМС</v>
      </c>
      <c r="N18" s="100" t="str">
        <f>VLOOKUP(K18,'пр.взв.'!B1:H138,4,FALSE)</f>
        <v>Рязанская обл.</v>
      </c>
      <c r="O18" s="163"/>
      <c r="P18" s="164"/>
      <c r="Q18" s="165"/>
      <c r="R18" s="22"/>
    </row>
    <row r="19" ht="12.75" customHeight="1">
      <c r="A19" s="109"/>
      <c r="B19" s="33"/>
      <c r="C19" s="33"/>
      <c r="D19" s="33"/>
      <c r="E19" s="33"/>
      <c r="F19" s="33"/>
      <c r="G19" s="33"/>
      <c r="H19" s="33"/>
      <c r="I19" s="33"/>
      <c r="J19" s="109"/>
      <c r="K19" s="33"/>
      <c r="L19" s="33"/>
      <c r="M19" s="33"/>
      <c r="N19" s="33"/>
      <c r="O19" s="33"/>
      <c r="P19" s="33"/>
      <c r="Q19" s="33"/>
      <c r="R19" s="33"/>
    </row>
    <row r="20" ht="12.75" customHeight="1">
      <c r="A20" s="109"/>
      <c r="B20" s="166">
        <f>'пр.хода'!E13</f>
        <v>3</v>
      </c>
      <c r="C20" s="112" t="str">
        <f>VLOOKUP(B20,'пр.взв.'!B1:F82,2,FALSE)</f>
        <v>Кукушкин Фёдор Андреевич</v>
      </c>
      <c r="D20" s="113" t="str">
        <f>VLOOKUP(B20,'пр.взв.'!B1:G140,3,FALSE)</f>
        <v>16.06.1993, МС</v>
      </c>
      <c r="E20" s="52" t="str">
        <f>VLOOKUP(B20,'пр.взв.'!B1:H140,4,FALSE)</f>
        <v>Ивановская область</v>
      </c>
      <c r="F20" s="74"/>
      <c r="G20" s="74"/>
      <c r="H20" s="20"/>
      <c r="I20" s="20"/>
      <c r="J20" s="109"/>
      <c r="K20" s="166">
        <f>'пр.хода'!Q13</f>
        <v>4</v>
      </c>
      <c r="L20" s="112" t="str">
        <f>VLOOKUP(K20,'пр.взв.'!B1:F78,2,FALSE)</f>
        <v>Муртазин Сулейман Фаридович</v>
      </c>
      <c r="M20" s="113" t="str">
        <f>VLOOKUP(K20,'пр.взв.'!B1:G140,3,FALSE)</f>
        <v>22.01.1993, МС</v>
      </c>
      <c r="N20" s="52" t="str">
        <f>VLOOKUP(K20,'пр.взв.'!B1:H140,4,FALSE)</f>
        <v>Р. Башкортостан</v>
      </c>
      <c r="O20" s="74"/>
      <c r="P20" s="74"/>
      <c r="Q20" s="20"/>
      <c r="R20" s="20"/>
    </row>
    <row r="21" ht="12.75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ht="12.75" customHeight="1"/>
    <row r="23" ht="15.0" customHeight="1">
      <c r="A23" s="178" t="s">
        <v>66</v>
      </c>
      <c r="J23" s="178" t="s">
        <v>68</v>
      </c>
    </row>
    <row r="24" ht="16.5" customHeight="1">
      <c r="B24" s="77" t="s">
        <v>47</v>
      </c>
      <c r="C24" s="180"/>
      <c r="D24" s="180"/>
      <c r="E24" s="180"/>
      <c r="F24" s="180" t="str">
        <f>'пр.взв.'!D4</f>
        <v>в.к.  82   кг</v>
      </c>
      <c r="G24" s="180"/>
      <c r="H24" s="180"/>
      <c r="I24" s="180"/>
      <c r="J24" s="16"/>
      <c r="K24" s="77" t="s">
        <v>43</v>
      </c>
      <c r="L24" s="180"/>
      <c r="M24" s="180"/>
      <c r="N24" s="180"/>
      <c r="O24" s="180" t="str">
        <f>'пр.взв.'!D4</f>
        <v>в.к.  82   кг</v>
      </c>
      <c r="P24" s="154"/>
      <c r="Q24" s="154"/>
      <c r="R24" s="154"/>
    </row>
    <row r="25" ht="12.75" customHeight="1">
      <c r="A25" s="83" t="s">
        <v>51</v>
      </c>
      <c r="B25" s="85" t="s">
        <v>9</v>
      </c>
      <c r="C25" s="87" t="s">
        <v>10</v>
      </c>
      <c r="D25" s="87" t="s">
        <v>12</v>
      </c>
      <c r="E25" s="87" t="s">
        <v>13</v>
      </c>
      <c r="F25" s="87" t="s">
        <v>18</v>
      </c>
      <c r="G25" s="89" t="s">
        <v>52</v>
      </c>
      <c r="H25" s="87" t="s">
        <v>53</v>
      </c>
      <c r="I25" s="90" t="s">
        <v>21</v>
      </c>
      <c r="J25" s="83" t="s">
        <v>51</v>
      </c>
      <c r="K25" s="85" t="s">
        <v>9</v>
      </c>
      <c r="L25" s="87" t="s">
        <v>10</v>
      </c>
      <c r="M25" s="87" t="s">
        <v>12</v>
      </c>
      <c r="N25" s="87" t="s">
        <v>13</v>
      </c>
      <c r="O25" s="87" t="s">
        <v>18</v>
      </c>
      <c r="P25" s="89" t="s">
        <v>52</v>
      </c>
      <c r="Q25" s="87" t="s">
        <v>53</v>
      </c>
      <c r="R25" s="90" t="s">
        <v>21</v>
      </c>
    </row>
    <row r="26" ht="13.5" customHeight="1">
      <c r="A26" s="93"/>
      <c r="B26" s="34"/>
      <c r="C26" s="38"/>
      <c r="D26" s="38"/>
      <c r="E26" s="38"/>
      <c r="F26" s="38"/>
      <c r="G26" s="38"/>
      <c r="H26" s="38"/>
      <c r="I26" s="39"/>
      <c r="J26" s="93"/>
      <c r="K26" s="34"/>
      <c r="L26" s="38"/>
      <c r="M26" s="38"/>
      <c r="N26" s="38"/>
      <c r="O26" s="38"/>
      <c r="P26" s="38"/>
      <c r="Q26" s="38"/>
      <c r="R26" s="39"/>
    </row>
    <row r="27" ht="12.75" customHeight="1">
      <c r="A27" s="105">
        <v>1.0</v>
      </c>
      <c r="B27" s="97">
        <f>'пр.хода'!A21</f>
        <v>5</v>
      </c>
      <c r="C27" s="98" t="str">
        <f>VLOOKUP(B27,'пр.взв.'!B2:F91,2,FALSE)</f>
        <v>Нелюбин Артур Алексеевич</v>
      </c>
      <c r="D27" s="99" t="str">
        <f>VLOOKUP(B27,'пр.взв.'!B2:G147,3,FALSE)</f>
        <v>12.03.2001, КМС</v>
      </c>
      <c r="E27" s="100" t="str">
        <f>VLOOKUP(B27,'пр.взв.'!B2:H147,4,FALSE)</f>
        <v>Пензенская обл.</v>
      </c>
      <c r="F27" s="102"/>
      <c r="G27" s="104"/>
      <c r="H27" s="54"/>
      <c r="I27" s="28"/>
      <c r="J27" s="105">
        <v>2.0</v>
      </c>
      <c r="K27" s="97">
        <f>'пр.хода'!U21</f>
        <v>0</v>
      </c>
      <c r="L27" s="98" t="str">
        <f>VLOOKUP(K27,'пр.взв.'!B2:F91,2,FALSE)</f>
        <v>#N/A</v>
      </c>
      <c r="M27" s="100" t="str">
        <f>VLOOKUP(K27,'пр.взв.'!B2:G147,3,FALSE)</f>
        <v>#N/A</v>
      </c>
      <c r="N27" s="100" t="str">
        <f>VLOOKUP(K27,'пр.взв.'!B2:H147,4,FALSE)</f>
        <v>#N/A</v>
      </c>
      <c r="O27" s="102"/>
      <c r="P27" s="104"/>
      <c r="Q27" s="54"/>
      <c r="R27" s="28"/>
    </row>
    <row r="28" ht="12.75" customHeight="1">
      <c r="A28" s="109"/>
      <c r="B28" s="33"/>
      <c r="C28" s="33"/>
      <c r="D28" s="33"/>
      <c r="E28" s="33"/>
      <c r="F28" s="33"/>
      <c r="G28" s="33"/>
      <c r="H28" s="33"/>
      <c r="I28" s="33"/>
      <c r="J28" s="109"/>
      <c r="K28" s="33"/>
      <c r="L28" s="33"/>
      <c r="M28" s="33"/>
      <c r="N28" s="33"/>
      <c r="O28" s="33"/>
      <c r="P28" s="33"/>
      <c r="Q28" s="33"/>
      <c r="R28" s="33"/>
    </row>
    <row r="29" ht="12.75" customHeight="1">
      <c r="A29" s="109"/>
      <c r="B29" s="200">
        <f>'пр.хода'!A23</f>
        <v>0</v>
      </c>
      <c r="C29" s="112" t="str">
        <f>VLOOKUP(B29,'пр.взв.'!B2:F91,2,FALSE)</f>
        <v>#N/A</v>
      </c>
      <c r="D29" s="52" t="str">
        <f>VLOOKUP(B29,'пр.взв.'!B2:G149,3,FALSE)</f>
        <v>#N/A</v>
      </c>
      <c r="E29" s="52" t="str">
        <f>VLOOKUP(B29,'пр.взв.'!B2:H149,4,FALSE)</f>
        <v>#N/A</v>
      </c>
      <c r="F29" s="74"/>
      <c r="G29" s="74"/>
      <c r="H29" s="20"/>
      <c r="I29" s="20"/>
      <c r="J29" s="109"/>
      <c r="K29" s="200">
        <f>'пр.хода'!U23</f>
        <v>0</v>
      </c>
      <c r="L29" s="112" t="str">
        <f>VLOOKUP(K29,'пр.взв.'!B2:F91,2,FALSE)</f>
        <v>#N/A</v>
      </c>
      <c r="M29" s="52" t="str">
        <f>VLOOKUP(K29,'пр.взв.'!B2:G149,3,FALSE)</f>
        <v>#N/A</v>
      </c>
      <c r="N29" s="52" t="str">
        <f>VLOOKUP(K29,'пр.взв.'!B2:H149,4,FALSE)</f>
        <v>#N/A</v>
      </c>
      <c r="O29" s="74"/>
      <c r="P29" s="74"/>
      <c r="Q29" s="20"/>
      <c r="R29" s="20"/>
    </row>
    <row r="30" ht="12.7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6" t="s">
        <v>55</v>
      </c>
      <c r="D1" s="107"/>
      <c r="E1" s="107"/>
      <c r="F1" s="107"/>
      <c r="G1" s="107"/>
      <c r="H1" s="107"/>
      <c r="I1" s="107"/>
      <c r="J1" s="108"/>
    </row>
    <row r="2" ht="26.25" customHeight="1">
      <c r="A2" s="16"/>
      <c r="B2" s="16"/>
      <c r="C2" s="4" t="str">
        <f>HYPERLINK('[1]реквизиты'!$A$2)</f>
        <v>#REF!</v>
      </c>
      <c r="D2" s="5"/>
      <c r="E2" s="5"/>
      <c r="F2" s="5"/>
      <c r="G2" s="5"/>
      <c r="H2" s="5"/>
      <c r="I2" s="5"/>
      <c r="J2" s="10"/>
      <c r="K2" s="110"/>
      <c r="L2" s="110"/>
      <c r="M2" s="110"/>
      <c r="N2" s="110"/>
      <c r="O2" s="110"/>
      <c r="P2" s="110"/>
      <c r="Q2" s="110"/>
      <c r="R2" s="110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ht="12.75" customHeight="1">
      <c r="A3" s="114"/>
      <c r="B3" s="114"/>
      <c r="C3" s="12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ht="27.0" customHeight="1">
      <c r="A4" s="116"/>
      <c r="B4" s="116"/>
      <c r="C4" s="116"/>
      <c r="D4" s="116"/>
      <c r="E4" s="116"/>
      <c r="F4" s="11" t="str">
        <f>HYPERLINK('пр.взв.'!D4)</f>
        <v>в.к.  82   кг</v>
      </c>
      <c r="G4" s="116"/>
      <c r="H4" s="116"/>
      <c r="I4" s="116"/>
      <c r="J4" s="116"/>
      <c r="K4" s="116"/>
      <c r="L4" s="116"/>
      <c r="M4" s="116"/>
    </row>
    <row r="5" ht="16.5" customHeight="1">
      <c r="A5" s="120" t="s">
        <v>42</v>
      </c>
      <c r="E5" s="122"/>
      <c r="F5" s="122"/>
      <c r="G5" s="122"/>
      <c r="H5" s="122"/>
      <c r="I5" s="122"/>
      <c r="J5" s="122"/>
      <c r="K5" s="122"/>
      <c r="L5" s="122"/>
      <c r="M5" s="122"/>
    </row>
    <row r="6" ht="13.5" customHeight="1">
      <c r="A6" s="124">
        <v>1.0</v>
      </c>
      <c r="B6" s="49" t="str">
        <f>VLOOKUP('стартвый '!A6:A7,'пр.взв.'!B6:C21,2,FALSE)</f>
        <v>Юдин Максим Валерьевич</v>
      </c>
      <c r="C6" s="130" t="str">
        <f>VLOOKUP(A6,'пр.взв.'!B6:H21,3,FALSE)</f>
        <v>13.05.1995, МСМК</v>
      </c>
      <c r="D6" s="21" t="str">
        <f>VLOOKUP(A6,'пр.взв.'!B6:H21,4,FALSE)</f>
        <v>Рязанская обл.</v>
      </c>
      <c r="E6" s="122"/>
      <c r="F6" s="122"/>
      <c r="G6" s="122"/>
      <c r="H6" s="122"/>
      <c r="I6" s="122"/>
      <c r="J6" s="122"/>
      <c r="K6" s="122"/>
      <c r="L6" s="122"/>
      <c r="M6" s="122"/>
    </row>
    <row r="7" ht="12.75" customHeight="1">
      <c r="A7" s="134"/>
      <c r="B7" s="59"/>
      <c r="C7" s="59"/>
      <c r="D7" s="59"/>
      <c r="E7" s="135"/>
      <c r="F7" s="122"/>
      <c r="G7" s="122"/>
      <c r="H7" s="122"/>
      <c r="I7" s="122"/>
      <c r="J7" s="137"/>
      <c r="K7" s="137"/>
      <c r="L7" s="137"/>
      <c r="M7" s="122"/>
    </row>
    <row r="8" ht="13.5" customHeight="1">
      <c r="A8" s="139">
        <v>5.0</v>
      </c>
      <c r="B8" s="84" t="str">
        <f>VLOOKUP('стартвый '!A8:A9,'пр.взв.'!B8:C23,2,FALSE)</f>
        <v>Нелюбин Артур Алексеевич</v>
      </c>
      <c r="C8" s="141" t="str">
        <f>VLOOKUP(A8,'пр.взв.'!B6:H21,3,FALSE)</f>
        <v>12.03.2001, КМС</v>
      </c>
      <c r="D8" s="142" t="str">
        <f>VLOOKUP(A8,'пр.взв.'!B6:H21,4,FALSE)</f>
        <v>Пензенская обл.</v>
      </c>
      <c r="E8" s="143"/>
      <c r="F8" s="145"/>
      <c r="G8" s="146"/>
      <c r="H8" s="122"/>
      <c r="I8" s="122"/>
      <c r="J8" s="137"/>
      <c r="K8" s="137"/>
      <c r="L8" s="137"/>
      <c r="M8" s="122"/>
    </row>
    <row r="9" ht="13.5" customHeight="1">
      <c r="A9" s="134"/>
      <c r="B9" s="59"/>
      <c r="C9" s="59"/>
      <c r="D9" s="59"/>
      <c r="E9" s="122"/>
      <c r="F9" s="122"/>
      <c r="G9" s="135"/>
      <c r="H9" s="147"/>
      <c r="I9" s="122"/>
      <c r="J9" s="122"/>
      <c r="K9" s="122"/>
      <c r="L9" s="122"/>
      <c r="M9" s="122"/>
    </row>
    <row r="10" ht="13.5" customHeight="1">
      <c r="A10" s="124">
        <v>3.0</v>
      </c>
      <c r="B10" s="49" t="str">
        <f>VLOOKUP('стартвый '!A10:A11,'пр.взв.'!B10:C25,2,FALSE)</f>
        <v>Кукушкин Фёдор Андреевич</v>
      </c>
      <c r="C10" s="130" t="str">
        <f>VLOOKUP(A10,'пр.взв.'!B6:H21,3,FALSE)</f>
        <v>16.06.1993, МС</v>
      </c>
      <c r="D10" s="21" t="str">
        <f>VLOOKUP(A10,'пр.взв.'!B6:H21,4,FALSE)</f>
        <v>Ивановская область</v>
      </c>
      <c r="E10" s="122"/>
      <c r="F10" s="122"/>
      <c r="G10" s="143"/>
      <c r="H10" s="16"/>
      <c r="I10" s="146"/>
      <c r="J10" s="122"/>
      <c r="K10" s="122"/>
      <c r="L10" s="122"/>
      <c r="M10" s="122"/>
    </row>
    <row r="11" ht="12.75" customHeight="1">
      <c r="A11" s="134"/>
      <c r="B11" s="59"/>
      <c r="C11" s="59"/>
      <c r="D11" s="59"/>
      <c r="E11" s="135"/>
      <c r="F11" s="151"/>
      <c r="G11" s="146"/>
      <c r="H11" s="122"/>
      <c r="I11" s="146"/>
      <c r="J11" s="122"/>
      <c r="K11" s="122"/>
      <c r="L11" s="122"/>
      <c r="M11" s="122"/>
    </row>
    <row r="12" ht="13.5" customHeight="1">
      <c r="A12" s="139">
        <v>7.0</v>
      </c>
      <c r="B12" s="84" t="str">
        <f>VLOOKUP('стартвый '!A12:A13,'пр.взв.'!B12:C27,2,FALSE)</f>
        <v>#N/A</v>
      </c>
      <c r="C12" s="142" t="str">
        <f>VLOOKUP(A12,'пр.взв.'!B6:H21,3,FALSE)</f>
        <v>#N/A</v>
      </c>
      <c r="D12" s="142" t="str">
        <f>VLOOKUP(A12,'пр.взв.'!B6:H21,4,FALSE)</f>
        <v>#N/A</v>
      </c>
      <c r="E12" s="143"/>
      <c r="F12" s="122"/>
      <c r="G12" s="122"/>
      <c r="H12" s="122"/>
      <c r="I12" s="146"/>
      <c r="J12" s="122"/>
      <c r="K12" s="122"/>
      <c r="L12" s="122"/>
      <c r="M12" s="122"/>
    </row>
    <row r="13" ht="13.5" customHeight="1">
      <c r="A13" s="153"/>
      <c r="B13" s="32"/>
      <c r="C13" s="32"/>
      <c r="D13" s="32"/>
      <c r="E13" s="122"/>
      <c r="F13" s="122"/>
      <c r="G13" s="122"/>
      <c r="H13" s="122"/>
      <c r="I13" s="146"/>
      <c r="J13" s="122"/>
      <c r="K13" s="122"/>
      <c r="L13" s="122"/>
      <c r="M13" s="122"/>
    </row>
    <row r="14" ht="13.5" customHeight="1">
      <c r="A14" s="16"/>
      <c r="B14" s="16"/>
      <c r="C14" s="16"/>
      <c r="E14" s="122"/>
      <c r="F14" s="122"/>
      <c r="G14" s="122"/>
      <c r="H14" s="122"/>
      <c r="I14" s="146"/>
      <c r="J14" s="122"/>
      <c r="K14" s="122"/>
      <c r="L14" s="122"/>
      <c r="M14" s="122"/>
    </row>
    <row r="15" ht="17.25" customHeight="1">
      <c r="A15" s="157"/>
      <c r="E15" s="122"/>
      <c r="F15" s="122"/>
      <c r="G15" s="122"/>
      <c r="H15" s="122"/>
      <c r="I15" s="158"/>
      <c r="J15" s="159"/>
      <c r="K15" s="151"/>
      <c r="L15" s="151"/>
      <c r="M15" s="122"/>
    </row>
    <row r="16" ht="16.5" customHeight="1">
      <c r="A16" s="120" t="s">
        <v>43</v>
      </c>
      <c r="E16" s="122"/>
      <c r="F16" s="122"/>
      <c r="G16" s="122"/>
      <c r="H16" s="122"/>
      <c r="I16" s="160"/>
      <c r="J16" s="16"/>
    </row>
    <row r="17" ht="13.5" customHeight="1">
      <c r="A17" s="124">
        <v>2.0</v>
      </c>
      <c r="B17" s="49" t="str">
        <f>VLOOKUP(A17,'пр.взв.'!B7:H22,2,FALSE)</f>
        <v>Куржев Уали Рамазанович</v>
      </c>
      <c r="C17" s="130" t="str">
        <f>VLOOKUP(A17,'пр.взв.'!B7:H22,3,FALSE)</f>
        <v>28.04.1989, ЗМС</v>
      </c>
      <c r="D17" s="21" t="str">
        <f>VLOOKUP(A17,'пр.взв.'!B7:H22,4,FALSE)</f>
        <v>Рязанская обл.</v>
      </c>
      <c r="E17" s="122"/>
      <c r="F17" s="122"/>
      <c r="G17" s="122"/>
      <c r="H17" s="122"/>
      <c r="I17" s="162"/>
      <c r="J17" s="16"/>
    </row>
    <row r="18" ht="12.75" customHeight="1">
      <c r="A18" s="134"/>
      <c r="B18" s="59"/>
      <c r="C18" s="59"/>
      <c r="D18" s="59"/>
      <c r="E18" s="135"/>
      <c r="F18" s="122"/>
      <c r="G18" s="122"/>
      <c r="H18" s="122"/>
      <c r="I18" s="162"/>
      <c r="J18" s="16"/>
    </row>
    <row r="19" ht="13.5" customHeight="1">
      <c r="A19" s="139">
        <v>6.0</v>
      </c>
      <c r="B19" s="84" t="str">
        <f>VLOOKUP('стартвый '!A19:A20,'пр.взв.'!B7:H22,2,FALSE)</f>
        <v>#N/A</v>
      </c>
      <c r="C19" s="142" t="str">
        <f>VLOOKUP(A19,'пр.взв.'!B7:H22,3,FALSE)</f>
        <v>#N/A</v>
      </c>
      <c r="D19" s="142" t="str">
        <f>VLOOKUP(A19,'пр.взв.'!B7:H22,4,FALSE)</f>
        <v>#N/A</v>
      </c>
      <c r="E19" s="143"/>
      <c r="F19" s="145"/>
      <c r="G19" s="146"/>
      <c r="H19" s="122"/>
      <c r="I19" s="162"/>
      <c r="J19" s="16"/>
    </row>
    <row r="20" ht="13.5" customHeight="1">
      <c r="A20" s="134"/>
      <c r="B20" s="59"/>
      <c r="C20" s="59"/>
      <c r="D20" s="59"/>
      <c r="E20" s="122"/>
      <c r="F20" s="122"/>
      <c r="G20" s="135"/>
      <c r="H20" s="147"/>
      <c r="I20" s="162"/>
      <c r="J20" s="16"/>
    </row>
    <row r="21" ht="13.5" customHeight="1">
      <c r="A21" s="124">
        <v>4.0</v>
      </c>
      <c r="B21" s="49" t="str">
        <f>VLOOKUP('стартвый '!A21:A22,'пр.взв.'!B7:H22,2,FALSE)</f>
        <v>Муртазин Сулейман Фаридович</v>
      </c>
      <c r="C21" s="130" t="str">
        <f>VLOOKUP(A21,'пр.взв.'!B7:H22,3,FALSE)</f>
        <v>22.01.1993, МС</v>
      </c>
      <c r="D21" s="21" t="str">
        <f>VLOOKUP(A21,'пр.взв.'!B7:H22,4,FALSE)</f>
        <v>Р. Башкортостан</v>
      </c>
      <c r="E21" s="122"/>
      <c r="F21" s="122"/>
      <c r="G21" s="143"/>
      <c r="H21" s="16"/>
    </row>
    <row r="22" ht="12.75" customHeight="1">
      <c r="A22" s="134"/>
      <c r="B22" s="59"/>
      <c r="C22" s="59"/>
      <c r="D22" s="59"/>
      <c r="E22" s="135"/>
      <c r="F22" s="151"/>
      <c r="G22" s="146"/>
      <c r="H22" s="122"/>
    </row>
    <row r="23" ht="13.5" customHeight="1">
      <c r="A23" s="139">
        <v>8.0</v>
      </c>
      <c r="B23" s="84" t="str">
        <f>VLOOKUP('стартвый '!A23:A24,'пр.взв.'!B7:H22,2,FALSE)</f>
        <v>#N/A</v>
      </c>
      <c r="C23" s="142" t="str">
        <f>VLOOKUP(A23,'пр.взв.'!B7:H22,3,FALSE)</f>
        <v>#N/A</v>
      </c>
      <c r="D23" s="142" t="str">
        <f>VLOOKUP(A23,'пр.взв.'!B7:H22,4,FALSE)</f>
        <v>#N/A</v>
      </c>
      <c r="E23" s="143"/>
      <c r="F23" s="122"/>
      <c r="G23" s="122"/>
      <c r="H23" s="122"/>
    </row>
    <row r="24" ht="13.5" customHeight="1">
      <c r="A24" s="153"/>
      <c r="B24" s="32"/>
      <c r="C24" s="32"/>
      <c r="D24" s="32"/>
      <c r="E24" s="122"/>
      <c r="F24" s="122"/>
      <c r="G24" s="122"/>
      <c r="H24" s="122"/>
    </row>
    <row r="25" ht="12.75" customHeight="1"/>
    <row r="26" ht="12.75" customHeight="1"/>
    <row r="27" ht="12.75" customHeight="1">
      <c r="A27" s="67" t="s">
        <v>64</v>
      </c>
      <c r="G27" s="67" t="s">
        <v>65</v>
      </c>
    </row>
    <row r="28" ht="12.75" customHeight="1"/>
    <row r="29" ht="12.75" customHeight="1">
      <c r="B29" s="174"/>
      <c r="H29" s="174"/>
    </row>
    <row r="30" ht="12.75" customHeight="1">
      <c r="B30" s="175"/>
      <c r="H30" s="175"/>
    </row>
    <row r="31" ht="12.75" customHeight="1">
      <c r="B31" s="175"/>
      <c r="C31" s="176"/>
      <c r="D31" s="174"/>
      <c r="G31" s="16"/>
      <c r="H31" s="175"/>
      <c r="I31" s="176"/>
      <c r="J31" s="176"/>
      <c r="K31" s="174"/>
    </row>
    <row r="32" ht="12.75" customHeight="1">
      <c r="B32" s="179"/>
      <c r="C32" s="16"/>
      <c r="D32" s="175"/>
      <c r="E32" s="162"/>
      <c r="F32" s="16"/>
      <c r="G32" s="16"/>
      <c r="H32" s="179"/>
      <c r="I32" s="16"/>
      <c r="J32" s="16"/>
      <c r="K32" s="175"/>
      <c r="L32" s="16"/>
    </row>
    <row r="33" ht="12.75" customHeight="1">
      <c r="C33" s="16"/>
      <c r="D33" s="175"/>
      <c r="E33" s="181"/>
      <c r="F33" s="183"/>
      <c r="G33" s="16"/>
      <c r="I33" s="16"/>
      <c r="J33" s="16"/>
      <c r="K33" s="175"/>
      <c r="L33" s="181"/>
      <c r="M33" s="183"/>
    </row>
    <row r="34" ht="12.75" customHeight="1">
      <c r="C34" s="16"/>
      <c r="D34" s="175"/>
      <c r="G34" s="16"/>
      <c r="I34" s="16"/>
      <c r="J34" s="16"/>
      <c r="K34" s="175"/>
    </row>
    <row r="35" ht="12.75" customHeight="1">
      <c r="C35" s="183"/>
      <c r="D35" s="179"/>
      <c r="G35" s="16"/>
      <c r="I35" s="183"/>
      <c r="J35" s="183"/>
      <c r="K35" s="179"/>
    </row>
    <row r="36" ht="12.75" customHeight="1">
      <c r="K36" s="16"/>
    </row>
    <row r="37" ht="12.75" customHeight="1"/>
    <row r="38" ht="12.75" customHeight="1">
      <c r="B38" s="71" t="str">
        <f>HYPERLINK('[1]реквизиты'!$A$20)</f>
        <v>#REF!</v>
      </c>
      <c r="C38" s="67"/>
      <c r="D38" s="67"/>
      <c r="E38" s="67"/>
      <c r="F38" s="183"/>
      <c r="G38" s="183"/>
      <c r="H38" s="183"/>
      <c r="I38" s="67" t="str">
        <f>HYPERLINK('[1]реквизиты'!$G$20)</f>
        <v>#REF!</v>
      </c>
      <c r="J38" s="16"/>
      <c r="K38" s="16" t="str">
        <f>HYPERLINK('[1]реквизиты'!$G$21)</f>
        <v>#REF!</v>
      </c>
    </row>
    <row r="39" ht="12.75" customHeight="1">
      <c r="B39" s="67"/>
      <c r="C39" s="67"/>
      <c r="D39" s="67"/>
      <c r="E39" s="189"/>
      <c r="F39" s="16"/>
      <c r="G39" s="16"/>
      <c r="H39" s="16"/>
      <c r="J39" s="16"/>
      <c r="K39" s="16"/>
    </row>
    <row r="40" ht="12.75" customHeight="1">
      <c r="B40" s="67" t="str">
        <f>HYPERLINK('[1]реквизиты'!$A$22)</f>
        <v>#REF!</v>
      </c>
      <c r="D40" s="67"/>
      <c r="E40" s="191"/>
      <c r="F40" s="191"/>
      <c r="G40" s="183"/>
      <c r="H40" s="183"/>
      <c r="I40" s="67" t="str">
        <f>HYPERLINK('[1]реквизиты'!$G$22)</f>
        <v>#REF!</v>
      </c>
      <c r="J40" s="16"/>
      <c r="K40" s="16" t="str">
        <f>HYPERLINK('[1]реквизиты'!$G$23)</f>
        <v>#REF!</v>
      </c>
    </row>
    <row r="41" ht="12.75" customHeight="1">
      <c r="E41" s="16"/>
      <c r="F41" s="16"/>
      <c r="G41" s="16"/>
      <c r="H41" s="16"/>
      <c r="J41" s="16"/>
      <c r="K41" s="16"/>
      <c r="L41" s="72"/>
      <c r="M41" s="72"/>
    </row>
    <row r="42" ht="12.75" customHeight="1">
      <c r="D42" s="16"/>
      <c r="E42" s="16"/>
      <c r="F42" s="16"/>
      <c r="G42" s="16"/>
      <c r="H42" s="16"/>
      <c r="I42" s="16"/>
      <c r="J42" s="16"/>
      <c r="K42" s="16"/>
      <c r="M42" s="72"/>
    </row>
    <row r="43" ht="12.75" customHeight="1">
      <c r="E43" s="16"/>
      <c r="F43" s="16"/>
      <c r="G43" s="16"/>
      <c r="H43" s="16"/>
      <c r="I43" s="16"/>
      <c r="J43" s="16"/>
      <c r="K43" s="16"/>
      <c r="M43" s="72"/>
    </row>
    <row r="44" ht="12.75" customHeight="1">
      <c r="E44" s="16"/>
      <c r="F44" s="16"/>
      <c r="G44" s="16"/>
      <c r="H44" s="16"/>
      <c r="I44" s="16"/>
      <c r="J44" s="16"/>
      <c r="K44" s="16"/>
      <c r="L44" s="72"/>
      <c r="M44" s="72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15" t="str">
        <f>'пр.хода'!C3</f>
        <v>#REF!</v>
      </c>
      <c r="B1" s="7"/>
      <c r="C1" s="7"/>
      <c r="D1" s="7"/>
      <c r="E1" s="7"/>
      <c r="F1" s="7"/>
      <c r="G1" s="7"/>
      <c r="H1" s="8"/>
    </row>
    <row r="2" ht="12.75" customHeight="1">
      <c r="A2" s="117" t="str">
        <f>'пр.хода'!C4</f>
        <v>#REF!</v>
      </c>
      <c r="B2" s="107"/>
      <c r="C2" s="107"/>
      <c r="D2" s="107"/>
      <c r="E2" s="107"/>
      <c r="F2" s="107"/>
      <c r="G2" s="107"/>
      <c r="H2" s="107"/>
    </row>
    <row r="3" ht="18.75" customHeight="1">
      <c r="A3" s="118" t="s">
        <v>56</v>
      </c>
    </row>
    <row r="4" ht="18.75" customHeight="1">
      <c r="B4" s="119"/>
      <c r="C4" s="121"/>
      <c r="D4" s="123" t="str">
        <f>HYPERLINK('пр.взв.'!D4)</f>
        <v>в.к.  82   кг</v>
      </c>
      <c r="E4" s="7"/>
      <c r="F4" s="8"/>
      <c r="G4" s="121"/>
      <c r="H4" s="121"/>
    </row>
    <row r="5" ht="18.75" customHeight="1">
      <c r="A5" s="121"/>
      <c r="B5" s="121"/>
      <c r="C5" s="121"/>
      <c r="D5" s="121"/>
      <c r="E5" s="121"/>
      <c r="F5" s="121"/>
      <c r="G5" s="121"/>
      <c r="H5" s="121"/>
    </row>
    <row r="6" ht="18.0" customHeight="1">
      <c r="A6" s="125" t="s">
        <v>57</v>
      </c>
      <c r="B6" s="126" t="str">
        <f>VLOOKUP(J6,'пр.взв.'!B6:H133,2,FALSE)</f>
        <v>Куржев Уали Рамазанович</v>
      </c>
      <c r="C6" s="107"/>
      <c r="D6" s="107"/>
      <c r="E6" s="107"/>
      <c r="F6" s="107"/>
      <c r="G6" s="107"/>
      <c r="H6" s="128" t="str">
        <f>VLOOKUP(J6,'пр.взв.'!B6:H133,3,FALSE)</f>
        <v>28.04.1989, ЗМС</v>
      </c>
      <c r="I6" s="121"/>
      <c r="J6" s="131">
        <f>'пр.хода'!H9</f>
        <v>2</v>
      </c>
    </row>
    <row r="7" ht="9.75" customHeight="1">
      <c r="A7" s="132"/>
      <c r="H7" s="133"/>
      <c r="I7" s="121"/>
      <c r="J7" s="131"/>
    </row>
    <row r="8" ht="18.0" customHeight="1">
      <c r="A8" s="132"/>
      <c r="B8" s="136" t="str">
        <f>VLOOKUP(J6,'пр.взв.'!B6:H133,4,FALSE)</f>
        <v>Рязанская обл.</v>
      </c>
      <c r="H8" s="133"/>
      <c r="I8" s="121"/>
      <c r="J8" s="131"/>
    </row>
    <row r="9" ht="9.0" customHeight="1">
      <c r="A9" s="138"/>
      <c r="B9" s="5"/>
      <c r="C9" s="5"/>
      <c r="D9" s="5"/>
      <c r="E9" s="5"/>
      <c r="F9" s="5"/>
      <c r="G9" s="5"/>
      <c r="H9" s="10"/>
      <c r="I9" s="121"/>
      <c r="J9" s="131"/>
    </row>
    <row r="10" ht="18.75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31"/>
    </row>
    <row r="11" ht="18.0" customHeight="1">
      <c r="A11" s="140" t="s">
        <v>58</v>
      </c>
      <c r="B11" s="126" t="str">
        <f>VLOOKUP(J11,'пр.взв.'!B6:H133,2,FALSE)</f>
        <v>Юдин Максим Валерьевич</v>
      </c>
      <c r="C11" s="107"/>
      <c r="D11" s="107"/>
      <c r="E11" s="107"/>
      <c r="F11" s="107"/>
      <c r="G11" s="107"/>
      <c r="H11" s="128" t="str">
        <f>VLOOKUP(J11,'пр.взв.'!B6:H133,3,FALSE)</f>
        <v>13.05.1995, МСМК</v>
      </c>
      <c r="I11" s="121"/>
      <c r="J11" s="131">
        <f>'пр.хода'!H14</f>
        <v>1</v>
      </c>
    </row>
    <row r="12" ht="11.25" customHeight="1">
      <c r="A12" s="132"/>
      <c r="H12" s="133"/>
      <c r="I12" s="121"/>
      <c r="J12" s="131"/>
    </row>
    <row r="13" ht="18.0" customHeight="1">
      <c r="A13" s="132"/>
      <c r="B13" s="136" t="str">
        <f>VLOOKUP(J11,'пр.взв.'!B6:H133,4,FALSE)</f>
        <v>Рязанская обл.</v>
      </c>
      <c r="H13" s="133"/>
      <c r="I13" s="121"/>
      <c r="J13" s="131"/>
    </row>
    <row r="14" ht="9.0" customHeight="1">
      <c r="A14" s="138"/>
      <c r="B14" s="5"/>
      <c r="C14" s="5"/>
      <c r="D14" s="5"/>
      <c r="E14" s="5"/>
      <c r="F14" s="5"/>
      <c r="G14" s="5"/>
      <c r="H14" s="10"/>
      <c r="I14" s="121"/>
      <c r="J14" s="131"/>
    </row>
    <row r="15" ht="18.75" customHeight="1">
      <c r="A15" s="121"/>
      <c r="B15" s="121"/>
      <c r="C15" s="121"/>
      <c r="D15" s="121"/>
      <c r="E15" s="121"/>
      <c r="F15" s="121"/>
      <c r="G15" s="121"/>
      <c r="H15" s="121"/>
      <c r="I15" s="121"/>
      <c r="J15" s="131"/>
    </row>
    <row r="16" ht="18.0" customHeight="1">
      <c r="A16" s="144" t="s">
        <v>59</v>
      </c>
      <c r="B16" s="126" t="str">
        <f>VLOOKUP(J16,'пр.взв.'!B6:H133,2,FALSE)</f>
        <v>Муртазин Сулейман Фаридович</v>
      </c>
      <c r="C16" s="107"/>
      <c r="D16" s="107"/>
      <c r="E16" s="107"/>
      <c r="F16" s="107"/>
      <c r="G16" s="107"/>
      <c r="H16" s="128" t="str">
        <f>VLOOKUP(J16,'пр.взв.'!B6:H133,3,FALSE)</f>
        <v>22.01.1993, МС</v>
      </c>
      <c r="I16" s="121"/>
      <c r="J16" s="131">
        <f>'пр.хода'!E25</f>
        <v>4</v>
      </c>
    </row>
    <row r="17" ht="10.5" customHeight="1">
      <c r="A17" s="132"/>
      <c r="H17" s="133"/>
      <c r="I17" s="121"/>
      <c r="J17" s="131"/>
    </row>
    <row r="18" ht="18.0" customHeight="1">
      <c r="A18" s="132"/>
      <c r="B18" s="136" t="str">
        <f>VLOOKUP(J16,'пр.взв.'!B6:H133,4,FALSE)</f>
        <v>Р. Башкортостан</v>
      </c>
      <c r="H18" s="133"/>
      <c r="I18" s="121"/>
      <c r="J18" s="131"/>
    </row>
    <row r="19" ht="9.0" customHeight="1">
      <c r="A19" s="138"/>
      <c r="B19" s="5"/>
      <c r="C19" s="5"/>
      <c r="D19" s="5"/>
      <c r="E19" s="5"/>
      <c r="F19" s="5"/>
      <c r="G19" s="5"/>
      <c r="H19" s="10"/>
      <c r="I19" s="121"/>
      <c r="J19" s="131"/>
    </row>
    <row r="20" ht="18.75" customHeight="1">
      <c r="A20" s="121"/>
      <c r="B20" s="121"/>
      <c r="C20" s="121"/>
      <c r="D20" s="121"/>
      <c r="E20" s="121"/>
      <c r="F20" s="121"/>
      <c r="G20" s="121"/>
      <c r="H20" s="121"/>
      <c r="I20" s="121"/>
      <c r="J20" s="131"/>
    </row>
    <row r="21" ht="18.0" customHeight="1">
      <c r="A21" s="144" t="s">
        <v>59</v>
      </c>
      <c r="B21" s="126" t="str">
        <f>VLOOKUP(J21,'пр.взв.'!B6:H133,2,FALSE)</f>
        <v>Куржев Уали Рамазанович</v>
      </c>
      <c r="C21" s="107"/>
      <c r="D21" s="107"/>
      <c r="E21" s="107"/>
      <c r="F21" s="107"/>
      <c r="G21" s="107"/>
      <c r="H21" s="128" t="str">
        <f>VLOOKUP(J21,'пр.взв.'!B7:H138,3,FALSE)</f>
        <v>28.04.1989, ЗМС</v>
      </c>
      <c r="I21" s="121"/>
      <c r="J21" s="131">
        <f>'пр.хода'!H9</f>
        <v>2</v>
      </c>
    </row>
    <row r="22" ht="11.25" customHeight="1">
      <c r="A22" s="132"/>
      <c r="H22" s="133"/>
      <c r="I22" s="121"/>
      <c r="J22" s="131"/>
    </row>
    <row r="23" ht="18.0" customHeight="1">
      <c r="A23" s="132"/>
      <c r="B23" s="136" t="str">
        <f>VLOOKUP(J21,'пр.взв.'!B6:H133,4,FALSE)</f>
        <v>Рязанская обл.</v>
      </c>
      <c r="H23" s="133"/>
      <c r="I23" s="121"/>
    </row>
    <row r="24" ht="9.0" customHeight="1">
      <c r="A24" s="138"/>
      <c r="B24" s="5"/>
      <c r="C24" s="5"/>
      <c r="D24" s="5"/>
      <c r="E24" s="5"/>
      <c r="F24" s="5"/>
      <c r="G24" s="5"/>
      <c r="H24" s="10"/>
      <c r="I24" s="121"/>
    </row>
    <row r="25" ht="9.75" customHeight="1">
      <c r="A25" s="121"/>
      <c r="B25" s="121"/>
      <c r="C25" s="121"/>
      <c r="D25" s="121"/>
      <c r="E25" s="121"/>
      <c r="F25" s="121"/>
      <c r="G25" s="121"/>
      <c r="H25" s="121"/>
    </row>
    <row r="26" ht="18.0" customHeight="1">
      <c r="A26" s="121" t="s">
        <v>61</v>
      </c>
      <c r="B26" s="121"/>
      <c r="C26" s="121"/>
      <c r="D26" s="121"/>
      <c r="E26" s="121"/>
      <c r="F26" s="121"/>
      <c r="G26" s="121"/>
      <c r="H26" s="121"/>
    </row>
    <row r="27" ht="13.5" customHeight="1"/>
    <row r="28" ht="12.75" customHeight="1">
      <c r="A28" s="150" t="str">
        <f>VLOOKUP(J28,'пр.взв.'!B7:H22,7,FALSE)</f>
        <v>Фофанов К.Н., Серегин С.М.</v>
      </c>
      <c r="B28" s="107"/>
      <c r="C28" s="107"/>
      <c r="D28" s="107"/>
      <c r="E28" s="107"/>
      <c r="F28" s="107"/>
      <c r="G28" s="107"/>
      <c r="H28" s="108"/>
      <c r="J28" s="152">
        <f>'пр.хода'!H9</f>
        <v>2</v>
      </c>
    </row>
    <row r="29" ht="13.5" customHeight="1">
      <c r="A29" s="153"/>
      <c r="B29" s="5"/>
      <c r="C29" s="5"/>
      <c r="D29" s="5"/>
      <c r="E29" s="5"/>
      <c r="F29" s="5"/>
      <c r="G29" s="5"/>
      <c r="H29" s="10"/>
    </row>
    <row r="30" ht="12.75" customHeight="1"/>
    <row r="31" ht="2.25" customHeight="1"/>
    <row r="32" ht="18.0" customHeight="1">
      <c r="A32" s="121" t="s">
        <v>62</v>
      </c>
      <c r="B32" s="121"/>
      <c r="C32" s="121"/>
      <c r="D32" s="121"/>
      <c r="E32" s="121"/>
      <c r="F32" s="121"/>
      <c r="G32" s="121"/>
      <c r="H32" s="121"/>
    </row>
    <row r="33" ht="7.5" customHeight="1">
      <c r="A33" s="121"/>
      <c r="B33" s="121"/>
      <c r="C33" s="121"/>
      <c r="D33" s="121"/>
      <c r="E33" s="121"/>
      <c r="F33" s="121"/>
      <c r="G33" s="121"/>
      <c r="H33" s="121"/>
    </row>
    <row r="34" ht="18.0" customHeight="1">
      <c r="A34" s="121"/>
      <c r="B34" s="121"/>
      <c r="C34" s="121"/>
      <c r="D34" s="121"/>
      <c r="E34" s="121"/>
      <c r="F34" s="121"/>
      <c r="G34" s="121"/>
      <c r="H34" s="121"/>
    </row>
    <row r="35" ht="18.0" customHeight="1">
      <c r="A35" s="155"/>
      <c r="B35" s="155"/>
      <c r="C35" s="155"/>
      <c r="D35" s="155"/>
      <c r="E35" s="155"/>
      <c r="F35" s="155"/>
      <c r="G35" s="155"/>
      <c r="H35" s="155"/>
    </row>
    <row r="36" ht="18.0" customHeight="1">
      <c r="A36" s="121"/>
      <c r="B36" s="121"/>
      <c r="C36" s="121"/>
      <c r="D36" s="121"/>
      <c r="E36" s="121"/>
      <c r="F36" s="121"/>
      <c r="G36" s="121"/>
      <c r="H36" s="121"/>
    </row>
    <row r="37" ht="18.0" customHeight="1">
      <c r="A37" s="155"/>
      <c r="B37" s="155"/>
      <c r="C37" s="155"/>
      <c r="D37" s="155"/>
      <c r="E37" s="155"/>
      <c r="F37" s="155"/>
      <c r="G37" s="155"/>
      <c r="H37" s="155"/>
    </row>
    <row r="38" ht="18.0" customHeight="1">
      <c r="A38" s="156"/>
      <c r="B38" s="156"/>
      <c r="C38" s="156"/>
      <c r="D38" s="156"/>
      <c r="E38" s="156"/>
      <c r="F38" s="156"/>
      <c r="G38" s="156"/>
      <c r="H38" s="156"/>
    </row>
    <row r="39" ht="18.0" customHeight="1">
      <c r="A39" s="155"/>
      <c r="B39" s="155"/>
      <c r="C39" s="155"/>
      <c r="D39" s="155"/>
      <c r="E39" s="155"/>
      <c r="F39" s="155"/>
      <c r="G39" s="155"/>
      <c r="H39" s="155"/>
    </row>
    <row r="40" ht="18.0" customHeight="1">
      <c r="A40" s="156"/>
      <c r="B40" s="156"/>
      <c r="C40" s="156"/>
      <c r="D40" s="156"/>
      <c r="E40" s="156"/>
      <c r="F40" s="156"/>
      <c r="G40" s="156"/>
      <c r="H40" s="156"/>
    </row>
    <row r="41" ht="18.0" customHeight="1">
      <c r="A41" s="155"/>
      <c r="B41" s="155"/>
      <c r="C41" s="155"/>
      <c r="D41" s="155"/>
      <c r="E41" s="155"/>
      <c r="F41" s="155"/>
      <c r="G41" s="155"/>
      <c r="H41" s="155"/>
    </row>
    <row r="42" ht="18.0" customHeight="1">
      <c r="A42" s="156"/>
      <c r="B42" s="156"/>
      <c r="C42" s="156"/>
      <c r="D42" s="156"/>
      <c r="E42" s="156"/>
      <c r="F42" s="156"/>
      <c r="G42" s="156"/>
      <c r="H42" s="156"/>
    </row>
    <row r="43" ht="18.0" customHeight="1">
      <c r="A43" s="155"/>
      <c r="B43" s="155"/>
      <c r="C43" s="155"/>
      <c r="D43" s="155"/>
      <c r="E43" s="155"/>
      <c r="F43" s="155"/>
      <c r="G43" s="155"/>
      <c r="H43" s="155"/>
    </row>
    <row r="44" ht="18.0" customHeight="1">
      <c r="A44" s="156"/>
      <c r="B44" s="156"/>
      <c r="C44" s="156"/>
      <c r="D44" s="156"/>
      <c r="E44" s="156"/>
      <c r="F44" s="156"/>
      <c r="G44" s="156"/>
      <c r="H44" s="156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1" t="s">
        <v>0</v>
      </c>
    </row>
    <row r="2" ht="26.25" customHeight="1">
      <c r="C2" s="3" t="s">
        <v>63</v>
      </c>
    </row>
    <row r="3" ht="30.75" customHeight="1">
      <c r="A3" s="16"/>
      <c r="B3" s="16"/>
      <c r="C3" s="6" t="str">
        <f>'[2]реквизиты'!$A$2</f>
        <v>#REF!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ht="26.25" customHeight="1">
      <c r="A4" s="114"/>
      <c r="B4" s="114"/>
      <c r="C4" s="12" t="str">
        <f>'[2]реквизиты'!$A$3</f>
        <v>#REF!</v>
      </c>
    </row>
    <row r="5" ht="27.75" customHeight="1">
      <c r="H5" s="167" t="str">
        <f>HYPERLINK('пр.взв.'!D4)</f>
        <v>в.к.  82   кг</v>
      </c>
      <c r="I5" s="7"/>
      <c r="J5" s="7"/>
      <c r="K5" s="7"/>
      <c r="L5" s="7"/>
      <c r="M5" s="7"/>
      <c r="N5" s="8"/>
      <c r="O5" s="168"/>
      <c r="P5" s="7"/>
      <c r="Q5" s="8"/>
    </row>
    <row r="6" ht="15.0" customHeight="1">
      <c r="E6" s="16"/>
      <c r="F6" s="16"/>
      <c r="G6" s="16"/>
      <c r="H6" s="169"/>
      <c r="I6" s="169"/>
      <c r="J6" s="169"/>
      <c r="K6" s="169"/>
      <c r="L6" s="169"/>
      <c r="M6" s="169"/>
      <c r="N6" s="16"/>
      <c r="O6" s="16"/>
      <c r="P6" s="16"/>
      <c r="Q6" s="16"/>
    </row>
    <row r="7" ht="18.0" customHeight="1">
      <c r="A7" s="120" t="s">
        <v>42</v>
      </c>
      <c r="E7" s="170"/>
      <c r="F7" s="170"/>
      <c r="G7" s="170"/>
      <c r="H7" s="170"/>
      <c r="I7" s="170" t="s">
        <v>48</v>
      </c>
      <c r="N7" s="170"/>
      <c r="O7" s="170"/>
      <c r="P7" s="170"/>
      <c r="Q7" s="171"/>
      <c r="R7" s="172"/>
      <c r="S7" s="122"/>
      <c r="T7" s="173" t="s">
        <v>43</v>
      </c>
      <c r="U7" s="5"/>
    </row>
    <row r="8" ht="12.75" customHeight="1">
      <c r="A8" s="124">
        <v>1.0</v>
      </c>
      <c r="B8" s="49" t="str">
        <f>VLOOKUP('пр.хода'!A8,'пр.взв.'!B7:C22,2,FALSE)</f>
        <v>Юдин Максим Валерьевич</v>
      </c>
      <c r="C8" s="130" t="str">
        <f>VLOOKUP(A8,'пр.взв.'!B7:H22,3,FALSE)</f>
        <v>13.05.1995, МСМК</v>
      </c>
      <c r="D8" s="177" t="str">
        <f>VLOOKUP(A8,'пр.взв.'!B7:H22,4,FALSE)</f>
        <v>Рязанская обл.</v>
      </c>
      <c r="E8" s="170"/>
      <c r="F8" s="170"/>
      <c r="G8" s="170"/>
      <c r="H8" s="170"/>
      <c r="I8" s="170" t="s">
        <v>67</v>
      </c>
      <c r="J8" s="170"/>
      <c r="K8" s="170"/>
      <c r="L8" s="170"/>
      <c r="M8" s="170"/>
      <c r="N8" s="170"/>
      <c r="O8" s="170"/>
      <c r="P8" s="170"/>
      <c r="Q8" s="170"/>
      <c r="R8" s="49" t="str">
        <f>VLOOKUP(U8,'пр.взв.'!B7:F22,2,FALSE)</f>
        <v>Куржев Уали Рамазанович</v>
      </c>
      <c r="S8" s="130" t="str">
        <f>VLOOKUP(U8,'пр.взв.'!B7:F22,3,FALSE)</f>
        <v>28.04.1989, ЗМС</v>
      </c>
      <c r="T8" s="177" t="str">
        <f>VLOOKUP(U8,'пр.взв.'!B7:F22,4,FALSE)</f>
        <v>Рязанская обл.</v>
      </c>
      <c r="U8" s="182">
        <v>2.0</v>
      </c>
    </row>
    <row r="9" ht="12.75" customHeight="1">
      <c r="A9" s="134"/>
      <c r="B9" s="59"/>
      <c r="C9" s="59"/>
      <c r="D9" s="59"/>
      <c r="E9" s="184">
        <v>1.0</v>
      </c>
      <c r="F9" s="170"/>
      <c r="G9" s="170"/>
      <c r="H9" s="185">
        <v>2.0</v>
      </c>
      <c r="I9" s="186" t="str">
        <f>VLOOKUP(H9,'пр.взв.'!B7:F22,2,FALSE)</f>
        <v>Куржев Уали Рамазанович</v>
      </c>
      <c r="J9" s="187"/>
      <c r="K9" s="187"/>
      <c r="L9" s="187"/>
      <c r="M9" s="188"/>
      <c r="N9" s="170"/>
      <c r="O9" s="170"/>
      <c r="P9" s="170"/>
      <c r="Q9" s="184">
        <v>2.0</v>
      </c>
      <c r="R9" s="59"/>
      <c r="S9" s="59"/>
      <c r="T9" s="59"/>
      <c r="U9" s="59"/>
    </row>
    <row r="10" ht="12.75" customHeight="1">
      <c r="A10" s="139">
        <v>5.0</v>
      </c>
      <c r="B10" s="84" t="str">
        <f>VLOOKUP('пр.хода'!A10,'пр.взв.'!B9:C24,2,FALSE)</f>
        <v>Нелюбин Артур Алексеевич</v>
      </c>
      <c r="C10" s="141" t="str">
        <f>VLOOKUP(A10,'пр.взв.'!B7:H22,3,FALSE)</f>
        <v>12.03.2001, КМС</v>
      </c>
      <c r="D10" s="190" t="str">
        <f>VLOOKUP(A10,'пр.взв.'!B7:H22,4,FALSE)</f>
        <v>Пензенская обл.</v>
      </c>
      <c r="E10" s="143"/>
      <c r="F10" s="192"/>
      <c r="G10" s="193"/>
      <c r="H10" s="170"/>
      <c r="I10" s="194"/>
      <c r="J10" s="195"/>
      <c r="K10" s="195"/>
      <c r="L10" s="195"/>
      <c r="M10" s="196"/>
      <c r="N10" s="170"/>
      <c r="O10" s="197"/>
      <c r="P10" s="192"/>
      <c r="Q10" s="143"/>
      <c r="R10" s="198" t="str">
        <f>VLOOKUP(U10,'пр.взв.'!B9:F24,2,FALSE)</f>
        <v>#N/A</v>
      </c>
      <c r="S10" s="199" t="str">
        <f>VLOOKUP(U10,'пр.взв.'!B9:F24,3,FALSE)</f>
        <v>#N/A</v>
      </c>
      <c r="T10" s="201" t="str">
        <f>VLOOKUP(U10,'пр.взв.'!B9:F24,4,FALSE)</f>
        <v>#N/A</v>
      </c>
      <c r="U10" s="182">
        <v>6.0</v>
      </c>
    </row>
    <row r="11" ht="12.75" customHeight="1">
      <c r="A11" s="134"/>
      <c r="B11" s="59"/>
      <c r="C11" s="59"/>
      <c r="D11" s="59"/>
      <c r="E11" s="170"/>
      <c r="F11" s="170"/>
      <c r="G11" s="184">
        <v>1.0</v>
      </c>
      <c r="H11" s="16"/>
      <c r="I11" s="170"/>
      <c r="J11" s="170"/>
      <c r="K11" s="170"/>
      <c r="L11" s="170"/>
      <c r="M11" s="170"/>
      <c r="N11" s="170"/>
      <c r="O11" s="184">
        <v>2.0</v>
      </c>
      <c r="P11" s="170"/>
      <c r="Q11" s="170"/>
      <c r="R11" s="59"/>
      <c r="S11" s="59"/>
      <c r="T11" s="59"/>
      <c r="U11" s="59"/>
    </row>
    <row r="12" ht="12.75" customHeight="1">
      <c r="A12" s="124">
        <v>3.0</v>
      </c>
      <c r="B12" s="49" t="str">
        <f>VLOOKUP('пр.хода'!A12,'пр.взв.'!B11:C26,2,FALSE)</f>
        <v>Кукушкин Фёдор Андреевич</v>
      </c>
      <c r="C12" s="130" t="str">
        <f>VLOOKUP(A12,'пр.взв.'!B7:H22,3,FALSE)</f>
        <v>16.06.1993, МС</v>
      </c>
      <c r="D12" s="177" t="str">
        <f>VLOOKUP(A12,'пр.взв.'!B7:H22,4,FALSE)</f>
        <v>Ивановская область</v>
      </c>
      <c r="E12" s="170"/>
      <c r="F12" s="170"/>
      <c r="G12" s="143"/>
      <c r="H12" s="16"/>
      <c r="I12" s="170"/>
      <c r="J12" s="170"/>
      <c r="K12" s="170"/>
      <c r="L12" s="170"/>
      <c r="M12" s="170"/>
      <c r="N12" s="170"/>
      <c r="O12" s="143"/>
      <c r="P12" s="170"/>
      <c r="Q12" s="170"/>
      <c r="R12" s="49" t="str">
        <f>VLOOKUP(U12,'пр.взв.'!B11:F26,2,FALSE)</f>
        <v>Муртазин Сулейман Фаридович</v>
      </c>
      <c r="S12" s="130" t="str">
        <f>VLOOKUP(U12,'пр.взв.'!B11:F26,3,FALSE)</f>
        <v>22.01.1993, МС</v>
      </c>
      <c r="T12" s="202" t="str">
        <f>VLOOKUP(U12,'пр.взв.'!B11:F26,4,FALSE)</f>
        <v>Р. Башкортостан</v>
      </c>
      <c r="U12" s="203">
        <v>4.0</v>
      </c>
    </row>
    <row r="13" ht="12.75" customHeight="1">
      <c r="A13" s="134"/>
      <c r="B13" s="59"/>
      <c r="C13" s="59"/>
      <c r="D13" s="59"/>
      <c r="E13" s="184">
        <v>3.0</v>
      </c>
      <c r="F13" s="204"/>
      <c r="G13" s="193"/>
      <c r="H13" s="170"/>
      <c r="I13" s="170" t="s">
        <v>69</v>
      </c>
      <c r="J13" s="170"/>
      <c r="K13" s="170"/>
      <c r="L13" s="170"/>
      <c r="M13" s="170"/>
      <c r="N13" s="170"/>
      <c r="O13" s="197"/>
      <c r="P13" s="204"/>
      <c r="Q13" s="184">
        <v>4.0</v>
      </c>
      <c r="R13" s="59"/>
      <c r="S13" s="59"/>
      <c r="T13" s="59"/>
      <c r="U13" s="59"/>
    </row>
    <row r="14" ht="12.75" customHeight="1">
      <c r="A14" s="139">
        <v>7.0</v>
      </c>
      <c r="B14" s="198" t="str">
        <f>VLOOKUP('пр.хода'!A14,'пр.взв.'!B13:C28,2,FALSE)</f>
        <v>#N/A</v>
      </c>
      <c r="C14" s="199" t="str">
        <f>VLOOKUP(A14,'пр.взв.'!B7:H22,3,FALSE)</f>
        <v>#N/A</v>
      </c>
      <c r="D14" s="201" t="str">
        <f>VLOOKUP(A14,'пр.взв.'!B7:H22,4,FALSE)</f>
        <v>#N/A</v>
      </c>
      <c r="E14" s="143"/>
      <c r="F14" s="170"/>
      <c r="G14" s="170"/>
      <c r="H14" s="185">
        <v>1.0</v>
      </c>
      <c r="I14" s="205" t="str">
        <f>VLOOKUP(H14,'пр.взв.'!B5:F27,2,FALSE)</f>
        <v>Юдин Максим Валерьевич</v>
      </c>
      <c r="J14" s="206"/>
      <c r="K14" s="206"/>
      <c r="L14" s="206"/>
      <c r="M14" s="207"/>
      <c r="N14" s="170"/>
      <c r="O14" s="170"/>
      <c r="P14" s="170"/>
      <c r="Q14" s="143"/>
      <c r="R14" s="198" t="str">
        <f>VLOOKUP(U14,'пр.взв.'!B13:F28,2,FALSE)</f>
        <v>#N/A</v>
      </c>
      <c r="S14" s="199" t="str">
        <f>VLOOKUP(U14,'пр.взв.'!B13:F28,3,FALSE)</f>
        <v>#N/A</v>
      </c>
      <c r="T14" s="201" t="str">
        <f>VLOOKUP(U14,'пр.взв.'!B13:F28,4,FALSE)</f>
        <v>#N/A</v>
      </c>
      <c r="U14" s="182">
        <v>8.0</v>
      </c>
    </row>
    <row r="15" ht="12.75" customHeight="1">
      <c r="A15" s="153"/>
      <c r="B15" s="32"/>
      <c r="C15" s="32"/>
      <c r="D15" s="32"/>
      <c r="E15" s="170"/>
      <c r="F15" s="170"/>
      <c r="G15" s="170"/>
      <c r="H15" s="170"/>
      <c r="I15" s="208"/>
      <c r="J15" s="209"/>
      <c r="K15" s="209"/>
      <c r="L15" s="209"/>
      <c r="M15" s="210"/>
      <c r="N15" s="170"/>
      <c r="O15" s="170"/>
      <c r="P15" s="170"/>
      <c r="Q15" s="170"/>
      <c r="R15" s="32"/>
      <c r="S15" s="32"/>
      <c r="T15" s="32"/>
      <c r="U15" s="32"/>
    </row>
    <row r="16" ht="12.75" customHeight="1">
      <c r="A16" s="16"/>
      <c r="B16" s="16"/>
      <c r="C16" s="16"/>
      <c r="E16" s="170"/>
      <c r="F16" s="170"/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22"/>
      <c r="S16" s="122"/>
      <c r="T16" s="122"/>
      <c r="U16" s="211"/>
    </row>
    <row r="17" ht="12.0" customHeight="1">
      <c r="A17" s="212" t="s">
        <v>64</v>
      </c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213" t="s">
        <v>65</v>
      </c>
    </row>
    <row r="18" ht="12.75" customHeight="1">
      <c r="G18" s="122" t="s">
        <v>70</v>
      </c>
      <c r="R18" s="122"/>
      <c r="S18" s="122"/>
      <c r="T18" s="122"/>
    </row>
    <row r="19" ht="12.75" customHeight="1">
      <c r="R19" s="122"/>
      <c r="S19" s="122"/>
      <c r="T19" s="122"/>
    </row>
    <row r="20" ht="12.75" customHeight="1">
      <c r="R20" s="122"/>
    </row>
    <row r="21" ht="12.75" customHeight="1">
      <c r="A21" s="16">
        <v>5.0</v>
      </c>
      <c r="B21" s="21" t="str">
        <f>VLOOKUP(A21,'пр.взв.'!B7:F22,2,FALSE)</f>
        <v>Нелюбин Артур Алексеевич</v>
      </c>
      <c r="R21" s="122"/>
      <c r="S21" s="214" t="str">
        <f>VLOOKUP(U21,'пр.взв.'!B7:F22,2,FALSE)</f>
        <v>#N/A</v>
      </c>
      <c r="T21" s="108"/>
      <c r="U21" s="72">
        <v>0.0</v>
      </c>
    </row>
    <row r="22" ht="12.75" customHeight="1">
      <c r="A22" s="16"/>
      <c r="B22" s="59"/>
      <c r="C22" s="181">
        <v>5.0</v>
      </c>
      <c r="D22" s="183"/>
      <c r="R22" s="215">
        <v>0.0</v>
      </c>
      <c r="S22" s="134"/>
      <c r="T22" s="216"/>
      <c r="U22" s="72"/>
    </row>
    <row r="23" ht="12.75" customHeight="1">
      <c r="A23" s="16">
        <v>0.0</v>
      </c>
      <c r="B23" s="199" t="str">
        <f>VLOOKUP(A23,'пр.взв.'!B7:F22,2,FALSE)</f>
        <v>#N/A</v>
      </c>
      <c r="C23" s="162"/>
      <c r="D23" s="175"/>
      <c r="G23" s="152" t="s">
        <v>71</v>
      </c>
      <c r="N23" s="152" t="s">
        <v>71</v>
      </c>
      <c r="R23" s="217"/>
      <c r="S23" s="218" t="str">
        <f>VLOOKUP(U23,'пр.взв.'!B7:F22,2,FALSE)</f>
        <v>#N/A</v>
      </c>
      <c r="T23" s="219"/>
      <c r="U23" s="72">
        <v>0.0</v>
      </c>
    </row>
    <row r="24" ht="13.5" customHeight="1">
      <c r="A24" s="16"/>
      <c r="B24" s="32"/>
      <c r="C24" s="16"/>
      <c r="D24" s="175"/>
      <c r="R24" s="162"/>
      <c r="S24" s="153"/>
      <c r="T24" s="10"/>
      <c r="U24" s="72"/>
    </row>
    <row r="25" ht="12.75" customHeight="1">
      <c r="C25" s="16"/>
      <c r="D25" s="175"/>
      <c r="E25" s="220">
        <v>4.0</v>
      </c>
      <c r="F25" s="221" t="str">
        <f>VLOOKUP(E25,'пр.взв.'!B7:D22,2,FALSE)</f>
        <v>Муртазин Сулейман Фаридович</v>
      </c>
      <c r="G25" s="222"/>
      <c r="H25" s="222"/>
      <c r="I25" s="223"/>
      <c r="M25" s="224" t="str">
        <f>VLOOKUP(Q25,'пр.взв.'!B7:C22,2,FALSE)</f>
        <v>Кукушкин Фёдор Андреевич</v>
      </c>
      <c r="N25" s="222"/>
      <c r="O25" s="222"/>
      <c r="P25" s="223"/>
      <c r="Q25" s="225">
        <v>3.0</v>
      </c>
      <c r="R25" s="162"/>
    </row>
    <row r="26" ht="13.5" customHeight="1">
      <c r="A26" s="122"/>
      <c r="C26" s="16"/>
      <c r="D26" s="175"/>
      <c r="F26" s="226"/>
      <c r="G26" s="226"/>
      <c r="H26" s="226"/>
      <c r="I26" s="227"/>
      <c r="J26" s="67"/>
      <c r="K26" s="67"/>
      <c r="L26" s="67"/>
      <c r="M26" s="228"/>
      <c r="N26" s="226"/>
      <c r="O26" s="226"/>
      <c r="P26" s="227"/>
      <c r="Q26" s="229"/>
      <c r="R26" s="16"/>
    </row>
    <row r="27" ht="12.75" customHeight="1">
      <c r="A27" s="157"/>
      <c r="B27" s="152">
        <v>4.0</v>
      </c>
      <c r="C27" s="230" t="str">
        <f>VLOOKUP(B27,'пр.взв.'!B7:F22,2,FALSE)</f>
        <v>Муртазин Сулейман Фаридович</v>
      </c>
      <c r="D27" s="108"/>
      <c r="F27" s="231"/>
      <c r="G27" s="231"/>
      <c r="H27" s="231"/>
      <c r="I27" s="231"/>
      <c r="J27" s="67"/>
      <c r="K27" s="67"/>
      <c r="L27" s="67"/>
      <c r="M27" s="231"/>
      <c r="N27" s="231"/>
      <c r="O27" s="231"/>
      <c r="P27" s="231"/>
      <c r="R27" s="49" t="str">
        <f>VLOOKUP(S27,'пр.взв.'!B7:F22,2,FALSE)</f>
        <v>Кукушкин Фёдор Андреевич</v>
      </c>
      <c r="S27" s="72">
        <v>3.0</v>
      </c>
    </row>
    <row r="28" ht="13.5" customHeight="1">
      <c r="A28" s="16"/>
      <c r="C28" s="153"/>
      <c r="D28" s="10"/>
      <c r="F28" s="16"/>
      <c r="G28" s="16"/>
      <c r="H28" s="16"/>
      <c r="I28" s="16"/>
      <c r="R28" s="32"/>
    </row>
    <row r="29" ht="12.75" customHeight="1">
      <c r="F29" s="16"/>
      <c r="G29" s="16"/>
      <c r="H29" s="16"/>
      <c r="I29" s="16"/>
    </row>
    <row r="30" ht="12.75" customHeight="1"/>
    <row r="31" ht="15.0" customHeight="1">
      <c r="B31" s="101" t="str">
        <f>HYPERLINK('[1]реквизиты'!$A$6)</f>
        <v>#REF!</v>
      </c>
      <c r="C31" s="101"/>
      <c r="D31" s="101"/>
      <c r="E31" s="16"/>
      <c r="F31" s="16"/>
      <c r="L31" s="67"/>
      <c r="N31" s="103" t="str">
        <f>'[2]реквизиты'!$G$7</f>
        <v>#REF!</v>
      </c>
      <c r="O31" s="16"/>
      <c r="P31" s="16"/>
      <c r="Q31" s="16"/>
      <c r="R31" s="72" t="str">
        <f>'[2]реквизиты'!$G$8</f>
        <v>#REF!</v>
      </c>
    </row>
    <row r="32" ht="15.0" customHeight="1">
      <c r="B32" s="101"/>
      <c r="C32" s="101"/>
      <c r="D32" s="101"/>
      <c r="E32" s="16"/>
      <c r="F32" s="16"/>
      <c r="G32" s="16"/>
      <c r="H32" s="16"/>
      <c r="I32" s="16"/>
      <c r="J32" s="16"/>
      <c r="K32" s="16"/>
      <c r="L32" s="16"/>
      <c r="M32" s="16"/>
      <c r="O32" s="16"/>
      <c r="P32" s="16"/>
      <c r="Q32" s="16"/>
      <c r="R32" s="16"/>
    </row>
    <row r="33" ht="7.5" customHeight="1">
      <c r="B33" s="101"/>
      <c r="C33" s="101"/>
      <c r="D33" s="101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ht="15.0" customHeight="1">
      <c r="B34" s="101" t="str">
        <f>HYPERLINK('[1]реквизиты'!$A$8)</f>
        <v>#REF!</v>
      </c>
      <c r="C34" s="101"/>
      <c r="D34" s="101"/>
      <c r="E34" s="16"/>
      <c r="F34" s="16"/>
      <c r="G34" s="16"/>
      <c r="H34" s="16"/>
      <c r="I34" s="16"/>
      <c r="J34" s="16"/>
      <c r="K34" s="16"/>
      <c r="L34" s="72"/>
      <c r="M34" s="72"/>
      <c r="N34" s="103" t="str">
        <f>'[2]реквизиты'!$G$9</f>
        <v>#REF!</v>
      </c>
      <c r="O34" s="16"/>
      <c r="P34" s="16"/>
      <c r="Q34" s="16"/>
      <c r="R34" s="72" t="str">
        <f>'[2]реквизиты'!$G$10</f>
        <v>#REF!</v>
      </c>
    </row>
    <row r="35" ht="15.0" customHeight="1">
      <c r="B35" s="101"/>
      <c r="C35" s="101"/>
      <c r="D35" s="101"/>
      <c r="E35" s="16"/>
      <c r="F35" s="16"/>
      <c r="L35" s="67"/>
      <c r="M35" s="72"/>
      <c r="O35" s="16"/>
      <c r="P35" s="16"/>
      <c r="Q35" s="16"/>
      <c r="R35" s="16"/>
    </row>
    <row r="36" ht="12.75" customHeight="1">
      <c r="B36" s="67"/>
      <c r="E36" s="16"/>
      <c r="F36" s="16"/>
      <c r="G36" s="16"/>
      <c r="H36" s="16"/>
      <c r="I36" s="16"/>
      <c r="J36" s="16"/>
      <c r="K36" s="16"/>
      <c r="L36" s="16"/>
      <c r="M36" s="72"/>
      <c r="R36" s="16"/>
    </row>
    <row r="37" ht="12.75" customHeight="1">
      <c r="E37" s="16"/>
      <c r="F37" s="16"/>
      <c r="G37" s="16"/>
      <c r="H37" s="16"/>
      <c r="I37" s="16"/>
      <c r="J37" s="16"/>
      <c r="K37" s="16"/>
      <c r="L37" s="72"/>
      <c r="M37" s="72"/>
    </row>
    <row r="38" ht="12.75" customHeight="1">
      <c r="L38" s="72"/>
      <c r="M38" s="72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