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 — бс\"/>
    </mc:Choice>
  </mc:AlternateContent>
  <bookViews>
    <workbookView xWindow="1220" yWindow="-230" windowWidth="9720" windowHeight="7320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Y19" i="3" l="1"/>
  <c r="Y20" i="3"/>
  <c r="Y25" i="3"/>
  <c r="T12" i="1" l="1"/>
  <c r="Y24" i="3"/>
  <c r="Y23" i="3"/>
  <c r="Y22" i="3"/>
  <c r="Y21" i="3"/>
  <c r="Z21" i="3"/>
  <c r="Z22" i="3"/>
  <c r="Z23" i="3" l="1"/>
  <c r="Z24" i="3"/>
  <c r="J16" i="1"/>
  <c r="J4" i="1"/>
  <c r="J10" i="1"/>
  <c r="J14" i="1"/>
  <c r="J12" i="1"/>
  <c r="V1" i="1" s="1"/>
  <c r="J8" i="1" l="1"/>
  <c r="T2" i="1"/>
  <c r="P17" i="1"/>
  <c r="P9" i="1"/>
  <c r="P7" i="1"/>
  <c r="P8" i="1"/>
  <c r="P13" i="1"/>
  <c r="P11" i="1"/>
  <c r="P10" i="1"/>
  <c r="P15" i="1"/>
  <c r="P6" i="1"/>
  <c r="P14" i="1"/>
  <c r="P16" i="1"/>
  <c r="P12" i="1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</calcChain>
</file>

<file path=xl/sharedStrings.xml><?xml version="1.0" encoding="utf-8"?>
<sst xmlns="http://schemas.openxmlformats.org/spreadsheetml/2006/main" count="150" uniqueCount="75">
  <si>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</si>
  <si>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</si>
  <si>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</si>
  <si>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</si>
  <si>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</si>
  <si>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</si>
  <si>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</si>
  <si>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</si>
  <si>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</si>
  <si>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</si>
  <si>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</si>
  <si>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</si>
  <si>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</si>
  <si>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</si>
  <si>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</si>
  <si>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</si>
  <si>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</si>
  <si>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</si>
  <si>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</si>
  <si>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</si>
  <si>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</si>
  <si>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</si>
  <si>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</si>
  <si>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</si>
  <si>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</si>
  <si>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</si>
  <si>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</si>
  <si>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</si>
  <si>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</si>
  <si>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</si>
  <si>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</si>
  <si>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</si>
  <si>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</si>
  <si>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</si>
  <si>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</si>
  <si>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</si>
  <si>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</si>
  <si>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</si>
  <si>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</si>
  <si>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В.к.  74   кг.</t>
  </si>
  <si>
    <t>БАЙЕР Игорь Вячеславович</t>
  </si>
  <si>
    <t>15.03.85, КМС</t>
  </si>
  <si>
    <t>СФО</t>
  </si>
  <si>
    <t>Новосибирская, Новосибирск, МС</t>
  </si>
  <si>
    <t>Постников Д.М.</t>
  </si>
  <si>
    <t>МИХАЛЕВ Александр Михайлович</t>
  </si>
  <si>
    <t>04.11.95, КМС</t>
  </si>
  <si>
    <t>Красноярский, Лесосибирск, МС</t>
  </si>
  <si>
    <t>Галкин В.Ф.</t>
  </si>
  <si>
    <t>АЛТУХОВ Александр Владимирович</t>
  </si>
  <si>
    <t>06.06.95, МС</t>
  </si>
  <si>
    <t>Алтайский, Бийск</t>
  </si>
  <si>
    <t>Шалюта П..В. Гуляев А.М.</t>
  </si>
  <si>
    <t>ШУКЮРОВ Ниджат Низами оглы</t>
  </si>
  <si>
    <t>02.03.97, КМС</t>
  </si>
  <si>
    <t>Димитриенко И..В. Гуляев А.М.</t>
  </si>
  <si>
    <t>КУДЮШЕВ Игорь Андреевич</t>
  </si>
  <si>
    <t>17.06.95, КМС</t>
  </si>
  <si>
    <t>Р.Алтай, Горно-Алтайск, Д</t>
  </si>
  <si>
    <t>Яйтаков М.Я.</t>
  </si>
  <si>
    <t>АЛИЕВ Рустам Русланович</t>
  </si>
  <si>
    <t>29.01.87, МС</t>
  </si>
  <si>
    <t>4:0</t>
  </si>
  <si>
    <t>4:0Н</t>
  </si>
  <si>
    <t xml:space="preserve">ИТОГОВЫЙ ПРОТОКОЛ           БОЕВОЕ САМБО                                            </t>
  </si>
  <si>
    <t>БОЕВОЕ САМБО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</si>
  <si>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</si>
  <si>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</si>
  <si>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6 участников</t>
  </si>
  <si>
    <t/>
  </si>
  <si>
    <t>А.В.Горбунов</t>
  </si>
  <si>
    <t>/г.Омск/</t>
  </si>
  <si>
    <t>Гл. секретарь, судья ВК</t>
  </si>
  <si>
    <t>Д.П.Сапунов</t>
  </si>
  <si>
    <t>/Свердловская/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</si>
</sst>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51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5" fillId="0" borderId="81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 wrapText="1"/>
      <protection locked="0"/>
    </xf>
    <xf numFmtId="0" fontId="5" fillId="0" borderId="24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22" fillId="0" borderId="82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abSelected="1" topLeftCell="A22" workbookViewId="0">
      <selection activeCell="C27" sqref="C27:D28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84" t="s">
        <v>13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X1" s="62"/>
      <c r="Y1" s="62"/>
      <c r="Z1" s="62"/>
      <c r="AA1" s="62"/>
    </row>
    <row r="2" spans="1:28" ht="26.25" customHeight="1" thickBot="1">
      <c r="A2" s="34"/>
      <c r="B2" s="34"/>
      <c r="C2" s="185" t="s">
        <v>12</v>
      </c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34"/>
      <c r="T2" s="34"/>
      <c r="U2" s="34"/>
      <c r="X2" s="62"/>
      <c r="Y2" s="62"/>
      <c r="Z2" s="62"/>
      <c r="AA2" s="62"/>
    </row>
    <row r="3" spans="1:28" ht="36" customHeight="1" thickBot="1">
      <c r="A3" s="34"/>
      <c r="B3" s="34"/>
      <c r="C3" s="165" t="s">
        <v>66</v>
      </c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7"/>
      <c r="S3" s="34"/>
      <c r="T3" s="34"/>
      <c r="U3" s="34"/>
      <c r="X3" s="62"/>
      <c r="Y3" s="62"/>
      <c r="Z3" s="62"/>
      <c r="AA3" s="62"/>
    </row>
    <row r="4" spans="1:28" ht="26.25" customHeight="1" thickBot="1">
      <c r="A4" s="12"/>
      <c r="B4" s="12"/>
      <c r="C4" s="168" t="s">
        <v>67</v>
      </c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34"/>
      <c r="T4" s="34"/>
      <c r="U4" s="34"/>
      <c r="X4" s="62"/>
      <c r="Y4" s="62"/>
      <c r="Z4" s="62"/>
      <c r="AA4" s="62"/>
    </row>
    <row r="5" spans="1:28" ht="21" customHeight="1" thickBot="1">
      <c r="A5" s="34"/>
      <c r="B5" s="34"/>
      <c r="C5" s="34"/>
      <c r="D5" s="34"/>
      <c r="E5" s="34"/>
      <c r="F5" s="34"/>
      <c r="G5" s="34"/>
      <c r="H5" s="157" t="s">
        <v>39</v>
      </c>
      <c r="I5" s="158"/>
      <c r="J5" s="158"/>
      <c r="K5" s="158"/>
      <c r="L5" s="158"/>
      <c r="M5" s="158"/>
      <c r="N5" s="159"/>
      <c r="O5" s="181" t="s">
        <v>68</v>
      </c>
      <c r="P5" s="182"/>
      <c r="Q5" s="183"/>
      <c r="R5" s="92"/>
      <c r="S5" s="163" t="s">
        <v>65</v>
      </c>
      <c r="T5" s="164"/>
      <c r="U5" s="164"/>
      <c r="W5" t="e">
        <f>#REF!</f>
        <v>#REF!</v>
      </c>
      <c r="X5" s="62"/>
      <c r="Y5" s="62"/>
      <c r="Z5" s="62"/>
      <c r="AA5" s="62"/>
      <c r="AB5" s="2" t="s">
        <v>37</v>
      </c>
    </row>
    <row r="6" spans="1:28" ht="15" customHeight="1">
      <c r="A6" s="34"/>
      <c r="B6" s="34"/>
      <c r="C6" s="34"/>
      <c r="D6" s="34"/>
      <c r="E6" s="93"/>
      <c r="F6" s="93"/>
      <c r="G6" s="93"/>
      <c r="H6" s="18"/>
      <c r="I6" s="19"/>
      <c r="J6" s="19"/>
      <c r="K6" s="19"/>
      <c r="L6" s="19"/>
      <c r="M6" s="19"/>
      <c r="N6" s="93"/>
      <c r="O6" s="93"/>
      <c r="P6" s="93"/>
      <c r="Q6" s="93"/>
      <c r="R6" s="34"/>
      <c r="S6" s="34"/>
      <c r="T6" s="34"/>
      <c r="U6" s="34"/>
      <c r="X6" s="62"/>
      <c r="Y6" s="62"/>
      <c r="Z6" s="62"/>
      <c r="AA6" s="62"/>
    </row>
    <row r="7" spans="1:28" ht="18" customHeight="1" thickBot="1">
      <c r="A7" s="194" t="s">
        <v>0</v>
      </c>
      <c r="B7" s="194"/>
      <c r="C7" s="34"/>
      <c r="D7" s="34"/>
      <c r="E7" s="26"/>
      <c r="F7" s="26"/>
      <c r="G7" s="26"/>
      <c r="H7" s="26"/>
      <c r="I7" s="160" t="s">
        <v>11</v>
      </c>
      <c r="J7" s="160"/>
      <c r="K7" s="160"/>
      <c r="L7" s="160"/>
      <c r="M7" s="160"/>
      <c r="N7" s="26"/>
      <c r="O7" s="26"/>
      <c r="P7" s="26"/>
      <c r="Q7" s="20"/>
      <c r="R7" s="8"/>
      <c r="S7" s="35"/>
      <c r="T7" s="189" t="s">
        <v>1</v>
      </c>
      <c r="U7" s="189"/>
      <c r="X7" s="62"/>
      <c r="Y7" s="62"/>
      <c r="Z7" s="62"/>
      <c r="AA7" s="62"/>
    </row>
    <row r="8" spans="1:28" ht="12.75" customHeight="1" thickBot="1">
      <c r="A8" s="195">
        <v>1</v>
      </c>
      <c r="B8" s="192" t="s">
        <v>40</v>
      </c>
      <c r="C8" s="190" t="s">
        <v>41</v>
      </c>
      <c r="D8" s="190" t="s">
        <v>43</v>
      </c>
      <c r="E8" s="26"/>
      <c r="F8" s="26"/>
      <c r="G8" s="26"/>
      <c r="H8" s="26"/>
      <c r="I8" s="26" t="s">
        <v>15</v>
      </c>
      <c r="J8" s="26"/>
      <c r="K8" s="26"/>
      <c r="L8" s="26"/>
      <c r="M8" s="26"/>
      <c r="N8" s="26"/>
      <c r="O8" s="26"/>
      <c r="P8" s="26"/>
      <c r="Q8" s="26"/>
      <c r="R8" s="192" t="s">
        <v>45</v>
      </c>
      <c r="S8" s="190" t="s">
        <v>46</v>
      </c>
      <c r="T8" s="190" t="s">
        <v>47</v>
      </c>
      <c r="U8" s="186">
        <v>2</v>
      </c>
      <c r="X8" s="62"/>
      <c r="Y8" s="62"/>
      <c r="Z8" s="62"/>
      <c r="AA8" s="62"/>
    </row>
    <row r="9" spans="1:28" ht="12.75" customHeight="1">
      <c r="A9" s="196"/>
      <c r="B9" s="193"/>
      <c r="C9" s="191"/>
      <c r="D9" s="191"/>
      <c r="E9" s="21">
        <v>5</v>
      </c>
      <c r="F9" s="26"/>
      <c r="G9" s="27"/>
      <c r="H9" s="17">
        <v>3</v>
      </c>
      <c r="I9" s="197" t="s">
        <v>49</v>
      </c>
      <c r="J9" s="198"/>
      <c r="K9" s="198"/>
      <c r="L9" s="198"/>
      <c r="M9" s="199"/>
      <c r="N9" s="26"/>
      <c r="O9" s="26"/>
      <c r="P9" s="26"/>
      <c r="Q9" s="21">
        <v>6</v>
      </c>
      <c r="R9" s="193"/>
      <c r="S9" s="191"/>
      <c r="T9" s="191"/>
      <c r="U9" s="187"/>
      <c r="X9" s="62"/>
      <c r="Y9" s="62"/>
      <c r="Z9" s="62"/>
      <c r="AA9" s="62"/>
    </row>
    <row r="10" spans="1:28" ht="12.75" customHeight="1" thickBot="1">
      <c r="A10" s="205">
        <v>5</v>
      </c>
      <c r="B10" s="171" t="s">
        <v>56</v>
      </c>
      <c r="C10" s="161" t="s">
        <v>57</v>
      </c>
      <c r="D10" s="161" t="s">
        <v>58</v>
      </c>
      <c r="E10" s="24" t="s">
        <v>62</v>
      </c>
      <c r="F10" s="28"/>
      <c r="G10" s="29"/>
      <c r="H10" s="30"/>
      <c r="I10" s="200"/>
      <c r="J10" s="201"/>
      <c r="K10" s="201"/>
      <c r="L10" s="201"/>
      <c r="M10" s="202"/>
      <c r="N10" s="26"/>
      <c r="O10" s="31"/>
      <c r="P10" s="28"/>
      <c r="Q10" s="24" t="s">
        <v>62</v>
      </c>
      <c r="R10" s="171" t="s">
        <v>60</v>
      </c>
      <c r="S10" s="161" t="s">
        <v>61</v>
      </c>
      <c r="T10" s="161" t="s">
        <v>58</v>
      </c>
      <c r="U10" s="186">
        <v>6</v>
      </c>
      <c r="X10" s="62"/>
      <c r="Y10" s="62"/>
      <c r="Z10" s="62"/>
      <c r="AA10" s="62"/>
    </row>
    <row r="11" spans="1:28" ht="12.75" customHeight="1" thickBot="1">
      <c r="A11" s="196"/>
      <c r="B11" s="172"/>
      <c r="C11" s="162"/>
      <c r="D11" s="162"/>
      <c r="E11" s="26"/>
      <c r="F11" s="30"/>
      <c r="G11" s="21">
        <v>3</v>
      </c>
      <c r="H11" s="32"/>
      <c r="I11" s="26"/>
      <c r="J11" s="26"/>
      <c r="K11" s="25"/>
      <c r="L11" s="26"/>
      <c r="M11" s="26"/>
      <c r="N11" s="30"/>
      <c r="O11" s="21">
        <v>4</v>
      </c>
      <c r="P11" s="30"/>
      <c r="Q11" s="26"/>
      <c r="R11" s="172"/>
      <c r="S11" s="162"/>
      <c r="T11" s="162"/>
      <c r="U11" s="187"/>
      <c r="X11" s="62"/>
      <c r="Y11" s="62"/>
      <c r="Z11" s="62"/>
      <c r="AA11" s="62"/>
    </row>
    <row r="12" spans="1:28" ht="12.75" customHeight="1" thickBot="1">
      <c r="A12" s="195">
        <v>3</v>
      </c>
      <c r="B12" s="169" t="s">
        <v>49</v>
      </c>
      <c r="C12" s="179" t="s">
        <v>50</v>
      </c>
      <c r="D12" s="179" t="s">
        <v>51</v>
      </c>
      <c r="E12" s="26"/>
      <c r="F12" s="30"/>
      <c r="G12" s="24" t="s">
        <v>62</v>
      </c>
      <c r="H12" s="32"/>
      <c r="I12" s="26"/>
      <c r="J12" s="26"/>
      <c r="K12" s="26"/>
      <c r="L12" s="26"/>
      <c r="M12" s="26"/>
      <c r="N12" s="30"/>
      <c r="O12" s="24" t="s">
        <v>63</v>
      </c>
      <c r="P12" s="30"/>
      <c r="Q12" s="26"/>
      <c r="R12" s="169" t="s">
        <v>53</v>
      </c>
      <c r="S12" s="179" t="s">
        <v>54</v>
      </c>
      <c r="T12" s="179" t="s">
        <v>51</v>
      </c>
      <c r="U12" s="188">
        <v>4</v>
      </c>
      <c r="X12" s="62"/>
      <c r="Y12" s="62"/>
      <c r="Z12" s="62"/>
      <c r="AA12" s="62"/>
    </row>
    <row r="13" spans="1:28" ht="12.75" customHeight="1" thickBot="1">
      <c r="A13" s="196"/>
      <c r="B13" s="170"/>
      <c r="C13" s="180"/>
      <c r="D13" s="180"/>
      <c r="E13" s="21">
        <v>3</v>
      </c>
      <c r="F13" s="33"/>
      <c r="G13" s="29"/>
      <c r="H13" s="30"/>
      <c r="I13" s="26" t="s">
        <v>16</v>
      </c>
      <c r="J13" s="26"/>
      <c r="K13" s="26"/>
      <c r="L13" s="26"/>
      <c r="M13" s="26"/>
      <c r="N13" s="30"/>
      <c r="O13" s="31"/>
      <c r="P13" s="33"/>
      <c r="Q13" s="21">
        <v>4</v>
      </c>
      <c r="R13" s="170"/>
      <c r="S13" s="180"/>
      <c r="T13" s="180"/>
      <c r="U13" s="187"/>
      <c r="X13" s="62"/>
      <c r="Y13" s="62"/>
      <c r="Z13" s="62"/>
      <c r="AA13" s="62"/>
    </row>
    <row r="14" spans="1:28" ht="12.75" customHeight="1" thickBot="1">
      <c r="A14" s="205">
        <v>7</v>
      </c>
      <c r="B14" s="171" t="s">
        <v>69</v>
      </c>
      <c r="C14" s="161" t="s">
        <v>69</v>
      </c>
      <c r="D14" s="161" t="s">
        <v>69</v>
      </c>
      <c r="E14" s="24"/>
      <c r="F14" s="26"/>
      <c r="G14" s="27"/>
      <c r="H14" s="17">
        <v>4</v>
      </c>
      <c r="I14" s="173" t="s">
        <v>53</v>
      </c>
      <c r="J14" s="174"/>
      <c r="K14" s="174"/>
      <c r="L14" s="174"/>
      <c r="M14" s="175"/>
      <c r="N14" s="26"/>
      <c r="O14" s="26"/>
      <c r="P14" s="26"/>
      <c r="Q14" s="24"/>
      <c r="R14" s="171" t="s">
        <v>69</v>
      </c>
      <c r="S14" s="161" t="s">
        <v>69</v>
      </c>
      <c r="T14" s="161" t="s">
        <v>69</v>
      </c>
      <c r="U14" s="186">
        <v>8</v>
      </c>
      <c r="X14" s="62"/>
      <c r="Y14" s="62"/>
      <c r="Z14" s="62"/>
      <c r="AA14" s="62"/>
    </row>
    <row r="15" spans="1:28" ht="12.75" customHeight="1" thickBot="1">
      <c r="A15" s="214"/>
      <c r="B15" s="172"/>
      <c r="C15" s="162"/>
      <c r="D15" s="162"/>
      <c r="E15" s="26"/>
      <c r="F15" s="26"/>
      <c r="G15" s="27"/>
      <c r="H15" s="30"/>
      <c r="I15" s="176"/>
      <c r="J15" s="177"/>
      <c r="K15" s="177"/>
      <c r="L15" s="177"/>
      <c r="M15" s="178"/>
      <c r="N15" s="26"/>
      <c r="O15" s="26"/>
      <c r="P15" s="26"/>
      <c r="Q15" s="26"/>
      <c r="R15" s="172"/>
      <c r="S15" s="162"/>
      <c r="T15" s="162"/>
      <c r="U15" s="204"/>
      <c r="X15" s="62"/>
      <c r="Y15" s="62"/>
      <c r="Z15" s="62"/>
      <c r="AA15" s="62"/>
    </row>
    <row r="16" spans="1:28" ht="12.75" customHeight="1">
      <c r="A16" s="94"/>
      <c r="B16" s="94"/>
      <c r="C16" s="94"/>
      <c r="D16" s="34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35"/>
      <c r="S16" s="35"/>
      <c r="T16" s="35"/>
      <c r="U16" s="95"/>
      <c r="X16" s="62"/>
      <c r="Y16" s="62"/>
      <c r="Z16" s="62"/>
      <c r="AA16" s="62"/>
    </row>
    <row r="17" spans="1:27" ht="12" customHeight="1">
      <c r="A17" s="213" t="s">
        <v>2</v>
      </c>
      <c r="B17" s="34"/>
      <c r="C17" s="34"/>
      <c r="D17" s="34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203" t="s">
        <v>3</v>
      </c>
      <c r="X17" s="62"/>
      <c r="Y17" s="62"/>
      <c r="Z17" s="62"/>
      <c r="AA17" s="62"/>
    </row>
    <row r="18" spans="1:27" ht="12.75" customHeight="1">
      <c r="A18" s="213"/>
      <c r="B18" s="34"/>
      <c r="C18" s="34"/>
      <c r="D18" s="34"/>
      <c r="E18" s="34"/>
      <c r="F18" s="34"/>
      <c r="G18" s="156" t="s">
        <v>14</v>
      </c>
      <c r="H18" s="156"/>
      <c r="I18" s="156"/>
      <c r="J18" s="156"/>
      <c r="K18" s="156"/>
      <c r="L18" s="156"/>
      <c r="M18" s="156"/>
      <c r="N18" s="156"/>
      <c r="O18" s="156"/>
      <c r="P18" s="34"/>
      <c r="Q18" s="34"/>
      <c r="R18" s="35"/>
      <c r="S18" s="35"/>
      <c r="T18" s="35"/>
      <c r="U18" s="203"/>
      <c r="X18" s="62"/>
      <c r="Y18" s="62" t="s">
        <v>23</v>
      </c>
      <c r="Z18" s="62" t="s">
        <v>24</v>
      </c>
      <c r="AA18" s="62"/>
    </row>
    <row r="19" spans="1:27" ht="12.75" customHeigh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5"/>
      <c r="S19" s="34"/>
      <c r="T19" s="35"/>
      <c r="U19" s="34"/>
      <c r="V19" s="34"/>
      <c r="X19" s="57"/>
      <c r="Y19" s="58">
        <f>IF(G11="","",IF(G11=E9,E13,E9))</f>
        <v>5</v>
      </c>
      <c r="Z19" s="59"/>
      <c r="AA19" s="57"/>
    </row>
    <row r="20" spans="1:27" ht="12.75" customHeight="1" thickBo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5"/>
      <c r="S20" s="34"/>
      <c r="T20" s="34"/>
      <c r="U20" s="34"/>
      <c r="V20" s="34"/>
      <c r="X20" s="57"/>
      <c r="Y20" s="58">
        <f>IF(O11="","",IF(O11=Q9,Q13,Q9))</f>
        <v>6</v>
      </c>
      <c r="Z20" s="59"/>
      <c r="AA20" s="57"/>
    </row>
    <row r="21" spans="1:27" ht="12.75" customHeight="1">
      <c r="A21" s="22">
        <v>1</v>
      </c>
      <c r="B21" s="179" t="s">
        <v>40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5"/>
      <c r="S21" s="148" t="s">
        <v>45</v>
      </c>
      <c r="T21" s="149"/>
      <c r="U21" s="23">
        <v>2</v>
      </c>
      <c r="V21" s="34"/>
      <c r="X21" s="57"/>
      <c r="Y21" s="58">
        <f>IF(A10=""," ",IF(E9=""," ",IF(E9=A8,A10,IF(E9=A10,A8,"Х"))))</f>
        <v>1</v>
      </c>
      <c r="Z21" s="59">
        <f>IF(C22=""," ",IF(C22=E25,B27,C22))</f>
        <v>6</v>
      </c>
      <c r="AA21" s="57"/>
    </row>
    <row r="22" spans="1:27" ht="12.75" customHeight="1">
      <c r="A22" s="22"/>
      <c r="B22" s="180"/>
      <c r="C22" s="96">
        <v>1</v>
      </c>
      <c r="D22" s="97"/>
      <c r="E22" s="34"/>
      <c r="F22" s="34"/>
      <c r="G22" s="34"/>
      <c r="H22" s="34"/>
      <c r="I22" s="34"/>
      <c r="J22" s="37"/>
      <c r="K22" s="34"/>
      <c r="L22" s="34"/>
      <c r="M22" s="34"/>
      <c r="N22" s="34"/>
      <c r="O22" s="34"/>
      <c r="P22" s="34"/>
      <c r="Q22" s="34"/>
      <c r="R22" s="98">
        <v>2</v>
      </c>
      <c r="S22" s="150"/>
      <c r="T22" s="151"/>
      <c r="U22" s="23"/>
      <c r="V22" s="34"/>
      <c r="X22" s="57"/>
      <c r="Y22" s="58">
        <f>IF(U10=""," ",IF(Q9=""," ",IF(Q9=U8,U10,IF(Q9=U10,U8,"Х"))))</f>
        <v>2</v>
      </c>
      <c r="Z22" s="59">
        <f>IF(R22=""," ",IF(R22=Q25,S27,R22))</f>
        <v>5</v>
      </c>
      <c r="AA22" s="57"/>
    </row>
    <row r="23" spans="1:27" ht="12.75" customHeight="1">
      <c r="A23" s="22">
        <v>7</v>
      </c>
      <c r="B23" s="161" t="s">
        <v>69</v>
      </c>
      <c r="C23" s="99"/>
      <c r="D23" s="100"/>
      <c r="E23" s="34"/>
      <c r="F23" s="34"/>
      <c r="G23" s="34" t="s">
        <v>17</v>
      </c>
      <c r="H23" s="34"/>
      <c r="I23" s="34"/>
      <c r="J23" s="37"/>
      <c r="K23" s="34"/>
      <c r="L23" s="34"/>
      <c r="M23" s="34"/>
      <c r="N23" s="34" t="s">
        <v>17</v>
      </c>
      <c r="O23" s="34"/>
      <c r="P23" s="34"/>
      <c r="Q23" s="34"/>
      <c r="R23" s="101"/>
      <c r="S23" s="152" t="s">
        <v>69</v>
      </c>
      <c r="T23" s="153"/>
      <c r="U23" s="23">
        <v>8</v>
      </c>
      <c r="V23" s="34"/>
      <c r="X23" s="57"/>
      <c r="Y23" s="58">
        <f>IF(A14=""," ",IF(E13=""," ",IF(E13=A12,A14,IF(E13=A14,A12,"Х"))))</f>
        <v>7</v>
      </c>
      <c r="Z23" s="59">
        <f>IF(A23="","",IF(A23=C22,A21,A23))</f>
        <v>7</v>
      </c>
      <c r="AA23" s="57"/>
    </row>
    <row r="24" spans="1:27" ht="13.5" thickBot="1">
      <c r="A24" s="36"/>
      <c r="B24" s="162"/>
      <c r="C24" s="37"/>
      <c r="D24" s="100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102"/>
      <c r="S24" s="154"/>
      <c r="T24" s="155"/>
      <c r="U24" s="23"/>
      <c r="V24" s="34"/>
      <c r="X24" s="57"/>
      <c r="Y24" s="58">
        <f>IF(U14=""," ",IF(Q13=""," ",IF(Q13=U12,U14,IF(Q13=U14,U12,"Х"))))</f>
        <v>8</v>
      </c>
      <c r="Z24" s="59">
        <f>IF(U23="","",IF(U23=R22,U21,U23))</f>
        <v>8</v>
      </c>
      <c r="AA24" s="57"/>
    </row>
    <row r="25" spans="1:27" ht="13">
      <c r="A25" s="34"/>
      <c r="B25" s="34"/>
      <c r="C25" s="37"/>
      <c r="D25" s="100"/>
      <c r="E25" s="103">
        <v>1</v>
      </c>
      <c r="F25" s="208" t="s">
        <v>40</v>
      </c>
      <c r="G25" s="208"/>
      <c r="H25" s="208"/>
      <c r="I25" s="209"/>
      <c r="J25" s="34"/>
      <c r="K25" s="34"/>
      <c r="L25" s="34"/>
      <c r="M25" s="207" t="s">
        <v>45</v>
      </c>
      <c r="N25" s="208"/>
      <c r="O25" s="208"/>
      <c r="P25" s="209"/>
      <c r="Q25" s="104">
        <v>2</v>
      </c>
      <c r="R25" s="102"/>
      <c r="S25" s="34"/>
      <c r="T25" s="34"/>
      <c r="U25" s="34"/>
      <c r="V25" s="34"/>
      <c r="X25" s="57"/>
      <c r="Y25" s="57">
        <f>IF(H9="","",IF(H9=G11,O11,G11))</f>
        <v>4</v>
      </c>
      <c r="Z25" s="57"/>
      <c r="AA25" s="57"/>
    </row>
    <row r="26" spans="1:27" ht="13.5" thickBot="1">
      <c r="A26" s="38"/>
      <c r="B26" s="34"/>
      <c r="C26" s="37"/>
      <c r="D26" s="100"/>
      <c r="E26" s="105"/>
      <c r="F26" s="210"/>
      <c r="G26" s="211"/>
      <c r="H26" s="211"/>
      <c r="I26" s="212"/>
      <c r="J26" s="4"/>
      <c r="K26" s="4"/>
      <c r="L26" s="4"/>
      <c r="M26" s="210"/>
      <c r="N26" s="211"/>
      <c r="O26" s="211"/>
      <c r="P26" s="212"/>
      <c r="Q26" s="106" t="s">
        <v>62</v>
      </c>
      <c r="R26" s="37"/>
      <c r="S26" s="34"/>
      <c r="T26" s="34"/>
      <c r="U26" s="34"/>
      <c r="V26" s="34"/>
      <c r="X26" s="57"/>
      <c r="Y26" s="57"/>
      <c r="Z26" s="57"/>
      <c r="AA26" s="57"/>
    </row>
    <row r="27" spans="1:27" ht="13">
      <c r="A27" s="10"/>
      <c r="B27" s="4">
        <v>6</v>
      </c>
      <c r="C27" s="148" t="s">
        <v>60</v>
      </c>
      <c r="D27" s="149"/>
      <c r="E27" s="34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4"/>
      <c r="R27" s="190" t="s">
        <v>56</v>
      </c>
      <c r="S27" s="107">
        <v>5</v>
      </c>
      <c r="T27" s="34"/>
      <c r="U27" s="34"/>
      <c r="V27" s="34"/>
      <c r="X27" s="57"/>
      <c r="Y27" s="57"/>
      <c r="Z27" s="57"/>
      <c r="AA27" s="57"/>
    </row>
    <row r="28" spans="1:27" ht="13" thickBot="1">
      <c r="A28" s="37"/>
      <c r="B28" s="34"/>
      <c r="C28" s="154"/>
      <c r="D28" s="155"/>
      <c r="E28" s="34"/>
      <c r="F28" s="37"/>
      <c r="G28" s="37"/>
      <c r="H28" s="37"/>
      <c r="I28" s="37"/>
      <c r="J28" s="34"/>
      <c r="K28" s="34"/>
      <c r="L28" s="34"/>
      <c r="M28" s="34"/>
      <c r="N28" s="34"/>
      <c r="O28" s="34"/>
      <c r="P28" s="34"/>
      <c r="Q28" s="34"/>
      <c r="R28" s="206"/>
      <c r="S28" s="34"/>
      <c r="T28" s="34"/>
      <c r="U28" s="34"/>
      <c r="V28" s="34"/>
      <c r="X28" s="60"/>
      <c r="Y28" s="57"/>
      <c r="Z28" s="57"/>
      <c r="AA28" s="57"/>
    </row>
    <row r="29" spans="1:27">
      <c r="A29" s="34"/>
      <c r="B29" s="34"/>
      <c r="C29" s="34"/>
      <c r="D29" s="34"/>
      <c r="E29" s="34"/>
      <c r="F29" s="37"/>
      <c r="G29" s="37"/>
      <c r="H29" s="37"/>
      <c r="I29" s="37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X29" s="57"/>
      <c r="Y29" s="57"/>
      <c r="Z29" s="57"/>
      <c r="AA29" s="57"/>
    </row>
    <row r="30" spans="1:27" ht="9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X30" s="57"/>
      <c r="Y30" s="57"/>
      <c r="Z30" s="57"/>
      <c r="AA30" s="57"/>
    </row>
    <row r="31" spans="1:27" ht="15.5">
      <c r="A31" s="34"/>
      <c r="B31" s="115" t="s">
        <v>38</v>
      </c>
      <c r="C31" s="108"/>
      <c r="D31" s="109"/>
      <c r="E31" s="37"/>
      <c r="F31" s="37"/>
      <c r="G31" s="34"/>
      <c r="H31" s="97"/>
      <c r="I31" s="97"/>
      <c r="J31" s="97"/>
      <c r="K31" s="97"/>
      <c r="L31" s="13"/>
      <c r="M31" s="34"/>
      <c r="N31" s="139" t="s">
        <v>70</v>
      </c>
      <c r="O31" s="34"/>
      <c r="P31" s="37"/>
      <c r="Q31" s="37"/>
      <c r="R31" s="114" t="s">
        <v>71</v>
      </c>
      <c r="S31" s="34"/>
      <c r="T31" s="34"/>
      <c r="U31" s="34"/>
      <c r="X31" s="57"/>
      <c r="Y31" s="57"/>
      <c r="Z31" s="57"/>
      <c r="AA31" s="57"/>
    </row>
    <row r="32" spans="1:27" ht="18" customHeight="1">
      <c r="A32" s="34"/>
      <c r="B32" s="108"/>
      <c r="C32" s="108"/>
      <c r="D32" s="109"/>
      <c r="E32" s="37"/>
      <c r="F32" s="37"/>
      <c r="G32" s="37"/>
      <c r="H32" s="37"/>
      <c r="I32" s="37"/>
      <c r="J32" s="37"/>
      <c r="K32" s="37"/>
      <c r="L32" s="110"/>
      <c r="M32" s="37"/>
      <c r="N32" s="34"/>
      <c r="O32" s="34"/>
      <c r="P32" s="37"/>
      <c r="Q32" s="37"/>
      <c r="R32" s="37"/>
      <c r="S32" s="34"/>
      <c r="T32" s="34"/>
      <c r="U32" s="34"/>
      <c r="X32" s="57"/>
      <c r="Y32" s="57"/>
      <c r="Z32" s="57"/>
      <c r="AA32" s="57"/>
    </row>
    <row r="33" spans="1:27" ht="15.5">
      <c r="A33" s="34"/>
      <c r="B33" s="115" t="s">
        <v>72</v>
      </c>
      <c r="C33" s="108"/>
      <c r="D33" s="109"/>
      <c r="E33" s="37"/>
      <c r="F33" s="37"/>
      <c r="G33" s="37"/>
      <c r="H33" s="97"/>
      <c r="I33" s="97"/>
      <c r="J33" s="97"/>
      <c r="K33" s="97"/>
      <c r="L33" s="113"/>
      <c r="M33" s="111"/>
      <c r="N33" s="139" t="s">
        <v>73</v>
      </c>
      <c r="O33" s="34"/>
      <c r="P33" s="112"/>
      <c r="Q33" s="112"/>
      <c r="R33" s="114" t="s">
        <v>74</v>
      </c>
      <c r="S33" s="34"/>
      <c r="T33" s="34"/>
      <c r="U33" s="34"/>
      <c r="X33" s="57"/>
      <c r="Y33" s="57"/>
      <c r="Z33" s="57"/>
      <c r="AA33" s="57"/>
    </row>
    <row r="34" spans="1:27" ht="15.5">
      <c r="B34" s="14"/>
      <c r="C34" s="14"/>
      <c r="D34" s="14"/>
      <c r="E34" s="2"/>
      <c r="F34" s="2"/>
      <c r="L34" s="6"/>
      <c r="M34" s="11"/>
      <c r="O34" s="2"/>
      <c r="P34" s="5"/>
      <c r="Q34" s="5"/>
      <c r="R34" s="5"/>
      <c r="X34" s="61"/>
      <c r="Y34" s="61"/>
      <c r="Z34" s="61"/>
      <c r="AA34" s="61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6"/>
      <c r="X35" s="61"/>
      <c r="Y35" s="61"/>
      <c r="Z35" s="61"/>
      <c r="AA35" s="61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5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  <mergeCell ref="S5:U5"/>
    <mergeCell ref="U17:U18"/>
    <mergeCell ref="S12:S13"/>
    <mergeCell ref="T12:T13"/>
    <mergeCell ref="S14:S15"/>
    <mergeCell ref="T14:T15"/>
    <mergeCell ref="U14:U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workbookViewId="0">
      <selection activeCell="D6" sqref="D6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6" t="s">
        <v>13</v>
      </c>
      <c r="B1" s="226"/>
      <c r="C1" s="226"/>
      <c r="D1" s="226"/>
      <c r="E1" s="226"/>
      <c r="F1" s="226"/>
      <c r="G1" s="226"/>
      <c r="H1" s="226"/>
      <c r="I1" s="65"/>
      <c r="J1" s="15"/>
      <c r="K1" s="15"/>
      <c r="L1" s="15"/>
      <c r="M1" s="15"/>
      <c r="N1" s="15"/>
      <c r="O1" s="15"/>
      <c r="P1" s="15"/>
      <c r="Q1" s="15"/>
      <c r="R1" s="15"/>
      <c r="S1" s="15"/>
      <c r="T1" s="15">
        <f ca="1">SUMIF(T6:T11,V1,$K$14:$K$17)</f>
        <v>0</v>
      </c>
      <c r="U1" s="15"/>
      <c r="V1" s="15" t="str">
        <f>J12</f>
        <v>Красноярский</v>
      </c>
    </row>
    <row r="2" spans="1:41" ht="54" customHeight="1" thickBot="1">
      <c r="A2" s="63"/>
      <c r="B2" s="232" t="s">
        <v>64</v>
      </c>
      <c r="C2" s="232"/>
      <c r="D2" s="233" t="s">
        <v>66</v>
      </c>
      <c r="E2" s="234"/>
      <c r="F2" s="234"/>
      <c r="G2" s="234"/>
      <c r="H2" s="235"/>
      <c r="I2" s="63"/>
      <c r="T2" s="147">
        <f>SUMIF(J14:J16,V1,$K$14:$K$17)</f>
        <v>0</v>
      </c>
      <c r="U2" s="147"/>
      <c r="V2" s="147"/>
      <c r="W2" s="147"/>
      <c r="X2" s="147"/>
    </row>
    <row r="3" spans="1:41" ht="31.5" customHeight="1" thickBot="1">
      <c r="A3" s="63"/>
      <c r="B3" s="236" t="s">
        <v>67</v>
      </c>
      <c r="C3" s="236"/>
      <c r="D3" s="236"/>
      <c r="E3" s="236"/>
      <c r="F3" s="236"/>
      <c r="G3" s="237" t="s">
        <v>39</v>
      </c>
      <c r="H3" s="238"/>
      <c r="I3" s="63"/>
    </row>
    <row r="4" spans="1:41" ht="12.75" customHeight="1" thickBot="1">
      <c r="A4" s="222" t="s">
        <v>10</v>
      </c>
      <c r="B4" s="224" t="s">
        <v>4</v>
      </c>
      <c r="C4" s="239" t="s">
        <v>5</v>
      </c>
      <c r="D4" s="241" t="s">
        <v>6</v>
      </c>
      <c r="E4" s="243" t="s">
        <v>7</v>
      </c>
      <c r="F4" s="241"/>
      <c r="G4" s="245" t="s">
        <v>9</v>
      </c>
      <c r="H4" s="227" t="s">
        <v>8</v>
      </c>
      <c r="I4" s="63"/>
      <c r="J4" s="250" t="str">
        <f>IFERROR(LEFT(F6,FIND(",",F6)-1),F6)</f>
        <v>Алтайский</v>
      </c>
      <c r="K4" s="247">
        <v>1</v>
      </c>
      <c r="L4" s="248" t="s">
        <v>21</v>
      </c>
      <c r="M4" s="217" t="s">
        <v>20</v>
      </c>
      <c r="N4" s="229"/>
      <c r="O4" s="230"/>
      <c r="P4" s="230"/>
      <c r="Q4" s="231"/>
      <c r="S4" s="215" t="s">
        <v>21</v>
      </c>
      <c r="T4" s="217" t="s">
        <v>20</v>
      </c>
      <c r="U4" s="219"/>
      <c r="V4" s="220"/>
      <c r="W4" s="220"/>
      <c r="X4" s="221"/>
      <c r="AC4" s="215" t="s">
        <v>21</v>
      </c>
      <c r="AD4" s="217" t="s">
        <v>20</v>
      </c>
      <c r="AE4" s="219"/>
      <c r="AF4" s="220"/>
      <c r="AG4" s="220"/>
      <c r="AH4" s="221"/>
      <c r="AJ4" s="215" t="s">
        <v>21</v>
      </c>
      <c r="AK4" s="217" t="s">
        <v>20</v>
      </c>
      <c r="AL4" s="219"/>
      <c r="AM4" s="220"/>
      <c r="AN4" s="220"/>
      <c r="AO4" s="221"/>
    </row>
    <row r="5" spans="1:41" ht="16" thickBot="1">
      <c r="A5" s="223"/>
      <c r="B5" s="225"/>
      <c r="C5" s="240"/>
      <c r="D5" s="242"/>
      <c r="E5" s="244"/>
      <c r="F5" s="242"/>
      <c r="G5" s="246"/>
      <c r="H5" s="228"/>
      <c r="I5" s="63"/>
      <c r="J5" s="250"/>
      <c r="K5" s="247"/>
      <c r="L5" s="249"/>
      <c r="M5" s="218"/>
      <c r="N5" s="42">
        <v>1</v>
      </c>
      <c r="O5" s="43">
        <v>2</v>
      </c>
      <c r="P5" s="43">
        <v>3</v>
      </c>
      <c r="Q5" s="44">
        <v>5</v>
      </c>
      <c r="S5" s="216"/>
      <c r="T5" s="218"/>
      <c r="U5" s="42">
        <v>1</v>
      </c>
      <c r="V5" s="43">
        <v>2</v>
      </c>
      <c r="W5" s="43">
        <v>3</v>
      </c>
      <c r="X5" s="44">
        <v>5</v>
      </c>
      <c r="Z5" s="72">
        <v>1</v>
      </c>
      <c r="AB5" s="72">
        <v>2</v>
      </c>
      <c r="AC5" s="216"/>
      <c r="AD5" s="218"/>
      <c r="AE5" s="73">
        <v>1</v>
      </c>
      <c r="AF5" s="74">
        <v>2</v>
      </c>
      <c r="AG5" s="74">
        <v>3</v>
      </c>
      <c r="AH5" s="75">
        <v>5</v>
      </c>
      <c r="AJ5" s="216"/>
      <c r="AK5" s="218"/>
      <c r="AL5" s="73">
        <v>1</v>
      </c>
      <c r="AM5" s="74">
        <v>2</v>
      </c>
      <c r="AN5" s="74">
        <v>3</v>
      </c>
      <c r="AO5" s="75">
        <v>5</v>
      </c>
    </row>
    <row r="6" spans="1:41" ht="24" customHeight="1">
      <c r="A6" s="138">
        <v>1</v>
      </c>
      <c r="B6" s="133">
        <v>3</v>
      </c>
      <c r="C6" s="122" t="s">
        <v>49</v>
      </c>
      <c r="D6" s="123" t="s">
        <v>50</v>
      </c>
      <c r="E6" s="123" t="s">
        <v>42</v>
      </c>
      <c r="F6" s="124" t="s">
        <v>51</v>
      </c>
      <c r="G6" s="126">
        <v>0</v>
      </c>
      <c r="H6" s="127" t="s">
        <v>52</v>
      </c>
      <c r="I6" s="63"/>
      <c r="J6" s="250" t="s">
        <v>22</v>
      </c>
      <c r="K6" s="247">
        <v>1</v>
      </c>
      <c r="L6" s="45">
        <v>1</v>
      </c>
      <c r="M6" s="41" t="s">
        <v>25</v>
      </c>
      <c r="N6" s="46">
        <f>SUMIF($J$4:$J$7,J4,$K$4:$K$7)</f>
        <v>1</v>
      </c>
      <c r="O6" s="46">
        <f ca="1">SUMIF($I$8:$J$9,"алт",$K$6:$K$9)</f>
        <v>0</v>
      </c>
      <c r="P6" s="47">
        <f>SUMIF($J$10:$J$13,"Алт",$K$10:$K$13)</f>
        <v>0</v>
      </c>
      <c r="Q6" s="47">
        <f>SUMIF($J$14:$J$17,"Алт",$K$14:$K$17)</f>
        <v>0</v>
      </c>
      <c r="S6" s="45">
        <v>1</v>
      </c>
      <c r="T6" s="41" t="str">
        <f>J4</f>
        <v>Алтайский</v>
      </c>
      <c r="U6" s="46">
        <f t="shared" ref="U6:U11" si="0">SUMIF($J$4:$J$7,T6,$K$4:$K$7)</f>
        <v>1</v>
      </c>
      <c r="V6" s="46">
        <f t="shared" ref="V6:V11" ca="1" si="1">SUMIF($I$8:$J$9,T6,$K$6:$K$9)</f>
        <v>1</v>
      </c>
      <c r="W6" s="47">
        <f t="shared" ref="W6:W11" si="2">SUMIF($J$10:$J$13,T6,$K$10:$K$13)</f>
        <v>0</v>
      </c>
      <c r="X6" s="47">
        <f>SUMIF($J$14:$J$17,T6,$K$14:$K$17)</f>
        <v>0</v>
      </c>
      <c r="Z6" t="str">
        <f>T6</f>
        <v>Алтайский</v>
      </c>
      <c r="AB6" t="str">
        <f>Z6</f>
        <v>Алтайский</v>
      </c>
      <c r="AC6" s="76">
        <v>1</v>
      </c>
      <c r="AD6" s="77" t="str">
        <f>AB6</f>
        <v>Алтайский</v>
      </c>
      <c r="AE6" s="78">
        <f t="shared" ref="AE6:AE11" si="3">SUMIF($J$4:$J$7,AD6,$K$4:$K$7)</f>
        <v>1</v>
      </c>
      <c r="AF6" s="78">
        <f t="shared" ref="AF6:AF11" ca="1" si="4">SUMIF($I$8:$J$9,AD6,$K$6:$K$9)</f>
        <v>1</v>
      </c>
      <c r="AG6" s="78">
        <f t="shared" ref="AG6:AG11" si="5">SUMIF($J$10:$J$13,AD6,$K$10:$K$13)</f>
        <v>0</v>
      </c>
      <c r="AH6" s="79">
        <f t="shared" ref="AH6:AH11" si="6">SUMIF($J$14:$J$17,AD6,$K$14:$K$17)</f>
        <v>0</v>
      </c>
      <c r="AJ6" s="76">
        <v>1</v>
      </c>
      <c r="AK6" s="77" t="str">
        <f t="shared" ref="AK6:AO11" si="7">IF(AD6=0," ",AD6)</f>
        <v>Алтайский</v>
      </c>
      <c r="AL6" s="78">
        <f t="shared" si="7"/>
        <v>1</v>
      </c>
      <c r="AM6" s="78">
        <f t="shared" ca="1" si="7"/>
        <v>1</v>
      </c>
      <c r="AN6" s="78" t="str">
        <f t="shared" si="7"/>
        <v xml:space="preserve"> </v>
      </c>
      <c r="AO6" s="79" t="str">
        <f t="shared" si="7"/>
        <v xml:space="preserve"> </v>
      </c>
    </row>
    <row r="7" spans="1:41" ht="24" customHeight="1">
      <c r="A7" s="120">
        <v>2</v>
      </c>
      <c r="B7" s="121">
        <v>4</v>
      </c>
      <c r="C7" s="128" t="s">
        <v>53</v>
      </c>
      <c r="D7" s="129" t="s">
        <v>54</v>
      </c>
      <c r="E7" s="125" t="s">
        <v>42</v>
      </c>
      <c r="F7" s="125" t="s">
        <v>51</v>
      </c>
      <c r="G7" s="125">
        <v>0</v>
      </c>
      <c r="H7" s="130" t="s">
        <v>55</v>
      </c>
      <c r="I7" s="63"/>
      <c r="J7" s="250"/>
      <c r="K7" s="247"/>
      <c r="L7" s="40">
        <v>2</v>
      </c>
      <c r="M7" s="41" t="s">
        <v>26</v>
      </c>
      <c r="N7" s="46">
        <f>SUMIF($J$4:$J$7,"заб",$K$4:$K$7)</f>
        <v>0</v>
      </c>
      <c r="O7" s="46">
        <f ca="1">SUMIF($I$8:$J$9,"заб",$K$6:$K$9)</f>
        <v>0</v>
      </c>
      <c r="P7" s="47">
        <f>SUMIF($J$10:$J$13,"заб",$K$10:$K$13)</f>
        <v>0</v>
      </c>
      <c r="Q7" s="47">
        <f>SUMIF($J$14:$J$17,"заб",$K$14:$K$17)</f>
        <v>0</v>
      </c>
      <c r="S7" s="40">
        <v>2</v>
      </c>
      <c r="T7" s="41" t="str">
        <f>IF(J8=J4," ",J8)</f>
        <v xml:space="preserve"> </v>
      </c>
      <c r="U7" s="46">
        <f t="shared" si="0"/>
        <v>0</v>
      </c>
      <c r="V7" s="46">
        <f t="shared" ca="1" si="1"/>
        <v>0</v>
      </c>
      <c r="W7" s="47">
        <f t="shared" si="2"/>
        <v>0</v>
      </c>
      <c r="X7" s="47">
        <f>SUMIF($J$14:$J$17,T7,$K$14:$K$17)</f>
        <v>0</v>
      </c>
      <c r="Z7" t="str">
        <f>IF(OR(T7=" "),T8,T7)</f>
        <v>Новосибирская</v>
      </c>
      <c r="AA7">
        <f>IF(U7=U6," ",U7)</f>
        <v>0</v>
      </c>
      <c r="AB7" t="str">
        <f>IF(OR(Z7=" "),Z8,Z7)</f>
        <v>Новосибирская</v>
      </c>
      <c r="AC7" s="80">
        <v>2</v>
      </c>
      <c r="AD7" s="81" t="str">
        <f>IF(OR(AB7=" "),AB8,AB7)</f>
        <v>Новосибирская</v>
      </c>
      <c r="AE7" s="82">
        <f t="shared" si="3"/>
        <v>0</v>
      </c>
      <c r="AF7" s="82">
        <f t="shared" ca="1" si="4"/>
        <v>0</v>
      </c>
      <c r="AG7" s="82">
        <f t="shared" si="5"/>
        <v>1</v>
      </c>
      <c r="AH7" s="83">
        <f t="shared" si="6"/>
        <v>0</v>
      </c>
      <c r="AJ7" s="80">
        <v>2</v>
      </c>
      <c r="AK7" s="81" t="str">
        <f t="shared" si="7"/>
        <v>Новосибирская</v>
      </c>
      <c r="AL7" s="82" t="str">
        <f t="shared" si="7"/>
        <v xml:space="preserve"> </v>
      </c>
      <c r="AM7" s="82" t="str">
        <f t="shared" ca="1" si="7"/>
        <v xml:space="preserve"> </v>
      </c>
      <c r="AN7" s="82">
        <f t="shared" si="7"/>
        <v>1</v>
      </c>
      <c r="AO7" s="83" t="str">
        <f t="shared" si="7"/>
        <v xml:space="preserve"> </v>
      </c>
    </row>
    <row r="8" spans="1:41" ht="24" customHeight="1">
      <c r="A8" s="120">
        <v>3</v>
      </c>
      <c r="B8" s="121">
        <v>1</v>
      </c>
      <c r="C8" s="128" t="s">
        <v>40</v>
      </c>
      <c r="D8" s="129" t="s">
        <v>41</v>
      </c>
      <c r="E8" s="125" t="s">
        <v>42</v>
      </c>
      <c r="F8" s="125" t="s">
        <v>43</v>
      </c>
      <c r="G8" s="125">
        <v>0</v>
      </c>
      <c r="H8" s="130" t="s">
        <v>44</v>
      </c>
      <c r="I8" s="63"/>
      <c r="J8" s="247" t="str">
        <f>IFERROR(LEFT(F7,FIND(",",F7)-1),F7)</f>
        <v>Алтайский</v>
      </c>
      <c r="K8" s="247">
        <v>1</v>
      </c>
      <c r="L8" s="39">
        <v>3</v>
      </c>
      <c r="M8" s="41" t="s">
        <v>27</v>
      </c>
      <c r="N8" s="46">
        <f>SUMIF($J$4:$J$7,"ирк",$K$4:$K$7)</f>
        <v>0</v>
      </c>
      <c r="O8" s="46">
        <f ca="1">SUMIF($I$8:$J$9,"ирк",$K$6:$K$9)</f>
        <v>0</v>
      </c>
      <c r="P8" s="47">
        <f>SUMIF($J$10:$J$13,"ирк",$K$10:$K$13)</f>
        <v>0</v>
      </c>
      <c r="Q8" s="47">
        <f>SUMIF($J$14:$J$17,"ирк",$K$14:$K$17)</f>
        <v>0</v>
      </c>
      <c r="S8" s="39">
        <v>3</v>
      </c>
      <c r="T8" s="41" t="str">
        <f>IF(OR(J10=J4,J10=J8)," ",J10)</f>
        <v>Новосибирская</v>
      </c>
      <c r="U8" s="46">
        <f t="shared" si="0"/>
        <v>0</v>
      </c>
      <c r="V8" s="46">
        <f t="shared" ca="1" si="1"/>
        <v>0</v>
      </c>
      <c r="W8" s="47">
        <f t="shared" si="2"/>
        <v>1</v>
      </c>
      <c r="X8" s="47">
        <f>SUMIF($J$14:$J$17,T8,$K$14:$K$17)</f>
        <v>0</v>
      </c>
      <c r="Z8" t="str">
        <f>IF(OR(T8=" ",T7=" "),T9,T8)</f>
        <v>Красноярский</v>
      </c>
      <c r="AB8" t="str">
        <f>IF(OR(Z8=" ",Z7=" "),Z9,Z8)</f>
        <v>Красноярский</v>
      </c>
      <c r="AC8" s="84">
        <v>3</v>
      </c>
      <c r="AD8" s="81" t="str">
        <f>IF(OR(AB8=" ",AB7=" "),AB9,AB8)</f>
        <v>Красноярский</v>
      </c>
      <c r="AE8" s="82">
        <f t="shared" si="3"/>
        <v>0</v>
      </c>
      <c r="AF8" s="82">
        <f t="shared" ca="1" si="4"/>
        <v>0</v>
      </c>
      <c r="AG8" s="82">
        <f t="shared" si="5"/>
        <v>1</v>
      </c>
      <c r="AH8" s="83">
        <f t="shared" si="6"/>
        <v>0</v>
      </c>
      <c r="AJ8" s="84">
        <v>3</v>
      </c>
      <c r="AK8" s="81" t="str">
        <f t="shared" si="7"/>
        <v>Красноярский</v>
      </c>
      <c r="AL8" s="82" t="str">
        <f t="shared" si="7"/>
        <v xml:space="preserve"> </v>
      </c>
      <c r="AM8" s="82" t="str">
        <f t="shared" ca="1" si="7"/>
        <v xml:space="preserve"> </v>
      </c>
      <c r="AN8" s="82">
        <f t="shared" si="7"/>
        <v>1</v>
      </c>
      <c r="AO8" s="83" t="str">
        <f t="shared" si="7"/>
        <v xml:space="preserve"> </v>
      </c>
    </row>
    <row r="9" spans="1:41" ht="24" customHeight="1">
      <c r="A9" s="120">
        <v>3</v>
      </c>
      <c r="B9" s="131">
        <v>2</v>
      </c>
      <c r="C9" s="128" t="s">
        <v>45</v>
      </c>
      <c r="D9" s="129" t="s">
        <v>46</v>
      </c>
      <c r="E9" s="125" t="s">
        <v>42</v>
      </c>
      <c r="F9" s="125" t="s">
        <v>47</v>
      </c>
      <c r="G9" s="125">
        <v>0</v>
      </c>
      <c r="H9" s="130" t="s">
        <v>48</v>
      </c>
      <c r="I9" s="63"/>
      <c r="J9" s="247"/>
      <c r="K9" s="247"/>
      <c r="L9" s="40">
        <v>4</v>
      </c>
      <c r="M9" s="41" t="s">
        <v>28</v>
      </c>
      <c r="N9" s="46">
        <f>SUMIF($J$4:$J$7,"кем",$K$4:$K$7)</f>
        <v>0</v>
      </c>
      <c r="O9" s="46">
        <f ca="1">SUMIF($I$8:$J$9,"кем",$K$6:$K$9)</f>
        <v>0</v>
      </c>
      <c r="P9" s="47">
        <f>SUMIF($J$10:$J$13,"кем",$K$10:$K$13)</f>
        <v>0</v>
      </c>
      <c r="Q9" s="47">
        <f>SUMIF($J$14:$J$17,"кем",$K$14:$K$17)</f>
        <v>0</v>
      </c>
      <c r="S9" s="40">
        <v>4</v>
      </c>
      <c r="T9" s="41" t="str">
        <f>IF(OR(J12=J4,J12=J8,J12=J10)," ",J12)</f>
        <v>Красноярский</v>
      </c>
      <c r="U9" s="46">
        <f t="shared" si="0"/>
        <v>0</v>
      </c>
      <c r="V9" s="46">
        <f t="shared" ca="1" si="1"/>
        <v>0</v>
      </c>
      <c r="W9" s="47">
        <f t="shared" si="2"/>
        <v>1</v>
      </c>
      <c r="X9" s="47">
        <f>SUMIF($J$14:$J$17,T9,$K$14:$K$17)</f>
        <v>0</v>
      </c>
      <c r="Z9" t="str">
        <f>IF(OR(T7=" ",T8=" ",T9=" "),T10,T9)</f>
        <v>Р.Алтай</v>
      </c>
      <c r="AB9" t="str">
        <f>IF(OR(Z7=" ",Z8=" ",Z9=" "),Z10,Z9)</f>
        <v>Р.Алтай</v>
      </c>
      <c r="AC9" s="80">
        <v>4</v>
      </c>
      <c r="AD9" s="81" t="str">
        <f>IF(OR(AB7=" ",AB8=" ",AB9=" "),AB10,AB9)</f>
        <v>Р.Алтай</v>
      </c>
      <c r="AE9" s="82">
        <f t="shared" si="3"/>
        <v>0</v>
      </c>
      <c r="AF9" s="82">
        <f t="shared" ca="1" si="4"/>
        <v>0</v>
      </c>
      <c r="AG9" s="82">
        <f t="shared" si="5"/>
        <v>0</v>
      </c>
      <c r="AH9" s="83">
        <f t="shared" si="6"/>
        <v>2</v>
      </c>
      <c r="AJ9" s="80">
        <v>4</v>
      </c>
      <c r="AK9" s="81" t="str">
        <f t="shared" si="7"/>
        <v>Р.Алтай</v>
      </c>
      <c r="AL9" s="82" t="str">
        <f t="shared" si="7"/>
        <v xml:space="preserve"> </v>
      </c>
      <c r="AM9" s="82" t="str">
        <f t="shared" ca="1" si="7"/>
        <v xml:space="preserve"> </v>
      </c>
      <c r="AN9" s="82" t="str">
        <f t="shared" si="7"/>
        <v xml:space="preserve"> </v>
      </c>
      <c r="AO9" s="83">
        <f t="shared" si="7"/>
        <v>2</v>
      </c>
    </row>
    <row r="10" spans="1:41" ht="24" customHeight="1">
      <c r="A10" s="118" t="s">
        <v>19</v>
      </c>
      <c r="B10" s="131">
        <v>6</v>
      </c>
      <c r="C10" s="128" t="s">
        <v>60</v>
      </c>
      <c r="D10" s="129" t="s">
        <v>61</v>
      </c>
      <c r="E10" s="125" t="s">
        <v>42</v>
      </c>
      <c r="F10" s="125" t="s">
        <v>58</v>
      </c>
      <c r="G10" s="125">
        <v>0</v>
      </c>
      <c r="H10" s="130" t="s">
        <v>59</v>
      </c>
      <c r="I10" s="63"/>
      <c r="J10" s="247" t="str">
        <f>IFERROR(LEFT(F8,FIND(",",F8)-1),F8)</f>
        <v>Новосибирская</v>
      </c>
      <c r="K10" s="247">
        <v>1</v>
      </c>
      <c r="L10" s="39">
        <v>5</v>
      </c>
      <c r="M10" s="41" t="s">
        <v>29</v>
      </c>
      <c r="N10" s="46">
        <f>SUMIF($J$4:$J$7,"кра",$K$4:$K$7)</f>
        <v>0</v>
      </c>
      <c r="O10" s="46">
        <f ca="1">SUMIF($I$8:$J$9,"кра",$K$6:$K$9)</f>
        <v>0</v>
      </c>
      <c r="P10" s="47">
        <f>SUMIF($J$10:$J$13,"кра",$K$10:$K$13)</f>
        <v>0</v>
      </c>
      <c r="Q10" s="47">
        <f>SUMIF($J$14:$J$17,"кра",$K$14:$K$17)</f>
        <v>0</v>
      </c>
      <c r="S10" s="39">
        <v>5</v>
      </c>
      <c r="T10" s="41" t="str">
        <f>IF(OR(J14=J4,J14=J8,J14=J10,J14=J12)," ",J14)</f>
        <v>Р.Алтай</v>
      </c>
      <c r="U10" s="46">
        <f t="shared" si="0"/>
        <v>0</v>
      </c>
      <c r="V10" s="46">
        <f t="shared" ca="1" si="1"/>
        <v>0</v>
      </c>
      <c r="W10" s="47">
        <f t="shared" si="2"/>
        <v>0</v>
      </c>
      <c r="X10" s="47">
        <f>SUMIF($J$14:$J$17,T10,$K$14:$K$17)</f>
        <v>2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4">
        <v>5</v>
      </c>
      <c r="AD10" s="81" t="str">
        <f>IF(OR(AB7=" ",AB8=" ",AB9=" ")," ",AB10)</f>
        <v xml:space="preserve"> </v>
      </c>
      <c r="AE10" s="82">
        <f t="shared" si="3"/>
        <v>0</v>
      </c>
      <c r="AF10" s="82">
        <f t="shared" ca="1" si="4"/>
        <v>0</v>
      </c>
      <c r="AG10" s="82">
        <f t="shared" si="5"/>
        <v>0</v>
      </c>
      <c r="AH10" s="83">
        <f t="shared" si="6"/>
        <v>0</v>
      </c>
      <c r="AJ10" s="84">
        <v>5</v>
      </c>
      <c r="AK10" s="81" t="str">
        <f t="shared" si="7"/>
        <v xml:space="preserve"> </v>
      </c>
      <c r="AL10" s="82" t="str">
        <f t="shared" si="7"/>
        <v xml:space="preserve"> </v>
      </c>
      <c r="AM10" s="82" t="str">
        <f t="shared" ca="1" si="7"/>
        <v xml:space="preserve"> </v>
      </c>
      <c r="AN10" s="82" t="str">
        <f t="shared" si="7"/>
        <v xml:space="preserve"> </v>
      </c>
      <c r="AO10" s="83" t="str">
        <f t="shared" si="7"/>
        <v xml:space="preserve"> </v>
      </c>
    </row>
    <row r="11" spans="1:41" ht="24" customHeight="1" thickBot="1">
      <c r="A11" s="119" t="s">
        <v>19</v>
      </c>
      <c r="B11" s="146">
        <v>5</v>
      </c>
      <c r="C11" s="134" t="s">
        <v>56</v>
      </c>
      <c r="D11" s="135" t="s">
        <v>57</v>
      </c>
      <c r="E11" s="136" t="s">
        <v>42</v>
      </c>
      <c r="F11" s="136" t="s">
        <v>58</v>
      </c>
      <c r="G11" s="136">
        <v>0</v>
      </c>
      <c r="H11" s="137" t="s">
        <v>59</v>
      </c>
      <c r="I11" s="63"/>
      <c r="J11" s="247"/>
      <c r="K11" s="247"/>
      <c r="L11" s="40">
        <v>6</v>
      </c>
      <c r="M11" s="41" t="s">
        <v>30</v>
      </c>
      <c r="N11" s="46">
        <f>SUMIF($J$4:$J$7,"нов",$K$4:$K$7)</f>
        <v>0</v>
      </c>
      <c r="O11" s="46">
        <f ca="1">SUMIF($I$8:$J$9,"нов",$K$6:$K$9)</f>
        <v>0</v>
      </c>
      <c r="P11" s="47">
        <f>SUMIF($J$10:$J$13,"нов",$K$10:$K$13)</f>
        <v>0</v>
      </c>
      <c r="Q11" s="47">
        <f>SUMIF($J$14:$J$17,"нов",$K$14:$K$17)</f>
        <v>0</v>
      </c>
      <c r="S11" s="40">
        <v>6</v>
      </c>
      <c r="T11" s="41" t="str">
        <f>IF(OR(J16=J4,J16=J8,J16=J10,J16=J12,J16=J14)," ",J16)</f>
        <v xml:space="preserve"> </v>
      </c>
      <c r="U11" s="46">
        <f t="shared" si="0"/>
        <v>0</v>
      </c>
      <c r="V11" s="46">
        <f t="shared" ca="1" si="1"/>
        <v>0</v>
      </c>
      <c r="W11" s="47">
        <f t="shared" si="2"/>
        <v>0</v>
      </c>
      <c r="X11" s="47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5">
        <v>6</v>
      </c>
      <c r="AD11" s="86" t="str">
        <f>IF(OR(AB7=" ",AB8=" ",AB9=" ",AB10=" ")," ",AB11)</f>
        <v xml:space="preserve"> </v>
      </c>
      <c r="AE11" s="87">
        <f t="shared" si="3"/>
        <v>0</v>
      </c>
      <c r="AF11" s="87">
        <f t="shared" ca="1" si="4"/>
        <v>0</v>
      </c>
      <c r="AG11" s="87">
        <f t="shared" si="5"/>
        <v>0</v>
      </c>
      <c r="AH11" s="88">
        <f t="shared" si="6"/>
        <v>0</v>
      </c>
      <c r="AJ11" s="85">
        <v>6</v>
      </c>
      <c r="AK11" s="86" t="str">
        <f t="shared" si="7"/>
        <v xml:space="preserve"> </v>
      </c>
      <c r="AL11" s="87" t="str">
        <f t="shared" si="7"/>
        <v xml:space="preserve"> </v>
      </c>
      <c r="AM11" s="87" t="str">
        <f t="shared" ca="1" si="7"/>
        <v xml:space="preserve"> </v>
      </c>
      <c r="AN11" s="87" t="str">
        <f t="shared" si="7"/>
        <v xml:space="preserve"> </v>
      </c>
      <c r="AO11" s="88" t="str">
        <f t="shared" si="7"/>
        <v xml:space="preserve"> </v>
      </c>
    </row>
    <row r="12" spans="1:41" ht="24" hidden="1" customHeight="1" thickBot="1">
      <c r="A12" s="140" t="s">
        <v>18</v>
      </c>
      <c r="B12" s="141">
        <v>7</v>
      </c>
      <c r="C12" s="142" t="s">
        <v>69</v>
      </c>
      <c r="D12" s="143" t="s">
        <v>69</v>
      </c>
      <c r="E12" s="144" t="s">
        <v>69</v>
      </c>
      <c r="F12" s="144" t="s">
        <v>69</v>
      </c>
      <c r="G12" s="144" t="s">
        <v>69</v>
      </c>
      <c r="H12" s="145" t="s">
        <v>69</v>
      </c>
      <c r="I12" s="63"/>
      <c r="J12" s="247" t="str">
        <f>IFERROR(LEFT(F9,FIND(",",F9)-1),F9)</f>
        <v>Красноярский</v>
      </c>
      <c r="K12" s="247">
        <v>1</v>
      </c>
      <c r="L12" s="39">
        <v>7</v>
      </c>
      <c r="M12" s="41" t="s">
        <v>31</v>
      </c>
      <c r="N12" s="46">
        <f>SUMIF($J$4:$J$7,"омс",$K$4:$K$7)</f>
        <v>0</v>
      </c>
      <c r="O12" s="46">
        <f ca="1">SUMIF($I$8:$J$9,"омс",$K$6:$K$9)</f>
        <v>0</v>
      </c>
      <c r="P12" s="47">
        <f>SUMIF($J$10:$J$13,"омс",$K$10:$K$13)</f>
        <v>0</v>
      </c>
      <c r="Q12" s="47">
        <f>SUMIF($J$14:$J$17,"омс",$K$14:$K$17)</f>
        <v>0</v>
      </c>
      <c r="S12" s="51"/>
      <c r="T12" s="41" t="str">
        <f>IF(OR(J15=J7,J15=J11,J15=J13)," ",J15)</f>
        <v xml:space="preserve"> </v>
      </c>
      <c r="U12" s="53"/>
      <c r="V12" s="53"/>
      <c r="W12" s="54"/>
      <c r="X12" s="54"/>
      <c r="AC12" s="48"/>
      <c r="AD12" s="49"/>
      <c r="AE12" s="89">
        <f>SUM(AE6:AE11)</f>
        <v>1</v>
      </c>
      <c r="AF12" s="89">
        <f ca="1">SUM(AF6:AF11)</f>
        <v>1</v>
      </c>
      <c r="AG12" s="89">
        <f>SUM(AG6:AG11)</f>
        <v>2</v>
      </c>
      <c r="AH12" s="89">
        <f>SUM(AH6:AH11)</f>
        <v>2</v>
      </c>
      <c r="AJ12" s="48"/>
      <c r="AK12" s="49"/>
      <c r="AL12" s="89">
        <f>SUM(AL6:AL11)</f>
        <v>1</v>
      </c>
      <c r="AM12" s="89">
        <f ca="1">SUM(AM6:AM11)</f>
        <v>1</v>
      </c>
      <c r="AN12" s="89">
        <f>SUM(AN6:AN11)</f>
        <v>2</v>
      </c>
      <c r="AO12" s="89">
        <f>SUM(AO6:AO11)</f>
        <v>2</v>
      </c>
    </row>
    <row r="13" spans="1:41" ht="24" hidden="1" customHeight="1" thickBot="1">
      <c r="A13" s="119" t="s">
        <v>18</v>
      </c>
      <c r="B13" s="132">
        <v>8</v>
      </c>
      <c r="C13" s="134" t="s">
        <v>69</v>
      </c>
      <c r="D13" s="135" t="s">
        <v>69</v>
      </c>
      <c r="E13" s="136" t="s">
        <v>69</v>
      </c>
      <c r="F13" s="136" t="s">
        <v>69</v>
      </c>
      <c r="G13" s="136" t="s">
        <v>69</v>
      </c>
      <c r="H13" s="137" t="s">
        <v>69</v>
      </c>
      <c r="I13" s="63"/>
      <c r="J13" s="247"/>
      <c r="K13" s="247"/>
      <c r="L13" s="40">
        <v>8</v>
      </c>
      <c r="M13" s="41" t="s">
        <v>32</v>
      </c>
      <c r="N13" s="46">
        <f>SUMIF($J$4:$J$7,"р.а",$K$4:$K$7)</f>
        <v>0</v>
      </c>
      <c r="O13" s="46">
        <f ca="1">SUMIF($I$8:$J$9,"р.а",$K$6:$K$9)</f>
        <v>0</v>
      </c>
      <c r="P13" s="47">
        <f>SUMIF($J$10:$J$13,"р.а",$K$10:$K$13)</f>
        <v>0</v>
      </c>
      <c r="Q13" s="47">
        <f>SUMIF($J$14:$J$17,"р.а",$K$14:$K$17)</f>
        <v>0</v>
      </c>
      <c r="S13" s="55"/>
      <c r="T13" s="52" t="str">
        <f>IF(OR(J16=J8,J16=J12,J16=J14)," ",J16)</f>
        <v xml:space="preserve"> </v>
      </c>
      <c r="U13" s="53"/>
      <c r="V13" s="53"/>
      <c r="W13" s="54"/>
      <c r="X13" s="54"/>
    </row>
    <row r="14" spans="1:41" ht="12.75" customHeight="1">
      <c r="A14" s="63"/>
      <c r="B14" s="63"/>
      <c r="C14" s="63"/>
      <c r="D14" s="63"/>
      <c r="E14" s="63"/>
      <c r="F14" s="63"/>
      <c r="G14" s="63"/>
      <c r="H14" s="63"/>
      <c r="I14" s="63"/>
      <c r="J14" s="247" t="str">
        <f>IFERROR(LEFT(F10,FIND(",",F10)-1),F10)</f>
        <v>Р.Алтай</v>
      </c>
      <c r="K14" s="247">
        <v>1</v>
      </c>
      <c r="L14" s="39">
        <v>9</v>
      </c>
      <c r="M14" s="41" t="s">
        <v>33</v>
      </c>
      <c r="N14" s="46">
        <f>SUMIF($J$4:$J$7,"р.б",$K$4:$K$7)</f>
        <v>0</v>
      </c>
      <c r="O14" s="46">
        <f ca="1">SUMIF($I$8:$J$9,"р.б",$K$6:$K$9)</f>
        <v>0</v>
      </c>
      <c r="P14" s="47">
        <f>SUMIF($J$10:$J$13,"р.б",$K$10:$K$13)</f>
        <v>0</v>
      </c>
      <c r="Q14" s="47">
        <f>SUMIF($J$14:$J$17,"р.б",$K$14:$K$17)</f>
        <v>0</v>
      </c>
      <c r="S14" s="51"/>
      <c r="T14" s="52"/>
      <c r="U14" s="53"/>
      <c r="V14" s="53"/>
      <c r="W14" s="54"/>
      <c r="X14" s="54"/>
    </row>
    <row r="15" spans="1:41" ht="15.5">
      <c r="A15" s="63"/>
      <c r="B15" s="63"/>
      <c r="C15" s="63"/>
      <c r="D15" s="63"/>
      <c r="E15" s="63"/>
      <c r="F15" s="63"/>
      <c r="G15" s="63"/>
      <c r="H15" s="63"/>
      <c r="I15" s="63"/>
      <c r="J15" s="247"/>
      <c r="K15" s="247"/>
      <c r="L15" s="40">
        <v>10</v>
      </c>
      <c r="M15" s="41" t="s">
        <v>34</v>
      </c>
      <c r="N15" s="46">
        <f>SUMIF($J$4:$J$7,"р.х",$K$4:$K$7)</f>
        <v>0</v>
      </c>
      <c r="O15" s="46">
        <f ca="1">SUMIF($I$8:$J$9,"р.х",$K$6:$K$9)</f>
        <v>0</v>
      </c>
      <c r="P15" s="47">
        <f>SUMIF($J$10:$J$13,"р.х",$K$10:$K$13)</f>
        <v>0</v>
      </c>
      <c r="Q15" s="47">
        <f>SUMIF($J$14:$J$17,"р.х",$K$14:$K$17)</f>
        <v>0</v>
      </c>
      <c r="S15" s="55"/>
      <c r="T15" s="52"/>
      <c r="U15" s="53"/>
      <c r="V15" s="53"/>
      <c r="W15" s="54"/>
      <c r="X15" s="54"/>
    </row>
    <row r="16" spans="1:41" ht="12.75" customHeight="1">
      <c r="A16" s="63"/>
      <c r="B16" s="63"/>
      <c r="C16" s="63"/>
      <c r="D16" s="63"/>
      <c r="E16" s="63"/>
      <c r="F16" s="63"/>
      <c r="G16" s="63"/>
      <c r="H16" s="63"/>
      <c r="I16" s="63"/>
      <c r="J16" s="247" t="str">
        <f>IFERROR(LEFT(F11,FIND(",",F11)-1),F11)</f>
        <v>Р.Алтай</v>
      </c>
      <c r="K16" s="247">
        <v>1</v>
      </c>
      <c r="L16" s="39">
        <v>11</v>
      </c>
      <c r="M16" s="90" t="s">
        <v>35</v>
      </c>
      <c r="N16" s="46">
        <f>SUMIF($J$4:$J$7,"том",$K$4:$K$7)</f>
        <v>0</v>
      </c>
      <c r="O16" s="46">
        <f ca="1">SUMIF($I$8:$J$9,"том",$K$6:$K$9)</f>
        <v>0</v>
      </c>
      <c r="P16" s="47">
        <f>SUMIF($J$10:$J$13,"том",$K$10:$K$13)</f>
        <v>0</v>
      </c>
      <c r="Q16" s="47">
        <f>SUMIF($J$14:$J$17,"том",$K$14:$K$17)</f>
        <v>0</v>
      </c>
      <c r="S16" s="51"/>
      <c r="T16" s="56"/>
      <c r="U16" s="53"/>
      <c r="V16" s="53"/>
      <c r="W16" s="54"/>
      <c r="X16" s="54"/>
    </row>
    <row r="17" spans="1:24" ht="16" thickBot="1">
      <c r="A17" s="63"/>
      <c r="B17" s="63"/>
      <c r="C17" s="63"/>
      <c r="D17" s="63"/>
      <c r="E17" s="63"/>
      <c r="F17" s="63"/>
      <c r="G17" s="63"/>
      <c r="H17" s="63"/>
      <c r="I17" s="63"/>
      <c r="J17" s="247"/>
      <c r="K17" s="247"/>
      <c r="L17" s="40">
        <v>12</v>
      </c>
      <c r="M17" s="90" t="s">
        <v>36</v>
      </c>
      <c r="N17" s="46">
        <f>SUMIF($J$4:$J$7,"Мос",$K$4:$K$7)</f>
        <v>0</v>
      </c>
      <c r="O17" s="46">
        <f ca="1">SUMIF($I$8:$J$9,"Мос",$K$6:$K$9)</f>
        <v>0</v>
      </c>
      <c r="P17" s="47">
        <f>SUMIF($J$10:$J$13,"Мос",$K$10:$K$13)</f>
        <v>0</v>
      </c>
      <c r="Q17" s="47">
        <f>SUMIF($J$14:$J$17,"Мос",$K$14:$K$17)</f>
        <v>0</v>
      </c>
      <c r="S17" s="55"/>
      <c r="T17" s="56"/>
      <c r="U17" s="53"/>
      <c r="V17" s="53"/>
      <c r="W17" s="54"/>
      <c r="X17" s="54"/>
    </row>
    <row r="18" spans="1:24" ht="12.75" customHeight="1" thickBot="1">
      <c r="A18" s="63"/>
      <c r="B18" s="63"/>
      <c r="C18" s="63"/>
      <c r="D18" s="63"/>
      <c r="E18" s="63"/>
      <c r="F18" s="63"/>
      <c r="G18" s="63"/>
      <c r="H18" s="63"/>
      <c r="I18" s="63"/>
      <c r="L18" s="48"/>
      <c r="M18" s="49"/>
      <c r="N18" s="50">
        <f>SUM(N6:N17)</f>
        <v>1</v>
      </c>
      <c r="O18" s="50">
        <f ca="1">SUM(O6:O17)</f>
        <v>0</v>
      </c>
      <c r="P18" s="50">
        <f>SUM(P6:P17)</f>
        <v>0</v>
      </c>
      <c r="Q18" s="50">
        <f>SUM(Q6:Q17)</f>
        <v>0</v>
      </c>
    </row>
    <row r="19" spans="1:24" ht="12.65" customHeight="1">
      <c r="A19" s="66"/>
      <c r="B19" s="66"/>
      <c r="C19" s="66"/>
      <c r="D19" s="66"/>
      <c r="E19" s="66"/>
      <c r="F19" s="66"/>
      <c r="G19" s="66"/>
      <c r="H19" s="66"/>
      <c r="I19" s="63"/>
    </row>
    <row r="20" spans="1:24" ht="12.75" customHeight="1">
      <c r="A20" s="67"/>
      <c r="B20" s="67"/>
      <c r="C20" s="67"/>
      <c r="D20" s="66"/>
      <c r="E20" s="66"/>
      <c r="F20" s="66"/>
      <c r="G20" s="66"/>
      <c r="H20" s="66"/>
      <c r="I20" s="63"/>
    </row>
    <row r="21" spans="1:24" ht="13" customHeight="1">
      <c r="A21" s="68" t="s">
        <v>38</v>
      </c>
      <c r="B21" s="67"/>
      <c r="C21" s="69"/>
      <c r="D21" s="70"/>
      <c r="E21" s="70"/>
      <c r="F21" s="70"/>
      <c r="G21" s="71" t="s">
        <v>70</v>
      </c>
      <c r="H21" s="63"/>
      <c r="I21" s="63"/>
    </row>
    <row r="22" spans="1:24" ht="15.5">
      <c r="A22" s="67"/>
      <c r="B22" s="67"/>
      <c r="C22" s="69"/>
      <c r="D22" s="116"/>
      <c r="E22" s="70"/>
      <c r="F22" s="70"/>
      <c r="G22" s="91" t="s">
        <v>71</v>
      </c>
      <c r="H22" s="63"/>
      <c r="I22" s="63"/>
    </row>
    <row r="23" spans="1:24" ht="15.5">
      <c r="A23" s="67"/>
      <c r="B23" s="67"/>
      <c r="C23" s="69"/>
      <c r="D23" s="70"/>
      <c r="E23" s="70"/>
      <c r="F23" s="70"/>
      <c r="G23" s="66"/>
      <c r="H23" s="63"/>
      <c r="I23" s="63"/>
    </row>
    <row r="24" spans="1:24" ht="15.5">
      <c r="A24" s="68" t="s">
        <v>72</v>
      </c>
      <c r="B24" s="67"/>
      <c r="C24" s="69"/>
      <c r="D24" s="117"/>
      <c r="E24" s="70"/>
      <c r="F24" s="70"/>
      <c r="G24" s="71" t="s">
        <v>73</v>
      </c>
      <c r="H24" s="63"/>
      <c r="I24" s="63"/>
    </row>
    <row r="25" spans="1:24" ht="15.5">
      <c r="A25" s="67"/>
      <c r="B25" s="67"/>
      <c r="C25" s="67"/>
      <c r="D25" s="70"/>
      <c r="E25" s="70"/>
      <c r="F25" s="70"/>
      <c r="G25" s="91" t="s">
        <v>74</v>
      </c>
      <c r="H25" s="66"/>
      <c r="I25" s="63"/>
    </row>
    <row r="26" spans="1:24">
      <c r="A26" s="66"/>
      <c r="B26" s="66"/>
      <c r="C26" s="66"/>
      <c r="D26" s="70"/>
      <c r="E26" s="70"/>
      <c r="F26" s="70"/>
      <c r="G26" s="66"/>
      <c r="H26" s="66"/>
      <c r="I26" s="63"/>
    </row>
    <row r="27" spans="1:24">
      <c r="A27" s="63"/>
      <c r="B27" s="63"/>
      <c r="C27" s="63"/>
      <c r="D27" s="64"/>
      <c r="E27" s="64"/>
      <c r="F27" s="64"/>
      <c r="G27" s="63"/>
      <c r="H27" s="63"/>
      <c r="I27" s="63"/>
    </row>
    <row r="28" spans="1:24">
      <c r="A28" s="63"/>
      <c r="B28" s="63"/>
      <c r="C28" s="63"/>
      <c r="D28" s="64"/>
      <c r="E28" s="64"/>
      <c r="F28" s="64"/>
      <c r="G28" s="63"/>
      <c r="H28" s="63"/>
      <c r="I28" s="63"/>
    </row>
    <row r="29" spans="1:24">
      <c r="A29" s="63"/>
      <c r="B29" s="63"/>
      <c r="C29" s="63"/>
      <c r="D29" s="64"/>
      <c r="E29" s="64"/>
      <c r="F29" s="64"/>
      <c r="G29" s="63"/>
      <c r="H29" s="63"/>
      <c r="I29" s="66"/>
      <c r="J29" s="1"/>
      <c r="K29" s="1"/>
    </row>
    <row r="30" spans="1:24">
      <c r="I30" s="66"/>
      <c r="J30" s="1"/>
      <c r="K30" s="1"/>
    </row>
    <row r="31" spans="1:24">
      <c r="I31" s="66"/>
      <c r="J31" s="1"/>
      <c r="K31" s="1"/>
    </row>
    <row r="32" spans="1:24">
      <c r="I32" s="66"/>
      <c r="J32" s="5"/>
      <c r="K32" s="5"/>
    </row>
    <row r="33" spans="9:9">
      <c r="I33" s="63"/>
    </row>
    <row r="34" spans="9:9">
      <c r="I34" s="63"/>
    </row>
    <row r="35" spans="9:9">
      <c r="I35" s="63"/>
    </row>
    <row r="36" spans="9:9">
      <c r="I36" s="63"/>
    </row>
    <row r="37" spans="9:9">
      <c r="I37" s="63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2019-02-10T09:33:48Z</cp:lastPrinted>
  <dcterms:created xsi:type="dcterms:W3CDTF">1996-10-08T23:32:33Z</dcterms:created>
  <dcterms:modified xsi:type="dcterms:W3CDTF">2019-02-11T09:06:30Z</dcterms:modified>
</cp:coreProperties>
</file>