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за призовые места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<sst xmlns="http://schemas.openxmlformats.org/spreadsheetml/2006/main" count="2406" uniqueCount="367">
  <si>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</si>
  <si>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</si>
  <si>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</si>
  <si>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</si>
  <si>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</si>
  <si>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</si>
  <si>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</si>
  <si>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</si>
  <si>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</si>
  <si>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</si>
  <si>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</si>
  <si>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</si>
  <si>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</si>
  <si>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</si>
  <si>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</si>
  <si>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</si>
  <si>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</si>
  <si>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КАЗАРЯН Самвел</t>
  </si>
  <si>
    <t>КАЗАРЯН Самвел Ааронович</t>
  </si>
  <si>
    <t>03.04.97, ЗМС</t>
  </si>
  <si>
    <t>ЗМС</t>
  </si>
  <si>
    <t>ДВФО</t>
  </si>
  <si>
    <t>Амурская обл., Благовещенск, Школа Олимпийского резерва</t>
  </si>
  <si>
    <t>Амурская</t>
  </si>
  <si>
    <t>Богодист Дмитрий Ильич</t>
  </si>
  <si>
    <t>Субъект, город.</t>
  </si>
  <si>
    <t>МОНАКОВ Данила</t>
  </si>
  <si>
    <t>МОНАКОВ Данила Александрович</t>
  </si>
  <si>
    <t>07.07.00, МС</t>
  </si>
  <si>
    <t>МС</t>
  </si>
  <si>
    <t>Хабаровский край, Хабаровск, ДЮСШ «Самбо-90»</t>
  </si>
  <si>
    <t>Хабаровский</t>
  </si>
  <si>
    <t>Куликов И.В., Шилакин Б.В.</t>
  </si>
  <si>
    <t>МОНАКОВ</t>
  </si>
  <si>
    <t>УВАРОВ Андрей</t>
  </si>
  <si>
    <t>УВАРОВ Андрей Владимирович</t>
  </si>
  <si>
    <t>26.04.99, МСМК</t>
  </si>
  <si>
    <t>МСМК</t>
  </si>
  <si>
    <t>МОС</t>
  </si>
  <si>
    <t>г. Москва, , Самбо-70</t>
  </si>
  <si>
    <t>Москва</t>
  </si>
  <si>
    <t>Юхарев С.С. Павлов Д.А.</t>
  </si>
  <si>
    <t>УВАРОВ</t>
  </si>
  <si>
    <t>ПЕРЕПЕЛЮК Андрей</t>
  </si>
  <si>
    <t>ПЕРЕПЕЛЮК Андрей Александрович</t>
  </si>
  <si>
    <t>06.08.85, МСМК</t>
  </si>
  <si>
    <t>г. Москва, Москва, ГБОУ «ЦСиО «Самбо-70»</t>
  </si>
  <si>
    <t>Фунтиков П.В. , Павлов Д.А.</t>
  </si>
  <si>
    <t>ПЕРЕПЕЛЮК</t>
  </si>
  <si>
    <t>СУРОВЦЕВ Антон</t>
  </si>
  <si>
    <t>СУРОВЦЕВ Антон Александрович</t>
  </si>
  <si>
    <t>05.10.96, МСМК</t>
  </si>
  <si>
    <t>г. Москва, Москва, ГБОУ «ЦСиО самбо-70»</t>
  </si>
  <si>
    <t>Фунтиков П.В Власов С.Ю</t>
  </si>
  <si>
    <t>СУРОВЦЕВ</t>
  </si>
  <si>
    <t>ОСИПЮК Тарас</t>
  </si>
  <si>
    <t>ОСИПЮК Тарас Михайлович</t>
  </si>
  <si>
    <t>08.01.00, МС</t>
  </si>
  <si>
    <t>г. Москва, Москва, ГБОУ «ЦСиО Самбо-70»</t>
  </si>
  <si>
    <t>Павлов Д.А., Гусаров А.А..</t>
  </si>
  <si>
    <t>ОСИПЮК</t>
  </si>
  <si>
    <t>РЯБОВ Сергей</t>
  </si>
  <si>
    <t>РЯБОВ Сергей Викторович</t>
  </si>
  <si>
    <t>23.09.88, ЗМС</t>
  </si>
  <si>
    <t>г. Москва, Москва, Самбо-70</t>
  </si>
  <si>
    <t>Фунтиков П. В., Бвков В.Н.</t>
  </si>
  <si>
    <t>РЯБОВ</t>
  </si>
  <si>
    <t>ГАДЖИЕВ Шамиль</t>
  </si>
  <si>
    <t>ГАДЖИЕВ Шамиль Магомедович</t>
  </si>
  <si>
    <t>14.01.98, МСМК</t>
  </si>
  <si>
    <t>Кабанов Дмитрий Борисович</t>
  </si>
  <si>
    <t>ГАДЖИЕВ</t>
  </si>
  <si>
    <t>98+</t>
  </si>
  <si>
    <t>ЛОМАКИН Александр</t>
  </si>
  <si>
    <t>ЛОМАКИН Александр Евгеньевич</t>
  </si>
  <si>
    <t>27.02.98, МС</t>
  </si>
  <si>
    <t>Зеленоградский АО, Москва, Самбо70</t>
  </si>
  <si>
    <t>Бобылев А.Б, Кабанов Д.Б.</t>
  </si>
  <si>
    <t>ЛОМАКИН</t>
  </si>
  <si>
    <t>АСКЕРОВ Джавид</t>
  </si>
  <si>
    <t>АСКЕРОВ Джавид Фаигович</t>
  </si>
  <si>
    <t>23.07.02, МС</t>
  </si>
  <si>
    <t>ПФО</t>
  </si>
  <si>
    <t>Нижегородская обл., Кстово, СШОР Кстово</t>
  </si>
  <si>
    <t>Нижегородская</t>
  </si>
  <si>
    <t>Болонский Сергей Геннадьевич,Шкапов Павел Юрьевич</t>
  </si>
  <si>
    <t>АСКЕРОВ</t>
  </si>
  <si>
    <t>БУДИМИРОВ Алексей</t>
  </si>
  <si>
    <t>БУДИМИРОВ Алексей Евгеньевич</t>
  </si>
  <si>
    <t>06.03.90, МС</t>
  </si>
  <si>
    <t>Пензенская обл., Пенза, МБУ СШОР</t>
  </si>
  <si>
    <t>Пензенская</t>
  </si>
  <si>
    <t>Дуднев Виктор Владимирович</t>
  </si>
  <si>
    <t>БУДИМИРОВ</t>
  </si>
  <si>
    <t>ЕЛИСЕЕВ Михаил</t>
  </si>
  <si>
    <t>ЕЛИСЕЕВ Михаил Сергеевич</t>
  </si>
  <si>
    <t>04.08.03, КМС</t>
  </si>
  <si>
    <t>КМС</t>
  </si>
  <si>
    <t>Пермский край, Пермь, ПВИ ВНГ</t>
  </si>
  <si>
    <t>Пермский</t>
  </si>
  <si>
    <t>Лузин С.В.</t>
  </si>
  <si>
    <t>ЕЛИСЕЕВ</t>
  </si>
  <si>
    <t>ЖДАНОВ Даниил</t>
  </si>
  <si>
    <t>ЖДАНОВ Даниил Артемович</t>
  </si>
  <si>
    <t>10.05.01, МС</t>
  </si>
  <si>
    <t>Самарская обл., Самара, «СШОР-11» им В.В. Ольховского</t>
  </si>
  <si>
    <t>Самарская</t>
  </si>
  <si>
    <t>Становкин М.Н, Родомакин Ю.С</t>
  </si>
  <si>
    <t>ЖДАНОВ</t>
  </si>
  <si>
    <t>ИВАНОВ Максим</t>
  </si>
  <si>
    <t>ИВАНОВ Максим Константинович</t>
  </si>
  <si>
    <t>21.02.93, МСМК</t>
  </si>
  <si>
    <t>Чувашская Республика - Чувашия, Чебоксары, СОШ</t>
  </si>
  <si>
    <t>Чувашская</t>
  </si>
  <si>
    <t>Ильин.Г.А</t>
  </si>
  <si>
    <t>ИВАНОВ</t>
  </si>
  <si>
    <t>ШОГЕНОВ Ислам</t>
  </si>
  <si>
    <t>ШОГЕНОВ Ислам Асланович</t>
  </si>
  <si>
    <t>20.07.98, МС</t>
  </si>
  <si>
    <t>СКФО</t>
  </si>
  <si>
    <t>Респ. Кабардино-Балкарская, Нальчик, Динамо</t>
  </si>
  <si>
    <t>КБР</t>
  </si>
  <si>
    <t>Ким Руслан Константинович</t>
  </si>
  <si>
    <t>ШОГЕНОВ</t>
  </si>
  <si>
    <t>КУРБАНОВ Аслан</t>
  </si>
  <si>
    <t>КУРБАНОВ Аслан Юрьевич</t>
  </si>
  <si>
    <t>17.10.91, МС</t>
  </si>
  <si>
    <t>Респ. Дагестан, Махачкала, Сшор</t>
  </si>
  <si>
    <t>Р.Дагестан</t>
  </si>
  <si>
    <t>Магомедов М.А. Курбанов Ю..И</t>
  </si>
  <si>
    <t>КУРБАНОВ</t>
  </si>
  <si>
    <t>ХАЧИРОВ Петр</t>
  </si>
  <si>
    <t>ХАЧИРОВ Петр Черменович</t>
  </si>
  <si>
    <t>01.03.93, МС</t>
  </si>
  <si>
    <t>Респ. Северная Осетия - Алания, Владикавказ, ДЮСША</t>
  </si>
  <si>
    <t>РСО-Алания</t>
  </si>
  <si>
    <t>Козаев А.Т., Гасиев П</t>
  </si>
  <si>
    <t>ХАЧИРОВ</t>
  </si>
  <si>
    <t>ПАНАИТОВ Артур</t>
  </si>
  <si>
    <t>ПАНАИТОВ Артур Панаитов</t>
  </si>
  <si>
    <t>16.04.98, МС</t>
  </si>
  <si>
    <t>СПБ</t>
  </si>
  <si>
    <t>г. Санкт-Петербург, Санкт-Петербург, ГБУ СШОР №1 Адмиралтейского района</t>
  </si>
  <si>
    <t>Санкт-Петербург</t>
  </si>
  <si>
    <t>Болов Вадим Викторович</t>
  </si>
  <si>
    <t>ПАНАИТОВ</t>
  </si>
  <si>
    <t>КИРЮХИН Сергей</t>
  </si>
  <si>
    <t>КИРЮХИН Сергей Александрович</t>
  </si>
  <si>
    <t>23.02.87, ЗМС</t>
  </si>
  <si>
    <t>г. Санкт-Петербург, Санкт-Петербург, КШВСМ</t>
  </si>
  <si>
    <t>Кусакин С.И., Поддубный А.Е.</t>
  </si>
  <si>
    <t>КИРЮХИН</t>
  </si>
  <si>
    <t>НЕДОБЕЖКИН Игорь</t>
  </si>
  <si>
    <t>НЕДОБЕЖКИН Игорь Николаевич</t>
  </si>
  <si>
    <t>10.11.99, МС</t>
  </si>
  <si>
    <t>Микайлов М.М., Савельев А.В.</t>
  </si>
  <si>
    <t>НЕДОБЕЖКИН</t>
  </si>
  <si>
    <t>БЕЛЕВ Вадим</t>
  </si>
  <si>
    <t>БЕЛЕВ Вадим Геннадьевич</t>
  </si>
  <si>
    <t>01.07.02, КМС</t>
  </si>
  <si>
    <t>Савельев А.В., Кирюхин С.А.</t>
  </si>
  <si>
    <t>БЕЛЕВ</t>
  </si>
  <si>
    <t>ГЕРЕКОВ Рустам</t>
  </si>
  <si>
    <t>ГЕРЕКОВ Рустам Магомедрасулович</t>
  </si>
  <si>
    <t>25.07.95, МСМК</t>
  </si>
  <si>
    <t>г. Санкт-Петербург, Санкт-Петербург, СШОР 1 Адмиралтейского района</t>
  </si>
  <si>
    <t>ГЕРЕКОВ</t>
  </si>
  <si>
    <t>БЕРЛИН Павел</t>
  </si>
  <si>
    <t>БЕРЛИН Павел Вячеславович</t>
  </si>
  <si>
    <t>30.08.98, КМС</t>
  </si>
  <si>
    <t>СФО</t>
  </si>
  <si>
    <t>Красноярский край, Красноярск, СШОР им. Б.Х. Сайтиева</t>
  </si>
  <si>
    <t>Красноярский</t>
  </si>
  <si>
    <t>Новолодский М.В., Бориловский А.В.</t>
  </si>
  <si>
    <t>БЕРЛИН</t>
  </si>
  <si>
    <t>ПАНОВ Владислав</t>
  </si>
  <si>
    <t>ПАНОВ Владислав Александрович</t>
  </si>
  <si>
    <t>15.03.98, МС</t>
  </si>
  <si>
    <t>Красноярский край, Сосновоборск, СШ</t>
  </si>
  <si>
    <t>Батурин А.В., Хрыкин М.М.</t>
  </si>
  <si>
    <t>ПАНОВ</t>
  </si>
  <si>
    <t>МЕРКУЛЬЕВ  Виктор</t>
  </si>
  <si>
    <t>МЕРКУЛЬЕВ  Виктор Анатольевич</t>
  </si>
  <si>
    <t>24.12.95, КМС</t>
  </si>
  <si>
    <t>Р.Алтай, ГорноАлтайск, МО</t>
  </si>
  <si>
    <t>Р.Алтай</t>
  </si>
  <si>
    <t>Грушин С.Н. Субботин С.А.</t>
  </si>
  <si>
    <t>МЕРКУЛЬЕВ</t>
  </si>
  <si>
    <t>КАНАТЧИКОВ Александр</t>
  </si>
  <si>
    <t>КАНАТЧИКОВ Александр Андреевич</t>
  </si>
  <si>
    <t>25.05.02, МС</t>
  </si>
  <si>
    <t>УФО</t>
  </si>
  <si>
    <t>Свердловская обл., Верхняя Пышма, АНО «КС УГМК»</t>
  </si>
  <si>
    <t>Свердловская</t>
  </si>
  <si>
    <t>Стенников В.Г , Бекетов ВВ</t>
  </si>
  <si>
    <t>КАНАТЧИКОВ</t>
  </si>
  <si>
    <t>СУХАНОВ Денис</t>
  </si>
  <si>
    <t>СУХАНОВ Денис Николаевич</t>
  </si>
  <si>
    <t>22.03.91, МСМК</t>
  </si>
  <si>
    <t>Свердловская -Курганская, Верхняя пышма, Кс угмк</t>
  </si>
  <si>
    <t>Свердловская-Курганская</t>
  </si>
  <si>
    <t>Стенников МГ, Стенников ВГ</t>
  </si>
  <si>
    <t>СУХАНОВ</t>
  </si>
  <si>
    <t>БЕЗРОДНОВ Даниил</t>
  </si>
  <si>
    <t>БЕЗРОДНОВ Даниил Романович</t>
  </si>
  <si>
    <t>22.12.99, МС</t>
  </si>
  <si>
    <t>Тюменская обл., Тюмень, ТВВИКУ</t>
  </si>
  <si>
    <t>Тюменская</t>
  </si>
  <si>
    <t>Николаев Александр Александрович</t>
  </si>
  <si>
    <t>БЕЗРОДНОВ</t>
  </si>
  <si>
    <t>АЛЕКСАНДРОВ Кирилл</t>
  </si>
  <si>
    <t>АЛЕКСАНДРОВ Кирилл Андреевич</t>
  </si>
  <si>
    <t>19.06.02, КМС</t>
  </si>
  <si>
    <t>Челябинская обл., Челябинск, Спорт школа №10</t>
  </si>
  <si>
    <t>Челябинская</t>
  </si>
  <si>
    <t>Педько Михаил Андреевич</t>
  </si>
  <si>
    <t>АЛЕКСАНДРОВ</t>
  </si>
  <si>
    <t>УЛЬЯХОВ Александр</t>
  </si>
  <si>
    <t>УЛЬЯХОВ Александр Александрович</t>
  </si>
  <si>
    <t>16.07.88, МСМК</t>
  </si>
  <si>
    <t>ЦФО</t>
  </si>
  <si>
    <t>Брянская обл., Брянск, МБУ СШОР по борьбе</t>
  </si>
  <si>
    <t>Брянская</t>
  </si>
  <si>
    <t>Терешок Александр Алексеевич</t>
  </si>
  <si>
    <t>УЛЬЯХОВ</t>
  </si>
  <si>
    <t>БОЖА Юрий</t>
  </si>
  <si>
    <t>БОЖА Юрий Михайлович</t>
  </si>
  <si>
    <t>09.06.97, КМС</t>
  </si>
  <si>
    <t>Брянская обл., Брянск, СДЮСШОР по борьбе</t>
  </si>
  <si>
    <t>Михалин И.В., Михалин В.И.</t>
  </si>
  <si>
    <t>БОЖА</t>
  </si>
  <si>
    <t>ОСИПЕНКО Виктор</t>
  </si>
  <si>
    <t>ОСИПЕНКО Виктор Иванович</t>
  </si>
  <si>
    <t>08.01.91, МСМК</t>
  </si>
  <si>
    <t>Брянская, Брянск, Д</t>
  </si>
  <si>
    <t>Портнов СВ, Иванов ПИ</t>
  </si>
  <si>
    <t>ОСИПЕНКО</t>
  </si>
  <si>
    <t>ЗИМИН Максим</t>
  </si>
  <si>
    <t>ЗИМИН Максим Андреевич</t>
  </si>
  <si>
    <t>31.01.95, МС</t>
  </si>
  <si>
    <t>Воронежская обл., Воронеж, Воронеж</t>
  </si>
  <si>
    <t>Воронежская</t>
  </si>
  <si>
    <t>Зимин М.А.</t>
  </si>
  <si>
    <t>ЗИМИН</t>
  </si>
  <si>
    <t>МАКСИМОВ Евгений</t>
  </si>
  <si>
    <t>МАКСИМОВ Евгений Олегович</t>
  </si>
  <si>
    <t>05.03.87, МСМК</t>
  </si>
  <si>
    <t>Московская обл., Подольск, Федерация самбо и дзюдо Подольска</t>
  </si>
  <si>
    <t>Московская</t>
  </si>
  <si>
    <t>Воробьев Д.В.</t>
  </si>
  <si>
    <t>МАКСИМОВ</t>
  </si>
  <si>
    <t>БАБАЕВ  Рауль</t>
  </si>
  <si>
    <t>БАБАЕВ  Рауль Аббревиатура</t>
  </si>
  <si>
    <t>16.01.01, МС</t>
  </si>
  <si>
    <t>Рязанская, Рязань , Д</t>
  </si>
  <si>
    <t>Рязанская</t>
  </si>
  <si>
    <t>Казимов Т.С. Савельев Е.А.</t>
  </si>
  <si>
    <t>БАБАЕВ</t>
  </si>
  <si>
    <t>АБАЗОВ Аслан</t>
  </si>
  <si>
    <t>АБАЗОВ Аслан Муратович</t>
  </si>
  <si>
    <t>26.08.02, МС</t>
  </si>
  <si>
    <t>ЮФО</t>
  </si>
  <si>
    <t>Краснодарский край, Армавир, Цоп</t>
  </si>
  <si>
    <t>Краснодарский</t>
  </si>
  <si>
    <t>Псеунов М.А</t>
  </si>
  <si>
    <t>АБАЗОВ</t>
  </si>
  <si>
    <t>МАНУКЯН Леван</t>
  </si>
  <si>
    <t>МАНУКЯН Леван Гарикович</t>
  </si>
  <si>
    <t>22.11.02, МСМК</t>
  </si>
  <si>
    <t>Краснодарский край, Сочи, СШОР №4</t>
  </si>
  <si>
    <t>Антонян Р.А.</t>
  </si>
  <si>
    <t>МАНУКЯН</t>
  </si>
  <si>
    <t>НУЖНЕНКОВ Александр</t>
  </si>
  <si>
    <t>НУЖНЕНКОВ Александр Романович</t>
  </si>
  <si>
    <t>29.08.99, МС</t>
  </si>
  <si>
    <t>Ростовская обл., Новочеркасск, Спортивная школа олимпийского резерва 1, Новочеркасск</t>
  </si>
  <si>
    <t>Ростовская</t>
  </si>
  <si>
    <t>Нужненков АВ</t>
  </si>
  <si>
    <t>НУЖНЕНКОВ</t>
  </si>
  <si>
    <t/>
  </si>
  <si>
    <t>ВСЕРОССИЙСКАЯ ФЕДЕРАЦИЯ САМБО</t>
  </si>
  <si>
    <t>ПРОТОКОЛ ХОДА СОРЕВНОВАНИЙ  МУЖЧИНЫ</t>
  </si>
  <si>
    <t>Подгруппа А</t>
  </si>
  <si>
    <t>Подгруппа Б</t>
  </si>
  <si>
    <t>А1</t>
  </si>
  <si>
    <t>м1</t>
  </si>
  <si>
    <t>ум</t>
  </si>
  <si>
    <t>м3</t>
  </si>
  <si>
    <t>3 м</t>
  </si>
  <si>
    <t>м2</t>
  </si>
  <si>
    <t>1 м</t>
  </si>
  <si>
    <t>м4</t>
  </si>
  <si>
    <t>2 м</t>
  </si>
  <si>
    <t>Б1</t>
  </si>
  <si>
    <t>Зарипов  А.А,</t>
  </si>
  <si>
    <t>Р. Татарстан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</si>
  <si>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</si>
  <si>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</si>
  <si>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</si>
  <si>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</si>
  <si>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</si>
  <si>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</si>
  <si>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</si>
  <si>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</si>
  <si>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</si>
  <si>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</si>
  <si>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</si>
  <si>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</si>
  <si>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</si>
  <si>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</si>
  <si>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</si>
  <si>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</si>
  <si>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</si>
  <si>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</si>
  <si>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</si>
  <si>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</si>
  <si>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</si>
  <si>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</si>
  <si>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</si>
  <si>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</si>
  <si>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</si>
  <si>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</si>
  <si>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</si>
  <si>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</si>
  <si>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</si>
  <si>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</si>
  <si>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</si>
  <si>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</si>
  <si>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</si>
  <si>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</si>
  <si>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</si>
  <si>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</si>
  <si>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</si>
  <si>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</si>
  <si>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</si>
  <si>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</si>
  <si>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</si>
  <si>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</si>
  <si>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</si>
  <si>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</si>
  <si>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</si>
  <si>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</si>
  <si>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Иркутская</t>
  </si>
  <si>
    <t>Кемеровская</t>
  </si>
  <si>
    <t>Новосибирская</t>
  </si>
  <si>
    <t>7-8</t>
  </si>
  <si>
    <t>Омская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</si>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</sst>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0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/>
    <font>
      <b/>
      <sz val="14.0"/>
      <color theme="1"/>
      <name val="Calibri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>
      <color rgb="FF000000"/>
      <name val="Arial"/>
    </font>
    <font>
      <color rgb="FF000000"/>
      <name val="Calibri"/>
    </font>
    <font>
      <sz val="11.0"/>
      <color rgb="FF000000"/>
      <name val="Inconsolata"/>
    </font>
    <font>
      <sz val="10.0"/>
      <color theme="1"/>
      <name val="Arial Narrow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2.0"/>
      <color theme="1"/>
      <name val="Arial Narrow"/>
    </font>
    <font>
      <b/>
      <sz val="18.0"/>
      <color theme="1"/>
      <name val="Arial Narrow"/>
    </font>
    <font>
      <sz val="12.0"/>
      <color rgb="FF000000"/>
      <name val="Arial Narrow"/>
    </font>
    <font>
      <b/>
      <sz val="10.0"/>
      <color theme="1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0.0"/>
      <color rgb="FF008000"/>
      <name val="Arial"/>
    </font>
    <font>
      <b/>
      <sz val="10.0"/>
      <color rgb="FFFF0000"/>
      <name val="Arial"/>
    </font>
    <font>
      <sz val="11.0"/>
      <color theme="1"/>
      <name val="Arial"/>
    </font>
    <font>
      <b/>
      <sz val="10.0"/>
      <color rgb="FF0000FF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4.0"/>
      <color theme="1"/>
      <name val="Arial Narrow"/>
    </font>
    <font>
      <b/>
      <i/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&quot;Arial Narrow&quot;"/>
    </font>
    <font>
      <b/>
      <i/>
      <sz val="14.0"/>
      <color theme="1"/>
      <name val="Arial"/>
    </font>
    <font>
      <sz val="12.0"/>
      <color theme="1"/>
      <name val="&quot;Arial Narrow&quot;"/>
    </font>
    <font>
      <sz val="10.0"/>
      <color rgb="FFFF0000"/>
      <name val="Arial Narrow"/>
    </font>
    <font>
      <b/>
      <sz val="11.0"/>
      <color rgb="FF000000"/>
      <name val="Inconsolata"/>
    </font>
    <font>
      <b/>
      <i/>
      <sz val="12.0"/>
      <color theme="1"/>
      <name val="Arial Narrow"/>
    </font>
    <font>
      <b/>
      <sz val="8.0"/>
      <color theme="1"/>
      <name val="Arial Narrow"/>
    </font>
    <font>
      <sz val="10.0"/>
      <color rgb="FFFF0000"/>
      <name val="Arial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thin">
        <color rgb="FF000000"/>
      </left>
      <right/>
      <top/>
      <bottom/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2" fillId="0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readingOrder="0" vertical="bottom"/>
    </xf>
    <xf borderId="1" fillId="0" fontId="10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1" fillId="2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/>
    </xf>
    <xf borderId="1" fillId="4" fontId="12" numFmtId="0" xfId="0" applyAlignment="1" applyBorder="1" applyFont="1">
      <alignment horizontal="center" shrinkToFit="0" wrapText="1"/>
    </xf>
    <xf borderId="1" fillId="4" fontId="13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3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/>
    </xf>
    <xf borderId="1" fillId="0" fontId="10" numFmtId="0" xfId="0" applyAlignment="1" applyBorder="1" applyFont="1">
      <alignment horizontal="center" vertical="bottom"/>
    </xf>
    <xf borderId="4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10" numFmtId="49" xfId="0" applyAlignment="1" applyBorder="1" applyFont="1" applyNumberFormat="1">
      <alignment readingOrder="0" shrinkToFit="0" vertical="bottom" wrapText="0"/>
    </xf>
    <xf borderId="0" fillId="6" fontId="2" numFmtId="0" xfId="0" applyAlignment="1" applyFill="1" applyFont="1">
      <alignment vertical="bottom"/>
    </xf>
    <xf borderId="5" fillId="0" fontId="6" numFmtId="0" xfId="0" applyBorder="1" applyFont="1"/>
    <xf borderId="1" fillId="0" fontId="6" numFmtId="0" xfId="0" applyBorder="1" applyFont="1"/>
    <xf borderId="0" fillId="0" fontId="14" numFmtId="0" xfId="0" applyFont="1"/>
    <xf borderId="6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readingOrder="0" vertical="bottom"/>
    </xf>
    <xf borderId="1" fillId="0" fontId="10" numFmtId="0" xfId="0" applyAlignment="1" applyBorder="1" applyFont="1">
      <alignment horizontal="center" readingOrder="0" vertical="bottom"/>
    </xf>
    <xf borderId="0" fillId="0" fontId="5" numFmtId="0" xfId="0" applyAlignment="1" applyFont="1">
      <alignment horizontal="right" readingOrder="0" vertical="bottom"/>
    </xf>
    <xf borderId="1" fillId="7" fontId="6" numFmtId="0" xfId="0" applyBorder="1" applyFill="1" applyFont="1"/>
    <xf borderId="7" fillId="7" fontId="6" numFmtId="0" xfId="0" applyBorder="1" applyFont="1"/>
    <xf borderId="8" fillId="7" fontId="6" numFmtId="0" xfId="0" applyBorder="1" applyFont="1"/>
    <xf borderId="9" fillId="0" fontId="6" numFmtId="0" xfId="0" applyBorder="1" applyFont="1"/>
    <xf borderId="0" fillId="0" fontId="15" numFmtId="0" xfId="0" applyAlignment="1" applyFont="1">
      <alignment horizontal="center" vertical="center"/>
    </xf>
    <xf borderId="1" fillId="0" fontId="2" numFmtId="0" xfId="0" applyAlignment="1" applyBorder="1" applyFont="1">
      <alignment horizontal="right" readingOrder="0" vertical="bottom"/>
    </xf>
    <xf borderId="0" fillId="6" fontId="2" numFmtId="49" xfId="0" applyAlignment="1" applyFont="1" applyNumberFormat="1">
      <alignment vertical="bottom"/>
    </xf>
    <xf borderId="0" fillId="0" fontId="16" numFmtId="0" xfId="0" applyAlignment="1" applyFont="1">
      <alignment horizontal="right" vertical="bottom"/>
    </xf>
    <xf borderId="10" fillId="7" fontId="6" numFmtId="0" xfId="0" applyBorder="1" applyFont="1"/>
    <xf borderId="0" fillId="0" fontId="2" numFmtId="49" xfId="0" applyAlignment="1" applyFont="1" applyNumberFormat="1">
      <alignment vertical="bottom"/>
    </xf>
    <xf borderId="0" fillId="0" fontId="17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1" fillId="0" fontId="6" numFmtId="0" xfId="0" applyBorder="1" applyFont="1"/>
    <xf borderId="2" fillId="0" fontId="6" numFmtId="0" xfId="0" applyBorder="1" applyFont="1"/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1" fillId="0" fontId="2" numFmtId="14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0" fillId="2" fontId="18" numFmtId="49" xfId="0" applyAlignment="1" applyFont="1" applyNumberForma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wrapText="0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12" fillId="0" fontId="22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0" fillId="0" fontId="23" numFmtId="0" xfId="0" applyAlignment="1" applyFont="1">
      <alignment shrinkToFit="0" vertical="center" wrapText="1"/>
    </xf>
    <xf borderId="14" fillId="0" fontId="23" numFmtId="0" xfId="0" applyAlignment="1" applyBorder="1" applyFont="1">
      <alignment horizontal="center" readingOrder="0" shrinkToFit="0" vertical="center" wrapText="1"/>
    </xf>
    <xf borderId="14" fillId="0" fontId="8" numFmtId="0" xfId="0" applyBorder="1" applyFont="1"/>
    <xf borderId="0" fillId="0" fontId="24" numFmtId="0" xfId="0" applyAlignment="1" applyFont="1">
      <alignment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8" fontId="25" numFmtId="0" xfId="0" applyAlignment="1" applyBorder="1" applyFill="1" applyFont="1">
      <alignment horizontal="center" shrinkToFit="0" vertical="top" wrapText="1"/>
    </xf>
    <xf borderId="18" fillId="0" fontId="8" numFmtId="0" xfId="0" applyBorder="1" applyFont="1"/>
    <xf borderId="19" fillId="0" fontId="8" numFmtId="0" xfId="0" applyBorder="1" applyFont="1"/>
    <xf borderId="0" fillId="0" fontId="19" numFmtId="0" xfId="0" applyAlignment="1" applyFont="1">
      <alignment horizontal="center" vertical="center"/>
    </xf>
    <xf borderId="17" fillId="0" fontId="19" numFmtId="0" xfId="0" applyAlignment="1" applyBorder="1" applyFont="1">
      <alignment horizontal="center" vertical="center"/>
    </xf>
    <xf borderId="0" fillId="0" fontId="23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0" fillId="0" fontId="26" numFmtId="0" xfId="0" applyAlignment="1" applyBorder="1" applyFont="1">
      <alignment horizontal="center" vertical="center"/>
    </xf>
    <xf borderId="20" fillId="0" fontId="8" numFmtId="0" xfId="0" applyBorder="1" applyFont="1"/>
    <xf borderId="14" fillId="0" fontId="23" numFmtId="0" xfId="0" applyAlignment="1" applyBorder="1" applyFont="1">
      <alignment horizontal="right"/>
    </xf>
    <xf borderId="21" fillId="9" fontId="11" numFmtId="0" xfId="0" applyAlignment="1" applyBorder="1" applyFill="1" applyFont="1">
      <alignment horizontal="center" vertical="center"/>
    </xf>
    <xf borderId="22" fillId="0" fontId="27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top" wrapText="1"/>
    </xf>
    <xf borderId="0" fillId="0" fontId="27" numFmtId="0" xfId="0" applyAlignment="1" applyFont="1">
      <alignment shrinkToFit="0" vertical="center" wrapText="1"/>
    </xf>
    <xf borderId="23" fillId="9" fontId="11" numFmtId="0" xfId="0" applyAlignment="1" applyBorder="1" applyFont="1">
      <alignment horizontal="center" vertical="center"/>
    </xf>
    <xf borderId="8" fillId="5" fontId="6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9" fontId="11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center" shrinkToFit="0" vertical="center" wrapText="1"/>
    </xf>
    <xf borderId="0" fillId="0" fontId="22" numFmtId="0" xfId="0" applyFont="1"/>
    <xf borderId="0" fillId="0" fontId="23" numFmtId="0" xfId="0" applyAlignment="1" applyFont="1">
      <alignment horizontal="center"/>
    </xf>
    <xf borderId="21" fillId="9" fontId="11" numFmtId="0" xfId="0" applyAlignment="1" applyBorder="1" applyFont="1">
      <alignment horizontal="center" readingOrder="0" vertical="center"/>
    </xf>
    <xf borderId="27" fillId="0" fontId="8" numFmtId="0" xfId="0" applyBorder="1" applyFont="1"/>
    <xf borderId="21" fillId="10" fontId="11" numFmtId="0" xfId="0" applyAlignment="1" applyBorder="1" applyFill="1" applyFont="1">
      <alignment horizontal="center" readingOrder="0" vertical="center"/>
    </xf>
    <xf borderId="28" fillId="0" fontId="27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top" wrapText="1"/>
    </xf>
    <xf borderId="27" fillId="9" fontId="11" numFmtId="0" xfId="0" applyAlignment="1" applyBorder="1" applyFont="1">
      <alignment horizontal="center" vertical="center"/>
    </xf>
    <xf borderId="26" fillId="0" fontId="28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borderId="29" fillId="0" fontId="29" numFmtId="0" xfId="0" applyAlignment="1" applyBorder="1" applyFont="1">
      <alignment horizontal="center"/>
    </xf>
    <xf borderId="29" fillId="0" fontId="8" numFmtId="0" xfId="0" applyBorder="1" applyFont="1"/>
    <xf borderId="21" fillId="0" fontId="6" numFmtId="0" xfId="0" applyBorder="1" applyFont="1"/>
    <xf borderId="24" fillId="9" fontId="11" numFmtId="0" xfId="0" applyAlignment="1" applyBorder="1" applyFont="1">
      <alignment horizontal="center" vertical="center"/>
    </xf>
    <xf borderId="26" fillId="10" fontId="11" numFmtId="0" xfId="0" applyAlignment="1" applyBorder="1" applyFont="1">
      <alignment horizontal="center" readingOrder="0" vertical="center"/>
    </xf>
    <xf borderId="30" fillId="0" fontId="8" numFmtId="0" xfId="0" applyBorder="1" applyFont="1"/>
    <xf borderId="31" fillId="0" fontId="8" numFmtId="0" xfId="0" applyBorder="1" applyFont="1"/>
    <xf borderId="0" fillId="0" fontId="24" numFmtId="0" xfId="0" applyAlignment="1" applyFont="1">
      <alignment horizontal="center" shrinkToFit="0" vertical="center" wrapText="1"/>
    </xf>
    <xf borderId="5" fillId="9" fontId="11" numFmtId="0" xfId="0" applyAlignment="1" applyBorder="1" applyFont="1">
      <alignment horizontal="center" readingOrder="0" vertical="center"/>
    </xf>
    <xf borderId="0" fillId="0" fontId="29" numFmtId="0" xfId="0" applyAlignment="1" applyFont="1">
      <alignment horizontal="center"/>
    </xf>
    <xf borderId="11" fillId="0" fontId="23" numFmtId="0" xfId="0" applyAlignment="1" applyBorder="1" applyFont="1">
      <alignment horizontal="center"/>
    </xf>
    <xf borderId="29" fillId="0" fontId="6" numFmtId="0" xfId="0" applyBorder="1" applyFont="1"/>
    <xf borderId="32" fillId="0" fontId="8" numFmtId="0" xfId="0" applyBorder="1" applyFont="1"/>
    <xf borderId="9" fillId="9" fontId="11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/>
    </xf>
    <xf borderId="5" fillId="0" fontId="19" numFmtId="49" xfId="0" applyAlignment="1" applyBorder="1" applyFont="1" applyNumberFormat="1">
      <alignment horizontal="center"/>
    </xf>
    <xf borderId="26" fillId="9" fontId="11" numFmtId="0" xfId="0" applyAlignment="1" applyBorder="1" applyFont="1">
      <alignment horizontal="center" vertical="center"/>
    </xf>
    <xf borderId="27" fillId="0" fontId="28" numFmtId="0" xfId="0" applyAlignment="1" applyBorder="1" applyFont="1">
      <alignment horizontal="center" shrinkToFit="0" vertical="center" wrapText="1"/>
    </xf>
    <xf borderId="34" fillId="0" fontId="6" numFmtId="0" xfId="0" applyBorder="1" applyFont="1"/>
    <xf borderId="0" fillId="0" fontId="23" numFmtId="0" xfId="0" applyAlignment="1" applyFont="1">
      <alignment horizontal="center" readingOrder="0"/>
    </xf>
    <xf borderId="0" fillId="0" fontId="24" numFmtId="0" xfId="0" applyAlignment="1" applyFont="1">
      <alignment horizontal="center"/>
    </xf>
    <xf borderId="24" fillId="0" fontId="6" numFmtId="0" xfId="0" applyBorder="1" applyFont="1"/>
    <xf borderId="8" fillId="11" fontId="6" numFmtId="0" xfId="0" applyBorder="1" applyFill="1" applyFont="1"/>
    <xf borderId="32" fillId="10" fontId="11" numFmtId="0" xfId="0" applyAlignment="1" applyBorder="1" applyFont="1">
      <alignment horizontal="center" readingOrder="0" vertical="center"/>
    </xf>
    <xf borderId="33" fillId="0" fontId="6" numFmtId="0" xfId="0" applyAlignment="1" applyBorder="1" applyFont="1">
      <alignment horizontal="center"/>
    </xf>
    <xf borderId="33" fillId="0" fontId="8" numFmtId="0" xfId="0" applyBorder="1" applyFont="1"/>
    <xf borderId="27" fillId="0" fontId="23" numFmtId="0" xfId="0" applyAlignment="1" applyBorder="1" applyFont="1">
      <alignment horizontal="center"/>
    </xf>
    <xf borderId="26" fillId="0" fontId="19" numFmtId="49" xfId="0" applyAlignment="1" applyBorder="1" applyFont="1" applyNumberFormat="1">
      <alignment horizontal="center"/>
    </xf>
    <xf borderId="30" fillId="10" fontId="11" numFmtId="0" xfId="0" applyAlignment="1" applyBorder="1" applyFont="1">
      <alignment horizontal="center" readingOrder="0" vertical="center"/>
    </xf>
    <xf borderId="23" fillId="0" fontId="6" numFmtId="0" xfId="0" applyBorder="1" applyFont="1"/>
    <xf borderId="0" fillId="0" fontId="27" numFmtId="0" xfId="0" applyAlignment="1" applyFont="1">
      <alignment horizontal="center"/>
    </xf>
    <xf borderId="23" fillId="0" fontId="23" numFmtId="0" xfId="0" applyAlignment="1" applyBorder="1" applyFont="1">
      <alignment horizontal="center"/>
    </xf>
    <xf borderId="23" fillId="0" fontId="6" numFmtId="0" xfId="0" applyAlignment="1" applyBorder="1" applyFont="1">
      <alignment horizontal="center"/>
    </xf>
    <xf borderId="23" fillId="0" fontId="19" numFmtId="0" xfId="0" applyAlignment="1" applyBorder="1" applyFont="1">
      <alignment horizontal="center"/>
    </xf>
    <xf borderId="33" fillId="0" fontId="6" numFmtId="0" xfId="0" applyBorder="1" applyFont="1"/>
    <xf borderId="26" fillId="0" fontId="27" numFmtId="0" xfId="0" applyAlignment="1" applyBorder="1" applyFont="1">
      <alignment horizontal="center"/>
    </xf>
    <xf borderId="23" fillId="0" fontId="24" numFmtId="0" xfId="0" applyAlignment="1" applyBorder="1" applyFont="1">
      <alignment horizontal="center"/>
    </xf>
    <xf borderId="5" fillId="10" fontId="11" numFmtId="0" xfId="0" applyAlignment="1" applyBorder="1" applyFont="1">
      <alignment horizontal="center" readingOrder="0" vertical="center"/>
    </xf>
    <xf borderId="35" fillId="10" fontId="11" numFmtId="0" xfId="0" applyAlignment="1" applyBorder="1" applyFont="1">
      <alignment horizontal="center" readingOrder="0" vertical="center"/>
    </xf>
    <xf borderId="22" fillId="0" fontId="24" numFmtId="0" xfId="0" applyAlignment="1" applyBorder="1" applyFont="1">
      <alignment horizontal="center" readingOrder="0" shrinkToFit="0" vertical="center" wrapText="1"/>
    </xf>
    <xf borderId="27" fillId="0" fontId="23" numFmtId="0" xfId="0" applyAlignment="1" applyBorder="1" applyFont="1">
      <alignment horizontal="center" readingOrder="0"/>
    </xf>
    <xf borderId="31" fillId="0" fontId="19" numFmtId="49" xfId="0" applyAlignment="1" applyBorder="1" applyFont="1" applyNumberFormat="1">
      <alignment horizontal="center" shrinkToFit="0" vertical="center" wrapText="1"/>
    </xf>
    <xf borderId="0" fillId="0" fontId="19" numFmtId="49" xfId="0" applyAlignment="1" applyFont="1" applyNumberFormat="1">
      <alignment horizontal="center"/>
    </xf>
    <xf borderId="23" fillId="0" fontId="19" numFmtId="0" xfId="0" applyBorder="1" applyFont="1"/>
    <xf borderId="11" fillId="0" fontId="23" numFmtId="0" xfId="0" applyBorder="1" applyFont="1"/>
    <xf borderId="26" fillId="0" fontId="19" numFmtId="0" xfId="0" applyAlignment="1" applyBorder="1" applyFont="1">
      <alignment horizontal="center"/>
    </xf>
    <xf borderId="36" fillId="0" fontId="30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38" fillId="0" fontId="8" numFmtId="0" xfId="0" applyBorder="1" applyFont="1"/>
    <xf borderId="29" fillId="0" fontId="23" numFmtId="0" xfId="0" applyAlignment="1" applyBorder="1" applyFont="1">
      <alignment horizontal="center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0" fillId="0" fontId="6" numFmtId="49" xfId="0" applyAlignment="1" applyFont="1" applyNumberFormat="1">
      <alignment horizontal="center" vertical="center"/>
    </xf>
    <xf borderId="42" fillId="11" fontId="6" numFmtId="0" xfId="0" applyAlignment="1" applyBorder="1" applyFont="1">
      <alignment horizontal="right" readingOrder="0"/>
    </xf>
    <xf borderId="43" fillId="0" fontId="31" numFmtId="0" xfId="0" applyAlignment="1" applyBorder="1" applyFont="1">
      <alignment horizontal="center" shrinkToFit="0" vertical="center" wrapText="1"/>
    </xf>
    <xf borderId="44" fillId="0" fontId="8" numFmtId="0" xfId="0" applyBorder="1" applyFont="1"/>
    <xf borderId="45" fillId="0" fontId="8" numFmtId="0" xfId="0" applyBorder="1" applyFont="1"/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22" fillId="9" fontId="23" numFmtId="0" xfId="0" applyAlignment="1" applyBorder="1" applyFont="1">
      <alignment horizontal="center" readingOrder="0" vertical="top"/>
    </xf>
    <xf borderId="22" fillId="8" fontId="23" numFmtId="0" xfId="0" applyAlignment="1" applyBorder="1" applyFont="1">
      <alignment horizontal="center" readingOrder="0"/>
    </xf>
    <xf borderId="0" fillId="0" fontId="32" numFmtId="0" xfId="0" applyFont="1"/>
    <xf borderId="0" fillId="0" fontId="6" numFmtId="0" xfId="0" applyAlignment="1" applyFont="1">
      <alignment vertical="top"/>
    </xf>
    <xf borderId="49" fillId="9" fontId="6" numFmtId="0" xfId="0" applyAlignment="1" applyBorder="1" applyFont="1">
      <alignment horizontal="center"/>
    </xf>
    <xf borderId="49" fillId="8" fontId="6" numFmtId="0" xfId="0" applyAlignment="1" applyBorder="1" applyFont="1">
      <alignment horizontal="center"/>
    </xf>
    <xf borderId="31" fillId="9" fontId="19" numFmtId="49" xfId="0" applyAlignment="1" applyBorder="1" applyFont="1" applyNumberFormat="1">
      <alignment horizontal="center"/>
    </xf>
    <xf borderId="31" fillId="8" fontId="19" numFmtId="49" xfId="0" applyAlignment="1" applyBorder="1" applyFont="1" applyNumberFormat="1">
      <alignment horizontal="center"/>
    </xf>
    <xf borderId="11" fillId="0" fontId="6" numFmtId="0" xfId="0" applyAlignment="1" applyBorder="1" applyFont="1">
      <alignment horizontal="right"/>
    </xf>
    <xf borderId="50" fillId="0" fontId="33" numFmtId="0" xfId="0" applyAlignment="1" applyBorder="1" applyFont="1">
      <alignment horizontal="center" shrinkToFit="0" vertical="center" wrapText="1"/>
    </xf>
    <xf borderId="51" fillId="0" fontId="8" numFmtId="0" xfId="0" applyBorder="1" applyFont="1"/>
    <xf borderId="52" fillId="0" fontId="8" numFmtId="0" xfId="0" applyBorder="1" applyFont="1"/>
    <xf borderId="53" fillId="0" fontId="8" numFmtId="0" xfId="0" applyBorder="1" applyFont="1"/>
    <xf borderId="54" fillId="0" fontId="8" numFmtId="0" xfId="0" applyBorder="1" applyFont="1"/>
    <xf borderId="55" fillId="0" fontId="8" numFmtId="0" xfId="0" applyBorder="1" applyFont="1"/>
    <xf borderId="5" fillId="9" fontId="11" numFmtId="0" xfId="0" applyAlignment="1" applyBorder="1" applyFont="1">
      <alignment horizontal="center" vertical="center"/>
    </xf>
    <xf borderId="9" fillId="0" fontId="8" numFmtId="0" xfId="0" applyBorder="1" applyFont="1"/>
    <xf borderId="0" fillId="0" fontId="29" numFmtId="0" xfId="0" applyFont="1"/>
    <xf borderId="2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shrinkToFit="0" vertical="center" wrapText="1"/>
    </xf>
    <xf borderId="0" fillId="0" fontId="19" numFmtId="0" xfId="0" applyFont="1"/>
    <xf borderId="29" fillId="0" fontId="19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Alignment="1" applyFont="1">
      <alignment readingOrder="0"/>
    </xf>
    <xf borderId="27" fillId="7" fontId="10" numFmtId="0" xfId="0" applyAlignment="1" applyBorder="1" applyFont="1">
      <alignment readingOrder="0" vertical="bottom"/>
    </xf>
    <xf borderId="0" fillId="0" fontId="36" numFmtId="0" xfId="0" applyFont="1"/>
    <xf borderId="0" fillId="0" fontId="37" numFmtId="0" xfId="0" applyFont="1"/>
    <xf borderId="0" fillId="0" fontId="24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8" numFmtId="49" xfId="0" applyAlignment="1" applyFont="1" applyNumberFormat="1">
      <alignment horizontal="center" vertical="center"/>
    </xf>
    <xf borderId="56" fillId="0" fontId="19" numFmtId="0" xfId="0" applyAlignment="1" applyBorder="1" applyFont="1">
      <alignment horizontal="center" shrinkToFit="0" vertical="center" wrapText="1"/>
    </xf>
    <xf borderId="57" fillId="0" fontId="38" numFmtId="0" xfId="0" applyAlignment="1" applyBorder="1" applyFont="1">
      <alignment horizontal="center" shrinkToFit="0" vertical="center" wrapText="1"/>
    </xf>
    <xf borderId="58" fillId="0" fontId="39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9" fillId="0" fontId="39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39" numFmtId="49" xfId="0" applyAlignment="1" applyBorder="1" applyFont="1" applyNumberFormat="1">
      <alignment horizontal="center" shrinkToFit="0" vertical="center" wrapText="1"/>
    </xf>
    <xf borderId="60" fillId="0" fontId="39" numFmtId="49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35" fillId="0" fontId="8" numFmtId="0" xfId="0" applyBorder="1" applyFont="1"/>
    <xf borderId="62" fillId="0" fontId="8" numFmtId="0" xfId="0" applyBorder="1" applyFont="1"/>
    <xf borderId="59" fillId="0" fontId="7" numFmtId="0" xfId="0" applyAlignment="1" applyBorder="1" applyFont="1">
      <alignment horizontal="center" shrinkToFit="0" vertical="center" wrapText="1"/>
    </xf>
    <xf borderId="63" fillId="0" fontId="40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49" xfId="0" applyAlignment="1" applyBorder="1" applyFont="1" applyNumberFormat="1">
      <alignment horizontal="center" shrinkToFit="0" vertical="center" wrapText="1"/>
    </xf>
    <xf borderId="9" fillId="0" fontId="19" numFmtId="49" xfId="0" applyAlignment="1" applyBorder="1" applyFont="1" applyNumberFormat="1">
      <alignment horizontal="center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58" fillId="0" fontId="7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7" numFmtId="49" xfId="0" applyAlignment="1" applyBorder="1" applyFont="1" applyNumberFormat="1">
      <alignment horizontal="center" shrinkToFit="0" vertical="center" wrapText="1"/>
    </xf>
    <xf borderId="1" fillId="0" fontId="19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65" fillId="0" fontId="40" numFmtId="0" xfId="0" applyAlignment="1" applyBorder="1" applyFont="1">
      <alignment horizontal="center" shrinkToFit="0" vertical="center" wrapText="1"/>
    </xf>
    <xf borderId="66" fillId="0" fontId="23" numFmtId="0" xfId="0" applyAlignment="1" applyBorder="1" applyFont="1">
      <alignment horizontal="left" shrinkToFit="0" vertical="center" wrapText="1"/>
    </xf>
    <xf borderId="66" fillId="0" fontId="27" numFmtId="0" xfId="0" applyAlignment="1" applyBorder="1" applyFont="1">
      <alignment horizontal="center" shrinkToFit="0" vertical="center" wrapText="1"/>
    </xf>
    <xf borderId="66" fillId="0" fontId="19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shrinkToFit="0" vertical="center" wrapText="1"/>
    </xf>
    <xf borderId="64" fillId="0" fontId="27" numFmtId="0" xfId="0" applyAlignment="1" applyBorder="1" applyFont="1">
      <alignment horizontal="center" shrinkToFit="0" vertical="center" wrapText="1"/>
    </xf>
    <xf borderId="64" fillId="0" fontId="27" numFmtId="49" xfId="0" applyAlignment="1" applyBorder="1" applyFont="1" applyNumberFormat="1">
      <alignment horizontal="center" shrinkToFit="0" vertical="center" wrapText="1"/>
    </xf>
    <xf borderId="64" fillId="0" fontId="19" numFmtId="49" xfId="0" applyAlignment="1" applyBorder="1" applyFont="1" applyNumberForma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67" fillId="0" fontId="40" numFmtId="0" xfId="0" applyAlignment="1" applyBorder="1" applyFont="1">
      <alignment horizontal="center" shrinkToFit="0" vertical="center" wrapText="1"/>
    </xf>
    <xf borderId="68" fillId="0" fontId="7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66" fillId="0" fontId="6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left" shrinkToFit="0" vertical="center" wrapText="1"/>
    </xf>
    <xf borderId="64" fillId="0" fontId="41" numFmtId="0" xfId="0" applyAlignment="1" applyBorder="1" applyFont="1">
      <alignment horizontal="center" shrinkToFit="0" vertical="center" wrapText="1"/>
    </xf>
    <xf borderId="66" fillId="0" fontId="41" numFmtId="0" xfId="0" applyAlignment="1" applyBorder="1" applyFont="1">
      <alignment horizontal="center" shrinkToFit="0" vertical="center" wrapText="1"/>
    </xf>
    <xf borderId="64" fillId="0" fontId="19" numFmtId="0" xfId="0" applyAlignment="1" applyBorder="1" applyFont="1">
      <alignment horizontal="center" shrinkToFit="0" vertical="center" wrapText="1"/>
    </xf>
    <xf borderId="14" fillId="0" fontId="22" numFmtId="49" xfId="0" applyAlignment="1" applyBorder="1" applyFont="1" applyNumberFormat="1">
      <alignment vertical="center"/>
    </xf>
    <xf borderId="14" fillId="0" fontId="7" numFmtId="49" xfId="0" applyAlignment="1" applyBorder="1" applyFont="1" applyNumberFormat="1">
      <alignment vertical="center"/>
    </xf>
    <xf borderId="14" fillId="0" fontId="22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66" fillId="0" fontId="4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9" fillId="0" fontId="41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69" fillId="0" fontId="19" numFmtId="0" xfId="0" applyAlignment="1" applyBorder="1" applyFont="1">
      <alignment horizontal="center" shrinkToFit="0" vertical="center" wrapText="1"/>
    </xf>
    <xf borderId="70" fillId="0" fontId="19" numFmtId="0" xfId="0" applyAlignment="1" applyBorder="1" applyFont="1">
      <alignment horizontal="center" shrinkToFit="0" vertical="center" wrapText="1"/>
    </xf>
    <xf borderId="71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72" fillId="0" fontId="19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29" fillId="12" fontId="10" numFmtId="0" xfId="0" applyAlignment="1" applyBorder="1" applyFill="1" applyFont="1">
      <alignment vertical="bottom"/>
    </xf>
    <xf borderId="29" fillId="12" fontId="42" numFmtId="0" xfId="0" applyAlignment="1" applyBorder="1" applyFont="1">
      <alignment readingOrder="0"/>
    </xf>
    <xf borderId="27" fillId="12" fontId="43" numFmtId="49" xfId="0" applyAlignment="1" applyBorder="1" applyFont="1" applyNumberFormat="1">
      <alignment horizontal="center" readingOrder="0"/>
    </xf>
    <xf borderId="29" fillId="12" fontId="44" numFmtId="0" xfId="0" applyAlignment="1" applyBorder="1" applyFont="1">
      <alignment horizontal="center" readingOrder="0"/>
    </xf>
    <xf borderId="0" fillId="0" fontId="45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9" fillId="12" fontId="10" numFmtId="0" xfId="0" applyAlignment="1" applyBorder="1" applyFont="1">
      <alignment vertical="bottom"/>
    </xf>
    <xf borderId="27" fillId="12" fontId="46" numFmtId="0" xfId="0" applyAlignment="1" applyBorder="1" applyFont="1">
      <alignment horizontal="right" readingOrder="0"/>
    </xf>
    <xf borderId="27" fillId="12" fontId="46" numFmtId="0" xfId="0" applyAlignment="1" applyBorder="1" applyFont="1">
      <alignment readingOrder="0"/>
    </xf>
    <xf borderId="29" fillId="12" fontId="46" numFmtId="0" xfId="0" applyAlignment="1" applyBorder="1" applyFont="1">
      <alignment readingOrder="0"/>
    </xf>
    <xf borderId="0" fillId="0" fontId="47" numFmtId="0" xfId="0" applyAlignment="1" applyFont="1">
      <alignment shrinkToFit="0" wrapText="1"/>
    </xf>
    <xf borderId="73" fillId="0" fontId="19" numFmtId="0" xfId="0" applyAlignment="1" applyBorder="1" applyFont="1">
      <alignment horizontal="center" shrinkToFit="0" vertical="center" wrapText="1"/>
    </xf>
    <xf borderId="74" fillId="0" fontId="48" numFmtId="0" xfId="0" applyAlignment="1" applyBorder="1" applyFont="1">
      <alignment horizontal="center" shrinkToFit="0" vertical="center" wrapText="1"/>
    </xf>
    <xf borderId="75" fillId="0" fontId="39" numFmtId="0" xfId="0" applyAlignment="1" applyBorder="1" applyFont="1">
      <alignment horizontal="center" shrinkToFit="0" vertical="center" wrapText="1"/>
    </xf>
    <xf borderId="75" fillId="0" fontId="19" numFmtId="0" xfId="0" applyAlignment="1" applyBorder="1" applyFont="1">
      <alignment horizontal="center" shrinkToFit="0" vertical="center" wrapText="1"/>
    </xf>
    <xf borderId="76" fillId="0" fontId="39" numFmtId="0" xfId="0" applyAlignment="1" applyBorder="1" applyFont="1">
      <alignment horizontal="center" shrinkToFit="0" vertical="center" wrapText="1"/>
    </xf>
    <xf borderId="77" fillId="0" fontId="8" numFmtId="0" xfId="0" applyBorder="1" applyFont="1"/>
    <xf borderId="75" fillId="0" fontId="39" numFmtId="49" xfId="0" applyAlignment="1" applyBorder="1" applyFont="1" applyNumberFormat="1">
      <alignment horizontal="center" shrinkToFit="0" vertical="center" wrapText="1"/>
    </xf>
    <xf borderId="78" fillId="0" fontId="39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/>
    </xf>
    <xf borderId="14" fillId="0" fontId="7" numFmtId="0" xfId="0" applyAlignment="1" applyBorder="1" applyFont="1">
      <alignment horizontal="center" readingOrder="0"/>
    </xf>
    <xf borderId="29" fillId="0" fontId="19" numFmtId="0" xfId="0" applyAlignment="1" applyBorder="1" applyFont="1">
      <alignment horizontal="center" shrinkToFit="0" vertical="center" wrapText="1"/>
    </xf>
    <xf borderId="29" fillId="0" fontId="22" numFmtId="0" xfId="0" applyAlignment="1" applyBorder="1" applyFont="1">
      <alignment horizontal="center"/>
    </xf>
    <xf borderId="1" fillId="3" fontId="19" numFmtId="0" xfId="0" applyAlignment="1" applyBorder="1" applyFont="1">
      <alignment horizontal="center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3" fontId="19" numFmtId="0" xfId="0" applyAlignment="1" applyBorder="1" applyFill="1" applyFont="1">
      <alignment horizontal="center" shrinkToFit="0" vertical="center" wrapText="1"/>
    </xf>
    <xf borderId="29" fillId="0" fontId="22" numFmtId="0" xfId="0" applyAlignment="1" applyBorder="1" applyFont="1">
      <alignment horizontal="center" vertical="center"/>
    </xf>
    <xf borderId="29" fillId="0" fontId="24" numFmtId="0" xfId="0" applyAlignment="1" applyBorder="1" applyFont="1">
      <alignment horizontal="center" shrinkToFit="0" vertical="center" wrapText="1"/>
    </xf>
    <xf borderId="0" fillId="0" fontId="43" numFmtId="0" xfId="0" applyAlignment="1" applyFont="1">
      <alignment horizontal="center" shrinkToFit="0" vertical="center" wrapText="1"/>
    </xf>
    <xf borderId="0" fillId="0" fontId="23" numFmtId="0" xfId="0" applyAlignment="1" applyFont="1">
      <alignment horizontal="center" vertical="center"/>
    </xf>
    <xf borderId="0" fillId="0" fontId="44" numFmtId="0" xfId="0" applyFont="1"/>
    <xf borderId="0" fillId="2" fontId="49" numFmtId="0" xfId="0" applyAlignment="1" applyFont="1">
      <alignment readingOrder="0"/>
    </xf>
    <xf borderId="59" fillId="0" fontId="19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63" fillId="3" fontId="19" numFmtId="0" xfId="0" applyAlignment="1" applyBorder="1" applyFont="1">
      <alignment horizontal="center" shrinkToFit="0" vertical="center" wrapText="1"/>
    </xf>
    <xf borderId="65" fillId="13" fontId="19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0" fillId="0" fontId="22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left"/>
    </xf>
    <xf borderId="0" fillId="0" fontId="21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50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22" numFmtId="0" xfId="0" applyAlignment="1" applyFont="1">
      <alignment horizontal="center"/>
    </xf>
    <xf borderId="22" fillId="0" fontId="27" numFmtId="0" xfId="0" applyAlignment="1" applyBorder="1" applyFont="1">
      <alignment horizontal="center" shrinkToFit="0" vertical="center" wrapText="1"/>
    </xf>
    <xf borderId="20" fillId="0" fontId="48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0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57" fillId="0" fontId="19" numFmtId="0" xfId="0" applyAlignment="1" applyBorder="1" applyFont="1">
      <alignment horizontal="center" shrinkToFit="0" vertical="center" wrapText="1"/>
    </xf>
    <xf borderId="22" fillId="0" fontId="51" numFmtId="0" xfId="0" applyAlignment="1" applyBorder="1" applyFont="1">
      <alignment shrinkToFit="0" textRotation="90" vertical="center" wrapText="1"/>
    </xf>
    <xf borderId="22" fillId="0" fontId="51" numFmtId="0" xfId="0" applyAlignment="1" applyBorder="1" applyFont="1">
      <alignment horizontal="center" shrinkToFit="0" vertical="center" wrapText="1"/>
    </xf>
    <xf borderId="17" fillId="5" fontId="24" numFmtId="0" xfId="0" applyAlignment="1" applyBorder="1" applyFont="1">
      <alignment horizontal="center" vertical="center"/>
    </xf>
    <xf borderId="22" fillId="0" fontId="51" numFmtId="0" xfId="0" applyAlignment="1" applyBorder="1" applyFont="1">
      <alignment horizontal="center" shrinkToFit="0" textRotation="90" vertical="center" wrapText="1"/>
    </xf>
    <xf borderId="49" fillId="0" fontId="8" numFmtId="0" xfId="0" applyBorder="1" applyFont="1"/>
    <xf borderId="79" fillId="0" fontId="8" numFmtId="0" xfId="0" applyBorder="1" applyFont="1"/>
    <xf borderId="80" fillId="0" fontId="8" numFmtId="0" xfId="0" applyBorder="1" applyFont="1"/>
    <xf borderId="23" fillId="0" fontId="8" numFmtId="0" xfId="0" applyBorder="1" applyFont="1"/>
    <xf borderId="68" fillId="0" fontId="8" numFmtId="0" xfId="0" applyBorder="1" applyFont="1"/>
    <xf borderId="61" fillId="0" fontId="24" numFmtId="0" xfId="0" applyAlignment="1" applyBorder="1" applyFont="1">
      <alignment horizontal="center" vertical="center"/>
    </xf>
    <xf borderId="35" fillId="0" fontId="24" numFmtId="0" xfId="0" applyAlignment="1" applyBorder="1" applyFont="1">
      <alignment horizontal="center" vertical="center"/>
    </xf>
    <xf borderId="62" fillId="0" fontId="24" numFmtId="0" xfId="0" applyAlignment="1" applyBorder="1" applyFont="1">
      <alignment horizontal="center" vertical="center"/>
    </xf>
    <xf borderId="71" fillId="0" fontId="24" numFmtId="0" xfId="0" applyAlignment="1" applyBorder="1" applyFont="1">
      <alignment horizontal="center" vertical="center"/>
    </xf>
    <xf borderId="34" fillId="0" fontId="24" numFmtId="0" xfId="0" applyAlignment="1" applyBorder="1" applyFont="1">
      <alignment horizontal="center" vertical="center"/>
    </xf>
    <xf borderId="68" fillId="0" fontId="24" numFmtId="0" xfId="0" applyAlignment="1" applyBorder="1" applyFont="1">
      <alignment horizontal="center" vertical="center"/>
    </xf>
    <xf borderId="81" fillId="0" fontId="27" numFmtId="0" xfId="0" applyAlignment="1" applyBorder="1" applyFont="1">
      <alignment shrinkToFit="0" vertical="center" wrapText="1"/>
    </xf>
    <xf borderId="82" fillId="0" fontId="52" numFmtId="0" xfId="0" applyAlignment="1" applyBorder="1" applyFont="1">
      <alignment shrinkToFit="0" vertical="center" wrapText="1"/>
    </xf>
    <xf borderId="64" fillId="0" fontId="19" numFmtId="0" xfId="0" applyAlignment="1" applyBorder="1" applyFont="1">
      <alignment shrinkToFit="0" vertical="center" wrapText="1"/>
    </xf>
    <xf borderId="69" fillId="0" fontId="19" numFmtId="0" xfId="0" applyAlignment="1" applyBorder="1" applyFont="1">
      <alignment shrinkToFit="0" vertical="center" wrapText="1"/>
    </xf>
    <xf borderId="81" fillId="0" fontId="28" numFmtId="0" xfId="0" applyAlignment="1" applyBorder="1" applyFont="1">
      <alignment horizontal="center"/>
    </xf>
    <xf borderId="83" fillId="0" fontId="28" numFmtId="0" xfId="0" applyAlignment="1" applyBorder="1" applyFont="1">
      <alignment horizontal="left" vertical="center"/>
    </xf>
    <xf borderId="67" fillId="0" fontId="28" numFmtId="0" xfId="0" applyAlignment="1" applyBorder="1" applyFont="1">
      <alignment horizontal="center"/>
    </xf>
    <xf borderId="84" fillId="7" fontId="28" numFmtId="0" xfId="0" applyAlignment="1" applyBorder="1" applyFont="1">
      <alignment horizontal="center"/>
    </xf>
    <xf borderId="82" fillId="0" fontId="28" numFmtId="0" xfId="0" applyAlignment="1" applyBorder="1" applyFont="1">
      <alignment horizontal="center"/>
    </xf>
    <xf borderId="63" fillId="0" fontId="6" numFmtId="0" xfId="0" applyBorder="1" applyFont="1"/>
    <xf borderId="64" fillId="0" fontId="6" numFmtId="0" xfId="0" applyBorder="1" applyFont="1"/>
    <xf borderId="69" fillId="0" fontId="6" numFmtId="0" xfId="0" applyBorder="1" applyFont="1"/>
    <xf borderId="85" fillId="0" fontId="27" numFmtId="0" xfId="0" applyAlignment="1" applyBorder="1" applyFont="1">
      <alignment shrinkToFit="0" vertical="center" wrapText="1"/>
    </xf>
    <xf borderId="86" fillId="0" fontId="52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shrinkToFit="0" vertical="center" wrapText="1"/>
    </xf>
    <xf borderId="87" fillId="0" fontId="19" numFmtId="0" xfId="0" applyAlignment="1" applyBorder="1" applyFont="1">
      <alignment shrinkToFit="0" vertical="center" wrapText="1"/>
    </xf>
    <xf borderId="85" fillId="0" fontId="28" numFmtId="0" xfId="0" applyAlignment="1" applyBorder="1" applyFont="1">
      <alignment horizontal="center"/>
    </xf>
    <xf borderId="86" fillId="0" fontId="28" numFmtId="0" xfId="0" applyAlignment="1" applyBorder="1" applyFont="1">
      <alignment horizontal="center"/>
    </xf>
    <xf borderId="88" fillId="0" fontId="6" numFmtId="0" xfId="0" applyBorder="1" applyFont="1"/>
    <xf borderId="87" fillId="0" fontId="6" numFmtId="0" xfId="0" applyBorder="1" applyFont="1"/>
    <xf borderId="25" fillId="0" fontId="28" numFmtId="0" xfId="0" applyAlignment="1" applyBorder="1" applyFont="1">
      <alignment horizontal="center"/>
    </xf>
    <xf borderId="89" fillId="0" fontId="28" numFmtId="0" xfId="0" applyAlignment="1" applyBorder="1" applyFont="1">
      <alignment horizontal="center"/>
    </xf>
    <xf borderId="90" fillId="0" fontId="28" numFmtId="0" xfId="0" applyAlignment="1" applyBorder="1" applyFont="1">
      <alignment horizontal="center"/>
    </xf>
    <xf borderId="65" fillId="0" fontId="6" numFmtId="0" xfId="0" applyBorder="1" applyFont="1"/>
    <xf borderId="66" fillId="0" fontId="6" numFmtId="0" xfId="0" applyBorder="1" applyFont="1"/>
    <xf borderId="70" fillId="0" fontId="6" numFmtId="0" xfId="0" applyBorder="1" applyFont="1"/>
    <xf borderId="85" fillId="0" fontId="27" numFmtId="49" xfId="0" applyAlignment="1" applyBorder="1" applyFont="1" applyNumberFormat="1">
      <alignment shrinkToFit="0" vertical="center" wrapText="1"/>
    </xf>
    <xf borderId="25" fillId="0" fontId="53" numFmtId="0" xfId="0" applyAlignment="1" applyBorder="1" applyFont="1">
      <alignment horizontal="center"/>
    </xf>
    <xf borderId="67" fillId="0" fontId="53" numFmtId="0" xfId="0" applyAlignment="1" applyBorder="1" applyFont="1">
      <alignment horizontal="center"/>
    </xf>
    <xf borderId="84" fillId="7" fontId="53" numFmtId="0" xfId="0" applyAlignment="1" applyBorder="1" applyFont="1">
      <alignment horizontal="center"/>
    </xf>
    <xf borderId="0" fillId="0" fontId="28" numFmtId="0" xfId="0" applyAlignment="1" applyFont="1">
      <alignment horizontal="center"/>
    </xf>
    <xf borderId="0" fillId="0" fontId="28" numFmtId="0" xfId="0" applyFont="1"/>
    <xf borderId="91" fillId="8" fontId="24" numFmtId="0" xfId="0" applyAlignment="1" applyBorder="1" applyFont="1">
      <alignment horizontal="center" vertical="center"/>
    </xf>
    <xf borderId="85" fillId="0" fontId="53" numFmtId="0" xfId="0" applyAlignment="1" applyBorder="1" applyFont="1">
      <alignment horizontal="center"/>
    </xf>
    <xf borderId="83" fillId="0" fontId="53" numFmtId="0" xfId="0" applyAlignment="1" applyBorder="1" applyFont="1">
      <alignment horizontal="left" vertical="center"/>
    </xf>
    <xf borderId="28" fillId="0" fontId="27" numFmtId="49" xfId="0" applyAlignment="1" applyBorder="1" applyFont="1" applyNumberFormat="1">
      <alignment shrinkToFit="0" vertical="center" wrapText="1"/>
    </xf>
    <xf borderId="85" fillId="0" fontId="28" numFmtId="0" xfId="0" applyAlignment="1" applyBorder="1" applyFont="1">
      <alignment horizontal="left" vertical="center"/>
    </xf>
    <xf borderId="85" fillId="0" fontId="53" numFmtId="0" xfId="0" applyAlignment="1" applyBorder="1" applyFont="1">
      <alignment horizontal="left" vertical="center"/>
    </xf>
    <xf borderId="73" fillId="8" fontId="24" numFmtId="0" xfId="0" applyAlignment="1" applyBorder="1" applyFont="1">
      <alignment horizontal="center" vertical="center"/>
    </xf>
    <xf borderId="92" fillId="0" fontId="27" numFmtId="49" xfId="0" applyAlignment="1" applyBorder="1" applyFont="1" applyNumberFormat="1">
      <alignment shrinkToFit="0" vertical="center" wrapText="1"/>
    </xf>
    <xf borderId="90" fillId="0" fontId="52" numFmtId="0" xfId="0" applyAlignment="1" applyBorder="1" applyFont="1">
      <alignment shrinkToFit="0" vertical="center" wrapText="1"/>
    </xf>
    <xf borderId="66" fillId="0" fontId="19" numFmtId="0" xfId="0" applyAlignment="1" applyBorder="1" applyFont="1">
      <alignment shrinkToFit="0" vertical="center" wrapText="1"/>
    </xf>
    <xf borderId="70" fillId="0" fontId="19" numFmtId="0" xfId="0" applyAlignment="1" applyBorder="1" applyFont="1">
      <alignment shrinkToFit="0" vertical="center" wrapText="1"/>
    </xf>
    <xf borderId="0" fillId="0" fontId="34" numFmtId="0" xfId="0" applyFont="1"/>
    <xf borderId="33" fillId="0" fontId="19" numFmtId="0" xfId="0" applyBorder="1" applyFont="1"/>
    <xf borderId="17" fillId="8" fontId="54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0" fillId="0" fontId="55" numFmtId="0" xfId="0" applyAlignment="1" applyFont="1">
      <alignment horizontal="center" readingOrder="0" vertical="center"/>
    </xf>
    <xf borderId="0" fillId="0" fontId="44" numFmtId="0" xfId="0" applyFont="1"/>
    <xf borderId="0" fillId="0" fontId="55" numFmtId="0" xfId="0" applyFont="1"/>
    <xf borderId="17" fillId="13" fontId="56" numFmtId="0" xfId="0" applyAlignment="1" applyBorder="1" applyFont="1">
      <alignment horizontal="center" vertical="center"/>
    </xf>
    <xf borderId="93" fillId="3" fontId="57" numFmtId="0" xfId="0" applyAlignment="1" applyBorder="1" applyFont="1">
      <alignment horizontal="center" vertical="center"/>
    </xf>
    <xf borderId="20" fillId="0" fontId="58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94" fillId="0" fontId="8" numFmtId="0" xfId="0" applyBorder="1" applyFont="1"/>
    <xf borderId="0" fillId="0" fontId="55" numFmtId="0" xfId="0" applyAlignment="1" applyFont="1">
      <alignment horizontal="center" shrinkToFit="0" vertical="center" wrapText="1"/>
    </xf>
    <xf borderId="95" fillId="0" fontId="8" numFmtId="0" xfId="0" applyBorder="1" applyFont="1"/>
    <xf borderId="93" fillId="13" fontId="57" numFmtId="0" xfId="0" applyAlignment="1" applyBorder="1" applyFont="1">
      <alignment horizontal="center" vertical="center"/>
    </xf>
    <xf borderId="93" fillId="14" fontId="57" numFmtId="0" xfId="0" applyAlignment="1" applyBorder="1" applyFill="1" applyFont="1">
      <alignment horizontal="center" vertical="center"/>
    </xf>
    <xf borderId="12" fillId="0" fontId="55" numFmtId="0" xfId="0" applyAlignment="1" applyBorder="1" applyFont="1">
      <alignment horizontal="center" shrinkToFit="0" vertical="center" wrapText="1"/>
    </xf>
    <xf borderId="33" fillId="0" fontId="55" numFmtId="0" xfId="0" applyBorder="1" applyFont="1"/>
    <xf borderId="29" fillId="0" fontId="55" numFmtId="0" xfId="0" applyBorder="1" applyFont="1"/>
    <xf borderId="0" fillId="0" fontId="2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89" fillId="0" fontId="8" numFmtId="0" xfId="0" applyBorder="1" applyFont="1"/>
    <xf borderId="83" fillId="0" fontId="11" numFmtId="0" xfId="0" applyAlignment="1" applyBorder="1" applyFont="1">
      <alignment horizontal="center" shrinkToFit="0" vertical="center" wrapText="1"/>
    </xf>
    <xf borderId="96" fillId="0" fontId="28" numFmtId="0" xfId="0" applyAlignment="1" applyBorder="1" applyFont="1">
      <alignment horizontal="center" shrinkToFit="0" vertical="center" wrapText="1"/>
    </xf>
    <xf borderId="71" fillId="0" fontId="28" numFmtId="0" xfId="0" applyAlignment="1" applyBorder="1" applyFont="1">
      <alignment horizontal="center" shrinkToFit="0" vertical="center" wrapText="1"/>
    </xf>
    <xf borderId="67" fillId="0" fontId="24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shrinkToFit="0" vertical="center" wrapText="1"/>
    </xf>
    <xf borderId="79" fillId="0" fontId="28" numFmtId="0" xfId="0" applyAlignment="1" applyBorder="1" applyFont="1">
      <alignment horizontal="center" shrinkToFit="0" vertical="center" wrapText="1"/>
    </xf>
    <xf borderId="79" fillId="0" fontId="24" numFmtId="0" xfId="0" applyAlignment="1" applyBorder="1" applyFont="1">
      <alignment horizontal="center" shrinkToFit="0" vertical="center" wrapText="1"/>
    </xf>
    <xf borderId="27" fillId="0" fontId="24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7" fillId="0" fontId="6" numFmtId="0" xfId="0" applyBorder="1" applyFont="1"/>
    <xf borderId="79" fillId="0" fontId="11" numFmtId="0" xfId="0" applyAlignment="1" applyBorder="1" applyFont="1">
      <alignment horizontal="center" shrinkToFit="0" vertical="center" wrapText="1"/>
    </xf>
    <xf borderId="0" fillId="0" fontId="59" numFmtId="0" xfId="0" applyAlignment="1" applyFont="1">
      <alignment horizontal="center" shrinkToFit="0" vertical="center" wrapText="1"/>
    </xf>
    <xf borderId="23" fillId="0" fontId="27" numFmtId="0" xfId="0" applyAlignment="1" applyBorder="1" applyFont="1">
      <alignment horizontal="center"/>
    </xf>
    <xf borderId="33" fillId="0" fontId="27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0" fillId="0" fontId="24" numFmtId="49" xfId="0" applyAlignment="1" applyFont="1" applyNumberFormat="1">
      <alignment horizontal="center"/>
    </xf>
    <xf borderId="9" fillId="0" fontId="23" numFmtId="0" xfId="0" applyAlignment="1" applyBorder="1" applyFont="1">
      <alignment horizontal="center"/>
    </xf>
    <xf borderId="0" fillId="0" fontId="22" numFmtId="0" xfId="0" applyAlignment="1" applyFont="1">
      <alignment shrinkToFit="0" vertical="center" wrapText="1"/>
    </xf>
    <xf borderId="49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54292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4" width="4.86"/>
    <col customWidth="1" hidden="1" min="5" max="5" width="6.14"/>
    <col customWidth="1" min="6" max="6" width="26.14"/>
    <col customWidth="1" min="7" max="7" width="14.0"/>
    <col customWidth="1" hidden="1" min="8" max="8" width="7.14"/>
    <col customWidth="1" min="9" max="9" width="6.14"/>
    <col customWidth="1" hidden="1" min="10" max="10" width="10.86"/>
    <col customWidth="1" min="11" max="11" width="15.86"/>
    <col customWidth="1" hidden="1" min="12" max="12" width="13.43"/>
    <col customWidth="1" min="13" max="13" width="27.86"/>
    <col customWidth="1" min="14" max="14" width="4.29"/>
    <col customWidth="1" min="15" max="15" width="10.57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88</v>
      </c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8"/>
      <c r="B2" s="2"/>
      <c r="C2" s="9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D2" s="10"/>
      <c r="E2" s="10"/>
      <c r="F2" s="10"/>
      <c r="G2" s="10"/>
      <c r="H2" s="10"/>
      <c r="I2" s="10"/>
      <c r="J2" s="10"/>
      <c r="K2" s="10"/>
      <c r="L2" s="10"/>
      <c r="M2" s="11"/>
      <c r="N2" s="6"/>
      <c r="O2" s="12">
        <v>88.0</v>
      </c>
      <c r="P2" s="13" t="s">
        <v>3</v>
      </c>
      <c r="Q2" s="13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8"/>
      <c r="B3" s="8"/>
      <c r="C3" s="14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5">
        <v>38.0</v>
      </c>
      <c r="P3" s="16" t="s">
        <v>5</v>
      </c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7"/>
      <c r="B4" s="18"/>
      <c r="C4" s="17"/>
      <c r="D4" s="17"/>
      <c r="E4" s="17"/>
      <c r="F4" s="17"/>
      <c r="G4" s="19" t="str">
        <f>P2&amp;"  "&amp;O2&amp;"  "&amp;Q2</f>
        <v>В.к.  88  кг</v>
      </c>
      <c r="H4" s="19"/>
      <c r="I4" s="17"/>
      <c r="J4" s="18"/>
      <c r="K4" s="17"/>
      <c r="L4" s="17"/>
      <c r="M4" s="20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21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22" t="s">
        <v>7</v>
      </c>
      <c r="B5" s="22" t="s">
        <v>7</v>
      </c>
      <c r="C5" s="23" t="s">
        <v>8</v>
      </c>
      <c r="D5" s="24" t="s">
        <v>9</v>
      </c>
      <c r="E5" s="25" t="s">
        <v>10</v>
      </c>
      <c r="F5" s="25" t="s">
        <v>10</v>
      </c>
      <c r="G5" s="23" t="s">
        <v>11</v>
      </c>
      <c r="H5" s="23" t="s">
        <v>12</v>
      </c>
      <c r="I5" s="26" t="s">
        <v>13</v>
      </c>
      <c r="J5" s="27"/>
      <c r="K5" s="23" t="s">
        <v>14</v>
      </c>
      <c r="L5" s="23" t="s">
        <v>15</v>
      </c>
      <c r="M5" s="28" t="s">
        <v>16</v>
      </c>
      <c r="N5" s="6"/>
      <c r="O5" s="6"/>
      <c r="P5" s="6"/>
      <c r="Q5" s="6"/>
      <c r="R5" s="29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2.5" customHeight="1">
      <c r="A6" s="30">
        <v>88.0</v>
      </c>
      <c r="B6" s="31">
        <v>88.0</v>
      </c>
      <c r="C6" s="32">
        <v>4.0</v>
      </c>
      <c r="D6" s="32">
        <v>12.0</v>
      </c>
      <c r="E6" s="32" t="s">
        <v>17</v>
      </c>
      <c r="F6" s="32" t="s">
        <v>18</v>
      </c>
      <c r="G6" s="33" t="s">
        <v>19</v>
      </c>
      <c r="H6" s="32" t="s">
        <v>20</v>
      </c>
      <c r="I6" s="32" t="s">
        <v>21</v>
      </c>
      <c r="J6" s="32" t="s">
        <v>22</v>
      </c>
      <c r="K6" s="32" t="s">
        <v>23</v>
      </c>
      <c r="L6" s="17"/>
      <c r="M6" s="34" t="s">
        <v>24</v>
      </c>
      <c r="N6" s="35" t="str">
        <f t="array" ref="N6:N1602">IF(D6:D1602="","",(LEFT(F6:F1602,FIND(" ",F6:F1602)-1)))</f>
        <v>КАЗАРЯН</v>
      </c>
      <c r="O6" s="5">
        <v>53.0</v>
      </c>
      <c r="P6" s="8"/>
      <c r="Q6" s="6"/>
      <c r="R6" s="36" t="str">
        <f>N8</f>
        <v>УВАРОВ</v>
      </c>
      <c r="S6" s="37" t="str">
        <f>N9</f>
        <v>ПЕРЕПЕЛЮК</v>
      </c>
      <c r="T6" s="37" t="str">
        <f>N10</f>
        <v>СУРОВЦЕВ</v>
      </c>
      <c r="U6" s="37" t="str">
        <f>N11</f>
        <v>ОСИПЮК</v>
      </c>
      <c r="V6" s="37" t="str">
        <f>N12</f>
        <v>РЯБОВ</v>
      </c>
      <c r="W6" s="37" t="str">
        <f>N13</f>
        <v>ГАДЖИЕВ</v>
      </c>
      <c r="X6" s="7"/>
      <c r="Y6" s="38" t="s">
        <v>25</v>
      </c>
      <c r="Z6" s="39" t="str">
        <f t="shared" ref="Z6:AF6" si="1">Q6</f>
        <v/>
      </c>
      <c r="AA6" s="39" t="str">
        <f t="shared" si="1"/>
        <v>УВАРОВ</v>
      </c>
      <c r="AB6" s="39" t="str">
        <f t="shared" si="1"/>
        <v>ПЕРЕПЕЛЮК</v>
      </c>
      <c r="AC6" s="39" t="str">
        <f t="shared" si="1"/>
        <v>СУРОВЦЕВ</v>
      </c>
      <c r="AD6" s="39" t="str">
        <f t="shared" si="1"/>
        <v>ОСИПЮК</v>
      </c>
      <c r="AE6" s="40" t="str">
        <f t="shared" si="1"/>
        <v>РЯБОВ</v>
      </c>
      <c r="AF6" s="7" t="str">
        <f t="shared" si="1"/>
        <v>ГАДЖИЕВ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41">
        <v>88.0</v>
      </c>
      <c r="B7" s="42">
        <v>88.0</v>
      </c>
      <c r="C7" s="32">
        <v>36.0</v>
      </c>
      <c r="D7" s="32">
        <v>17.0</v>
      </c>
      <c r="E7" s="32" t="s">
        <v>26</v>
      </c>
      <c r="F7" s="32" t="s">
        <v>27</v>
      </c>
      <c r="G7" s="33" t="s">
        <v>28</v>
      </c>
      <c r="H7" s="32" t="s">
        <v>29</v>
      </c>
      <c r="I7" s="32" t="s">
        <v>21</v>
      </c>
      <c r="J7" s="32" t="s">
        <v>30</v>
      </c>
      <c r="K7" s="32" t="s">
        <v>31</v>
      </c>
      <c r="L7" s="17"/>
      <c r="M7" s="34" t="s">
        <v>32</v>
      </c>
      <c r="N7" s="35" t="s">
        <v>33</v>
      </c>
      <c r="O7" s="43">
        <v>58.0</v>
      </c>
      <c r="P7" s="6"/>
      <c r="Q7" s="6"/>
      <c r="R7" s="44">
        <f t="shared" ref="R7:R70" si="3">SUMIFS($J$7:$J$88,$L$7:$L$88,P7,$K$7:$K$88,R$6)</f>
        <v>0</v>
      </c>
      <c r="S7" s="45">
        <f t="shared" ref="S7:S70" si="4">SUMIFS($J$7:$J$88,$L$7:$L$88,P7,$K$7:$K$88,S$6)</f>
        <v>0</v>
      </c>
      <c r="T7" s="44">
        <f t="shared" ref="T7:T70" si="5">SUMIFS($J$7:$J$88,$L$7:$L$88,P7,$K$7:$K$88,T$6)</f>
        <v>0</v>
      </c>
      <c r="U7" s="44">
        <f t="shared" ref="U7:U70" si="6">SUMIFS($J$7:$J$88,$L$7:$L$88,P7,$K$7:$K$88,U$6)</f>
        <v>0</v>
      </c>
      <c r="V7" s="44">
        <f t="shared" ref="V7:V70" si="7">SUMIFS($J$7:$J$88,$L$7:$L$88,P7,$K$7:$K$88,V$6)</f>
        <v>0</v>
      </c>
      <c r="W7" s="44">
        <f t="shared" ref="W7:W70" si="8">SUMIFS($J$7:$J$88,$L$7:$L$88,P7,$K$7:$K$88,W$6)</f>
        <v>0</v>
      </c>
      <c r="X7" s="46"/>
      <c r="Y7" s="37" t="str">
        <f t="shared" ref="Y7:Y70" si="9">P7</f>
        <v/>
      </c>
      <c r="Z7" s="47" t="str">
        <f t="shared" ref="Z7:AF7" si="2">IF(Q7=0," ",Q7)</f>
        <v> </v>
      </c>
      <c r="AA7" s="47" t="str">
        <f t="shared" si="2"/>
        <v> </v>
      </c>
      <c r="AB7" s="47" t="str">
        <f t="shared" si="2"/>
        <v> </v>
      </c>
      <c r="AC7" s="47" t="str">
        <f t="shared" si="2"/>
        <v> </v>
      </c>
      <c r="AD7" s="47" t="str">
        <f t="shared" si="2"/>
        <v> </v>
      </c>
      <c r="AE7" s="37" t="str">
        <f t="shared" si="2"/>
        <v> </v>
      </c>
      <c r="AF7" s="37" t="str">
        <f t="shared" si="2"/>
        <v> </v>
      </c>
      <c r="AG7" s="7"/>
      <c r="AH7" s="4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41">
        <v>88.0</v>
      </c>
      <c r="B8" s="42">
        <v>88.0</v>
      </c>
      <c r="C8" s="32">
        <v>19.0</v>
      </c>
      <c r="D8" s="32">
        <v>22.0</v>
      </c>
      <c r="E8" s="32" t="s">
        <v>34</v>
      </c>
      <c r="F8" s="32" t="s">
        <v>35</v>
      </c>
      <c r="G8" s="33" t="s">
        <v>36</v>
      </c>
      <c r="H8" s="32" t="s">
        <v>37</v>
      </c>
      <c r="I8" s="32" t="s">
        <v>38</v>
      </c>
      <c r="J8" s="32" t="s">
        <v>39</v>
      </c>
      <c r="K8" s="32" t="s">
        <v>40</v>
      </c>
      <c r="L8" s="17"/>
      <c r="M8" s="34" t="s">
        <v>41</v>
      </c>
      <c r="N8" s="35" t="s">
        <v>42</v>
      </c>
      <c r="O8" s="5">
        <v>64.0</v>
      </c>
      <c r="P8" s="6"/>
      <c r="Q8" s="6"/>
      <c r="R8" s="44">
        <f t="shared" si="3"/>
        <v>0</v>
      </c>
      <c r="S8" s="45">
        <f t="shared" si="4"/>
        <v>0</v>
      </c>
      <c r="T8" s="44">
        <f t="shared" si="5"/>
        <v>0</v>
      </c>
      <c r="U8" s="44">
        <f t="shared" si="6"/>
        <v>0</v>
      </c>
      <c r="V8" s="44">
        <f t="shared" si="7"/>
        <v>0</v>
      </c>
      <c r="W8" s="44">
        <f t="shared" si="8"/>
        <v>0</v>
      </c>
      <c r="X8" s="46"/>
      <c r="Y8" s="37" t="str">
        <f t="shared" si="9"/>
        <v/>
      </c>
      <c r="Z8" s="37" t="str">
        <f t="shared" ref="Z8:AC8" si="10">IF($Y$8=$Y$7," ",IF(Q8=0," ",Q8))</f>
        <v> </v>
      </c>
      <c r="AA8" s="37" t="str">
        <f t="shared" si="10"/>
        <v> </v>
      </c>
      <c r="AB8" s="37" t="str">
        <f t="shared" si="10"/>
        <v> </v>
      </c>
      <c r="AC8" s="37" t="str">
        <f t="shared" si="10"/>
        <v> </v>
      </c>
      <c r="AD8" s="37" t="str">
        <f t="shared" ref="AD8:AF8" si="11">IF(U8=0," ",U8)</f>
        <v> </v>
      </c>
      <c r="AE8" s="37" t="str">
        <f t="shared" si="11"/>
        <v> </v>
      </c>
      <c r="AF8" s="37" t="str">
        <f t="shared" si="11"/>
        <v> </v>
      </c>
      <c r="AG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41">
        <v>88.0</v>
      </c>
      <c r="B9" s="42">
        <v>88.0</v>
      </c>
      <c r="C9" s="32">
        <v>19.0</v>
      </c>
      <c r="D9" s="32">
        <v>20.0</v>
      </c>
      <c r="E9" s="32" t="s">
        <v>43</v>
      </c>
      <c r="F9" s="32" t="s">
        <v>44</v>
      </c>
      <c r="G9" s="33" t="s">
        <v>45</v>
      </c>
      <c r="H9" s="32" t="s">
        <v>37</v>
      </c>
      <c r="I9" s="32" t="s">
        <v>38</v>
      </c>
      <c r="J9" s="32" t="s">
        <v>46</v>
      </c>
      <c r="K9" s="32" t="s">
        <v>40</v>
      </c>
      <c r="L9" s="17"/>
      <c r="M9" s="34" t="s">
        <v>47</v>
      </c>
      <c r="N9" s="35" t="s">
        <v>48</v>
      </c>
      <c r="O9" s="5">
        <v>71.0</v>
      </c>
      <c r="P9" s="6"/>
      <c r="Q9" s="6"/>
      <c r="R9" s="44">
        <f t="shared" si="3"/>
        <v>0</v>
      </c>
      <c r="S9" s="45">
        <f t="shared" si="4"/>
        <v>0</v>
      </c>
      <c r="T9" s="44">
        <f t="shared" si="5"/>
        <v>0</v>
      </c>
      <c r="U9" s="44">
        <f t="shared" si="6"/>
        <v>0</v>
      </c>
      <c r="V9" s="44">
        <f t="shared" si="7"/>
        <v>0</v>
      </c>
      <c r="W9" s="44">
        <f t="shared" si="8"/>
        <v>0</v>
      </c>
      <c r="X9" s="46"/>
      <c r="Y9" s="37" t="str">
        <f t="shared" si="9"/>
        <v/>
      </c>
      <c r="Z9" s="37" t="str">
        <f t="shared" ref="Z9:AC9" si="12">IF(OR($Y9=$Y7,$Y9=$Y8)," ",IF(Q9=0," ",Q9))</f>
        <v> </v>
      </c>
      <c r="AA9" s="37" t="str">
        <f t="shared" si="12"/>
        <v> </v>
      </c>
      <c r="AB9" s="37" t="str">
        <f t="shared" si="12"/>
        <v> </v>
      </c>
      <c r="AC9" s="37" t="str">
        <f t="shared" si="12"/>
        <v> </v>
      </c>
      <c r="AD9" s="37" t="str">
        <f t="shared" ref="AD9:AF9" si="13">IF(U9=0," ",U9)</f>
        <v> </v>
      </c>
      <c r="AE9" s="37" t="str">
        <f t="shared" si="13"/>
        <v> </v>
      </c>
      <c r="AF9" s="37" t="str">
        <f t="shared" si="13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41">
        <v>88.0</v>
      </c>
      <c r="B10" s="42">
        <v>88.0</v>
      </c>
      <c r="C10" s="32">
        <v>19.0</v>
      </c>
      <c r="D10" s="32">
        <v>32.0</v>
      </c>
      <c r="E10" s="32" t="s">
        <v>49</v>
      </c>
      <c r="F10" s="32" t="s">
        <v>50</v>
      </c>
      <c r="G10" s="33" t="s">
        <v>51</v>
      </c>
      <c r="H10" s="32" t="s">
        <v>37</v>
      </c>
      <c r="I10" s="32" t="s">
        <v>38</v>
      </c>
      <c r="J10" s="32" t="s">
        <v>52</v>
      </c>
      <c r="K10" s="32" t="s">
        <v>40</v>
      </c>
      <c r="L10" s="17"/>
      <c r="M10" s="34" t="s">
        <v>53</v>
      </c>
      <c r="N10" s="35" t="s">
        <v>54</v>
      </c>
      <c r="O10" s="43">
        <v>79.0</v>
      </c>
      <c r="P10" s="6"/>
      <c r="Q10" s="6"/>
      <c r="R10" s="44">
        <f t="shared" si="3"/>
        <v>0</v>
      </c>
      <c r="S10" s="45">
        <f t="shared" si="4"/>
        <v>0</v>
      </c>
      <c r="T10" s="44">
        <f t="shared" si="5"/>
        <v>0</v>
      </c>
      <c r="U10" s="44">
        <f t="shared" si="6"/>
        <v>0</v>
      </c>
      <c r="V10" s="44">
        <f t="shared" si="7"/>
        <v>0</v>
      </c>
      <c r="W10" s="44">
        <f t="shared" si="8"/>
        <v>0</v>
      </c>
      <c r="X10" s="7"/>
      <c r="Y10" s="37" t="str">
        <f t="shared" si="9"/>
        <v/>
      </c>
      <c r="Z10" s="37" t="str">
        <f t="shared" ref="Z10:AC10" si="14">IF(OR($Y10=$Y8,$Y10=$Y9,$Y10=$Y7)," ",IF(Q10=0," ",Q10))</f>
        <v> </v>
      </c>
      <c r="AA10" s="37" t="str">
        <f t="shared" si="14"/>
        <v> </v>
      </c>
      <c r="AB10" s="37" t="str">
        <f t="shared" si="14"/>
        <v> </v>
      </c>
      <c r="AC10" s="37" t="str">
        <f t="shared" si="14"/>
        <v> </v>
      </c>
      <c r="AD10" s="37" t="str">
        <f t="shared" ref="AD10:AF10" si="15">IF(U10=0," ",U10)</f>
        <v> </v>
      </c>
      <c r="AE10" s="37" t="str">
        <f t="shared" si="15"/>
        <v> </v>
      </c>
      <c r="AF10" s="37" t="str">
        <f t="shared" si="15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41">
        <v>88.0</v>
      </c>
      <c r="B11" s="49">
        <v>88.0</v>
      </c>
      <c r="C11" s="32">
        <v>19.0</v>
      </c>
      <c r="D11" s="32">
        <v>15.0</v>
      </c>
      <c r="E11" s="32" t="s">
        <v>55</v>
      </c>
      <c r="F11" s="32" t="s">
        <v>56</v>
      </c>
      <c r="G11" s="33" t="s">
        <v>57</v>
      </c>
      <c r="H11" s="32" t="s">
        <v>29</v>
      </c>
      <c r="I11" s="32" t="s">
        <v>38</v>
      </c>
      <c r="J11" s="32" t="s">
        <v>58</v>
      </c>
      <c r="K11" s="32" t="s">
        <v>40</v>
      </c>
      <c r="L11" s="17"/>
      <c r="M11" s="34" t="s">
        <v>59</v>
      </c>
      <c r="N11" s="35" t="s">
        <v>60</v>
      </c>
      <c r="O11" s="5">
        <v>88.0</v>
      </c>
      <c r="P11" s="6"/>
      <c r="Q11" s="6"/>
      <c r="R11" s="44">
        <f t="shared" si="3"/>
        <v>0</v>
      </c>
      <c r="S11" s="45">
        <f t="shared" si="4"/>
        <v>0</v>
      </c>
      <c r="T11" s="44">
        <f t="shared" si="5"/>
        <v>0</v>
      </c>
      <c r="U11" s="44">
        <f t="shared" si="6"/>
        <v>0</v>
      </c>
      <c r="V11" s="44">
        <f t="shared" si="7"/>
        <v>0</v>
      </c>
      <c r="W11" s="44">
        <f t="shared" si="8"/>
        <v>0</v>
      </c>
      <c r="X11" s="46"/>
      <c r="Y11" s="37" t="str">
        <f t="shared" si="9"/>
        <v/>
      </c>
      <c r="Z11" s="37" t="str">
        <f t="shared" ref="Z11:AC11" si="16">IF(OR($Y11=$Y9,$Y11=$Y10,$Y11=$Y8,$Y11=$Y7)," ",IF(Q11=0," ",Q11))</f>
        <v> </v>
      </c>
      <c r="AA11" s="37" t="str">
        <f t="shared" si="16"/>
        <v> </v>
      </c>
      <c r="AB11" s="37" t="str">
        <f t="shared" si="16"/>
        <v> </v>
      </c>
      <c r="AC11" s="37" t="str">
        <f t="shared" si="16"/>
        <v> </v>
      </c>
      <c r="AD11" s="37" t="str">
        <f t="shared" ref="AD11:AF11" si="17">IF(U11=0," ",U11)</f>
        <v> </v>
      </c>
      <c r="AE11" s="37" t="str">
        <f t="shared" si="17"/>
        <v> </v>
      </c>
      <c r="AF11" s="37" t="str">
        <f t="shared" si="17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41">
        <v>88.0</v>
      </c>
      <c r="B12" s="49">
        <v>88.0</v>
      </c>
      <c r="C12" s="32">
        <v>19.0</v>
      </c>
      <c r="D12" s="32">
        <v>33.0</v>
      </c>
      <c r="E12" s="32" t="s">
        <v>61</v>
      </c>
      <c r="F12" s="32" t="s">
        <v>62</v>
      </c>
      <c r="G12" s="33" t="s">
        <v>63</v>
      </c>
      <c r="H12" s="32" t="s">
        <v>20</v>
      </c>
      <c r="I12" s="32" t="s">
        <v>38</v>
      </c>
      <c r="J12" s="32" t="s">
        <v>64</v>
      </c>
      <c r="K12" s="32" t="s">
        <v>40</v>
      </c>
      <c r="L12" s="17"/>
      <c r="M12" s="34" t="s">
        <v>65</v>
      </c>
      <c r="N12" s="35" t="s">
        <v>66</v>
      </c>
      <c r="O12" s="5">
        <v>98.0</v>
      </c>
      <c r="P12" s="6"/>
      <c r="Q12" s="6"/>
      <c r="R12" s="44">
        <f t="shared" si="3"/>
        <v>0</v>
      </c>
      <c r="S12" s="45">
        <f t="shared" si="4"/>
        <v>0</v>
      </c>
      <c r="T12" s="44">
        <f t="shared" si="5"/>
        <v>0</v>
      </c>
      <c r="U12" s="44">
        <f t="shared" si="6"/>
        <v>0</v>
      </c>
      <c r="V12" s="44">
        <f t="shared" si="7"/>
        <v>0</v>
      </c>
      <c r="W12" s="44">
        <f t="shared" si="8"/>
        <v>0</v>
      </c>
      <c r="X12" s="7"/>
      <c r="Y12" s="37" t="str">
        <f t="shared" si="9"/>
        <v/>
      </c>
      <c r="Z12" s="37" t="str">
        <f t="shared" ref="Z12:AC12" si="18">IF(OR($Y12=$Y10,$Y12=$Y11,$Y12=$Y9,$Y12=$Y8,$Y12=$Y7)," ",IF(Q12=0," ",Q12))</f>
        <v> </v>
      </c>
      <c r="AA12" s="37" t="str">
        <f t="shared" si="18"/>
        <v> </v>
      </c>
      <c r="AB12" s="37" t="str">
        <f t="shared" si="18"/>
        <v> </v>
      </c>
      <c r="AC12" s="37" t="str">
        <f t="shared" si="18"/>
        <v> </v>
      </c>
      <c r="AD12" s="37" t="str">
        <f t="shared" ref="AD12:AF12" si="19">IF(U12=0," ",U12)</f>
        <v> </v>
      </c>
      <c r="AE12" s="37" t="str">
        <f t="shared" si="19"/>
        <v> </v>
      </c>
      <c r="AF12" s="37" t="str">
        <f t="shared" si="19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41">
        <v>88.0</v>
      </c>
      <c r="B13" s="49">
        <v>88.0</v>
      </c>
      <c r="C13" s="32">
        <v>19.0</v>
      </c>
      <c r="D13" s="32">
        <v>18.0</v>
      </c>
      <c r="E13" s="32" t="s">
        <v>67</v>
      </c>
      <c r="F13" s="32" t="s">
        <v>68</v>
      </c>
      <c r="G13" s="33" t="s">
        <v>69</v>
      </c>
      <c r="H13" s="32" t="s">
        <v>37</v>
      </c>
      <c r="I13" s="32" t="s">
        <v>38</v>
      </c>
      <c r="J13" s="32" t="s">
        <v>64</v>
      </c>
      <c r="K13" s="32" t="s">
        <v>40</v>
      </c>
      <c r="L13" s="17"/>
      <c r="M13" s="34" t="s">
        <v>70</v>
      </c>
      <c r="N13" s="35" t="s">
        <v>71</v>
      </c>
      <c r="O13" s="5" t="s">
        <v>72</v>
      </c>
      <c r="P13" s="6"/>
      <c r="Q13" s="6"/>
      <c r="R13" s="44">
        <f t="shared" si="3"/>
        <v>0</v>
      </c>
      <c r="S13" s="45">
        <f t="shared" si="4"/>
        <v>0</v>
      </c>
      <c r="T13" s="44">
        <f t="shared" si="5"/>
        <v>0</v>
      </c>
      <c r="U13" s="44">
        <f t="shared" si="6"/>
        <v>0</v>
      </c>
      <c r="V13" s="44">
        <f t="shared" si="7"/>
        <v>0</v>
      </c>
      <c r="W13" s="44">
        <f t="shared" si="8"/>
        <v>0</v>
      </c>
      <c r="X13" s="46"/>
      <c r="Y13" s="37" t="str">
        <f t="shared" si="9"/>
        <v/>
      </c>
      <c r="Z13" s="37" t="str">
        <f t="shared" ref="Z13:AC13" si="20">IF(OR($Y13=$Y11,$Y13=$Y12,$Y13=$Y10,$Y13=$Y9,$Y13=$Y8,$Y13=$Y7)," ",IF(Q13=0," ",Q13))</f>
        <v> </v>
      </c>
      <c r="AA13" s="37" t="str">
        <f t="shared" si="20"/>
        <v> </v>
      </c>
      <c r="AB13" s="37" t="str">
        <f t="shared" si="20"/>
        <v> </v>
      </c>
      <c r="AC13" s="37" t="str">
        <f t="shared" si="20"/>
        <v> </v>
      </c>
      <c r="AD13" s="37" t="str">
        <f t="shared" ref="AD13:AF13" si="21">IF(U13=0," ",U13)</f>
        <v> </v>
      </c>
      <c r="AE13" s="37" t="str">
        <f t="shared" si="21"/>
        <v> </v>
      </c>
      <c r="AF13" s="37" t="str">
        <f t="shared" si="21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41">
        <v>88.0</v>
      </c>
      <c r="B14" s="49">
        <v>88.0</v>
      </c>
      <c r="C14" s="32">
        <v>19.0</v>
      </c>
      <c r="D14" s="32">
        <v>35.0</v>
      </c>
      <c r="E14" s="32" t="s">
        <v>73</v>
      </c>
      <c r="F14" s="32" t="s">
        <v>74</v>
      </c>
      <c r="G14" s="33" t="s">
        <v>75</v>
      </c>
      <c r="H14" s="32" t="s">
        <v>37</v>
      </c>
      <c r="I14" s="32" t="s">
        <v>38</v>
      </c>
      <c r="J14" s="32" t="s">
        <v>76</v>
      </c>
      <c r="K14" s="32" t="s">
        <v>40</v>
      </c>
      <c r="L14" s="17"/>
      <c r="M14" s="34" t="s">
        <v>77</v>
      </c>
      <c r="N14" s="35" t="s">
        <v>78</v>
      </c>
      <c r="O14" s="5"/>
      <c r="P14" s="6"/>
      <c r="Q14" s="6"/>
      <c r="R14" s="44">
        <f t="shared" si="3"/>
        <v>0</v>
      </c>
      <c r="S14" s="45">
        <f t="shared" si="4"/>
        <v>0</v>
      </c>
      <c r="T14" s="44">
        <f t="shared" si="5"/>
        <v>0</v>
      </c>
      <c r="U14" s="44">
        <f t="shared" si="6"/>
        <v>0</v>
      </c>
      <c r="V14" s="44">
        <f t="shared" si="7"/>
        <v>0</v>
      </c>
      <c r="W14" s="44">
        <f t="shared" si="8"/>
        <v>0</v>
      </c>
      <c r="X14" s="46"/>
      <c r="Y14" s="37" t="str">
        <f t="shared" si="9"/>
        <v/>
      </c>
      <c r="Z14" s="37" t="str">
        <f t="shared" ref="Z14:AC14" si="22">IF(OR($Y14=$Y12,$Y14=$Y13,$Y14=$Y11,$Y14=$Y10,$Y14=$Y9,$Y14=$Y7)," ",IF(Q14=0," ",Q14))</f>
        <v> </v>
      </c>
      <c r="AA14" s="37" t="str">
        <f t="shared" si="22"/>
        <v> </v>
      </c>
      <c r="AB14" s="37" t="str">
        <f t="shared" si="22"/>
        <v> </v>
      </c>
      <c r="AC14" s="37" t="str">
        <f t="shared" si="22"/>
        <v> </v>
      </c>
      <c r="AD14" s="37" t="str">
        <f t="shared" ref="AD14:AF14" si="23">IF(U14=0," ",U14)</f>
        <v> </v>
      </c>
      <c r="AE14" s="37" t="str">
        <f t="shared" si="23"/>
        <v> </v>
      </c>
      <c r="AF14" s="37" t="str">
        <f t="shared" si="23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41">
        <v>88.0</v>
      </c>
      <c r="B15" s="49">
        <v>88.0</v>
      </c>
      <c r="C15" s="32">
        <v>6.0</v>
      </c>
      <c r="D15" s="32">
        <v>16.0</v>
      </c>
      <c r="E15" s="32" t="s">
        <v>79</v>
      </c>
      <c r="F15" s="32" t="s">
        <v>80</v>
      </c>
      <c r="G15" s="33" t="s">
        <v>81</v>
      </c>
      <c r="H15" s="32" t="s">
        <v>29</v>
      </c>
      <c r="I15" s="32" t="s">
        <v>82</v>
      </c>
      <c r="J15" s="32" t="s">
        <v>83</v>
      </c>
      <c r="K15" s="32" t="s">
        <v>84</v>
      </c>
      <c r="L15" s="17"/>
      <c r="M15" s="34" t="s">
        <v>85</v>
      </c>
      <c r="N15" s="50" t="s">
        <v>86</v>
      </c>
      <c r="O15" s="51"/>
      <c r="P15" s="6"/>
      <c r="Q15" s="6"/>
      <c r="R15" s="44">
        <f t="shared" si="3"/>
        <v>0</v>
      </c>
      <c r="S15" s="45">
        <f t="shared" si="4"/>
        <v>0</v>
      </c>
      <c r="T15" s="44">
        <f t="shared" si="5"/>
        <v>0</v>
      </c>
      <c r="U15" s="44">
        <f t="shared" si="6"/>
        <v>0</v>
      </c>
      <c r="V15" s="44">
        <f t="shared" si="7"/>
        <v>0</v>
      </c>
      <c r="W15" s="44">
        <f t="shared" si="8"/>
        <v>0</v>
      </c>
      <c r="X15" s="52"/>
      <c r="Y15" s="37" t="str">
        <f t="shared" si="9"/>
        <v/>
      </c>
      <c r="Z15" s="37" t="str">
        <f t="shared" ref="Z15:AC15" si="24">IF(OR($Y15=$Y13,$Y15=$Y14,$Y15=$Y12,$Y15=$Y11,$Y15=$Y10,$Y15=$Y8,$Y15=$Y7)," ",IF(Q15=0," ",Q15))</f>
        <v> </v>
      </c>
      <c r="AA15" s="37" t="str">
        <f t="shared" si="24"/>
        <v> </v>
      </c>
      <c r="AB15" s="37" t="str">
        <f t="shared" si="24"/>
        <v> </v>
      </c>
      <c r="AC15" s="37" t="str">
        <f t="shared" si="24"/>
        <v> </v>
      </c>
      <c r="AD15" s="37" t="str">
        <f t="shared" ref="AD15:AF15" si="25">IF(U15=0," ",U15)</f>
        <v> </v>
      </c>
      <c r="AE15" s="37" t="str">
        <f t="shared" si="25"/>
        <v> </v>
      </c>
      <c r="AF15" s="37" t="str">
        <f t="shared" si="25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41">
        <v>88.0</v>
      </c>
      <c r="B16" s="49">
        <v>88.0</v>
      </c>
      <c r="C16" s="32">
        <v>5.0</v>
      </c>
      <c r="D16" s="32">
        <v>14.0</v>
      </c>
      <c r="E16" s="32" t="s">
        <v>87</v>
      </c>
      <c r="F16" s="32" t="s">
        <v>88</v>
      </c>
      <c r="G16" s="33" t="s">
        <v>89</v>
      </c>
      <c r="H16" s="32" t="s">
        <v>29</v>
      </c>
      <c r="I16" s="32" t="s">
        <v>82</v>
      </c>
      <c r="J16" s="32" t="s">
        <v>90</v>
      </c>
      <c r="K16" s="32" t="s">
        <v>91</v>
      </c>
      <c r="L16" s="17"/>
      <c r="M16" s="34" t="s">
        <v>92</v>
      </c>
      <c r="N16" s="53" t="s">
        <v>93</v>
      </c>
      <c r="O16" s="54"/>
      <c r="P16" s="6"/>
      <c r="Q16" s="6"/>
      <c r="R16" s="44">
        <f t="shared" si="3"/>
        <v>0</v>
      </c>
      <c r="S16" s="45">
        <f t="shared" si="4"/>
        <v>0</v>
      </c>
      <c r="T16" s="44">
        <f t="shared" si="5"/>
        <v>0</v>
      </c>
      <c r="U16" s="44">
        <f t="shared" si="6"/>
        <v>0</v>
      </c>
      <c r="V16" s="44">
        <f t="shared" si="7"/>
        <v>0</v>
      </c>
      <c r="W16" s="44">
        <f t="shared" si="8"/>
        <v>0</v>
      </c>
      <c r="X16" s="7"/>
      <c r="Y16" s="37" t="str">
        <f t="shared" si="9"/>
        <v/>
      </c>
      <c r="Z16" s="37" t="str">
        <f t="shared" ref="Z16:AC16" si="26">IF(OR($Y16=$Y14,$Y16=$Y15,$Y16=$Y13,$Y16=$Y12,$Y16=$Y11,$Y16=$Y9,$Y16=$Y8,$Y16=$Y7)," ",IF(Q16=0," ",Q16))</f>
        <v> </v>
      </c>
      <c r="AA16" s="37" t="str">
        <f t="shared" si="26"/>
        <v> </v>
      </c>
      <c r="AB16" s="37" t="str">
        <f t="shared" si="26"/>
        <v> </v>
      </c>
      <c r="AC16" s="37" t="str">
        <f t="shared" si="26"/>
        <v> </v>
      </c>
      <c r="AD16" s="37" t="str">
        <f t="shared" ref="AD16:AF16" si="27">IF(U16=0," ",U16)</f>
        <v> </v>
      </c>
      <c r="AE16" s="37" t="str">
        <f t="shared" si="27"/>
        <v> </v>
      </c>
      <c r="AF16" s="37" t="str">
        <f t="shared" si="27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3">
        <v>88.0</v>
      </c>
      <c r="B17" s="49">
        <v>88.0</v>
      </c>
      <c r="C17" s="32">
        <v>7.0</v>
      </c>
      <c r="D17" s="32">
        <v>13.0</v>
      </c>
      <c r="E17" s="32" t="s">
        <v>94</v>
      </c>
      <c r="F17" s="32" t="s">
        <v>95</v>
      </c>
      <c r="G17" s="33" t="s">
        <v>96</v>
      </c>
      <c r="H17" s="32" t="s">
        <v>97</v>
      </c>
      <c r="I17" s="32" t="s">
        <v>82</v>
      </c>
      <c r="J17" s="32" t="s">
        <v>98</v>
      </c>
      <c r="K17" s="32" t="s">
        <v>99</v>
      </c>
      <c r="L17" s="17"/>
      <c r="M17" s="34" t="s">
        <v>100</v>
      </c>
      <c r="N17" s="53" t="s">
        <v>101</v>
      </c>
      <c r="O17" s="54"/>
      <c r="P17" s="6"/>
      <c r="Q17" s="6"/>
      <c r="R17" s="44">
        <f t="shared" si="3"/>
        <v>0</v>
      </c>
      <c r="S17" s="45">
        <f t="shared" si="4"/>
        <v>0</v>
      </c>
      <c r="T17" s="44">
        <f t="shared" si="5"/>
        <v>0</v>
      </c>
      <c r="U17" s="44">
        <f t="shared" si="6"/>
        <v>0</v>
      </c>
      <c r="V17" s="44">
        <f t="shared" si="7"/>
        <v>0</v>
      </c>
      <c r="W17" s="44">
        <f t="shared" si="8"/>
        <v>0</v>
      </c>
      <c r="X17" s="7"/>
      <c r="Y17" s="37" t="str">
        <f t="shared" si="9"/>
        <v/>
      </c>
      <c r="Z17" s="37" t="str">
        <f t="shared" ref="Z17:AC17" si="28">IF(OR($Y17=$Y15,$Y17=$Y16,$Y17=$Y14,$Y17=$Y13,$Y17=$Y12,$Y17=$Y10,$Y17=$Y9,$Y17=$Y8,$Y17=$Y7)," ",IF(Q17=0," ",Q17))</f>
        <v> </v>
      </c>
      <c r="AA17" s="37" t="str">
        <f t="shared" si="28"/>
        <v> </v>
      </c>
      <c r="AB17" s="37" t="str">
        <f t="shared" si="28"/>
        <v> </v>
      </c>
      <c r="AC17" s="37" t="str">
        <f t="shared" si="28"/>
        <v> </v>
      </c>
      <c r="AD17" s="37" t="str">
        <f t="shared" ref="AD17:AF17" si="29">IF(U17=0," ",U17)</f>
        <v> </v>
      </c>
      <c r="AE17" s="37" t="str">
        <f t="shared" si="29"/>
        <v> </v>
      </c>
      <c r="AF17" s="37" t="str">
        <f t="shared" si="29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41">
        <v>88.0</v>
      </c>
      <c r="B18" s="49">
        <v>88.0</v>
      </c>
      <c r="C18" s="32">
        <v>46.0</v>
      </c>
      <c r="D18" s="32">
        <v>7.0</v>
      </c>
      <c r="E18" s="32" t="s">
        <v>102</v>
      </c>
      <c r="F18" s="32" t="s">
        <v>103</v>
      </c>
      <c r="G18" s="33" t="s">
        <v>104</v>
      </c>
      <c r="H18" s="32" t="s">
        <v>29</v>
      </c>
      <c r="I18" s="32" t="s">
        <v>82</v>
      </c>
      <c r="J18" s="32" t="s">
        <v>105</v>
      </c>
      <c r="K18" s="55" t="s">
        <v>106</v>
      </c>
      <c r="L18" s="17"/>
      <c r="M18" s="34" t="s">
        <v>107</v>
      </c>
      <c r="N18" s="53" t="s">
        <v>108</v>
      </c>
      <c r="O18" s="54"/>
      <c r="P18" s="6"/>
      <c r="Q18" s="6"/>
      <c r="R18" s="44">
        <f t="shared" si="3"/>
        <v>0</v>
      </c>
      <c r="S18" s="45">
        <f t="shared" si="4"/>
        <v>0</v>
      </c>
      <c r="T18" s="44">
        <f t="shared" si="5"/>
        <v>0</v>
      </c>
      <c r="U18" s="44">
        <f t="shared" si="6"/>
        <v>0</v>
      </c>
      <c r="V18" s="44">
        <f t="shared" si="7"/>
        <v>0</v>
      </c>
      <c r="W18" s="44">
        <f t="shared" si="8"/>
        <v>0</v>
      </c>
      <c r="X18" s="7"/>
      <c r="Y18" s="37" t="str">
        <f t="shared" si="9"/>
        <v/>
      </c>
      <c r="Z18" s="37" t="str">
        <f t="shared" ref="Z18:AC18" si="30">IF(OR($Y18=$Y16,$Y18=$Y17,$Y18=$Y15,$Y18=$Y14,$Y18=$Y13,$Y18=$Y11,$Y18=$Y10,$Y18=$Y9,$Y18=$Y8,$Y18=$Y7)," ",IF(Q18=0," ",Q18))</f>
        <v> </v>
      </c>
      <c r="AA18" s="37" t="str">
        <f t="shared" si="30"/>
        <v> </v>
      </c>
      <c r="AB18" s="37" t="str">
        <f t="shared" si="30"/>
        <v> </v>
      </c>
      <c r="AC18" s="37" t="str">
        <f t="shared" si="30"/>
        <v> </v>
      </c>
      <c r="AD18" s="37" t="str">
        <f t="shared" ref="AD18:AF18" si="31">IF(U18=0," ",U18)</f>
        <v> </v>
      </c>
      <c r="AE18" s="37" t="str">
        <f t="shared" si="31"/>
        <v> </v>
      </c>
      <c r="AF18" s="37" t="str">
        <f t="shared" si="31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3">
        <v>88.0</v>
      </c>
      <c r="B19" s="49">
        <v>88.0</v>
      </c>
      <c r="C19" s="32">
        <v>21.0</v>
      </c>
      <c r="D19" s="32">
        <v>25.0</v>
      </c>
      <c r="E19" s="32" t="s">
        <v>109</v>
      </c>
      <c r="F19" s="32" t="s">
        <v>110</v>
      </c>
      <c r="G19" s="33" t="s">
        <v>111</v>
      </c>
      <c r="H19" s="32" t="s">
        <v>37</v>
      </c>
      <c r="I19" s="32" t="s">
        <v>82</v>
      </c>
      <c r="J19" s="32" t="s">
        <v>112</v>
      </c>
      <c r="K19" s="55" t="s">
        <v>113</v>
      </c>
      <c r="L19" s="17"/>
      <c r="M19" s="34" t="s">
        <v>114</v>
      </c>
      <c r="N19" s="53" t="s">
        <v>115</v>
      </c>
      <c r="O19" s="54"/>
      <c r="P19" s="6"/>
      <c r="Q19" s="6"/>
      <c r="R19" s="44">
        <f t="shared" si="3"/>
        <v>0</v>
      </c>
      <c r="S19" s="45">
        <f t="shared" si="4"/>
        <v>0</v>
      </c>
      <c r="T19" s="44">
        <f t="shared" si="5"/>
        <v>0</v>
      </c>
      <c r="U19" s="44">
        <f t="shared" si="6"/>
        <v>0</v>
      </c>
      <c r="V19" s="44">
        <f t="shared" si="7"/>
        <v>0</v>
      </c>
      <c r="W19" s="44">
        <f t="shared" si="8"/>
        <v>0</v>
      </c>
      <c r="X19" s="7"/>
      <c r="Y19" s="37" t="str">
        <f t="shared" si="9"/>
        <v/>
      </c>
      <c r="Z19" s="37" t="str">
        <f t="shared" ref="Z19:AF19" si="32">IF(Q19=0," ",Q19)</f>
        <v> </v>
      </c>
      <c r="AA19" s="37" t="str">
        <f t="shared" si="32"/>
        <v> </v>
      </c>
      <c r="AB19" s="37" t="str">
        <f t="shared" si="32"/>
        <v> </v>
      </c>
      <c r="AC19" s="37" t="str">
        <f t="shared" si="32"/>
        <v> </v>
      </c>
      <c r="AD19" s="37" t="str">
        <f t="shared" si="32"/>
        <v> </v>
      </c>
      <c r="AE19" s="37" t="str">
        <f t="shared" si="32"/>
        <v> </v>
      </c>
      <c r="AF19" s="37" t="str">
        <f t="shared" si="32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41">
        <v>88.0</v>
      </c>
      <c r="B20" s="49">
        <v>88.0</v>
      </c>
      <c r="C20" s="32">
        <v>12.0</v>
      </c>
      <c r="D20" s="32">
        <v>8.0</v>
      </c>
      <c r="E20" s="33" t="s">
        <v>116</v>
      </c>
      <c r="F20" s="32" t="s">
        <v>117</v>
      </c>
      <c r="G20" s="33" t="s">
        <v>118</v>
      </c>
      <c r="H20" s="32" t="s">
        <v>29</v>
      </c>
      <c r="I20" s="32" t="s">
        <v>119</v>
      </c>
      <c r="J20" s="32" t="s">
        <v>120</v>
      </c>
      <c r="K20" s="55" t="s">
        <v>121</v>
      </c>
      <c r="L20" s="17"/>
      <c r="M20" s="34" t="s">
        <v>122</v>
      </c>
      <c r="N20" s="53" t="s">
        <v>123</v>
      </c>
      <c r="O20" s="54"/>
      <c r="P20" s="6"/>
      <c r="Q20" s="6"/>
      <c r="R20" s="44">
        <f t="shared" si="3"/>
        <v>0</v>
      </c>
      <c r="S20" s="45">
        <f t="shared" si="4"/>
        <v>0</v>
      </c>
      <c r="T20" s="44">
        <f t="shared" si="5"/>
        <v>0</v>
      </c>
      <c r="U20" s="44">
        <f t="shared" si="6"/>
        <v>0</v>
      </c>
      <c r="V20" s="44">
        <f t="shared" si="7"/>
        <v>0</v>
      </c>
      <c r="W20" s="44">
        <f t="shared" si="8"/>
        <v>0</v>
      </c>
      <c r="X20" s="7"/>
      <c r="Y20" s="37" t="str">
        <f t="shared" si="9"/>
        <v/>
      </c>
      <c r="Z20" s="37" t="str">
        <f t="shared" ref="Z20:AF20" si="33">IF(Q20=0," ",Q20)</f>
        <v> </v>
      </c>
      <c r="AA20" s="37" t="str">
        <f t="shared" si="33"/>
        <v> </v>
      </c>
      <c r="AB20" s="37" t="str">
        <f t="shared" si="33"/>
        <v> </v>
      </c>
      <c r="AC20" s="37" t="str">
        <f t="shared" si="33"/>
        <v> </v>
      </c>
      <c r="AD20" s="37" t="str">
        <f t="shared" si="33"/>
        <v> </v>
      </c>
      <c r="AE20" s="37" t="str">
        <f t="shared" si="33"/>
        <v> </v>
      </c>
      <c r="AF20" s="37" t="str">
        <f t="shared" si="33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41">
        <v>88.0</v>
      </c>
      <c r="B21" s="33">
        <v>88.0</v>
      </c>
      <c r="C21" s="33">
        <v>29.0</v>
      </c>
      <c r="D21" s="32">
        <v>23.0</v>
      </c>
      <c r="E21" s="33" t="s">
        <v>124</v>
      </c>
      <c r="F21" s="32" t="s">
        <v>125</v>
      </c>
      <c r="G21" s="33" t="s">
        <v>126</v>
      </c>
      <c r="H21" s="32" t="s">
        <v>29</v>
      </c>
      <c r="I21" s="32" t="s">
        <v>119</v>
      </c>
      <c r="J21" s="32" t="s">
        <v>127</v>
      </c>
      <c r="K21" s="55" t="s">
        <v>128</v>
      </c>
      <c r="L21" s="17"/>
      <c r="M21" s="34" t="s">
        <v>129</v>
      </c>
      <c r="N21" s="53" t="s">
        <v>130</v>
      </c>
      <c r="O21" s="6"/>
      <c r="P21" s="6"/>
      <c r="Q21" s="6"/>
      <c r="R21" s="44">
        <f t="shared" si="3"/>
        <v>0</v>
      </c>
      <c r="S21" s="45">
        <f t="shared" si="4"/>
        <v>0</v>
      </c>
      <c r="T21" s="44">
        <f t="shared" si="5"/>
        <v>0</v>
      </c>
      <c r="U21" s="44">
        <f t="shared" si="6"/>
        <v>0</v>
      </c>
      <c r="V21" s="44">
        <f t="shared" si="7"/>
        <v>0</v>
      </c>
      <c r="W21" s="44">
        <f t="shared" si="8"/>
        <v>0</v>
      </c>
      <c r="X21" s="7"/>
      <c r="Y21" s="37" t="str">
        <f t="shared" si="9"/>
        <v/>
      </c>
      <c r="Z21" s="37" t="str">
        <f t="shared" ref="Z21:AF21" si="34">IF(Q21=0," ",Q21)</f>
        <v> </v>
      </c>
      <c r="AA21" s="37" t="str">
        <f t="shared" si="34"/>
        <v> </v>
      </c>
      <c r="AB21" s="37" t="str">
        <f t="shared" si="34"/>
        <v> </v>
      </c>
      <c r="AC21" s="37" t="str">
        <f t="shared" si="34"/>
        <v> </v>
      </c>
      <c r="AD21" s="37" t="str">
        <f t="shared" si="34"/>
        <v> </v>
      </c>
      <c r="AE21" s="37" t="str">
        <f t="shared" si="34"/>
        <v> </v>
      </c>
      <c r="AF21" s="37" t="str">
        <f t="shared" si="34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3">
        <v>88.0</v>
      </c>
      <c r="B22" s="49">
        <v>88.0</v>
      </c>
      <c r="C22" s="32">
        <v>38.0</v>
      </c>
      <c r="D22" s="32">
        <v>6.0</v>
      </c>
      <c r="E22" s="32" t="s">
        <v>131</v>
      </c>
      <c r="F22" s="32" t="s">
        <v>132</v>
      </c>
      <c r="G22" s="33" t="s">
        <v>133</v>
      </c>
      <c r="H22" s="32" t="s">
        <v>29</v>
      </c>
      <c r="I22" s="32" t="s">
        <v>119</v>
      </c>
      <c r="J22" s="32" t="s">
        <v>134</v>
      </c>
      <c r="K22" s="55" t="s">
        <v>135</v>
      </c>
      <c r="L22" s="17"/>
      <c r="M22" s="56" t="s">
        <v>136</v>
      </c>
      <c r="N22" s="6" t="s">
        <v>137</v>
      </c>
      <c r="O22" s="6"/>
      <c r="P22" s="6"/>
      <c r="Q22" s="6"/>
      <c r="R22" s="44">
        <f t="shared" si="3"/>
        <v>0</v>
      </c>
      <c r="S22" s="45">
        <f t="shared" si="4"/>
        <v>0</v>
      </c>
      <c r="T22" s="44">
        <f t="shared" si="5"/>
        <v>0</v>
      </c>
      <c r="U22" s="44">
        <f t="shared" si="6"/>
        <v>0</v>
      </c>
      <c r="V22" s="44">
        <f t="shared" si="7"/>
        <v>0</v>
      </c>
      <c r="W22" s="44">
        <f t="shared" si="8"/>
        <v>0</v>
      </c>
      <c r="X22" s="7"/>
      <c r="Y22" s="37" t="str">
        <f t="shared" si="9"/>
        <v/>
      </c>
      <c r="Z22" s="37" t="str">
        <f t="shared" ref="Z22:AF22" si="35">IF(Q22=0," ",Q22)</f>
        <v> </v>
      </c>
      <c r="AA22" s="37" t="str">
        <f t="shared" si="35"/>
        <v> </v>
      </c>
      <c r="AB22" s="37" t="str">
        <f t="shared" si="35"/>
        <v> </v>
      </c>
      <c r="AC22" s="37" t="str">
        <f t="shared" si="35"/>
        <v> </v>
      </c>
      <c r="AD22" s="37" t="str">
        <f t="shared" si="35"/>
        <v> </v>
      </c>
      <c r="AE22" s="37" t="str">
        <f t="shared" si="35"/>
        <v> </v>
      </c>
      <c r="AF22" s="37" t="str">
        <f t="shared" si="35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3">
        <v>88.0</v>
      </c>
      <c r="B23" s="49">
        <v>88.0</v>
      </c>
      <c r="C23" s="32">
        <v>11.0</v>
      </c>
      <c r="D23" s="32">
        <v>3.0</v>
      </c>
      <c r="E23" s="32" t="s">
        <v>138</v>
      </c>
      <c r="F23" s="32" t="s">
        <v>139</v>
      </c>
      <c r="G23" s="33" t="s">
        <v>140</v>
      </c>
      <c r="H23" s="32" t="s">
        <v>29</v>
      </c>
      <c r="I23" s="32" t="s">
        <v>141</v>
      </c>
      <c r="J23" s="32" t="s">
        <v>142</v>
      </c>
      <c r="K23" s="55" t="s">
        <v>143</v>
      </c>
      <c r="L23" s="17"/>
      <c r="M23" s="56" t="s">
        <v>144</v>
      </c>
      <c r="N23" s="6" t="s">
        <v>145</v>
      </c>
      <c r="O23" s="6"/>
      <c r="P23" s="6"/>
      <c r="Q23" s="6"/>
      <c r="R23" s="44">
        <f t="shared" si="3"/>
        <v>0</v>
      </c>
      <c r="S23" s="45">
        <f t="shared" si="4"/>
        <v>0</v>
      </c>
      <c r="T23" s="44">
        <f t="shared" si="5"/>
        <v>0</v>
      </c>
      <c r="U23" s="44">
        <f t="shared" si="6"/>
        <v>0</v>
      </c>
      <c r="V23" s="44">
        <f t="shared" si="7"/>
        <v>0</v>
      </c>
      <c r="W23" s="44">
        <f t="shared" si="8"/>
        <v>0</v>
      </c>
      <c r="X23" s="7"/>
      <c r="Y23" s="37" t="str">
        <f t="shared" si="9"/>
        <v/>
      </c>
      <c r="Z23" s="37" t="str">
        <f t="shared" ref="Z23:AF23" si="36">IF(Q23=0," ",Q23)</f>
        <v> </v>
      </c>
      <c r="AA23" s="37" t="str">
        <f t="shared" si="36"/>
        <v> </v>
      </c>
      <c r="AB23" s="37" t="str">
        <f t="shared" si="36"/>
        <v> </v>
      </c>
      <c r="AC23" s="37" t="str">
        <f t="shared" si="36"/>
        <v> </v>
      </c>
      <c r="AD23" s="37" t="str">
        <f t="shared" si="36"/>
        <v> </v>
      </c>
      <c r="AE23" s="37" t="str">
        <f t="shared" si="36"/>
        <v> </v>
      </c>
      <c r="AF23" s="37" t="str">
        <f t="shared" si="36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3">
        <v>88.0</v>
      </c>
      <c r="B24" s="49">
        <v>88.0</v>
      </c>
      <c r="C24" s="32">
        <v>11.0</v>
      </c>
      <c r="D24" s="32">
        <v>30.0</v>
      </c>
      <c r="E24" s="32" t="s">
        <v>146</v>
      </c>
      <c r="F24" s="32" t="s">
        <v>147</v>
      </c>
      <c r="G24" s="33" t="s">
        <v>148</v>
      </c>
      <c r="H24" s="32" t="s">
        <v>20</v>
      </c>
      <c r="I24" s="32" t="s">
        <v>141</v>
      </c>
      <c r="J24" s="32" t="s">
        <v>149</v>
      </c>
      <c r="K24" s="55" t="s">
        <v>143</v>
      </c>
      <c r="L24" s="17"/>
      <c r="M24" s="56" t="s">
        <v>150</v>
      </c>
      <c r="N24" s="6" t="s">
        <v>151</v>
      </c>
      <c r="O24" s="6"/>
      <c r="P24" s="6"/>
      <c r="Q24" s="6"/>
      <c r="R24" s="44">
        <f t="shared" si="3"/>
        <v>0</v>
      </c>
      <c r="S24" s="45">
        <f t="shared" si="4"/>
        <v>0</v>
      </c>
      <c r="T24" s="44">
        <f t="shared" si="5"/>
        <v>0</v>
      </c>
      <c r="U24" s="44">
        <f t="shared" si="6"/>
        <v>0</v>
      </c>
      <c r="V24" s="44">
        <f t="shared" si="7"/>
        <v>0</v>
      </c>
      <c r="W24" s="44">
        <f t="shared" si="8"/>
        <v>0</v>
      </c>
      <c r="X24" s="7"/>
      <c r="Y24" s="37" t="str">
        <f t="shared" si="9"/>
        <v/>
      </c>
      <c r="Z24" s="37" t="str">
        <f t="shared" ref="Z24:AF24" si="37">IF(Q24=0," ",Q24)</f>
        <v> </v>
      </c>
      <c r="AA24" s="37" t="str">
        <f t="shared" si="37"/>
        <v> </v>
      </c>
      <c r="AB24" s="37" t="str">
        <f t="shared" si="37"/>
        <v> </v>
      </c>
      <c r="AC24" s="37" t="str">
        <f t="shared" si="37"/>
        <v> </v>
      </c>
      <c r="AD24" s="37" t="str">
        <f t="shared" si="37"/>
        <v> </v>
      </c>
      <c r="AE24" s="37" t="str">
        <f t="shared" si="37"/>
        <v> </v>
      </c>
      <c r="AF24" s="37" t="str">
        <f t="shared" si="37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3">
        <v>88.0</v>
      </c>
      <c r="B25" s="49">
        <v>88.0</v>
      </c>
      <c r="C25" s="32">
        <v>11.0</v>
      </c>
      <c r="D25" s="32">
        <v>38.0</v>
      </c>
      <c r="E25" s="32" t="s">
        <v>152</v>
      </c>
      <c r="F25" s="32" t="s">
        <v>153</v>
      </c>
      <c r="G25" s="33" t="s">
        <v>154</v>
      </c>
      <c r="H25" s="32" t="s">
        <v>29</v>
      </c>
      <c r="I25" s="32" t="s">
        <v>141</v>
      </c>
      <c r="J25" s="32" t="s">
        <v>149</v>
      </c>
      <c r="K25" s="55" t="s">
        <v>143</v>
      </c>
      <c r="L25" s="17"/>
      <c r="M25" s="56" t="s">
        <v>155</v>
      </c>
      <c r="N25" s="6" t="s">
        <v>156</v>
      </c>
      <c r="O25" s="6"/>
      <c r="P25" s="6"/>
      <c r="Q25" s="6"/>
      <c r="R25" s="44">
        <f t="shared" si="3"/>
        <v>0</v>
      </c>
      <c r="S25" s="45">
        <f t="shared" si="4"/>
        <v>0</v>
      </c>
      <c r="T25" s="44">
        <f t="shared" si="5"/>
        <v>0</v>
      </c>
      <c r="U25" s="44">
        <f t="shared" si="6"/>
        <v>0</v>
      </c>
      <c r="V25" s="44">
        <f t="shared" si="7"/>
        <v>0</v>
      </c>
      <c r="W25" s="44">
        <f t="shared" si="8"/>
        <v>0</v>
      </c>
      <c r="X25" s="7"/>
      <c r="Y25" s="37" t="str">
        <f t="shared" si="9"/>
        <v/>
      </c>
      <c r="Z25" s="37" t="str">
        <f t="shared" ref="Z25:AF25" si="38">IF(Q25=0," ",Q25)</f>
        <v> </v>
      </c>
      <c r="AA25" s="37" t="str">
        <f t="shared" si="38"/>
        <v> </v>
      </c>
      <c r="AB25" s="37" t="str">
        <f t="shared" si="38"/>
        <v> </v>
      </c>
      <c r="AC25" s="37" t="str">
        <f t="shared" si="38"/>
        <v> </v>
      </c>
      <c r="AD25" s="37" t="str">
        <f t="shared" si="38"/>
        <v> </v>
      </c>
      <c r="AE25" s="37" t="str">
        <f t="shared" si="38"/>
        <v> </v>
      </c>
      <c r="AF25" s="37" t="str">
        <f t="shared" si="38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3">
        <v>88.0</v>
      </c>
      <c r="B26" s="49">
        <v>88.0</v>
      </c>
      <c r="C26" s="32">
        <v>11.0</v>
      </c>
      <c r="D26" s="32">
        <v>1.0</v>
      </c>
      <c r="E26" s="32" t="s">
        <v>157</v>
      </c>
      <c r="F26" s="32" t="s">
        <v>158</v>
      </c>
      <c r="G26" s="33" t="s">
        <v>159</v>
      </c>
      <c r="H26" s="32" t="s">
        <v>97</v>
      </c>
      <c r="I26" s="32" t="s">
        <v>141</v>
      </c>
      <c r="J26" s="32" t="s">
        <v>149</v>
      </c>
      <c r="K26" s="55" t="s">
        <v>143</v>
      </c>
      <c r="L26" s="17"/>
      <c r="M26" s="56" t="s">
        <v>160</v>
      </c>
      <c r="N26" s="6" t="s">
        <v>161</v>
      </c>
      <c r="O26" s="6"/>
      <c r="P26" s="6"/>
      <c r="Q26" s="6"/>
      <c r="R26" s="44">
        <f t="shared" si="3"/>
        <v>0</v>
      </c>
      <c r="S26" s="45">
        <f t="shared" si="4"/>
        <v>0</v>
      </c>
      <c r="T26" s="44">
        <f t="shared" si="5"/>
        <v>0</v>
      </c>
      <c r="U26" s="44">
        <f t="shared" si="6"/>
        <v>0</v>
      </c>
      <c r="V26" s="44">
        <f t="shared" si="7"/>
        <v>0</v>
      </c>
      <c r="W26" s="44">
        <f t="shared" si="8"/>
        <v>0</v>
      </c>
      <c r="X26" s="7"/>
      <c r="Y26" s="37" t="str">
        <f t="shared" si="9"/>
        <v/>
      </c>
      <c r="Z26" s="37" t="str">
        <f t="shared" ref="Z26:AF26" si="39">IF(Q26=0," ",Q26)</f>
        <v> </v>
      </c>
      <c r="AA26" s="37" t="str">
        <f t="shared" si="39"/>
        <v> </v>
      </c>
      <c r="AB26" s="37" t="str">
        <f t="shared" si="39"/>
        <v> </v>
      </c>
      <c r="AC26" s="37" t="str">
        <f t="shared" si="39"/>
        <v> </v>
      </c>
      <c r="AD26" s="37" t="str">
        <f t="shared" si="39"/>
        <v> </v>
      </c>
      <c r="AE26" s="37" t="str">
        <f t="shared" si="39"/>
        <v> </v>
      </c>
      <c r="AF26" s="37" t="str">
        <f t="shared" si="39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3">
        <v>88.0</v>
      </c>
      <c r="B27" s="49">
        <v>88.0</v>
      </c>
      <c r="C27" s="32">
        <v>11.0</v>
      </c>
      <c r="D27" s="32">
        <v>28.0</v>
      </c>
      <c r="E27" s="32" t="s">
        <v>162</v>
      </c>
      <c r="F27" s="32" t="s">
        <v>163</v>
      </c>
      <c r="G27" s="33" t="s">
        <v>164</v>
      </c>
      <c r="H27" s="32" t="s">
        <v>37</v>
      </c>
      <c r="I27" s="32" t="s">
        <v>141</v>
      </c>
      <c r="J27" s="32" t="s">
        <v>165</v>
      </c>
      <c r="K27" s="32" t="s">
        <v>143</v>
      </c>
      <c r="L27" s="17"/>
      <c r="M27" s="56" t="s">
        <v>144</v>
      </c>
      <c r="N27" s="6" t="s">
        <v>166</v>
      </c>
      <c r="O27" s="6"/>
      <c r="P27" s="6"/>
      <c r="Q27" s="6"/>
      <c r="R27" s="44">
        <f t="shared" si="3"/>
        <v>0</v>
      </c>
      <c r="S27" s="45">
        <f t="shared" si="4"/>
        <v>0</v>
      </c>
      <c r="T27" s="44">
        <f t="shared" si="5"/>
        <v>0</v>
      </c>
      <c r="U27" s="44">
        <f t="shared" si="6"/>
        <v>0</v>
      </c>
      <c r="V27" s="44">
        <f t="shared" si="7"/>
        <v>0</v>
      </c>
      <c r="W27" s="44">
        <f t="shared" si="8"/>
        <v>0</v>
      </c>
      <c r="X27" s="7"/>
      <c r="Y27" s="37" t="str">
        <f t="shared" si="9"/>
        <v/>
      </c>
      <c r="Z27" s="37" t="str">
        <f t="shared" ref="Z27:AF27" si="40">IF(Q27=0," ",Q27)</f>
        <v> </v>
      </c>
      <c r="AA27" s="37" t="str">
        <f t="shared" si="40"/>
        <v> </v>
      </c>
      <c r="AB27" s="37" t="str">
        <f t="shared" si="40"/>
        <v> </v>
      </c>
      <c r="AC27" s="37" t="str">
        <f t="shared" si="40"/>
        <v> </v>
      </c>
      <c r="AD27" s="37" t="str">
        <f t="shared" si="40"/>
        <v> </v>
      </c>
      <c r="AE27" s="37" t="str">
        <f t="shared" si="40"/>
        <v> </v>
      </c>
      <c r="AF27" s="37" t="str">
        <f t="shared" si="40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3">
        <v>88.0</v>
      </c>
      <c r="B28" s="49">
        <v>88.0</v>
      </c>
      <c r="C28" s="32">
        <v>3.0</v>
      </c>
      <c r="D28" s="32">
        <v>36.0</v>
      </c>
      <c r="E28" s="32" t="s">
        <v>167</v>
      </c>
      <c r="F28" s="32" t="s">
        <v>168</v>
      </c>
      <c r="G28" s="33" t="s">
        <v>169</v>
      </c>
      <c r="H28" s="32" t="s">
        <v>97</v>
      </c>
      <c r="I28" s="32" t="s">
        <v>170</v>
      </c>
      <c r="J28" s="32" t="s">
        <v>171</v>
      </c>
      <c r="K28" s="32" t="s">
        <v>172</v>
      </c>
      <c r="L28" s="17"/>
      <c r="M28" s="56" t="s">
        <v>173</v>
      </c>
      <c r="N28" s="6" t="s">
        <v>174</v>
      </c>
      <c r="O28" s="6"/>
      <c r="P28" s="6"/>
      <c r="Q28" s="6"/>
      <c r="R28" s="44">
        <f t="shared" si="3"/>
        <v>0</v>
      </c>
      <c r="S28" s="45">
        <f t="shared" si="4"/>
        <v>0</v>
      </c>
      <c r="T28" s="44">
        <f t="shared" si="5"/>
        <v>0</v>
      </c>
      <c r="U28" s="44">
        <f t="shared" si="6"/>
        <v>0</v>
      </c>
      <c r="V28" s="44">
        <f t="shared" si="7"/>
        <v>0</v>
      </c>
      <c r="W28" s="44">
        <f t="shared" si="8"/>
        <v>0</v>
      </c>
      <c r="X28" s="7"/>
      <c r="Y28" s="37" t="str">
        <f t="shared" si="9"/>
        <v/>
      </c>
      <c r="Z28" s="37" t="str">
        <f t="shared" ref="Z28:AF28" si="41">IF(Q28=0," ",Q28)</f>
        <v> </v>
      </c>
      <c r="AA28" s="37" t="str">
        <f t="shared" si="41"/>
        <v> </v>
      </c>
      <c r="AB28" s="37" t="str">
        <f t="shared" si="41"/>
        <v> </v>
      </c>
      <c r="AC28" s="37" t="str">
        <f t="shared" si="41"/>
        <v> </v>
      </c>
      <c r="AD28" s="37" t="str">
        <f t="shared" si="41"/>
        <v> </v>
      </c>
      <c r="AE28" s="37" t="str">
        <f t="shared" si="41"/>
        <v> </v>
      </c>
      <c r="AF28" s="37" t="str">
        <f t="shared" si="41"/>
        <v> </v>
      </c>
      <c r="AG28" s="5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3">
        <v>88.0</v>
      </c>
      <c r="B29" s="49">
        <v>88.0</v>
      </c>
      <c r="C29" s="32">
        <v>3.0</v>
      </c>
      <c r="D29" s="32">
        <v>37.0</v>
      </c>
      <c r="E29" s="32" t="s">
        <v>175</v>
      </c>
      <c r="F29" s="32" t="s">
        <v>176</v>
      </c>
      <c r="G29" s="33" t="s">
        <v>177</v>
      </c>
      <c r="H29" s="32" t="s">
        <v>29</v>
      </c>
      <c r="I29" s="32" t="s">
        <v>170</v>
      </c>
      <c r="J29" s="32" t="s">
        <v>178</v>
      </c>
      <c r="K29" s="32" t="s">
        <v>172</v>
      </c>
      <c r="L29" s="17"/>
      <c r="M29" s="56" t="s">
        <v>179</v>
      </c>
      <c r="N29" s="6" t="s">
        <v>180</v>
      </c>
      <c r="O29" s="6"/>
      <c r="P29" s="6"/>
      <c r="Q29" s="6"/>
      <c r="R29" s="44">
        <f t="shared" si="3"/>
        <v>0</v>
      </c>
      <c r="S29" s="45">
        <f t="shared" si="4"/>
        <v>0</v>
      </c>
      <c r="T29" s="44">
        <f t="shared" si="5"/>
        <v>0</v>
      </c>
      <c r="U29" s="44">
        <f t="shared" si="6"/>
        <v>0</v>
      </c>
      <c r="V29" s="44">
        <f t="shared" si="7"/>
        <v>0</v>
      </c>
      <c r="W29" s="44">
        <f t="shared" si="8"/>
        <v>0</v>
      </c>
      <c r="X29" s="7"/>
      <c r="Y29" s="37" t="str">
        <f t="shared" si="9"/>
        <v/>
      </c>
      <c r="Z29" s="37" t="str">
        <f t="shared" ref="Z29:AF29" si="42">IF(Q29=0," ",Q29)</f>
        <v> </v>
      </c>
      <c r="AA29" s="37" t="str">
        <f t="shared" si="42"/>
        <v> </v>
      </c>
      <c r="AB29" s="37" t="str">
        <f t="shared" si="42"/>
        <v> </v>
      </c>
      <c r="AC29" s="37" t="str">
        <f t="shared" si="42"/>
        <v> </v>
      </c>
      <c r="AD29" s="37" t="str">
        <f t="shared" si="42"/>
        <v> </v>
      </c>
      <c r="AE29" s="37" t="str">
        <f t="shared" si="42"/>
        <v> </v>
      </c>
      <c r="AF29" s="37" t="str">
        <f t="shared" si="42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3">
        <v>88.0</v>
      </c>
      <c r="B30" s="49">
        <v>88.0</v>
      </c>
      <c r="C30" s="32">
        <v>2.0</v>
      </c>
      <c r="D30" s="32">
        <v>27.0</v>
      </c>
      <c r="E30" s="32" t="s">
        <v>181</v>
      </c>
      <c r="F30" s="32" t="s">
        <v>182</v>
      </c>
      <c r="G30" s="33" t="s">
        <v>183</v>
      </c>
      <c r="H30" s="32" t="s">
        <v>97</v>
      </c>
      <c r="I30" s="32" t="s">
        <v>170</v>
      </c>
      <c r="J30" s="32" t="s">
        <v>184</v>
      </c>
      <c r="K30" s="32" t="s">
        <v>185</v>
      </c>
      <c r="L30" s="17"/>
      <c r="M30" s="56" t="s">
        <v>186</v>
      </c>
      <c r="N30" s="6" t="s">
        <v>187</v>
      </c>
      <c r="O30" s="6"/>
      <c r="P30" s="6"/>
      <c r="Q30" s="6"/>
      <c r="R30" s="44">
        <f t="shared" si="3"/>
        <v>0</v>
      </c>
      <c r="S30" s="45">
        <f t="shared" si="4"/>
        <v>0</v>
      </c>
      <c r="T30" s="44">
        <f t="shared" si="5"/>
        <v>0</v>
      </c>
      <c r="U30" s="44">
        <f t="shared" si="6"/>
        <v>0</v>
      </c>
      <c r="V30" s="44">
        <f t="shared" si="7"/>
        <v>0</v>
      </c>
      <c r="W30" s="44">
        <f t="shared" si="8"/>
        <v>0</v>
      </c>
      <c r="X30" s="7"/>
      <c r="Y30" s="37" t="str">
        <f t="shared" si="9"/>
        <v/>
      </c>
      <c r="Z30" s="37" t="str">
        <f t="shared" ref="Z30:AF30" si="43">IF(Q30=0," ",Q30)</f>
        <v> </v>
      </c>
      <c r="AA30" s="37" t="str">
        <f t="shared" si="43"/>
        <v> </v>
      </c>
      <c r="AB30" s="37" t="str">
        <f t="shared" si="43"/>
        <v> </v>
      </c>
      <c r="AC30" s="37" t="str">
        <f t="shared" si="43"/>
        <v> </v>
      </c>
      <c r="AD30" s="37" t="str">
        <f t="shared" si="43"/>
        <v> </v>
      </c>
      <c r="AE30" s="37" t="str">
        <f t="shared" si="43"/>
        <v> </v>
      </c>
      <c r="AF30" s="37" t="str">
        <f t="shared" si="43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3">
        <v>88.0</v>
      </c>
      <c r="B31" s="49">
        <v>88.0</v>
      </c>
      <c r="C31" s="32">
        <v>27.0</v>
      </c>
      <c r="D31" s="32">
        <v>5.0</v>
      </c>
      <c r="E31" s="32" t="s">
        <v>188</v>
      </c>
      <c r="F31" s="32" t="s">
        <v>189</v>
      </c>
      <c r="G31" s="33" t="s">
        <v>190</v>
      </c>
      <c r="H31" s="32" t="s">
        <v>29</v>
      </c>
      <c r="I31" s="32" t="s">
        <v>191</v>
      </c>
      <c r="J31" s="32" t="s">
        <v>192</v>
      </c>
      <c r="K31" s="55" t="s">
        <v>193</v>
      </c>
      <c r="L31" s="17"/>
      <c r="M31" s="56" t="s">
        <v>194</v>
      </c>
      <c r="N31" s="6" t="s">
        <v>195</v>
      </c>
      <c r="O31" s="6"/>
      <c r="P31" s="6"/>
      <c r="Q31" s="6"/>
      <c r="R31" s="44">
        <f t="shared" si="3"/>
        <v>0</v>
      </c>
      <c r="S31" s="45">
        <f t="shared" si="4"/>
        <v>0</v>
      </c>
      <c r="T31" s="44">
        <f t="shared" si="5"/>
        <v>0</v>
      </c>
      <c r="U31" s="44">
        <f t="shared" si="6"/>
        <v>0</v>
      </c>
      <c r="V31" s="44">
        <f t="shared" si="7"/>
        <v>0</v>
      </c>
      <c r="W31" s="44">
        <f t="shared" si="8"/>
        <v>0</v>
      </c>
      <c r="X31" s="7"/>
      <c r="Y31" s="37" t="str">
        <f t="shared" si="9"/>
        <v/>
      </c>
      <c r="Z31" s="37" t="str">
        <f t="shared" ref="Z31:AF31" si="44">IF(Q31=0," ",Q31)</f>
        <v> </v>
      </c>
      <c r="AA31" s="37" t="str">
        <f t="shared" si="44"/>
        <v> </v>
      </c>
      <c r="AB31" s="37" t="str">
        <f t="shared" si="44"/>
        <v> </v>
      </c>
      <c r="AC31" s="58" t="str">
        <f t="shared" si="44"/>
        <v> </v>
      </c>
      <c r="AD31" s="37" t="str">
        <f t="shared" si="44"/>
        <v> </v>
      </c>
      <c r="AE31" s="37" t="str">
        <f t="shared" si="44"/>
        <v> </v>
      </c>
      <c r="AF31" s="37" t="str">
        <f t="shared" si="44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3">
        <v>88.0</v>
      </c>
      <c r="B32" s="49">
        <v>88.0</v>
      </c>
      <c r="C32" s="32">
        <v>27.0</v>
      </c>
      <c r="D32" s="32">
        <v>10.0</v>
      </c>
      <c r="E32" s="32" t="s">
        <v>196</v>
      </c>
      <c r="F32" s="32" t="s">
        <v>197</v>
      </c>
      <c r="G32" s="33" t="s">
        <v>198</v>
      </c>
      <c r="H32" s="32" t="s">
        <v>37</v>
      </c>
      <c r="I32" s="32" t="s">
        <v>191</v>
      </c>
      <c r="J32" s="32" t="s">
        <v>199</v>
      </c>
      <c r="K32" s="32" t="s">
        <v>200</v>
      </c>
      <c r="L32" s="17"/>
      <c r="M32" s="56" t="s">
        <v>201</v>
      </c>
      <c r="N32" s="6" t="s">
        <v>202</v>
      </c>
      <c r="O32" s="6"/>
      <c r="P32" s="6"/>
      <c r="Q32" s="6"/>
      <c r="R32" s="44">
        <f t="shared" si="3"/>
        <v>0</v>
      </c>
      <c r="S32" s="45">
        <f t="shared" si="4"/>
        <v>0</v>
      </c>
      <c r="T32" s="44">
        <f t="shared" si="5"/>
        <v>0</v>
      </c>
      <c r="U32" s="44">
        <f t="shared" si="6"/>
        <v>0</v>
      </c>
      <c r="V32" s="44">
        <f t="shared" si="7"/>
        <v>0</v>
      </c>
      <c r="W32" s="44">
        <f t="shared" si="8"/>
        <v>0</v>
      </c>
      <c r="X32" s="7"/>
      <c r="Y32" s="37" t="str">
        <f t="shared" si="9"/>
        <v/>
      </c>
      <c r="Z32" s="37" t="str">
        <f t="shared" ref="Z32:AF32" si="45">IF(Q32=0," ",Q32)</f>
        <v> </v>
      </c>
      <c r="AA32" s="37" t="str">
        <f t="shared" si="45"/>
        <v> </v>
      </c>
      <c r="AB32" s="37" t="str">
        <f t="shared" si="45"/>
        <v> </v>
      </c>
      <c r="AC32" s="37" t="str">
        <f t="shared" si="45"/>
        <v> </v>
      </c>
      <c r="AD32" s="37" t="str">
        <f t="shared" si="45"/>
        <v> </v>
      </c>
      <c r="AE32" s="37" t="str">
        <f t="shared" si="45"/>
        <v> </v>
      </c>
      <c r="AF32" s="37" t="str">
        <f t="shared" si="45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3">
        <v>88.0</v>
      </c>
      <c r="B33" s="49">
        <v>88.0</v>
      </c>
      <c r="C33" s="32">
        <v>48.0</v>
      </c>
      <c r="D33" s="32">
        <v>19.0</v>
      </c>
      <c r="E33" s="32" t="s">
        <v>203</v>
      </c>
      <c r="F33" s="32" t="s">
        <v>204</v>
      </c>
      <c r="G33" s="33" t="s">
        <v>205</v>
      </c>
      <c r="H33" s="32" t="s">
        <v>29</v>
      </c>
      <c r="I33" s="32" t="s">
        <v>191</v>
      </c>
      <c r="J33" s="32" t="s">
        <v>206</v>
      </c>
      <c r="K33" s="32" t="s">
        <v>207</v>
      </c>
      <c r="L33" s="17"/>
      <c r="M33" s="56" t="s">
        <v>208</v>
      </c>
      <c r="N33" s="6" t="s">
        <v>209</v>
      </c>
      <c r="O33" s="6"/>
      <c r="P33" s="6"/>
      <c r="Q33" s="6"/>
      <c r="R33" s="44">
        <f t="shared" si="3"/>
        <v>0</v>
      </c>
      <c r="S33" s="45">
        <f t="shared" si="4"/>
        <v>0</v>
      </c>
      <c r="T33" s="44">
        <f t="shared" si="5"/>
        <v>0</v>
      </c>
      <c r="U33" s="44">
        <f t="shared" si="6"/>
        <v>0</v>
      </c>
      <c r="V33" s="44">
        <f t="shared" si="7"/>
        <v>0</v>
      </c>
      <c r="W33" s="44">
        <f t="shared" si="8"/>
        <v>0</v>
      </c>
      <c r="X33" s="7"/>
      <c r="Y33" s="37" t="str">
        <f t="shared" si="9"/>
        <v/>
      </c>
      <c r="Z33" s="37" t="str">
        <f t="shared" ref="Z33:AF33" si="46">IF(Q33=0," ",Q33)</f>
        <v> </v>
      </c>
      <c r="AA33" s="37" t="str">
        <f t="shared" si="46"/>
        <v> </v>
      </c>
      <c r="AB33" s="37" t="str">
        <f t="shared" si="46"/>
        <v> </v>
      </c>
      <c r="AC33" s="37" t="str">
        <f t="shared" si="46"/>
        <v> </v>
      </c>
      <c r="AD33" s="37" t="str">
        <f t="shared" si="46"/>
        <v> </v>
      </c>
      <c r="AE33" s="37" t="str">
        <f t="shared" si="46"/>
        <v> </v>
      </c>
      <c r="AF33" s="37" t="str">
        <f t="shared" si="46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33">
        <v>88.0</v>
      </c>
      <c r="B34" s="49">
        <v>88.0</v>
      </c>
      <c r="C34" s="32">
        <v>18.0</v>
      </c>
      <c r="D34" s="32">
        <v>24.0</v>
      </c>
      <c r="E34" s="32" t="s">
        <v>210</v>
      </c>
      <c r="F34" s="32" t="s">
        <v>211</v>
      </c>
      <c r="G34" s="33" t="s">
        <v>212</v>
      </c>
      <c r="H34" s="32" t="s">
        <v>97</v>
      </c>
      <c r="I34" s="32" t="s">
        <v>191</v>
      </c>
      <c r="J34" s="32" t="s">
        <v>213</v>
      </c>
      <c r="K34" s="32" t="s">
        <v>214</v>
      </c>
      <c r="L34" s="17"/>
      <c r="M34" s="56" t="s">
        <v>215</v>
      </c>
      <c r="N34" s="6" t="s">
        <v>216</v>
      </c>
      <c r="O34" s="6"/>
      <c r="P34" s="6"/>
      <c r="Q34" s="6"/>
      <c r="R34" s="44">
        <f t="shared" si="3"/>
        <v>0</v>
      </c>
      <c r="S34" s="45">
        <f t="shared" si="4"/>
        <v>0</v>
      </c>
      <c r="T34" s="44">
        <f t="shared" si="5"/>
        <v>0</v>
      </c>
      <c r="U34" s="44">
        <f t="shared" si="6"/>
        <v>0</v>
      </c>
      <c r="V34" s="44">
        <f t="shared" si="7"/>
        <v>0</v>
      </c>
      <c r="W34" s="44">
        <f t="shared" si="8"/>
        <v>0</v>
      </c>
      <c r="X34" s="7"/>
      <c r="Y34" s="37" t="str">
        <f t="shared" si="9"/>
        <v/>
      </c>
      <c r="Z34" s="37" t="str">
        <f t="shared" ref="Z34:AF34" si="47">IF(Q34=0," ",Q34)</f>
        <v> </v>
      </c>
      <c r="AA34" s="37" t="str">
        <f t="shared" si="47"/>
        <v> </v>
      </c>
      <c r="AB34" s="37" t="str">
        <f t="shared" si="47"/>
        <v> </v>
      </c>
      <c r="AC34" s="37" t="str">
        <f t="shared" si="47"/>
        <v> </v>
      </c>
      <c r="AD34" s="37" t="str">
        <f t="shared" si="47"/>
        <v> </v>
      </c>
      <c r="AE34" s="37" t="str">
        <f t="shared" si="47"/>
        <v> </v>
      </c>
      <c r="AF34" s="37" t="str">
        <f t="shared" si="47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33">
        <v>88.0</v>
      </c>
      <c r="B35" s="49">
        <v>88.0</v>
      </c>
      <c r="C35" s="32">
        <v>33.0</v>
      </c>
      <c r="D35" s="32">
        <v>4.0</v>
      </c>
      <c r="E35" s="32" t="s">
        <v>217</v>
      </c>
      <c r="F35" s="32" t="s">
        <v>218</v>
      </c>
      <c r="G35" s="33" t="s">
        <v>219</v>
      </c>
      <c r="H35" s="32" t="s">
        <v>37</v>
      </c>
      <c r="I35" s="32" t="s">
        <v>220</v>
      </c>
      <c r="J35" s="32" t="s">
        <v>221</v>
      </c>
      <c r="K35" s="55" t="s">
        <v>222</v>
      </c>
      <c r="L35" s="17"/>
      <c r="M35" s="56" t="s">
        <v>223</v>
      </c>
      <c r="N35" s="6" t="s">
        <v>224</v>
      </c>
      <c r="O35" s="6"/>
      <c r="P35" s="6"/>
      <c r="Q35" s="6"/>
      <c r="R35" s="44">
        <f t="shared" si="3"/>
        <v>0</v>
      </c>
      <c r="S35" s="45">
        <f t="shared" si="4"/>
        <v>0</v>
      </c>
      <c r="T35" s="44">
        <f t="shared" si="5"/>
        <v>0</v>
      </c>
      <c r="U35" s="44">
        <f t="shared" si="6"/>
        <v>0</v>
      </c>
      <c r="V35" s="44">
        <f t="shared" si="7"/>
        <v>0</v>
      </c>
      <c r="W35" s="44">
        <f t="shared" si="8"/>
        <v>0</v>
      </c>
      <c r="X35" s="7"/>
      <c r="Y35" s="37" t="str">
        <f t="shared" si="9"/>
        <v/>
      </c>
      <c r="Z35" s="37" t="str">
        <f t="shared" ref="Z35:AF35" si="48">IF(Q35=0," ",Q35)</f>
        <v> </v>
      </c>
      <c r="AA35" s="37" t="str">
        <f t="shared" si="48"/>
        <v> </v>
      </c>
      <c r="AB35" s="37" t="str">
        <f t="shared" si="48"/>
        <v> </v>
      </c>
      <c r="AC35" s="37" t="str">
        <f t="shared" si="48"/>
        <v> </v>
      </c>
      <c r="AD35" s="37" t="str">
        <f t="shared" si="48"/>
        <v> </v>
      </c>
      <c r="AE35" s="37" t="str">
        <f t="shared" si="48"/>
        <v> </v>
      </c>
      <c r="AF35" s="37" t="str">
        <f t="shared" si="48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3">
        <v>88.0</v>
      </c>
      <c r="B36" s="49">
        <v>88.0</v>
      </c>
      <c r="C36" s="32">
        <v>33.0</v>
      </c>
      <c r="D36" s="32">
        <v>21.0</v>
      </c>
      <c r="E36" s="32" t="s">
        <v>225</v>
      </c>
      <c r="F36" s="32" t="s">
        <v>226</v>
      </c>
      <c r="G36" s="33" t="s">
        <v>227</v>
      </c>
      <c r="H36" s="32" t="s">
        <v>97</v>
      </c>
      <c r="I36" s="32" t="s">
        <v>220</v>
      </c>
      <c r="J36" s="32" t="s">
        <v>228</v>
      </c>
      <c r="K36" s="32" t="s">
        <v>222</v>
      </c>
      <c r="L36" s="17"/>
      <c r="M36" s="56" t="s">
        <v>229</v>
      </c>
      <c r="N36" s="6" t="s">
        <v>230</v>
      </c>
      <c r="O36" s="6"/>
      <c r="P36" s="6"/>
      <c r="Q36" s="6"/>
      <c r="R36" s="44">
        <f t="shared" si="3"/>
        <v>0</v>
      </c>
      <c r="S36" s="45">
        <f t="shared" si="4"/>
        <v>0</v>
      </c>
      <c r="T36" s="44">
        <f t="shared" si="5"/>
        <v>0</v>
      </c>
      <c r="U36" s="44">
        <f t="shared" si="6"/>
        <v>0</v>
      </c>
      <c r="V36" s="44">
        <f t="shared" si="7"/>
        <v>0</v>
      </c>
      <c r="W36" s="44">
        <f t="shared" si="8"/>
        <v>0</v>
      </c>
      <c r="X36" s="7"/>
      <c r="Y36" s="37" t="str">
        <f t="shared" si="9"/>
        <v/>
      </c>
      <c r="Z36" s="37" t="str">
        <f t="shared" ref="Z36:AF36" si="49">IF(Q36=0," ",Q36)</f>
        <v> </v>
      </c>
      <c r="AA36" s="37" t="str">
        <f t="shared" si="49"/>
        <v> </v>
      </c>
      <c r="AB36" s="37" t="str">
        <f t="shared" si="49"/>
        <v> </v>
      </c>
      <c r="AC36" s="37" t="str">
        <f t="shared" si="49"/>
        <v> </v>
      </c>
      <c r="AD36" s="37" t="str">
        <f t="shared" si="49"/>
        <v> </v>
      </c>
      <c r="AE36" s="37" t="str">
        <f t="shared" si="49"/>
        <v> </v>
      </c>
      <c r="AF36" s="37" t="str">
        <f t="shared" si="49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3">
        <v>88.0</v>
      </c>
      <c r="B37" s="32">
        <v>88.0</v>
      </c>
      <c r="C37" s="32"/>
      <c r="D37" s="32">
        <v>2.0</v>
      </c>
      <c r="E37" s="32" t="s">
        <v>231</v>
      </c>
      <c r="F37" s="32" t="s">
        <v>232</v>
      </c>
      <c r="G37" s="33" t="s">
        <v>233</v>
      </c>
      <c r="H37" s="32" t="s">
        <v>37</v>
      </c>
      <c r="I37" s="32" t="s">
        <v>220</v>
      </c>
      <c r="J37" s="32" t="s">
        <v>234</v>
      </c>
      <c r="K37" s="32" t="s">
        <v>222</v>
      </c>
      <c r="L37" s="17"/>
      <c r="M37" s="56" t="s">
        <v>235</v>
      </c>
      <c r="N37" s="6" t="s">
        <v>236</v>
      </c>
      <c r="O37" s="6"/>
      <c r="P37" s="6"/>
      <c r="Q37" s="6"/>
      <c r="R37" s="44">
        <f t="shared" si="3"/>
        <v>0</v>
      </c>
      <c r="S37" s="45">
        <f t="shared" si="4"/>
        <v>0</v>
      </c>
      <c r="T37" s="44">
        <f t="shared" si="5"/>
        <v>0</v>
      </c>
      <c r="U37" s="44">
        <f t="shared" si="6"/>
        <v>0</v>
      </c>
      <c r="V37" s="44">
        <f t="shared" si="7"/>
        <v>0</v>
      </c>
      <c r="W37" s="44">
        <f t="shared" si="8"/>
        <v>0</v>
      </c>
      <c r="X37" s="7"/>
      <c r="Y37" s="37" t="str">
        <f t="shared" si="9"/>
        <v/>
      </c>
      <c r="Z37" s="37" t="str">
        <f t="shared" ref="Z37:AF37" si="50">IF(Q37=0," ",Q37)</f>
        <v> </v>
      </c>
      <c r="AA37" s="37" t="str">
        <f t="shared" si="50"/>
        <v> </v>
      </c>
      <c r="AB37" s="37" t="str">
        <f t="shared" si="50"/>
        <v> </v>
      </c>
      <c r="AC37" s="37" t="str">
        <f t="shared" si="50"/>
        <v> </v>
      </c>
      <c r="AD37" s="37" t="str">
        <f t="shared" si="50"/>
        <v> </v>
      </c>
      <c r="AE37" s="37" t="str">
        <f t="shared" si="50"/>
        <v> </v>
      </c>
      <c r="AF37" s="37" t="str">
        <f t="shared" si="50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3">
        <v>88.0</v>
      </c>
      <c r="B38" s="32">
        <v>88.0</v>
      </c>
      <c r="C38" s="32">
        <v>17.0</v>
      </c>
      <c r="D38" s="32">
        <v>9.0</v>
      </c>
      <c r="E38" s="32" t="s">
        <v>237</v>
      </c>
      <c r="F38" s="32" t="s">
        <v>238</v>
      </c>
      <c r="G38" s="33" t="s">
        <v>239</v>
      </c>
      <c r="H38" s="32" t="s">
        <v>29</v>
      </c>
      <c r="I38" s="32" t="s">
        <v>220</v>
      </c>
      <c r="J38" s="32" t="s">
        <v>240</v>
      </c>
      <c r="K38" s="32" t="s">
        <v>241</v>
      </c>
      <c r="L38" s="17"/>
      <c r="M38" s="56" t="s">
        <v>242</v>
      </c>
      <c r="N38" s="6" t="s">
        <v>243</v>
      </c>
      <c r="O38" s="6"/>
      <c r="P38" s="6"/>
      <c r="Q38" s="6"/>
      <c r="R38" s="44">
        <f t="shared" si="3"/>
        <v>0</v>
      </c>
      <c r="S38" s="45">
        <f t="shared" si="4"/>
        <v>0</v>
      </c>
      <c r="T38" s="44">
        <f t="shared" si="5"/>
        <v>0</v>
      </c>
      <c r="U38" s="44">
        <f t="shared" si="6"/>
        <v>0</v>
      </c>
      <c r="V38" s="44">
        <f t="shared" si="7"/>
        <v>0</v>
      </c>
      <c r="W38" s="44">
        <f t="shared" si="8"/>
        <v>0</v>
      </c>
      <c r="X38" s="7"/>
      <c r="Y38" s="37" t="str">
        <f t="shared" si="9"/>
        <v/>
      </c>
      <c r="Z38" s="37" t="str">
        <f t="shared" ref="Z38:AF38" si="51">IF(Q38=0," ",Q38)</f>
        <v> </v>
      </c>
      <c r="AA38" s="37" t="str">
        <f t="shared" si="51"/>
        <v> </v>
      </c>
      <c r="AB38" s="37" t="str">
        <f t="shared" si="51"/>
        <v> </v>
      </c>
      <c r="AC38" s="37" t="str">
        <f t="shared" si="51"/>
        <v> </v>
      </c>
      <c r="AD38" s="37" t="str">
        <f t="shared" si="51"/>
        <v> </v>
      </c>
      <c r="AE38" s="37" t="str">
        <f t="shared" si="51"/>
        <v> </v>
      </c>
      <c r="AF38" s="37" t="str">
        <f t="shared" si="51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3">
        <v>88.0</v>
      </c>
      <c r="B39" s="32">
        <v>88.0</v>
      </c>
      <c r="C39" s="32">
        <v>40.0</v>
      </c>
      <c r="D39" s="32">
        <v>11.0</v>
      </c>
      <c r="E39" s="32" t="s">
        <v>244</v>
      </c>
      <c r="F39" s="32" t="s">
        <v>245</v>
      </c>
      <c r="G39" s="33" t="s">
        <v>246</v>
      </c>
      <c r="H39" s="32" t="s">
        <v>37</v>
      </c>
      <c r="I39" s="32" t="s">
        <v>220</v>
      </c>
      <c r="J39" s="32" t="s">
        <v>247</v>
      </c>
      <c r="K39" s="32" t="s">
        <v>248</v>
      </c>
      <c r="L39" s="17"/>
      <c r="M39" s="56" t="s">
        <v>249</v>
      </c>
      <c r="N39" s="6" t="s">
        <v>250</v>
      </c>
      <c r="O39" s="6"/>
      <c r="P39" s="6"/>
      <c r="Q39" s="6"/>
      <c r="R39" s="44">
        <f t="shared" si="3"/>
        <v>0</v>
      </c>
      <c r="S39" s="45">
        <f t="shared" si="4"/>
        <v>0</v>
      </c>
      <c r="T39" s="44">
        <f t="shared" si="5"/>
        <v>0</v>
      </c>
      <c r="U39" s="44">
        <f t="shared" si="6"/>
        <v>0</v>
      </c>
      <c r="V39" s="44">
        <f t="shared" si="7"/>
        <v>0</v>
      </c>
      <c r="W39" s="44">
        <f t="shared" si="8"/>
        <v>0</v>
      </c>
      <c r="X39" s="7">
        <f>SUM(Q7:T38)</f>
        <v>0</v>
      </c>
      <c r="Y39" s="37" t="str">
        <f t="shared" si="9"/>
        <v/>
      </c>
      <c r="Z39" s="37" t="str">
        <f t="shared" ref="Z39:AF39" si="52">IF(Q39=0," ",Q39)</f>
        <v> </v>
      </c>
      <c r="AA39" s="37" t="str">
        <f t="shared" si="52"/>
        <v> </v>
      </c>
      <c r="AB39" s="37" t="str">
        <f t="shared" si="52"/>
        <v> </v>
      </c>
      <c r="AC39" s="37" t="str">
        <f t="shared" si="52"/>
        <v> </v>
      </c>
      <c r="AD39" s="37" t="str">
        <f t="shared" si="52"/>
        <v> </v>
      </c>
      <c r="AE39" s="37" t="str">
        <f t="shared" si="52"/>
        <v> </v>
      </c>
      <c r="AF39" s="37" t="str">
        <f t="shared" si="52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3">
        <v>88.0</v>
      </c>
      <c r="B40" s="32">
        <v>88.0</v>
      </c>
      <c r="C40" s="32">
        <v>26.0</v>
      </c>
      <c r="D40" s="32">
        <v>26.0</v>
      </c>
      <c r="E40" s="32" t="s">
        <v>251</v>
      </c>
      <c r="F40" s="32" t="s">
        <v>252</v>
      </c>
      <c r="G40" s="33" t="s">
        <v>253</v>
      </c>
      <c r="H40" s="32" t="s">
        <v>29</v>
      </c>
      <c r="I40" s="32" t="s">
        <v>220</v>
      </c>
      <c r="J40" s="32" t="s">
        <v>254</v>
      </c>
      <c r="K40" s="32" t="s">
        <v>255</v>
      </c>
      <c r="L40" s="17"/>
      <c r="M40" s="56" t="s">
        <v>256</v>
      </c>
      <c r="N40" s="6" t="s">
        <v>257</v>
      </c>
      <c r="O40" s="6"/>
      <c r="P40" s="6"/>
      <c r="Q40" s="6"/>
      <c r="R40" s="44">
        <f t="shared" si="3"/>
        <v>0</v>
      </c>
      <c r="S40" s="45">
        <f t="shared" si="4"/>
        <v>0</v>
      </c>
      <c r="T40" s="44">
        <f t="shared" si="5"/>
        <v>0</v>
      </c>
      <c r="U40" s="44">
        <f t="shared" si="6"/>
        <v>0</v>
      </c>
      <c r="V40" s="44">
        <f t="shared" si="7"/>
        <v>0</v>
      </c>
      <c r="W40" s="44">
        <f t="shared" si="8"/>
        <v>0</v>
      </c>
      <c r="X40" s="7"/>
      <c r="Y40" s="37" t="str">
        <f t="shared" si="9"/>
        <v/>
      </c>
      <c r="Z40" s="37" t="str">
        <f t="shared" ref="Z40:AF40" si="53">IF(Q40=0," ",Q40)</f>
        <v> </v>
      </c>
      <c r="AA40" s="37" t="str">
        <f t="shared" si="53"/>
        <v> </v>
      </c>
      <c r="AB40" s="37" t="str">
        <f t="shared" si="53"/>
        <v> </v>
      </c>
      <c r="AC40" s="37" t="str">
        <f t="shared" si="53"/>
        <v> </v>
      </c>
      <c r="AD40" s="37" t="str">
        <f t="shared" si="53"/>
        <v> </v>
      </c>
      <c r="AE40" s="37" t="str">
        <f t="shared" si="53"/>
        <v> </v>
      </c>
      <c r="AF40" s="37" t="str">
        <f t="shared" si="53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3">
        <v>88.0</v>
      </c>
      <c r="B41" s="32">
        <v>88.0</v>
      </c>
      <c r="C41" s="32">
        <v>28.0</v>
      </c>
      <c r="D41" s="32">
        <v>31.0</v>
      </c>
      <c r="E41" s="32" t="s">
        <v>258</v>
      </c>
      <c r="F41" s="32" t="s">
        <v>259</v>
      </c>
      <c r="G41" s="33" t="s">
        <v>260</v>
      </c>
      <c r="H41" s="32" t="s">
        <v>29</v>
      </c>
      <c r="I41" s="32" t="s">
        <v>261</v>
      </c>
      <c r="J41" s="32" t="s">
        <v>262</v>
      </c>
      <c r="K41" s="32" t="s">
        <v>263</v>
      </c>
      <c r="L41" s="17"/>
      <c r="M41" s="56" t="s">
        <v>264</v>
      </c>
      <c r="N41" s="6" t="s">
        <v>265</v>
      </c>
      <c r="O41" s="6"/>
      <c r="P41" s="6"/>
      <c r="Q41" s="6"/>
      <c r="R41" s="44">
        <f t="shared" si="3"/>
        <v>0</v>
      </c>
      <c r="S41" s="45">
        <f t="shared" si="4"/>
        <v>0</v>
      </c>
      <c r="T41" s="44">
        <f t="shared" si="5"/>
        <v>0</v>
      </c>
      <c r="U41" s="44">
        <f t="shared" si="6"/>
        <v>0</v>
      </c>
      <c r="V41" s="44">
        <f t="shared" si="7"/>
        <v>0</v>
      </c>
      <c r="W41" s="44">
        <f t="shared" si="8"/>
        <v>0</v>
      </c>
      <c r="X41" s="7"/>
      <c r="Y41" s="37" t="str">
        <f t="shared" si="9"/>
        <v/>
      </c>
      <c r="Z41" s="37" t="str">
        <f t="shared" ref="Z41:AF41" si="54">IF(Q41=0," ",Q41)</f>
        <v> </v>
      </c>
      <c r="AA41" s="37" t="str">
        <f t="shared" si="54"/>
        <v> </v>
      </c>
      <c r="AB41" s="37" t="str">
        <f t="shared" si="54"/>
        <v> </v>
      </c>
      <c r="AC41" s="37" t="str">
        <f t="shared" si="54"/>
        <v> </v>
      </c>
      <c r="AD41" s="37" t="str">
        <f t="shared" si="54"/>
        <v> </v>
      </c>
      <c r="AE41" s="37" t="str">
        <f t="shared" si="54"/>
        <v> </v>
      </c>
      <c r="AF41" s="37" t="str">
        <f t="shared" si="54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3">
        <v>88.0</v>
      </c>
      <c r="B42" s="32">
        <v>88.0</v>
      </c>
      <c r="C42" s="32">
        <v>28.0</v>
      </c>
      <c r="D42" s="32">
        <v>34.0</v>
      </c>
      <c r="E42" s="32" t="s">
        <v>266</v>
      </c>
      <c r="F42" s="32" t="s">
        <v>267</v>
      </c>
      <c r="G42" s="33" t="s">
        <v>268</v>
      </c>
      <c r="H42" s="32" t="s">
        <v>37</v>
      </c>
      <c r="I42" s="32" t="s">
        <v>261</v>
      </c>
      <c r="J42" s="32" t="s">
        <v>269</v>
      </c>
      <c r="K42" s="32" t="s">
        <v>263</v>
      </c>
      <c r="L42" s="17"/>
      <c r="M42" s="56" t="s">
        <v>270</v>
      </c>
      <c r="N42" s="6" t="s">
        <v>271</v>
      </c>
      <c r="O42" s="6"/>
      <c r="P42" s="6"/>
      <c r="Q42" s="6"/>
      <c r="R42" s="44">
        <f t="shared" si="3"/>
        <v>0</v>
      </c>
      <c r="S42" s="45">
        <f t="shared" si="4"/>
        <v>0</v>
      </c>
      <c r="T42" s="44">
        <f t="shared" si="5"/>
        <v>0</v>
      </c>
      <c r="U42" s="44">
        <f t="shared" si="6"/>
        <v>0</v>
      </c>
      <c r="V42" s="44">
        <f t="shared" si="7"/>
        <v>0</v>
      </c>
      <c r="W42" s="44">
        <f t="shared" si="8"/>
        <v>0</v>
      </c>
      <c r="X42" s="7"/>
      <c r="Y42" s="37" t="str">
        <f t="shared" si="9"/>
        <v/>
      </c>
      <c r="Z42" s="37" t="str">
        <f t="shared" ref="Z42:AF42" si="55">IF(Q42=0," ",Q42)</f>
        <v> </v>
      </c>
      <c r="AA42" s="37" t="str">
        <f t="shared" si="55"/>
        <v> </v>
      </c>
      <c r="AB42" s="37" t="str">
        <f t="shared" si="55"/>
        <v> </v>
      </c>
      <c r="AC42" s="37" t="str">
        <f t="shared" si="55"/>
        <v> </v>
      </c>
      <c r="AD42" s="37" t="str">
        <f t="shared" si="55"/>
        <v> </v>
      </c>
      <c r="AE42" s="37" t="str">
        <f t="shared" si="55"/>
        <v> </v>
      </c>
      <c r="AF42" s="37" t="str">
        <f t="shared" si="55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3">
        <v>88.0</v>
      </c>
      <c r="B43" s="32">
        <v>88.0</v>
      </c>
      <c r="C43" s="32">
        <v>14.0</v>
      </c>
      <c r="D43" s="32">
        <v>29.0</v>
      </c>
      <c r="E43" s="32" t="s">
        <v>272</v>
      </c>
      <c r="F43" s="32" t="s">
        <v>273</v>
      </c>
      <c r="G43" s="33" t="s">
        <v>274</v>
      </c>
      <c r="H43" s="32" t="s">
        <v>29</v>
      </c>
      <c r="I43" s="32" t="s">
        <v>261</v>
      </c>
      <c r="J43" s="32" t="s">
        <v>275</v>
      </c>
      <c r="K43" s="32" t="s">
        <v>276</v>
      </c>
      <c r="L43" s="17"/>
      <c r="M43" s="56" t="s">
        <v>277</v>
      </c>
      <c r="N43" s="6" t="s">
        <v>278</v>
      </c>
      <c r="O43" s="6"/>
      <c r="P43" s="6"/>
      <c r="Q43" s="6"/>
      <c r="R43" s="44">
        <f t="shared" si="3"/>
        <v>0</v>
      </c>
      <c r="S43" s="45">
        <f t="shared" si="4"/>
        <v>0</v>
      </c>
      <c r="T43" s="44">
        <f t="shared" si="5"/>
        <v>0</v>
      </c>
      <c r="U43" s="44">
        <f t="shared" si="6"/>
        <v>0</v>
      </c>
      <c r="V43" s="44">
        <f t="shared" si="7"/>
        <v>0</v>
      </c>
      <c r="W43" s="44">
        <f t="shared" si="8"/>
        <v>0</v>
      </c>
      <c r="X43" s="7"/>
      <c r="Y43" s="37" t="str">
        <f t="shared" si="9"/>
        <v/>
      </c>
      <c r="Z43" s="37" t="str">
        <f t="shared" ref="Z43:AF43" si="56">IF(Q43=0," ",Q43)</f>
        <v> </v>
      </c>
      <c r="AA43" s="37" t="str">
        <f t="shared" si="56"/>
        <v> </v>
      </c>
      <c r="AB43" s="37" t="str">
        <f t="shared" si="56"/>
        <v> </v>
      </c>
      <c r="AC43" s="37" t="str">
        <f t="shared" si="56"/>
        <v> </v>
      </c>
      <c r="AD43" s="37" t="str">
        <f t="shared" si="56"/>
        <v> </v>
      </c>
      <c r="AE43" s="37" t="str">
        <f t="shared" si="56"/>
        <v> </v>
      </c>
      <c r="AF43" s="37" t="str">
        <f t="shared" si="56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3"/>
      <c r="B44" s="32"/>
      <c r="C44" s="32"/>
      <c r="D44" s="32"/>
      <c r="E44" s="32"/>
      <c r="F44" s="32"/>
      <c r="G44" s="33"/>
      <c r="H44" s="32"/>
      <c r="I44" s="32"/>
      <c r="J44" s="32"/>
      <c r="K44" s="32"/>
      <c r="L44" s="17"/>
      <c r="M44" s="56"/>
      <c r="N44" s="6" t="s">
        <v>279</v>
      </c>
      <c r="O44" s="6"/>
      <c r="P44" s="6"/>
      <c r="Q44" s="6"/>
      <c r="R44" s="44">
        <f t="shared" si="3"/>
        <v>0</v>
      </c>
      <c r="S44" s="45">
        <f t="shared" si="4"/>
        <v>0</v>
      </c>
      <c r="T44" s="44">
        <f t="shared" si="5"/>
        <v>0</v>
      </c>
      <c r="U44" s="44">
        <f t="shared" si="6"/>
        <v>0</v>
      </c>
      <c r="V44" s="44">
        <f t="shared" si="7"/>
        <v>0</v>
      </c>
      <c r="W44" s="44">
        <f t="shared" si="8"/>
        <v>0</v>
      </c>
      <c r="X44" s="7"/>
      <c r="Y44" s="37" t="str">
        <f t="shared" si="9"/>
        <v/>
      </c>
      <c r="Z44" s="37" t="str">
        <f t="shared" ref="Z44:AF44" si="57">IF(Q44=0," ",Q44)</f>
        <v> </v>
      </c>
      <c r="AA44" s="37" t="str">
        <f t="shared" si="57"/>
        <v> </v>
      </c>
      <c r="AB44" s="37" t="str">
        <f t="shared" si="57"/>
        <v> </v>
      </c>
      <c r="AC44" s="37" t="str">
        <f t="shared" si="57"/>
        <v> </v>
      </c>
      <c r="AD44" s="37" t="str">
        <f t="shared" si="57"/>
        <v> </v>
      </c>
      <c r="AE44" s="37" t="str">
        <f t="shared" si="57"/>
        <v> </v>
      </c>
      <c r="AF44" s="37" t="str">
        <f t="shared" si="57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3"/>
      <c r="B45" s="32"/>
      <c r="C45" s="32"/>
      <c r="D45" s="32"/>
      <c r="E45" s="32"/>
      <c r="F45" s="32"/>
      <c r="G45" s="33"/>
      <c r="H45" s="32"/>
      <c r="I45" s="32"/>
      <c r="J45" s="32"/>
      <c r="K45" s="32"/>
      <c r="L45" s="17"/>
      <c r="M45" s="56"/>
      <c r="N45" s="6" t="s">
        <v>279</v>
      </c>
      <c r="O45" s="6"/>
      <c r="P45" s="6"/>
      <c r="Q45" s="6"/>
      <c r="R45" s="44">
        <f t="shared" si="3"/>
        <v>0</v>
      </c>
      <c r="S45" s="45">
        <f t="shared" si="4"/>
        <v>0</v>
      </c>
      <c r="T45" s="44">
        <f t="shared" si="5"/>
        <v>0</v>
      </c>
      <c r="U45" s="44">
        <f t="shared" si="6"/>
        <v>0</v>
      </c>
      <c r="V45" s="44">
        <f t="shared" si="7"/>
        <v>0</v>
      </c>
      <c r="W45" s="44">
        <f t="shared" si="8"/>
        <v>0</v>
      </c>
      <c r="X45" s="7"/>
      <c r="Y45" s="37" t="str">
        <f t="shared" si="9"/>
        <v/>
      </c>
      <c r="Z45" s="37" t="str">
        <f t="shared" ref="Z45:AF45" si="58">IF(Q45=0," ",Q45)</f>
        <v> </v>
      </c>
      <c r="AA45" s="37" t="str">
        <f t="shared" si="58"/>
        <v> </v>
      </c>
      <c r="AB45" s="37" t="str">
        <f t="shared" si="58"/>
        <v> </v>
      </c>
      <c r="AC45" s="37" t="str">
        <f t="shared" si="58"/>
        <v> </v>
      </c>
      <c r="AD45" s="37" t="str">
        <f t="shared" si="58"/>
        <v> </v>
      </c>
      <c r="AE45" s="37" t="str">
        <f t="shared" si="58"/>
        <v> </v>
      </c>
      <c r="AF45" s="37" t="str">
        <f t="shared" si="58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3"/>
      <c r="B46" s="32"/>
      <c r="C46" s="32"/>
      <c r="D46" s="32"/>
      <c r="E46" s="32"/>
      <c r="F46" s="32"/>
      <c r="G46" s="33"/>
      <c r="H46" s="32"/>
      <c r="I46" s="17"/>
      <c r="J46" s="32"/>
      <c r="K46" s="32"/>
      <c r="L46" s="17"/>
      <c r="M46" s="56"/>
      <c r="N46" s="6" t="s">
        <v>279</v>
      </c>
      <c r="O46" s="6"/>
      <c r="P46" s="6"/>
      <c r="Q46" s="6"/>
      <c r="R46" s="44">
        <f t="shared" si="3"/>
        <v>0</v>
      </c>
      <c r="S46" s="45">
        <f t="shared" si="4"/>
        <v>0</v>
      </c>
      <c r="T46" s="44">
        <f t="shared" si="5"/>
        <v>0</v>
      </c>
      <c r="U46" s="44">
        <f t="shared" si="6"/>
        <v>0</v>
      </c>
      <c r="V46" s="44">
        <f t="shared" si="7"/>
        <v>0</v>
      </c>
      <c r="W46" s="44">
        <f t="shared" si="8"/>
        <v>0</v>
      </c>
      <c r="X46" s="7"/>
      <c r="Y46" s="37" t="str">
        <f t="shared" si="9"/>
        <v/>
      </c>
      <c r="Z46" s="37" t="str">
        <f t="shared" ref="Z46:AF46" si="59">IF(Q46=0," ",Q46)</f>
        <v> </v>
      </c>
      <c r="AA46" s="37" t="str">
        <f t="shared" si="59"/>
        <v> </v>
      </c>
      <c r="AB46" s="37" t="str">
        <f t="shared" si="59"/>
        <v> </v>
      </c>
      <c r="AC46" s="37" t="str">
        <f t="shared" si="59"/>
        <v> </v>
      </c>
      <c r="AD46" s="37" t="str">
        <f t="shared" si="59"/>
        <v> </v>
      </c>
      <c r="AE46" s="37" t="str">
        <f t="shared" si="59"/>
        <v> </v>
      </c>
      <c r="AF46" s="37" t="str">
        <f t="shared" si="59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3"/>
      <c r="B47" s="32"/>
      <c r="C47" s="32"/>
      <c r="D47" s="32"/>
      <c r="E47" s="32"/>
      <c r="F47" s="32"/>
      <c r="G47" s="33"/>
      <c r="H47" s="32"/>
      <c r="I47" s="32"/>
      <c r="J47" s="32"/>
      <c r="K47" s="32"/>
      <c r="L47" s="17"/>
      <c r="M47" s="56"/>
      <c r="N47" s="6" t="s">
        <v>279</v>
      </c>
      <c r="O47" s="6"/>
      <c r="P47" s="6"/>
      <c r="Q47" s="6"/>
      <c r="R47" s="44">
        <f t="shared" si="3"/>
        <v>0</v>
      </c>
      <c r="S47" s="45">
        <f t="shared" si="4"/>
        <v>0</v>
      </c>
      <c r="T47" s="44">
        <f t="shared" si="5"/>
        <v>0</v>
      </c>
      <c r="U47" s="44">
        <f t="shared" si="6"/>
        <v>0</v>
      </c>
      <c r="V47" s="44">
        <f t="shared" si="7"/>
        <v>0</v>
      </c>
      <c r="W47" s="44">
        <f t="shared" si="8"/>
        <v>0</v>
      </c>
      <c r="X47" s="7"/>
      <c r="Y47" s="37" t="str">
        <f t="shared" si="9"/>
        <v/>
      </c>
      <c r="Z47" s="37" t="str">
        <f t="shared" ref="Z47:AF47" si="60">IF(Q47=0," ",Q47)</f>
        <v> </v>
      </c>
      <c r="AA47" s="37" t="str">
        <f t="shared" si="60"/>
        <v> </v>
      </c>
      <c r="AB47" s="37" t="str">
        <f t="shared" si="60"/>
        <v> </v>
      </c>
      <c r="AC47" s="37" t="str">
        <f t="shared" si="60"/>
        <v> </v>
      </c>
      <c r="AD47" s="37" t="str">
        <f t="shared" si="60"/>
        <v> </v>
      </c>
      <c r="AE47" s="37" t="str">
        <f t="shared" si="60"/>
        <v> </v>
      </c>
      <c r="AF47" s="37" t="str">
        <f t="shared" si="60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59"/>
      <c r="B48" s="17"/>
      <c r="C48" s="60"/>
      <c r="D48" s="32"/>
      <c r="E48" s="61"/>
      <c r="F48" s="17"/>
      <c r="G48" s="59"/>
      <c r="H48" s="17"/>
      <c r="I48" s="17"/>
      <c r="J48" s="17"/>
      <c r="K48" s="17"/>
      <c r="L48" s="17"/>
      <c r="M48" s="62"/>
      <c r="N48" s="6" t="s">
        <v>279</v>
      </c>
      <c r="O48" s="6"/>
      <c r="P48" s="6"/>
      <c r="Q48" s="6"/>
      <c r="R48" s="44">
        <f t="shared" si="3"/>
        <v>0</v>
      </c>
      <c r="S48" s="45">
        <f t="shared" si="4"/>
        <v>0</v>
      </c>
      <c r="T48" s="44">
        <f t="shared" si="5"/>
        <v>0</v>
      </c>
      <c r="U48" s="44">
        <f t="shared" si="6"/>
        <v>0</v>
      </c>
      <c r="V48" s="44">
        <f t="shared" si="7"/>
        <v>0</v>
      </c>
      <c r="W48" s="44">
        <f t="shared" si="8"/>
        <v>0</v>
      </c>
      <c r="X48" s="7"/>
      <c r="Y48" s="37" t="str">
        <f t="shared" si="9"/>
        <v/>
      </c>
      <c r="Z48" s="37" t="str">
        <f t="shared" ref="Z48:AF48" si="61">IF(Q48=0," ",Q48)</f>
        <v> </v>
      </c>
      <c r="AA48" s="37" t="str">
        <f t="shared" si="61"/>
        <v> </v>
      </c>
      <c r="AB48" s="37" t="str">
        <f t="shared" si="61"/>
        <v> </v>
      </c>
      <c r="AC48" s="37" t="str">
        <f t="shared" si="61"/>
        <v> </v>
      </c>
      <c r="AD48" s="37" t="str">
        <f t="shared" si="61"/>
        <v> </v>
      </c>
      <c r="AE48" s="37" t="str">
        <f t="shared" si="61"/>
        <v> </v>
      </c>
      <c r="AF48" s="37" t="str">
        <f t="shared" si="61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59"/>
      <c r="B49" s="17"/>
      <c r="C49" s="60"/>
      <c r="D49" s="32"/>
      <c r="E49" s="61"/>
      <c r="F49" s="17"/>
      <c r="G49" s="59"/>
      <c r="H49" s="17"/>
      <c r="I49" s="17"/>
      <c r="J49" s="17"/>
      <c r="K49" s="17"/>
      <c r="L49" s="17"/>
      <c r="M49" s="62"/>
      <c r="N49" s="6" t="s">
        <v>279</v>
      </c>
      <c r="O49" s="6"/>
      <c r="P49" s="6"/>
      <c r="Q49" s="6"/>
      <c r="R49" s="44">
        <f t="shared" si="3"/>
        <v>0</v>
      </c>
      <c r="S49" s="45">
        <f t="shared" si="4"/>
        <v>0</v>
      </c>
      <c r="T49" s="44">
        <f t="shared" si="5"/>
        <v>0</v>
      </c>
      <c r="U49" s="44">
        <f t="shared" si="6"/>
        <v>0</v>
      </c>
      <c r="V49" s="44">
        <f t="shared" si="7"/>
        <v>0</v>
      </c>
      <c r="W49" s="44">
        <f t="shared" si="8"/>
        <v>0</v>
      </c>
      <c r="X49" s="7"/>
      <c r="Y49" s="37" t="str">
        <f t="shared" si="9"/>
        <v/>
      </c>
      <c r="Z49" s="37" t="str">
        <f t="shared" ref="Z49:AF49" si="62">IF(Q49=0," ",Q49)</f>
        <v> </v>
      </c>
      <c r="AA49" s="37" t="str">
        <f t="shared" si="62"/>
        <v> </v>
      </c>
      <c r="AB49" s="37" t="str">
        <f t="shared" si="62"/>
        <v> </v>
      </c>
      <c r="AC49" s="37" t="str">
        <f t="shared" si="62"/>
        <v> </v>
      </c>
      <c r="AD49" s="37" t="str">
        <f t="shared" si="62"/>
        <v> </v>
      </c>
      <c r="AE49" s="37" t="str">
        <f t="shared" si="62"/>
        <v> </v>
      </c>
      <c r="AF49" s="37" t="str">
        <f t="shared" si="62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59"/>
      <c r="B50" s="17"/>
      <c r="C50" s="60"/>
      <c r="D50" s="32"/>
      <c r="E50" s="61"/>
      <c r="F50" s="17"/>
      <c r="G50" s="59"/>
      <c r="H50" s="17"/>
      <c r="I50" s="17"/>
      <c r="J50" s="17"/>
      <c r="K50" s="17"/>
      <c r="L50" s="17"/>
      <c r="M50" s="62"/>
      <c r="N50" s="6" t="s">
        <v>279</v>
      </c>
      <c r="O50" s="6"/>
      <c r="P50" s="6"/>
      <c r="Q50" s="6"/>
      <c r="R50" s="44">
        <f t="shared" si="3"/>
        <v>0</v>
      </c>
      <c r="S50" s="45">
        <f t="shared" si="4"/>
        <v>0</v>
      </c>
      <c r="T50" s="44">
        <f t="shared" si="5"/>
        <v>0</v>
      </c>
      <c r="U50" s="44">
        <f t="shared" si="6"/>
        <v>0</v>
      </c>
      <c r="V50" s="44">
        <f t="shared" si="7"/>
        <v>0</v>
      </c>
      <c r="W50" s="44">
        <f t="shared" si="8"/>
        <v>0</v>
      </c>
      <c r="X50" s="7"/>
      <c r="Y50" s="37" t="str">
        <f t="shared" si="9"/>
        <v/>
      </c>
      <c r="Z50" s="37" t="str">
        <f t="shared" ref="Z50:AF50" si="63">IF(Q50=0," ",Q50)</f>
        <v> </v>
      </c>
      <c r="AA50" s="37" t="str">
        <f t="shared" si="63"/>
        <v> </v>
      </c>
      <c r="AB50" s="37" t="str">
        <f t="shared" si="63"/>
        <v> </v>
      </c>
      <c r="AC50" s="37" t="str">
        <f t="shared" si="63"/>
        <v> </v>
      </c>
      <c r="AD50" s="37" t="str">
        <f t="shared" si="63"/>
        <v> </v>
      </c>
      <c r="AE50" s="37" t="str">
        <f t="shared" si="63"/>
        <v> </v>
      </c>
      <c r="AF50" s="37" t="str">
        <f t="shared" si="63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59"/>
      <c r="B51" s="17"/>
      <c r="C51" s="60"/>
      <c r="D51" s="32"/>
      <c r="E51" s="61"/>
      <c r="F51" s="17"/>
      <c r="G51" s="59"/>
      <c r="H51" s="17"/>
      <c r="I51" s="17"/>
      <c r="J51" s="17"/>
      <c r="K51" s="17"/>
      <c r="L51" s="17"/>
      <c r="M51" s="62"/>
      <c r="N51" s="6" t="s">
        <v>279</v>
      </c>
      <c r="O51" s="6"/>
      <c r="P51" s="6"/>
      <c r="Q51" s="6"/>
      <c r="R51" s="44">
        <f t="shared" si="3"/>
        <v>0</v>
      </c>
      <c r="S51" s="45">
        <f t="shared" si="4"/>
        <v>0</v>
      </c>
      <c r="T51" s="44">
        <f t="shared" si="5"/>
        <v>0</v>
      </c>
      <c r="U51" s="44">
        <f t="shared" si="6"/>
        <v>0</v>
      </c>
      <c r="V51" s="44">
        <f t="shared" si="7"/>
        <v>0</v>
      </c>
      <c r="W51" s="44">
        <f t="shared" si="8"/>
        <v>0</v>
      </c>
      <c r="X51" s="7"/>
      <c r="Y51" s="37" t="str">
        <f t="shared" si="9"/>
        <v/>
      </c>
      <c r="Z51" s="37" t="str">
        <f t="shared" ref="Z51:AF51" si="64">IF(Q51=0," ",Q51)</f>
        <v> </v>
      </c>
      <c r="AA51" s="37" t="str">
        <f t="shared" si="64"/>
        <v> </v>
      </c>
      <c r="AB51" s="37" t="str">
        <f t="shared" si="64"/>
        <v> </v>
      </c>
      <c r="AC51" s="37" t="str">
        <f t="shared" si="64"/>
        <v> </v>
      </c>
      <c r="AD51" s="37" t="str">
        <f t="shared" si="64"/>
        <v> </v>
      </c>
      <c r="AE51" s="37" t="str">
        <f t="shared" si="64"/>
        <v> </v>
      </c>
      <c r="AF51" s="37" t="str">
        <f t="shared" si="64"/>
        <v> 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59"/>
      <c r="B52" s="17"/>
      <c r="C52" s="60"/>
      <c r="D52" s="32"/>
      <c r="E52" s="61"/>
      <c r="F52" s="17"/>
      <c r="G52" s="59"/>
      <c r="H52" s="17"/>
      <c r="I52" s="17"/>
      <c r="J52" s="17"/>
      <c r="K52" s="17"/>
      <c r="L52" s="17"/>
      <c r="M52" s="62"/>
      <c r="N52" s="6" t="s">
        <v>279</v>
      </c>
      <c r="O52" s="6"/>
      <c r="P52" s="6"/>
      <c r="Q52" s="6"/>
      <c r="R52" s="44">
        <f t="shared" si="3"/>
        <v>0</v>
      </c>
      <c r="S52" s="45">
        <f t="shared" si="4"/>
        <v>0</v>
      </c>
      <c r="T52" s="44">
        <f t="shared" si="5"/>
        <v>0</v>
      </c>
      <c r="U52" s="44">
        <f t="shared" si="6"/>
        <v>0</v>
      </c>
      <c r="V52" s="44">
        <f t="shared" si="7"/>
        <v>0</v>
      </c>
      <c r="W52" s="44">
        <f t="shared" si="8"/>
        <v>0</v>
      </c>
      <c r="X52" s="7"/>
      <c r="Y52" s="37" t="str">
        <f t="shared" si="9"/>
        <v/>
      </c>
      <c r="Z52" s="37" t="str">
        <f t="shared" ref="Z52:AF52" si="65">IF(Q52=0," ",Q52)</f>
        <v> </v>
      </c>
      <c r="AA52" s="37" t="str">
        <f t="shared" si="65"/>
        <v> </v>
      </c>
      <c r="AB52" s="37" t="str">
        <f t="shared" si="65"/>
        <v> </v>
      </c>
      <c r="AC52" s="37" t="str">
        <f t="shared" si="65"/>
        <v> </v>
      </c>
      <c r="AD52" s="37" t="str">
        <f t="shared" si="65"/>
        <v> </v>
      </c>
      <c r="AE52" s="37" t="str">
        <f t="shared" si="65"/>
        <v> </v>
      </c>
      <c r="AF52" s="37" t="str">
        <f t="shared" si="65"/>
        <v> 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3"/>
      <c r="B53" s="17"/>
      <c r="C53" s="60"/>
      <c r="D53" s="32"/>
      <c r="E53" s="61"/>
      <c r="F53" s="17"/>
      <c r="G53" s="59"/>
      <c r="H53" s="17"/>
      <c r="I53" s="17"/>
      <c r="J53" s="17"/>
      <c r="K53" s="17"/>
      <c r="L53" s="17"/>
      <c r="M53" s="62"/>
      <c r="N53" s="6" t="s">
        <v>279</v>
      </c>
      <c r="O53" s="6"/>
      <c r="P53" s="6"/>
      <c r="Q53" s="6"/>
      <c r="R53" s="44">
        <f t="shared" si="3"/>
        <v>0</v>
      </c>
      <c r="S53" s="45">
        <f t="shared" si="4"/>
        <v>0</v>
      </c>
      <c r="T53" s="44">
        <f t="shared" si="5"/>
        <v>0</v>
      </c>
      <c r="U53" s="44">
        <f t="shared" si="6"/>
        <v>0</v>
      </c>
      <c r="V53" s="44">
        <f t="shared" si="7"/>
        <v>0</v>
      </c>
      <c r="W53" s="44">
        <f t="shared" si="8"/>
        <v>0</v>
      </c>
      <c r="X53" s="7"/>
      <c r="Y53" s="37" t="str">
        <f t="shared" si="9"/>
        <v/>
      </c>
      <c r="Z53" s="37" t="str">
        <f t="shared" ref="Z53:AF53" si="66">IF(Q53=0," ",Q53)</f>
        <v> </v>
      </c>
      <c r="AA53" s="37" t="str">
        <f t="shared" si="66"/>
        <v> </v>
      </c>
      <c r="AB53" s="37" t="str">
        <f t="shared" si="66"/>
        <v> </v>
      </c>
      <c r="AC53" s="37" t="str">
        <f t="shared" si="66"/>
        <v> </v>
      </c>
      <c r="AD53" s="37" t="str">
        <f t="shared" si="66"/>
        <v> </v>
      </c>
      <c r="AE53" s="37" t="str">
        <f t="shared" si="66"/>
        <v> </v>
      </c>
      <c r="AF53" s="37" t="str">
        <f t="shared" si="66"/>
        <v> 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3"/>
      <c r="B54" s="17"/>
      <c r="C54" s="60"/>
      <c r="D54" s="32"/>
      <c r="E54" s="61"/>
      <c r="F54" s="17"/>
      <c r="G54" s="59"/>
      <c r="H54" s="17"/>
      <c r="I54" s="17"/>
      <c r="J54" s="17"/>
      <c r="K54" s="17"/>
      <c r="L54" s="17"/>
      <c r="M54" s="62"/>
      <c r="N54" s="6" t="s">
        <v>279</v>
      </c>
      <c r="O54" s="6"/>
      <c r="P54" s="6"/>
      <c r="Q54" s="6"/>
      <c r="R54" s="44">
        <f t="shared" si="3"/>
        <v>0</v>
      </c>
      <c r="S54" s="45">
        <f t="shared" si="4"/>
        <v>0</v>
      </c>
      <c r="T54" s="44">
        <f t="shared" si="5"/>
        <v>0</v>
      </c>
      <c r="U54" s="44">
        <f t="shared" si="6"/>
        <v>0</v>
      </c>
      <c r="V54" s="44">
        <f t="shared" si="7"/>
        <v>0</v>
      </c>
      <c r="W54" s="44">
        <f t="shared" si="8"/>
        <v>0</v>
      </c>
      <c r="X54" s="7"/>
      <c r="Y54" s="37" t="str">
        <f t="shared" si="9"/>
        <v/>
      </c>
      <c r="Z54" s="37" t="str">
        <f t="shared" ref="Z54:AF54" si="67">IF(Q54=0," ",Q54)</f>
        <v> </v>
      </c>
      <c r="AA54" s="37" t="str">
        <f t="shared" si="67"/>
        <v> </v>
      </c>
      <c r="AB54" s="37" t="str">
        <f t="shared" si="67"/>
        <v> </v>
      </c>
      <c r="AC54" s="37" t="str">
        <f t="shared" si="67"/>
        <v> </v>
      </c>
      <c r="AD54" s="37" t="str">
        <f t="shared" si="67"/>
        <v> </v>
      </c>
      <c r="AE54" s="37" t="str">
        <f t="shared" si="67"/>
        <v> </v>
      </c>
      <c r="AF54" s="37" t="str">
        <f t="shared" si="67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3"/>
      <c r="B55" s="17"/>
      <c r="C55" s="60"/>
      <c r="D55" s="32"/>
      <c r="E55" s="61"/>
      <c r="F55" s="17"/>
      <c r="G55" s="59"/>
      <c r="H55" s="17"/>
      <c r="I55" s="17"/>
      <c r="J55" s="17"/>
      <c r="K55" s="17"/>
      <c r="L55" s="17"/>
      <c r="M55" s="62"/>
      <c r="N55" s="6" t="s">
        <v>279</v>
      </c>
      <c r="O55" s="6"/>
      <c r="P55" s="6"/>
      <c r="Q55" s="6"/>
      <c r="R55" s="44">
        <f t="shared" si="3"/>
        <v>0</v>
      </c>
      <c r="S55" s="45">
        <f t="shared" si="4"/>
        <v>0</v>
      </c>
      <c r="T55" s="44">
        <f t="shared" si="5"/>
        <v>0</v>
      </c>
      <c r="U55" s="44">
        <f t="shared" si="6"/>
        <v>0</v>
      </c>
      <c r="V55" s="44">
        <f t="shared" si="7"/>
        <v>0</v>
      </c>
      <c r="W55" s="44">
        <f t="shared" si="8"/>
        <v>0</v>
      </c>
      <c r="X55" s="7"/>
      <c r="Y55" s="37" t="str">
        <f t="shared" si="9"/>
        <v/>
      </c>
      <c r="Z55" s="37" t="str">
        <f t="shared" ref="Z55:AF55" si="68">IF(Q55=0," ",Q55)</f>
        <v> </v>
      </c>
      <c r="AA55" s="37" t="str">
        <f t="shared" si="68"/>
        <v> </v>
      </c>
      <c r="AB55" s="37" t="str">
        <f t="shared" si="68"/>
        <v> </v>
      </c>
      <c r="AC55" s="37" t="str">
        <f t="shared" si="68"/>
        <v> </v>
      </c>
      <c r="AD55" s="37" t="str">
        <f t="shared" si="68"/>
        <v> </v>
      </c>
      <c r="AE55" s="37" t="str">
        <f t="shared" si="68"/>
        <v> </v>
      </c>
      <c r="AF55" s="37" t="str">
        <f t="shared" si="68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3"/>
      <c r="B56" s="17"/>
      <c r="C56" s="60"/>
      <c r="D56" s="32"/>
      <c r="E56" s="61"/>
      <c r="F56" s="17"/>
      <c r="G56" s="59"/>
      <c r="H56" s="17"/>
      <c r="I56" s="17"/>
      <c r="J56" s="17"/>
      <c r="K56" s="17"/>
      <c r="L56" s="17"/>
      <c r="M56" s="62"/>
      <c r="N56" s="6" t="s">
        <v>279</v>
      </c>
      <c r="O56" s="6"/>
      <c r="P56" s="6"/>
      <c r="Q56" s="6"/>
      <c r="R56" s="44">
        <f t="shared" si="3"/>
        <v>0</v>
      </c>
      <c r="S56" s="45">
        <f t="shared" si="4"/>
        <v>0</v>
      </c>
      <c r="T56" s="44">
        <f t="shared" si="5"/>
        <v>0</v>
      </c>
      <c r="U56" s="44">
        <f t="shared" si="6"/>
        <v>0</v>
      </c>
      <c r="V56" s="44">
        <f t="shared" si="7"/>
        <v>0</v>
      </c>
      <c r="W56" s="44">
        <f t="shared" si="8"/>
        <v>0</v>
      </c>
      <c r="X56" s="7"/>
      <c r="Y56" s="37" t="str">
        <f t="shared" si="9"/>
        <v/>
      </c>
      <c r="Z56" s="37" t="str">
        <f t="shared" ref="Z56:AF56" si="69">IF(Q56=0," ",Q56)</f>
        <v> </v>
      </c>
      <c r="AA56" s="37" t="str">
        <f t="shared" si="69"/>
        <v> </v>
      </c>
      <c r="AB56" s="37" t="str">
        <f t="shared" si="69"/>
        <v> </v>
      </c>
      <c r="AC56" s="37" t="str">
        <f t="shared" si="69"/>
        <v> </v>
      </c>
      <c r="AD56" s="37" t="str">
        <f t="shared" si="69"/>
        <v> </v>
      </c>
      <c r="AE56" s="37" t="str">
        <f t="shared" si="69"/>
        <v> </v>
      </c>
      <c r="AF56" s="37" t="str">
        <f t="shared" si="69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3"/>
      <c r="B57" s="17"/>
      <c r="C57" s="60"/>
      <c r="D57" s="32"/>
      <c r="E57" s="61"/>
      <c r="F57" s="17"/>
      <c r="G57" s="59"/>
      <c r="H57" s="17"/>
      <c r="I57" s="17"/>
      <c r="J57" s="17"/>
      <c r="K57" s="17"/>
      <c r="L57" s="17"/>
      <c r="M57" s="62"/>
      <c r="N57" s="6" t="s">
        <v>279</v>
      </c>
      <c r="O57" s="6"/>
      <c r="P57" s="6"/>
      <c r="Q57" s="6"/>
      <c r="R57" s="44">
        <f t="shared" si="3"/>
        <v>0</v>
      </c>
      <c r="S57" s="45">
        <f t="shared" si="4"/>
        <v>0</v>
      </c>
      <c r="T57" s="44">
        <f t="shared" si="5"/>
        <v>0</v>
      </c>
      <c r="U57" s="44">
        <f t="shared" si="6"/>
        <v>0</v>
      </c>
      <c r="V57" s="44">
        <f t="shared" si="7"/>
        <v>0</v>
      </c>
      <c r="W57" s="44">
        <f t="shared" si="8"/>
        <v>0</v>
      </c>
      <c r="X57" s="7"/>
      <c r="Y57" s="37" t="str">
        <f t="shared" si="9"/>
        <v/>
      </c>
      <c r="Z57" s="37" t="str">
        <f t="shared" ref="Z57:AF57" si="70">IF(Q57=0," ",Q57)</f>
        <v> </v>
      </c>
      <c r="AA57" s="37" t="str">
        <f t="shared" si="70"/>
        <v> </v>
      </c>
      <c r="AB57" s="37" t="str">
        <f t="shared" si="70"/>
        <v> </v>
      </c>
      <c r="AC57" s="37" t="str">
        <f t="shared" si="70"/>
        <v> </v>
      </c>
      <c r="AD57" s="37" t="str">
        <f t="shared" si="70"/>
        <v> </v>
      </c>
      <c r="AE57" s="37" t="str">
        <f t="shared" si="70"/>
        <v> </v>
      </c>
      <c r="AF57" s="37" t="str">
        <f t="shared" si="70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3"/>
      <c r="B58" s="17"/>
      <c r="C58" s="60"/>
      <c r="D58" s="32"/>
      <c r="E58" s="61"/>
      <c r="F58" s="17"/>
      <c r="G58" s="59"/>
      <c r="H58" s="17"/>
      <c r="I58" s="17"/>
      <c r="J58" s="17"/>
      <c r="K58" s="17"/>
      <c r="L58" s="17"/>
      <c r="M58" s="62"/>
      <c r="N58" s="6" t="s">
        <v>279</v>
      </c>
      <c r="O58" s="6"/>
      <c r="P58" s="6"/>
      <c r="Q58" s="6"/>
      <c r="R58" s="44">
        <f t="shared" si="3"/>
        <v>0</v>
      </c>
      <c r="S58" s="45">
        <f t="shared" si="4"/>
        <v>0</v>
      </c>
      <c r="T58" s="44">
        <f t="shared" si="5"/>
        <v>0</v>
      </c>
      <c r="U58" s="44">
        <f t="shared" si="6"/>
        <v>0</v>
      </c>
      <c r="V58" s="44">
        <f t="shared" si="7"/>
        <v>0</v>
      </c>
      <c r="W58" s="44">
        <f t="shared" si="8"/>
        <v>0</v>
      </c>
      <c r="X58" s="7"/>
      <c r="Y58" s="37" t="str">
        <f t="shared" si="9"/>
        <v/>
      </c>
      <c r="Z58" s="37" t="str">
        <f t="shared" ref="Z58:AF58" si="71">IF(Q58=0," ",Q58)</f>
        <v> </v>
      </c>
      <c r="AA58" s="37" t="str">
        <f t="shared" si="71"/>
        <v> </v>
      </c>
      <c r="AB58" s="37" t="str">
        <f t="shared" si="71"/>
        <v> </v>
      </c>
      <c r="AC58" s="37" t="str">
        <f t="shared" si="71"/>
        <v> </v>
      </c>
      <c r="AD58" s="37" t="str">
        <f t="shared" si="71"/>
        <v> </v>
      </c>
      <c r="AE58" s="37" t="str">
        <f t="shared" si="71"/>
        <v> </v>
      </c>
      <c r="AF58" s="37" t="str">
        <f t="shared" si="71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3"/>
      <c r="B59" s="17"/>
      <c r="C59" s="60"/>
      <c r="D59" s="32"/>
      <c r="E59" s="61"/>
      <c r="F59" s="17"/>
      <c r="G59" s="59"/>
      <c r="H59" s="17"/>
      <c r="I59" s="17"/>
      <c r="J59" s="17"/>
      <c r="K59" s="17"/>
      <c r="L59" s="17"/>
      <c r="M59" s="62"/>
      <c r="N59" s="6" t="s">
        <v>279</v>
      </c>
      <c r="O59" s="6"/>
      <c r="P59" s="6"/>
      <c r="Q59" s="6"/>
      <c r="R59" s="44">
        <f t="shared" si="3"/>
        <v>0</v>
      </c>
      <c r="S59" s="45">
        <f t="shared" si="4"/>
        <v>0</v>
      </c>
      <c r="T59" s="44">
        <f t="shared" si="5"/>
        <v>0</v>
      </c>
      <c r="U59" s="44">
        <f t="shared" si="6"/>
        <v>0</v>
      </c>
      <c r="V59" s="44">
        <f t="shared" si="7"/>
        <v>0</v>
      </c>
      <c r="W59" s="44">
        <f t="shared" si="8"/>
        <v>0</v>
      </c>
      <c r="X59" s="7"/>
      <c r="Y59" s="37" t="str">
        <f t="shared" si="9"/>
        <v/>
      </c>
      <c r="Z59" s="37" t="str">
        <f t="shared" ref="Z59:AF59" si="72">IF(Q59=0," ",Q59)</f>
        <v> </v>
      </c>
      <c r="AA59" s="37" t="str">
        <f t="shared" si="72"/>
        <v> </v>
      </c>
      <c r="AB59" s="37" t="str">
        <f t="shared" si="72"/>
        <v> </v>
      </c>
      <c r="AC59" s="37" t="str">
        <f t="shared" si="72"/>
        <v> </v>
      </c>
      <c r="AD59" s="37" t="str">
        <f t="shared" si="72"/>
        <v> </v>
      </c>
      <c r="AE59" s="37" t="str">
        <f t="shared" si="72"/>
        <v> </v>
      </c>
      <c r="AF59" s="37" t="str">
        <f t="shared" si="72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3"/>
      <c r="B60" s="17"/>
      <c r="C60" s="60"/>
      <c r="D60" s="32"/>
      <c r="E60" s="61"/>
      <c r="F60" s="17"/>
      <c r="G60" s="59"/>
      <c r="H60" s="17"/>
      <c r="I60" s="17"/>
      <c r="J60" s="17"/>
      <c r="K60" s="17"/>
      <c r="L60" s="17"/>
      <c r="M60" s="62"/>
      <c r="N60" s="6" t="s">
        <v>279</v>
      </c>
      <c r="O60" s="6"/>
      <c r="P60" s="6"/>
      <c r="Q60" s="6"/>
      <c r="R60" s="44">
        <f t="shared" si="3"/>
        <v>0</v>
      </c>
      <c r="S60" s="45">
        <f t="shared" si="4"/>
        <v>0</v>
      </c>
      <c r="T60" s="44">
        <f t="shared" si="5"/>
        <v>0</v>
      </c>
      <c r="U60" s="44">
        <f t="shared" si="6"/>
        <v>0</v>
      </c>
      <c r="V60" s="44">
        <f t="shared" si="7"/>
        <v>0</v>
      </c>
      <c r="W60" s="44">
        <f t="shared" si="8"/>
        <v>0</v>
      </c>
      <c r="X60" s="7"/>
      <c r="Y60" s="37" t="str">
        <f t="shared" si="9"/>
        <v/>
      </c>
      <c r="Z60" s="37" t="str">
        <f t="shared" ref="Z60:AF60" si="73">IF(Q60=0," ",Q60)</f>
        <v> </v>
      </c>
      <c r="AA60" s="37" t="str">
        <f t="shared" si="73"/>
        <v> </v>
      </c>
      <c r="AB60" s="37" t="str">
        <f t="shared" si="73"/>
        <v> </v>
      </c>
      <c r="AC60" s="37" t="str">
        <f t="shared" si="73"/>
        <v> </v>
      </c>
      <c r="AD60" s="37" t="str">
        <f t="shared" si="73"/>
        <v> </v>
      </c>
      <c r="AE60" s="37" t="str">
        <f t="shared" si="73"/>
        <v> </v>
      </c>
      <c r="AF60" s="37" t="str">
        <f t="shared" si="73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3"/>
      <c r="B61" s="17"/>
      <c r="C61" s="60"/>
      <c r="D61" s="32"/>
      <c r="E61" s="61"/>
      <c r="F61" s="17"/>
      <c r="G61" s="59"/>
      <c r="H61" s="17"/>
      <c r="I61" s="17"/>
      <c r="J61" s="17"/>
      <c r="K61" s="17"/>
      <c r="L61" s="17"/>
      <c r="M61" s="62"/>
      <c r="N61" s="6" t="s">
        <v>279</v>
      </c>
      <c r="O61" s="6"/>
      <c r="P61" s="6"/>
      <c r="Q61" s="6"/>
      <c r="R61" s="44">
        <f t="shared" si="3"/>
        <v>0</v>
      </c>
      <c r="S61" s="45">
        <f t="shared" si="4"/>
        <v>0</v>
      </c>
      <c r="T61" s="44">
        <f t="shared" si="5"/>
        <v>0</v>
      </c>
      <c r="U61" s="44">
        <f t="shared" si="6"/>
        <v>0</v>
      </c>
      <c r="V61" s="44">
        <f t="shared" si="7"/>
        <v>0</v>
      </c>
      <c r="W61" s="44">
        <f t="shared" si="8"/>
        <v>0</v>
      </c>
      <c r="X61" s="7"/>
      <c r="Y61" s="37" t="str">
        <f t="shared" si="9"/>
        <v/>
      </c>
      <c r="Z61" s="37" t="str">
        <f t="shared" ref="Z61:AF61" si="74">IF(Q61=0," ",Q61)</f>
        <v> </v>
      </c>
      <c r="AA61" s="37" t="str">
        <f t="shared" si="74"/>
        <v> </v>
      </c>
      <c r="AB61" s="37" t="str">
        <f t="shared" si="74"/>
        <v> </v>
      </c>
      <c r="AC61" s="37" t="str">
        <f t="shared" si="74"/>
        <v> </v>
      </c>
      <c r="AD61" s="37" t="str">
        <f t="shared" si="74"/>
        <v> </v>
      </c>
      <c r="AE61" s="37" t="str">
        <f t="shared" si="74"/>
        <v> </v>
      </c>
      <c r="AF61" s="37" t="str">
        <f t="shared" si="74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3"/>
      <c r="B62" s="17"/>
      <c r="C62" s="60"/>
      <c r="D62" s="32"/>
      <c r="E62" s="61"/>
      <c r="F62" s="17"/>
      <c r="G62" s="59"/>
      <c r="H62" s="17"/>
      <c r="I62" s="17"/>
      <c r="J62" s="17"/>
      <c r="K62" s="17"/>
      <c r="L62" s="17"/>
      <c r="M62" s="62"/>
      <c r="N62" s="6" t="s">
        <v>279</v>
      </c>
      <c r="O62" s="6"/>
      <c r="P62" s="6"/>
      <c r="Q62" s="6"/>
      <c r="R62" s="44">
        <f t="shared" si="3"/>
        <v>0</v>
      </c>
      <c r="S62" s="45">
        <f t="shared" si="4"/>
        <v>0</v>
      </c>
      <c r="T62" s="44">
        <f t="shared" si="5"/>
        <v>0</v>
      </c>
      <c r="U62" s="44">
        <f t="shared" si="6"/>
        <v>0</v>
      </c>
      <c r="V62" s="44">
        <f t="shared" si="7"/>
        <v>0</v>
      </c>
      <c r="W62" s="44">
        <f t="shared" si="8"/>
        <v>0</v>
      </c>
      <c r="X62" s="7"/>
      <c r="Y62" s="37" t="str">
        <f t="shared" si="9"/>
        <v/>
      </c>
      <c r="Z62" s="37" t="str">
        <f t="shared" ref="Z62:AF62" si="75">IF(Q62=0," ",Q62)</f>
        <v> </v>
      </c>
      <c r="AA62" s="37" t="str">
        <f t="shared" si="75"/>
        <v> </v>
      </c>
      <c r="AB62" s="37" t="str">
        <f t="shared" si="75"/>
        <v> </v>
      </c>
      <c r="AC62" s="37" t="str">
        <f t="shared" si="75"/>
        <v> </v>
      </c>
      <c r="AD62" s="37" t="str">
        <f t="shared" si="75"/>
        <v> </v>
      </c>
      <c r="AE62" s="37" t="str">
        <f t="shared" si="75"/>
        <v> </v>
      </c>
      <c r="AF62" s="37" t="str">
        <f t="shared" si="75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3"/>
      <c r="B63" s="17"/>
      <c r="C63" s="60"/>
      <c r="D63" s="32"/>
      <c r="E63" s="61"/>
      <c r="F63" s="17"/>
      <c r="G63" s="59"/>
      <c r="H63" s="17"/>
      <c r="I63" s="17"/>
      <c r="J63" s="17"/>
      <c r="K63" s="17"/>
      <c r="L63" s="17"/>
      <c r="M63" s="62"/>
      <c r="N63" s="6" t="s">
        <v>279</v>
      </c>
      <c r="O63" s="6"/>
      <c r="P63" s="6"/>
      <c r="Q63" s="6"/>
      <c r="R63" s="44">
        <f t="shared" si="3"/>
        <v>0</v>
      </c>
      <c r="S63" s="45">
        <f t="shared" si="4"/>
        <v>0</v>
      </c>
      <c r="T63" s="44">
        <f t="shared" si="5"/>
        <v>0</v>
      </c>
      <c r="U63" s="44">
        <f t="shared" si="6"/>
        <v>0</v>
      </c>
      <c r="V63" s="44">
        <f t="shared" si="7"/>
        <v>0</v>
      </c>
      <c r="W63" s="44">
        <f t="shared" si="8"/>
        <v>0</v>
      </c>
      <c r="X63" s="7"/>
      <c r="Y63" s="37" t="str">
        <f t="shared" si="9"/>
        <v/>
      </c>
      <c r="Z63" s="37" t="str">
        <f t="shared" ref="Z63:AF63" si="76">IF(Q63=0," ",Q63)</f>
        <v> </v>
      </c>
      <c r="AA63" s="37" t="str">
        <f t="shared" si="76"/>
        <v> </v>
      </c>
      <c r="AB63" s="37" t="str">
        <f t="shared" si="76"/>
        <v> </v>
      </c>
      <c r="AC63" s="37" t="str">
        <f t="shared" si="76"/>
        <v> </v>
      </c>
      <c r="AD63" s="37" t="str">
        <f t="shared" si="76"/>
        <v> </v>
      </c>
      <c r="AE63" s="37" t="str">
        <f t="shared" si="76"/>
        <v> </v>
      </c>
      <c r="AF63" s="37" t="str">
        <f t="shared" si="76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3"/>
      <c r="B64" s="17"/>
      <c r="C64" s="60"/>
      <c r="D64" s="32"/>
      <c r="E64" s="61"/>
      <c r="F64" s="17"/>
      <c r="G64" s="59"/>
      <c r="H64" s="17"/>
      <c r="I64" s="17"/>
      <c r="J64" s="17"/>
      <c r="K64" s="17"/>
      <c r="L64" s="17"/>
      <c r="M64" s="62"/>
      <c r="N64" s="6" t="s">
        <v>279</v>
      </c>
      <c r="O64" s="6"/>
      <c r="P64" s="6"/>
      <c r="Q64" s="6"/>
      <c r="R64" s="44">
        <f t="shared" si="3"/>
        <v>0</v>
      </c>
      <c r="S64" s="45">
        <f t="shared" si="4"/>
        <v>0</v>
      </c>
      <c r="T64" s="44">
        <f t="shared" si="5"/>
        <v>0</v>
      </c>
      <c r="U64" s="44">
        <f t="shared" si="6"/>
        <v>0</v>
      </c>
      <c r="V64" s="44">
        <f t="shared" si="7"/>
        <v>0</v>
      </c>
      <c r="W64" s="44">
        <f t="shared" si="8"/>
        <v>0</v>
      </c>
      <c r="X64" s="7"/>
      <c r="Y64" s="37" t="str">
        <f t="shared" si="9"/>
        <v/>
      </c>
      <c r="Z64" s="37" t="str">
        <f t="shared" ref="Z64:AF64" si="77">IF(Q64=0," ",Q64)</f>
        <v> </v>
      </c>
      <c r="AA64" s="37" t="str">
        <f t="shared" si="77"/>
        <v> </v>
      </c>
      <c r="AB64" s="37" t="str">
        <f t="shared" si="77"/>
        <v> </v>
      </c>
      <c r="AC64" s="37" t="str">
        <f t="shared" si="77"/>
        <v> </v>
      </c>
      <c r="AD64" s="37" t="str">
        <f t="shared" si="77"/>
        <v> </v>
      </c>
      <c r="AE64" s="37" t="str">
        <f t="shared" si="77"/>
        <v> </v>
      </c>
      <c r="AF64" s="37" t="str">
        <f t="shared" si="77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3"/>
      <c r="B65" s="17"/>
      <c r="C65" s="60"/>
      <c r="D65" s="32"/>
      <c r="E65" s="61"/>
      <c r="F65" s="17"/>
      <c r="G65" s="59"/>
      <c r="H65" s="17"/>
      <c r="I65" s="17"/>
      <c r="J65" s="17"/>
      <c r="K65" s="17"/>
      <c r="L65" s="17"/>
      <c r="M65" s="62"/>
      <c r="N65" s="6" t="s">
        <v>279</v>
      </c>
      <c r="O65" s="6"/>
      <c r="P65" s="6"/>
      <c r="Q65" s="6"/>
      <c r="R65" s="44">
        <f t="shared" si="3"/>
        <v>0</v>
      </c>
      <c r="S65" s="45">
        <f t="shared" si="4"/>
        <v>0</v>
      </c>
      <c r="T65" s="44">
        <f t="shared" si="5"/>
        <v>0</v>
      </c>
      <c r="U65" s="44">
        <f t="shared" si="6"/>
        <v>0</v>
      </c>
      <c r="V65" s="44">
        <f t="shared" si="7"/>
        <v>0</v>
      </c>
      <c r="W65" s="44">
        <f t="shared" si="8"/>
        <v>0</v>
      </c>
      <c r="X65" s="7"/>
      <c r="Y65" s="37" t="str">
        <f t="shared" si="9"/>
        <v/>
      </c>
      <c r="Z65" s="37" t="str">
        <f t="shared" ref="Z65:AF65" si="78">IF(Q65=0," ",Q65)</f>
        <v> </v>
      </c>
      <c r="AA65" s="37" t="str">
        <f t="shared" si="78"/>
        <v> </v>
      </c>
      <c r="AB65" s="37" t="str">
        <f t="shared" si="78"/>
        <v> </v>
      </c>
      <c r="AC65" s="37" t="str">
        <f t="shared" si="78"/>
        <v> </v>
      </c>
      <c r="AD65" s="37" t="str">
        <f t="shared" si="78"/>
        <v> </v>
      </c>
      <c r="AE65" s="37" t="str">
        <f t="shared" si="78"/>
        <v> </v>
      </c>
      <c r="AF65" s="37" t="str">
        <f t="shared" si="78"/>
        <v> 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3"/>
      <c r="B66" s="17"/>
      <c r="C66" s="60"/>
      <c r="D66" s="32"/>
      <c r="E66" s="61"/>
      <c r="F66" s="17"/>
      <c r="G66" s="59"/>
      <c r="H66" s="17"/>
      <c r="I66" s="17"/>
      <c r="J66" s="17"/>
      <c r="K66" s="17"/>
      <c r="L66" s="17"/>
      <c r="M66" s="62"/>
      <c r="N66" s="6" t="s">
        <v>279</v>
      </c>
      <c r="O66" s="6"/>
      <c r="P66" s="6"/>
      <c r="Q66" s="6"/>
      <c r="R66" s="44">
        <f t="shared" si="3"/>
        <v>0</v>
      </c>
      <c r="S66" s="45">
        <f t="shared" si="4"/>
        <v>0</v>
      </c>
      <c r="T66" s="44">
        <f t="shared" si="5"/>
        <v>0</v>
      </c>
      <c r="U66" s="44">
        <f t="shared" si="6"/>
        <v>0</v>
      </c>
      <c r="V66" s="44">
        <f t="shared" si="7"/>
        <v>0</v>
      </c>
      <c r="W66" s="44">
        <f t="shared" si="8"/>
        <v>0</v>
      </c>
      <c r="X66" s="7"/>
      <c r="Y66" s="37" t="str">
        <f t="shared" si="9"/>
        <v/>
      </c>
      <c r="Z66" s="37" t="str">
        <f t="shared" ref="Z66:AF66" si="79">IF(Q66=0," ",Q66)</f>
        <v> </v>
      </c>
      <c r="AA66" s="37" t="str">
        <f t="shared" si="79"/>
        <v> </v>
      </c>
      <c r="AB66" s="37" t="str">
        <f t="shared" si="79"/>
        <v> </v>
      </c>
      <c r="AC66" s="37" t="str">
        <f t="shared" si="79"/>
        <v> </v>
      </c>
      <c r="AD66" s="37" t="str">
        <f t="shared" si="79"/>
        <v> </v>
      </c>
      <c r="AE66" s="37" t="str">
        <f t="shared" si="79"/>
        <v> </v>
      </c>
      <c r="AF66" s="37" t="str">
        <f t="shared" si="79"/>
        <v> 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3"/>
      <c r="B67" s="17"/>
      <c r="C67" s="60"/>
      <c r="D67" s="32"/>
      <c r="E67" s="61"/>
      <c r="F67" s="17"/>
      <c r="G67" s="59"/>
      <c r="H67" s="17"/>
      <c r="I67" s="17"/>
      <c r="J67" s="17"/>
      <c r="K67" s="17"/>
      <c r="L67" s="17"/>
      <c r="M67" s="62"/>
      <c r="N67" s="6" t="s">
        <v>279</v>
      </c>
      <c r="O67" s="6"/>
      <c r="P67" s="6"/>
      <c r="Q67" s="6"/>
      <c r="R67" s="44">
        <f t="shared" si="3"/>
        <v>0</v>
      </c>
      <c r="S67" s="45">
        <f t="shared" si="4"/>
        <v>0</v>
      </c>
      <c r="T67" s="44">
        <f t="shared" si="5"/>
        <v>0</v>
      </c>
      <c r="U67" s="44">
        <f t="shared" si="6"/>
        <v>0</v>
      </c>
      <c r="V67" s="44">
        <f t="shared" si="7"/>
        <v>0</v>
      </c>
      <c r="W67" s="44">
        <f t="shared" si="8"/>
        <v>0</v>
      </c>
      <c r="X67" s="7"/>
      <c r="Y67" s="37" t="str">
        <f t="shared" si="9"/>
        <v/>
      </c>
      <c r="Z67" s="37" t="str">
        <f t="shared" ref="Z67:AF67" si="80">IF(Q67=0," ",Q67)</f>
        <v> </v>
      </c>
      <c r="AA67" s="37" t="str">
        <f t="shared" si="80"/>
        <v> </v>
      </c>
      <c r="AB67" s="37" t="str">
        <f t="shared" si="80"/>
        <v> </v>
      </c>
      <c r="AC67" s="37" t="str">
        <f t="shared" si="80"/>
        <v> </v>
      </c>
      <c r="AD67" s="37" t="str">
        <f t="shared" si="80"/>
        <v> </v>
      </c>
      <c r="AE67" s="37" t="str">
        <f t="shared" si="80"/>
        <v> </v>
      </c>
      <c r="AF67" s="37" t="str">
        <f t="shared" si="80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3"/>
      <c r="B68" s="17"/>
      <c r="C68" s="60"/>
      <c r="D68" s="32"/>
      <c r="E68" s="61"/>
      <c r="F68" s="17"/>
      <c r="G68" s="59"/>
      <c r="H68" s="17"/>
      <c r="I68" s="17"/>
      <c r="J68" s="17"/>
      <c r="K68" s="17"/>
      <c r="L68" s="17"/>
      <c r="M68" s="62"/>
      <c r="N68" s="6" t="s">
        <v>279</v>
      </c>
      <c r="O68" s="6"/>
      <c r="P68" s="6"/>
      <c r="Q68" s="6"/>
      <c r="R68" s="44">
        <f t="shared" si="3"/>
        <v>0</v>
      </c>
      <c r="S68" s="45">
        <f t="shared" si="4"/>
        <v>0</v>
      </c>
      <c r="T68" s="44">
        <f t="shared" si="5"/>
        <v>0</v>
      </c>
      <c r="U68" s="44">
        <f t="shared" si="6"/>
        <v>0</v>
      </c>
      <c r="V68" s="44">
        <f t="shared" si="7"/>
        <v>0</v>
      </c>
      <c r="W68" s="44">
        <f t="shared" si="8"/>
        <v>0</v>
      </c>
      <c r="X68" s="7"/>
      <c r="Y68" s="37" t="str">
        <f t="shared" si="9"/>
        <v/>
      </c>
      <c r="Z68" s="37" t="str">
        <f t="shared" ref="Z68:AF68" si="81">IF(Q68=0," ",Q68)</f>
        <v> </v>
      </c>
      <c r="AA68" s="37" t="str">
        <f t="shared" si="81"/>
        <v> </v>
      </c>
      <c r="AB68" s="37" t="str">
        <f t="shared" si="81"/>
        <v> </v>
      </c>
      <c r="AC68" s="37" t="str">
        <f t="shared" si="81"/>
        <v> </v>
      </c>
      <c r="AD68" s="37" t="str">
        <f t="shared" si="81"/>
        <v> </v>
      </c>
      <c r="AE68" s="37" t="str">
        <f t="shared" si="81"/>
        <v> </v>
      </c>
      <c r="AF68" s="37" t="str">
        <f t="shared" si="81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3"/>
      <c r="B69" s="17"/>
      <c r="C69" s="60"/>
      <c r="D69" s="32"/>
      <c r="E69" s="61"/>
      <c r="F69" s="17"/>
      <c r="G69" s="59"/>
      <c r="H69" s="17"/>
      <c r="I69" s="17"/>
      <c r="J69" s="17"/>
      <c r="K69" s="17"/>
      <c r="L69" s="17"/>
      <c r="M69" s="62"/>
      <c r="N69" s="6" t="s">
        <v>279</v>
      </c>
      <c r="O69" s="6"/>
      <c r="P69" s="6"/>
      <c r="Q69" s="6"/>
      <c r="R69" s="44">
        <f t="shared" si="3"/>
        <v>0</v>
      </c>
      <c r="S69" s="45">
        <f t="shared" si="4"/>
        <v>0</v>
      </c>
      <c r="T69" s="44">
        <f t="shared" si="5"/>
        <v>0</v>
      </c>
      <c r="U69" s="44">
        <f t="shared" si="6"/>
        <v>0</v>
      </c>
      <c r="V69" s="44">
        <f t="shared" si="7"/>
        <v>0</v>
      </c>
      <c r="W69" s="44">
        <f t="shared" si="8"/>
        <v>0</v>
      </c>
      <c r="X69" s="7"/>
      <c r="Y69" s="37" t="str">
        <f t="shared" si="9"/>
        <v/>
      </c>
      <c r="Z69" s="37" t="str">
        <f t="shared" ref="Z69:AF69" si="82">IF(Q69=0," ",Q69)</f>
        <v> </v>
      </c>
      <c r="AA69" s="37" t="str">
        <f t="shared" si="82"/>
        <v> </v>
      </c>
      <c r="AB69" s="37" t="str">
        <f t="shared" si="82"/>
        <v> </v>
      </c>
      <c r="AC69" s="37" t="str">
        <f t="shared" si="82"/>
        <v> </v>
      </c>
      <c r="AD69" s="37" t="str">
        <f t="shared" si="82"/>
        <v> </v>
      </c>
      <c r="AE69" s="37" t="str">
        <f t="shared" si="82"/>
        <v> </v>
      </c>
      <c r="AF69" s="37" t="str">
        <f t="shared" si="82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59"/>
      <c r="B70" s="17"/>
      <c r="C70" s="60"/>
      <c r="D70" s="32"/>
      <c r="E70" s="61"/>
      <c r="F70" s="17"/>
      <c r="G70" s="59"/>
      <c r="H70" s="17"/>
      <c r="I70" s="17"/>
      <c r="J70" s="17"/>
      <c r="K70" s="17"/>
      <c r="L70" s="17"/>
      <c r="M70" s="62"/>
      <c r="N70" s="6" t="s">
        <v>279</v>
      </c>
      <c r="O70" s="6"/>
      <c r="P70" s="6"/>
      <c r="Q70" s="6"/>
      <c r="R70" s="44">
        <f t="shared" si="3"/>
        <v>0</v>
      </c>
      <c r="S70" s="45">
        <f t="shared" si="4"/>
        <v>0</v>
      </c>
      <c r="T70" s="44">
        <f t="shared" si="5"/>
        <v>0</v>
      </c>
      <c r="U70" s="44">
        <f t="shared" si="6"/>
        <v>0</v>
      </c>
      <c r="V70" s="44">
        <f t="shared" si="7"/>
        <v>0</v>
      </c>
      <c r="W70" s="44">
        <f t="shared" si="8"/>
        <v>0</v>
      </c>
      <c r="X70" s="7"/>
      <c r="Y70" s="37" t="str">
        <f t="shared" si="9"/>
        <v/>
      </c>
      <c r="Z70" s="37" t="str">
        <f t="shared" ref="Z70:AF70" si="83">IF(Q70=0," ",Q70)</f>
        <v> </v>
      </c>
      <c r="AA70" s="37" t="str">
        <f t="shared" si="83"/>
        <v> </v>
      </c>
      <c r="AB70" s="37" t="str">
        <f t="shared" si="83"/>
        <v> </v>
      </c>
      <c r="AC70" s="37" t="str">
        <f t="shared" si="83"/>
        <v> </v>
      </c>
      <c r="AD70" s="37" t="str">
        <f t="shared" si="83"/>
        <v> </v>
      </c>
      <c r="AE70" s="37" t="str">
        <f t="shared" si="83"/>
        <v> </v>
      </c>
      <c r="AF70" s="37" t="str">
        <f t="shared" si="83"/>
        <v> </v>
      </c>
      <c r="AG70" s="7"/>
      <c r="AH70" s="7"/>
      <c r="AI70" s="29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A71" s="64"/>
      <c r="B71" s="64"/>
      <c r="C71" s="64"/>
      <c r="D71" s="64"/>
      <c r="E71" s="64"/>
      <c r="F71" s="64"/>
      <c r="G71" s="64"/>
      <c r="H71" s="64"/>
      <c r="I71" s="17"/>
      <c r="J71" s="17"/>
      <c r="K71" s="17"/>
      <c r="L71" s="17"/>
      <c r="M71" s="62"/>
      <c r="N71" s="6" t="s">
        <v>279</v>
      </c>
      <c r="O71" s="6"/>
      <c r="P71" s="6"/>
      <c r="Q71" s="6"/>
      <c r="R71" s="46"/>
      <c r="S71" s="46"/>
      <c r="T71" s="46"/>
      <c r="U71" s="46"/>
      <c r="V71" s="46"/>
      <c r="W71" s="46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9"/>
      <c r="AJ71" s="29"/>
      <c r="AK71" s="29"/>
      <c r="AL71" s="29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A72" s="64"/>
      <c r="B72" s="64"/>
      <c r="C72" s="64"/>
      <c r="D72" s="64"/>
      <c r="E72" s="64"/>
      <c r="F72" s="64"/>
      <c r="G72" s="64"/>
      <c r="H72" s="64"/>
      <c r="I72" s="17"/>
      <c r="J72" s="17"/>
      <c r="K72" s="17"/>
      <c r="L72" s="17"/>
      <c r="M72" s="62"/>
      <c r="N72" s="6" t="s">
        <v>279</v>
      </c>
      <c r="O72" s="53"/>
      <c r="P72" s="53"/>
      <c r="Q72" s="6"/>
      <c r="R72" s="46"/>
      <c r="S72" s="46"/>
      <c r="T72" s="46"/>
      <c r="U72" s="46"/>
      <c r="V72" s="46"/>
      <c r="W72" s="46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9"/>
      <c r="AJ72" s="29"/>
      <c r="AK72" s="29"/>
      <c r="AL72" s="29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17"/>
      <c r="B73" s="17"/>
      <c r="C73" s="17"/>
      <c r="D73" s="59"/>
      <c r="E73" s="59"/>
      <c r="F73" s="59"/>
      <c r="G73" s="59"/>
      <c r="H73" s="59"/>
      <c r="I73" s="17"/>
      <c r="J73" s="17"/>
      <c r="K73" s="17"/>
      <c r="L73" s="17"/>
      <c r="M73" s="62"/>
      <c r="N73" s="6" t="s">
        <v>279</v>
      </c>
      <c r="O73" s="53"/>
      <c r="P73" s="53"/>
      <c r="Q73" s="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17"/>
      <c r="B74" s="17"/>
      <c r="C74" s="17"/>
      <c r="D74" s="59"/>
      <c r="E74" s="59"/>
      <c r="F74" s="59"/>
      <c r="G74" s="59"/>
      <c r="H74" s="59"/>
      <c r="I74" s="17"/>
      <c r="J74" s="17"/>
      <c r="K74" s="17"/>
      <c r="L74" s="17"/>
      <c r="M74" s="62"/>
      <c r="N74" s="6" t="s">
        <v>279</v>
      </c>
      <c r="O74" s="53"/>
      <c r="P74" s="53"/>
      <c r="Q74" s="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17"/>
      <c r="B75" s="17"/>
      <c r="C75" s="17"/>
      <c r="D75" s="59"/>
      <c r="E75" s="59"/>
      <c r="F75" s="59"/>
      <c r="G75" s="59"/>
      <c r="H75" s="59"/>
      <c r="I75" s="17"/>
      <c r="J75" s="17"/>
      <c r="K75" s="17"/>
      <c r="L75" s="17"/>
      <c r="M75" s="62"/>
      <c r="N75" s="6" t="s">
        <v>279</v>
      </c>
      <c r="O75" s="53"/>
      <c r="P75" s="53"/>
      <c r="Q75" s="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17"/>
      <c r="B76" s="17"/>
      <c r="C76" s="17"/>
      <c r="D76" s="59"/>
      <c r="E76" s="59"/>
      <c r="F76" s="59"/>
      <c r="G76" s="59"/>
      <c r="H76" s="59"/>
      <c r="I76" s="17"/>
      <c r="J76" s="17"/>
      <c r="K76" s="17"/>
      <c r="L76" s="17"/>
      <c r="M76" s="62"/>
      <c r="N76" s="6" t="s">
        <v>279</v>
      </c>
      <c r="O76" s="53"/>
      <c r="P76" s="53"/>
      <c r="Q76" s="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17"/>
      <c r="B77" s="17"/>
      <c r="C77" s="17"/>
      <c r="D77" s="59"/>
      <c r="E77" s="59"/>
      <c r="F77" s="59"/>
      <c r="G77" s="59"/>
      <c r="H77" s="59"/>
      <c r="I77" s="17"/>
      <c r="J77" s="17"/>
      <c r="K77" s="17"/>
      <c r="L77" s="17"/>
      <c r="M77" s="62"/>
      <c r="N77" s="6" t="s">
        <v>279</v>
      </c>
      <c r="O77" s="53"/>
      <c r="P77" s="53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17"/>
      <c r="B78" s="17"/>
      <c r="C78" s="17"/>
      <c r="D78" s="59"/>
      <c r="E78" s="59"/>
      <c r="F78" s="59"/>
      <c r="G78" s="59"/>
      <c r="H78" s="59"/>
      <c r="I78" s="17"/>
      <c r="J78" s="17"/>
      <c r="K78" s="17"/>
      <c r="L78" s="17"/>
      <c r="M78" s="62"/>
      <c r="N78" s="6" t="s">
        <v>279</v>
      </c>
      <c r="O78" s="53"/>
      <c r="P78" s="53"/>
      <c r="Q78" s="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17"/>
      <c r="B79" s="17"/>
      <c r="C79" s="17"/>
      <c r="D79" s="59"/>
      <c r="E79" s="59"/>
      <c r="F79" s="59"/>
      <c r="G79" s="59"/>
      <c r="H79" s="59"/>
      <c r="I79" s="17"/>
      <c r="J79" s="17"/>
      <c r="K79" s="17"/>
      <c r="L79" s="17"/>
      <c r="M79" s="62"/>
      <c r="N79" s="6" t="s">
        <v>279</v>
      </c>
      <c r="O79" s="53"/>
      <c r="P79" s="53"/>
      <c r="Q79" s="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59"/>
      <c r="B80" s="59"/>
      <c r="C80" s="59"/>
      <c r="D80" s="59"/>
      <c r="E80" s="59"/>
      <c r="F80" s="59"/>
      <c r="G80" s="59"/>
      <c r="H80" s="59"/>
      <c r="I80" s="17"/>
      <c r="J80" s="17"/>
      <c r="K80" s="17"/>
      <c r="L80" s="17"/>
      <c r="M80" s="62"/>
      <c r="N80" s="6" t="s">
        <v>279</v>
      </c>
      <c r="O80" s="53"/>
      <c r="P80" s="53"/>
      <c r="Q80" s="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59"/>
      <c r="B81" s="59"/>
      <c r="C81" s="59"/>
      <c r="D81" s="59"/>
      <c r="E81" s="59"/>
      <c r="F81" s="59"/>
      <c r="G81" s="59"/>
      <c r="H81" s="59"/>
      <c r="I81" s="17"/>
      <c r="J81" s="17"/>
      <c r="K81" s="17"/>
      <c r="L81" s="17"/>
      <c r="M81" s="62"/>
      <c r="N81" s="6" t="s">
        <v>279</v>
      </c>
      <c r="O81" s="53"/>
      <c r="P81" s="53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59"/>
      <c r="B82" s="59"/>
      <c r="C82" s="59"/>
      <c r="D82" s="59"/>
      <c r="E82" s="59"/>
      <c r="F82" s="59"/>
      <c r="G82" s="59"/>
      <c r="H82" s="59"/>
      <c r="I82" s="17"/>
      <c r="J82" s="17"/>
      <c r="K82" s="17"/>
      <c r="L82" s="17"/>
      <c r="M82" s="62"/>
      <c r="N82" s="6" t="s">
        <v>279</v>
      </c>
      <c r="O82" s="53"/>
      <c r="P82" s="53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59"/>
      <c r="B83" s="59"/>
      <c r="C83" s="59"/>
      <c r="D83" s="59"/>
      <c r="E83" s="59"/>
      <c r="F83" s="59"/>
      <c r="G83" s="59"/>
      <c r="H83" s="59"/>
      <c r="I83" s="17"/>
      <c r="J83" s="17"/>
      <c r="K83" s="17"/>
      <c r="L83" s="17"/>
      <c r="M83" s="62"/>
      <c r="N83" s="6" t="s">
        <v>279</v>
      </c>
      <c r="O83" s="53"/>
      <c r="P83" s="53"/>
      <c r="Q83" s="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59"/>
      <c r="B84" s="59"/>
      <c r="C84" s="59"/>
      <c r="D84" s="59"/>
      <c r="E84" s="59"/>
      <c r="F84" s="59"/>
      <c r="G84" s="59"/>
      <c r="H84" s="59"/>
      <c r="I84" s="17"/>
      <c r="J84" s="17"/>
      <c r="K84" s="17"/>
      <c r="L84" s="17"/>
      <c r="M84" s="62"/>
      <c r="N84" s="6" t="s">
        <v>279</v>
      </c>
      <c r="O84" s="53"/>
      <c r="P84" s="53"/>
      <c r="Q84" s="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6"/>
      <c r="J85" s="6"/>
      <c r="K85" s="6"/>
      <c r="L85" s="6"/>
      <c r="M85" s="65"/>
      <c r="N85" s="6" t="s">
        <v>279</v>
      </c>
      <c r="O85" s="53"/>
      <c r="P85" s="53"/>
      <c r="Q85" s="53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6"/>
      <c r="J86" s="6"/>
      <c r="K86" s="6"/>
      <c r="L86" s="6"/>
      <c r="M86" s="65"/>
      <c r="N86" s="6" t="s">
        <v>279</v>
      </c>
      <c r="O86" s="53"/>
      <c r="P86" s="53"/>
      <c r="Q86" s="53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6"/>
      <c r="B87" s="66"/>
      <c r="C87" s="66"/>
      <c r="D87" s="66"/>
      <c r="E87" s="66"/>
      <c r="F87" s="66"/>
      <c r="G87" s="66"/>
      <c r="H87" s="66"/>
      <c r="I87" s="7"/>
      <c r="J87" s="29"/>
      <c r="K87" s="67"/>
      <c r="L87" s="68"/>
      <c r="M87" s="69"/>
      <c r="N87" s="68" t="s">
        <v>279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6"/>
      <c r="B88" s="66"/>
      <c r="C88" s="66"/>
      <c r="D88" s="66"/>
      <c r="E88" s="66"/>
      <c r="F88" s="66"/>
      <c r="G88" s="66"/>
      <c r="H88" s="66"/>
      <c r="I88" s="7"/>
      <c r="M88" s="69"/>
      <c r="N88" s="68" t="s">
        <v>279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6"/>
      <c r="B89" s="66"/>
      <c r="C89" s="66"/>
      <c r="D89" s="66"/>
      <c r="E89" s="66"/>
      <c r="F89" s="66"/>
      <c r="G89" s="66"/>
      <c r="H89" s="66"/>
      <c r="I89" s="66"/>
      <c r="J89" s="7"/>
      <c r="K89" s="7"/>
      <c r="L89" s="7"/>
      <c r="M89" s="70"/>
      <c r="N89" s="7" t="s">
        <v>279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6"/>
      <c r="B90" s="66"/>
      <c r="C90" s="66"/>
      <c r="D90" s="66"/>
      <c r="E90" s="66"/>
      <c r="F90" s="66"/>
      <c r="G90" s="66"/>
      <c r="H90" s="66"/>
      <c r="I90" s="66"/>
      <c r="J90" s="7"/>
      <c r="K90" s="7"/>
      <c r="L90" s="7"/>
      <c r="M90" s="70"/>
      <c r="N90" s="7" t="s">
        <v>279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6"/>
      <c r="B91" s="66"/>
      <c r="C91" s="66"/>
      <c r="D91" s="66"/>
      <c r="E91" s="66"/>
      <c r="F91" s="66"/>
      <c r="G91" s="66"/>
      <c r="H91" s="66"/>
      <c r="I91" s="66"/>
      <c r="J91" s="7"/>
      <c r="K91" s="7"/>
      <c r="L91" s="7"/>
      <c r="M91" s="70"/>
      <c r="N91" s="7" t="s">
        <v>279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6"/>
      <c r="B92" s="66"/>
      <c r="C92" s="66"/>
      <c r="D92" s="66"/>
      <c r="E92" s="66"/>
      <c r="F92" s="66"/>
      <c r="G92" s="66"/>
      <c r="H92" s="66"/>
      <c r="I92" s="66"/>
      <c r="J92" s="7"/>
      <c r="K92" s="7"/>
      <c r="L92" s="7"/>
      <c r="M92" s="70"/>
      <c r="N92" s="7" t="s">
        <v>279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6"/>
      <c r="B93" s="66"/>
      <c r="C93" s="66"/>
      <c r="D93" s="66"/>
      <c r="E93" s="66"/>
      <c r="F93" s="66"/>
      <c r="G93" s="66"/>
      <c r="H93" s="66"/>
      <c r="I93" s="66"/>
      <c r="J93" s="7"/>
      <c r="K93" s="7"/>
      <c r="L93" s="7"/>
      <c r="M93" s="70"/>
      <c r="N93" s="7" t="s">
        <v>279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6"/>
      <c r="B94" s="66"/>
      <c r="C94" s="66"/>
      <c r="D94" s="66"/>
      <c r="E94" s="66"/>
      <c r="F94" s="66"/>
      <c r="G94" s="66"/>
      <c r="H94" s="66"/>
      <c r="I94" s="66"/>
      <c r="J94" s="7"/>
      <c r="K94" s="7"/>
      <c r="L94" s="7"/>
      <c r="M94" s="70"/>
      <c r="N94" s="7" t="s">
        <v>279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6"/>
      <c r="B95" s="66"/>
      <c r="C95" s="66"/>
      <c r="D95" s="66"/>
      <c r="E95" s="66"/>
      <c r="F95" s="66"/>
      <c r="G95" s="66"/>
      <c r="H95" s="66"/>
      <c r="I95" s="66"/>
      <c r="J95" s="7"/>
      <c r="K95" s="7"/>
      <c r="L95" s="7"/>
      <c r="M95" s="70"/>
      <c r="N95" s="7" t="s">
        <v>279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6"/>
      <c r="B96" s="66"/>
      <c r="C96" s="66"/>
      <c r="D96" s="66"/>
      <c r="E96" s="66"/>
      <c r="F96" s="66"/>
      <c r="G96" s="66"/>
      <c r="H96" s="66"/>
      <c r="I96" s="66"/>
      <c r="J96" s="7"/>
      <c r="K96" s="7"/>
      <c r="L96" s="7"/>
      <c r="M96" s="70"/>
      <c r="N96" s="7" t="s">
        <v>279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6"/>
      <c r="B97" s="66"/>
      <c r="C97" s="66"/>
      <c r="D97" s="66"/>
      <c r="E97" s="66"/>
      <c r="F97" s="66"/>
      <c r="G97" s="66"/>
      <c r="H97" s="66"/>
      <c r="I97" s="66"/>
      <c r="J97" s="7"/>
      <c r="K97" s="7"/>
      <c r="L97" s="7"/>
      <c r="M97" s="70"/>
      <c r="N97" s="7" t="s">
        <v>279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6"/>
      <c r="B98" s="66"/>
      <c r="C98" s="66"/>
      <c r="D98" s="66"/>
      <c r="E98" s="66"/>
      <c r="F98" s="66"/>
      <c r="G98" s="66"/>
      <c r="H98" s="66"/>
      <c r="I98" s="66"/>
      <c r="J98" s="7"/>
      <c r="K98" s="7"/>
      <c r="L98" s="7"/>
      <c r="M98" s="70"/>
      <c r="N98" s="7" t="s">
        <v>279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6"/>
      <c r="B99" s="66"/>
      <c r="C99" s="66"/>
      <c r="D99" s="66"/>
      <c r="E99" s="66"/>
      <c r="F99" s="66"/>
      <c r="G99" s="66"/>
      <c r="H99" s="66"/>
      <c r="I99" s="66"/>
      <c r="J99" s="7"/>
      <c r="K99" s="7"/>
      <c r="L99" s="7"/>
      <c r="M99" s="70"/>
      <c r="N99" s="7" t="s">
        <v>279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7"/>
      <c r="K100" s="7"/>
      <c r="L100" s="7"/>
      <c r="M100" s="70"/>
      <c r="N100" s="7" t="s">
        <v>279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7"/>
      <c r="K101" s="7"/>
      <c r="L101" s="7"/>
      <c r="M101" s="70"/>
      <c r="N101" s="7" t="s">
        <v>279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7"/>
      <c r="K102" s="7"/>
      <c r="L102" s="7"/>
      <c r="M102" s="70"/>
      <c r="N102" s="7" t="s">
        <v>279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7"/>
      <c r="K103" s="7"/>
      <c r="L103" s="7"/>
      <c r="M103" s="70"/>
      <c r="N103" s="7" t="s">
        <v>279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7"/>
      <c r="K104" s="7"/>
      <c r="L104" s="7"/>
      <c r="M104" s="70"/>
      <c r="N104" s="7" t="s">
        <v>279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7"/>
      <c r="K105" s="7"/>
      <c r="L105" s="7"/>
      <c r="M105" s="70"/>
      <c r="N105" s="7" t="s">
        <v>279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7"/>
      <c r="K106" s="7"/>
      <c r="L106" s="7"/>
      <c r="M106" s="70"/>
      <c r="N106" s="7" t="s">
        <v>279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7"/>
      <c r="K107" s="7"/>
      <c r="L107" s="7"/>
      <c r="M107" s="70"/>
      <c r="N107" s="7" t="s">
        <v>279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7"/>
      <c r="K108" s="7"/>
      <c r="L108" s="7"/>
      <c r="M108" s="70"/>
      <c r="N108" s="7" t="s">
        <v>279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7"/>
      <c r="K109" s="7"/>
      <c r="L109" s="7"/>
      <c r="M109" s="70"/>
      <c r="N109" s="7" t="s">
        <v>279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7"/>
      <c r="K110" s="7"/>
      <c r="L110" s="7"/>
      <c r="M110" s="70"/>
      <c r="N110" s="7" t="s">
        <v>279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7"/>
      <c r="K111" s="7"/>
      <c r="L111" s="7"/>
      <c r="M111" s="70"/>
      <c r="N111" s="7" t="s">
        <v>279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7"/>
      <c r="K112" s="7"/>
      <c r="L112" s="7"/>
      <c r="M112" s="70"/>
      <c r="N112" s="7" t="s">
        <v>279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7"/>
      <c r="K113" s="7"/>
      <c r="L113" s="7"/>
      <c r="M113" s="70"/>
      <c r="N113" s="7" t="s">
        <v>279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7"/>
      <c r="K114" s="7"/>
      <c r="L114" s="7"/>
      <c r="M114" s="70"/>
      <c r="N114" s="7" t="s">
        <v>279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7"/>
      <c r="K115" s="7"/>
      <c r="L115" s="7"/>
      <c r="M115" s="70"/>
      <c r="N115" s="7" t="s">
        <v>279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7"/>
      <c r="K116" s="7"/>
      <c r="L116" s="7"/>
      <c r="M116" s="70"/>
      <c r="N116" s="7" t="s">
        <v>279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7"/>
      <c r="K117" s="7"/>
      <c r="L117" s="7"/>
      <c r="M117" s="70"/>
      <c r="N117" s="7" t="s">
        <v>279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7"/>
      <c r="K118" s="7"/>
      <c r="L118" s="7"/>
      <c r="M118" s="70"/>
      <c r="N118" s="7" t="s">
        <v>279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7"/>
      <c r="K119" s="7"/>
      <c r="L119" s="7"/>
      <c r="M119" s="70"/>
      <c r="N119" s="7" t="s">
        <v>279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7"/>
      <c r="K120" s="7"/>
      <c r="L120" s="7"/>
      <c r="M120" s="70"/>
      <c r="N120" s="7" t="s">
        <v>279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7"/>
      <c r="K121" s="7"/>
      <c r="L121" s="7"/>
      <c r="M121" s="70"/>
      <c r="N121" s="7" t="s">
        <v>279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7"/>
      <c r="K122" s="7"/>
      <c r="L122" s="7"/>
      <c r="M122" s="70"/>
      <c r="N122" s="7" t="s">
        <v>279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7"/>
      <c r="K123" s="7"/>
      <c r="L123" s="7"/>
      <c r="M123" s="70"/>
      <c r="N123" s="7" t="s">
        <v>279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7"/>
      <c r="K124" s="7"/>
      <c r="L124" s="7"/>
      <c r="M124" s="70"/>
      <c r="N124" s="7" t="s">
        <v>279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7"/>
      <c r="K125" s="7"/>
      <c r="L125" s="7"/>
      <c r="M125" s="70"/>
      <c r="N125" s="7" t="s">
        <v>279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7"/>
      <c r="K126" s="7"/>
      <c r="L126" s="7"/>
      <c r="M126" s="70"/>
      <c r="N126" s="7" t="s">
        <v>279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7"/>
      <c r="K127" s="7"/>
      <c r="L127" s="7"/>
      <c r="M127" s="70"/>
      <c r="N127" s="7" t="s">
        <v>279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7"/>
      <c r="K128" s="7"/>
      <c r="L128" s="7"/>
      <c r="M128" s="70"/>
      <c r="N128" s="7" t="s">
        <v>279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7"/>
      <c r="K129" s="7"/>
      <c r="L129" s="7"/>
      <c r="M129" s="70"/>
      <c r="N129" s="7" t="s">
        <v>279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7"/>
      <c r="K130" s="7"/>
      <c r="L130" s="7"/>
      <c r="M130" s="70"/>
      <c r="N130" s="7" t="s">
        <v>279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7"/>
      <c r="K131" s="7"/>
      <c r="L131" s="7"/>
      <c r="M131" s="70"/>
      <c r="N131" s="7" t="s">
        <v>279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7"/>
      <c r="K132" s="7"/>
      <c r="L132" s="7"/>
      <c r="M132" s="70"/>
      <c r="N132" s="7" t="s">
        <v>279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7"/>
      <c r="K133" s="7"/>
      <c r="L133" s="7"/>
      <c r="M133" s="70"/>
      <c r="N133" s="7" t="s">
        <v>279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7"/>
      <c r="K134" s="7"/>
      <c r="L134" s="7"/>
      <c r="M134" s="70"/>
      <c r="N134" s="7" t="s">
        <v>279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7"/>
      <c r="K135" s="7"/>
      <c r="L135" s="7"/>
      <c r="M135" s="70"/>
      <c r="N135" s="7" t="s">
        <v>279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7"/>
      <c r="K136" s="7"/>
      <c r="L136" s="7"/>
      <c r="M136" s="70"/>
      <c r="N136" s="7" t="s">
        <v>279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7"/>
      <c r="K137" s="7"/>
      <c r="L137" s="7"/>
      <c r="M137" s="70"/>
      <c r="N137" s="7" t="s">
        <v>279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7"/>
      <c r="K138" s="7"/>
      <c r="L138" s="7"/>
      <c r="M138" s="70"/>
      <c r="N138" s="7" t="s">
        <v>279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7"/>
      <c r="K139" s="7"/>
      <c r="L139" s="7"/>
      <c r="M139" s="70"/>
      <c r="N139" s="7" t="s">
        <v>279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7"/>
      <c r="K140" s="7"/>
      <c r="L140" s="7"/>
      <c r="M140" s="70"/>
      <c r="N140" s="7" t="s">
        <v>279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7"/>
      <c r="K141" s="7"/>
      <c r="L141" s="7"/>
      <c r="M141" s="70"/>
      <c r="N141" s="7" t="s">
        <v>279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7"/>
      <c r="K142" s="7"/>
      <c r="L142" s="7"/>
      <c r="M142" s="70"/>
      <c r="N142" s="7" t="s">
        <v>279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7"/>
      <c r="K143" s="7"/>
      <c r="L143" s="7"/>
      <c r="M143" s="70"/>
      <c r="N143" s="7" t="s">
        <v>279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7"/>
      <c r="K144" s="7"/>
      <c r="L144" s="7"/>
      <c r="M144" s="70"/>
      <c r="N144" s="7" t="s">
        <v>279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7"/>
      <c r="K145" s="7"/>
      <c r="L145" s="7"/>
      <c r="M145" s="70"/>
      <c r="N145" s="7" t="s">
        <v>279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0"/>
      <c r="N146" s="7" t="s">
        <v>279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0"/>
      <c r="N147" s="7" t="s">
        <v>279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0"/>
      <c r="N148" s="7" t="s">
        <v>279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0"/>
      <c r="N149" s="7" t="s">
        <v>279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0"/>
      <c r="N150" s="7" t="s">
        <v>279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0"/>
      <c r="N151" s="7" t="s">
        <v>279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0"/>
      <c r="N152" s="7" t="s">
        <v>279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0"/>
      <c r="N153" s="7" t="s">
        <v>279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0"/>
      <c r="N154" s="7" t="s">
        <v>279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0"/>
      <c r="N155" s="7" t="s">
        <v>279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0"/>
      <c r="N156" s="7" t="s">
        <v>279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0"/>
      <c r="N157" s="7" t="s">
        <v>279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0"/>
      <c r="N158" s="7" t="s">
        <v>279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0"/>
      <c r="N159" s="7" t="s">
        <v>279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0"/>
      <c r="N160" s="7" t="s">
        <v>279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0"/>
      <c r="N161" s="7" t="s">
        <v>279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0"/>
      <c r="N162" s="7" t="s">
        <v>279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0"/>
      <c r="N163" s="7" t="s">
        <v>279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0"/>
      <c r="N164" s="7" t="s">
        <v>279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0"/>
      <c r="N165" s="7" t="s">
        <v>279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0"/>
      <c r="N166" s="7" t="s">
        <v>279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0"/>
      <c r="N167" s="7" t="s">
        <v>279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0"/>
      <c r="N168" s="7" t="s">
        <v>279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0"/>
      <c r="N169" s="7" t="s">
        <v>279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0"/>
      <c r="N170" s="7" t="s">
        <v>279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0"/>
      <c r="N171" s="7" t="s">
        <v>279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0"/>
      <c r="N172" s="7" t="s">
        <v>279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0"/>
      <c r="N173" s="7" t="s">
        <v>279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0"/>
      <c r="N174" s="7" t="s">
        <v>279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0"/>
      <c r="N175" s="7" t="s">
        <v>279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0"/>
      <c r="N176" s="7" t="s">
        <v>279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0"/>
      <c r="N177" s="7" t="s">
        <v>279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0"/>
      <c r="N178" s="7" t="s">
        <v>279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0"/>
      <c r="N179" s="7" t="s">
        <v>279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0"/>
      <c r="N180" s="7" t="s">
        <v>279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0"/>
      <c r="N181" s="7" t="s">
        <v>279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0"/>
      <c r="N182" s="7" t="s">
        <v>279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0"/>
      <c r="N183" s="7" t="s">
        <v>279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0"/>
      <c r="N184" s="7" t="s">
        <v>279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0"/>
      <c r="N185" s="7" t="s">
        <v>279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0"/>
      <c r="N186" s="7" t="s">
        <v>279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0"/>
      <c r="N187" s="7" t="s">
        <v>279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0"/>
      <c r="N188" s="7" t="s">
        <v>279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0"/>
      <c r="N189" s="7" t="s">
        <v>279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0"/>
      <c r="N190" s="7" t="s">
        <v>279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0"/>
      <c r="N191" s="7" t="s">
        <v>279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0"/>
      <c r="N192" s="7" t="s">
        <v>279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0"/>
      <c r="N193" s="7" t="s">
        <v>279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0"/>
      <c r="N194" s="7" t="s">
        <v>279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0"/>
      <c r="N195" s="7" t="s">
        <v>279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0"/>
      <c r="N196" s="7" t="s">
        <v>279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0"/>
      <c r="N197" s="7" t="s">
        <v>279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0"/>
      <c r="N198" s="7" t="s">
        <v>279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0"/>
      <c r="N199" s="7" t="s">
        <v>279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0"/>
      <c r="N200" s="7" t="s">
        <v>279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0"/>
      <c r="N201" s="7" t="s">
        <v>279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0"/>
      <c r="N202" s="7" t="s">
        <v>279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0"/>
      <c r="N203" s="7" t="s">
        <v>279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0"/>
      <c r="N204" s="7" t="s">
        <v>279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0"/>
      <c r="N205" s="7" t="s">
        <v>279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0"/>
      <c r="N206" s="7" t="s">
        <v>279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0"/>
      <c r="N207" s="7" t="s">
        <v>279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0"/>
      <c r="N208" s="7" t="s">
        <v>279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0"/>
      <c r="N209" s="7" t="s">
        <v>279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0"/>
      <c r="N210" s="7" t="s">
        <v>279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0"/>
      <c r="N211" s="7" t="s">
        <v>279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0"/>
      <c r="N212" s="7" t="s">
        <v>279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0"/>
      <c r="N213" s="7" t="s">
        <v>279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0"/>
      <c r="N214" s="7" t="s">
        <v>279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0"/>
      <c r="N215" s="7" t="s">
        <v>279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0"/>
      <c r="N216" s="7" t="s">
        <v>279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0"/>
      <c r="N217" s="7" t="s">
        <v>279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0"/>
      <c r="N218" s="7" t="s">
        <v>279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0"/>
      <c r="N219" s="7" t="s">
        <v>279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0"/>
      <c r="N220" s="7" t="s">
        <v>279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0"/>
      <c r="N221" s="7" t="s">
        <v>279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0"/>
      <c r="N222" s="7" t="s">
        <v>279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0"/>
      <c r="N223" s="7" t="s">
        <v>279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0"/>
      <c r="N224" s="7" t="s">
        <v>279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0"/>
      <c r="N225" s="7" t="s">
        <v>279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0"/>
      <c r="N226" s="7" t="s">
        <v>279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0"/>
      <c r="N227" s="7" t="s">
        <v>279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0"/>
      <c r="N228" s="7" t="s">
        <v>279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0"/>
      <c r="N229" s="7" t="s">
        <v>279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0"/>
      <c r="N230" s="7" t="s">
        <v>279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0"/>
      <c r="N231" s="7" t="s">
        <v>279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0"/>
      <c r="N232" s="7" t="s">
        <v>279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0"/>
      <c r="N233" s="7" t="s">
        <v>279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0"/>
      <c r="N234" s="7" t="s">
        <v>279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0"/>
      <c r="N235" s="7" t="s">
        <v>279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0"/>
      <c r="N236" s="7" t="s">
        <v>279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0"/>
      <c r="N237" s="7" t="s">
        <v>279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0"/>
      <c r="N238" s="7" t="s">
        <v>279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0"/>
      <c r="N239" s="7" t="s">
        <v>279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0"/>
      <c r="N240" s="7" t="s">
        <v>279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0"/>
      <c r="N241" s="7" t="s">
        <v>279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0"/>
      <c r="N242" s="7" t="s">
        <v>279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0"/>
      <c r="N243" s="7" t="s">
        <v>279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0"/>
      <c r="N244" s="7" t="s">
        <v>279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0"/>
      <c r="N245" s="7" t="s">
        <v>279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0"/>
      <c r="N246" s="7" t="s">
        <v>279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0"/>
      <c r="N247" s="7" t="s">
        <v>279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0"/>
      <c r="N248" s="7" t="s">
        <v>279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0"/>
      <c r="N249" s="7" t="s">
        <v>279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0"/>
      <c r="N250" s="7" t="s">
        <v>279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0"/>
      <c r="N251" s="7" t="s">
        <v>279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0"/>
      <c r="N252" s="7" t="s">
        <v>279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0"/>
      <c r="N253" s="7" t="s">
        <v>279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0"/>
      <c r="N254" s="7" t="s">
        <v>279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0"/>
      <c r="N255" s="7" t="s">
        <v>279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0"/>
      <c r="N256" s="7" t="s">
        <v>279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0"/>
      <c r="N257" s="7" t="s">
        <v>279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0"/>
      <c r="N258" s="7" t="s">
        <v>279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0"/>
      <c r="N259" s="7" t="s">
        <v>279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0"/>
      <c r="N260" s="7" t="s">
        <v>279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0"/>
      <c r="N261" s="7" t="s">
        <v>279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0"/>
      <c r="N262" s="7" t="s">
        <v>279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0"/>
      <c r="N263" s="7" t="s">
        <v>279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0"/>
      <c r="N264" s="7" t="s">
        <v>279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0"/>
      <c r="N265" s="7" t="s">
        <v>279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0"/>
      <c r="N266" s="7" t="s">
        <v>279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0"/>
      <c r="N267" s="7" t="s">
        <v>279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0"/>
      <c r="N268" s="7" t="s">
        <v>279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0"/>
      <c r="N269" s="7" t="s">
        <v>279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0"/>
      <c r="N270" s="7" t="s">
        <v>279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0"/>
      <c r="N271" s="7" t="s">
        <v>279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0"/>
      <c r="N272" s="7" t="s">
        <v>279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0"/>
      <c r="N273" s="7" t="s">
        <v>279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0"/>
      <c r="N274" s="7" t="s">
        <v>279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0"/>
      <c r="N275" s="7" t="s">
        <v>279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0"/>
      <c r="N276" s="7" t="s">
        <v>279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0"/>
      <c r="N277" s="7" t="s">
        <v>279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0"/>
      <c r="N278" s="7" t="s">
        <v>279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0"/>
      <c r="N279" s="7" t="s">
        <v>279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0"/>
      <c r="N280" s="7" t="s">
        <v>279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0"/>
      <c r="N281" s="7" t="s">
        <v>279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0"/>
      <c r="N282" s="7" t="s">
        <v>279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0"/>
      <c r="N283" s="7" t="s">
        <v>279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0"/>
      <c r="N284" s="7" t="s">
        <v>279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0"/>
      <c r="N285" s="7" t="s">
        <v>279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0"/>
      <c r="N286" s="7" t="s">
        <v>279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0"/>
      <c r="N287" s="7" t="s">
        <v>279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0"/>
      <c r="N288" s="7" t="s">
        <v>279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0"/>
      <c r="N289" s="7" t="s">
        <v>279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0"/>
      <c r="N290" s="7" t="s">
        <v>279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0"/>
      <c r="N291" s="7" t="s">
        <v>279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0"/>
      <c r="N292" s="7" t="s">
        <v>279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0"/>
      <c r="N293" s="7" t="s">
        <v>279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0"/>
      <c r="N294" s="7" t="s">
        <v>279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0"/>
      <c r="N295" s="7" t="s">
        <v>279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0"/>
      <c r="N296" s="7" t="s">
        <v>279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0"/>
      <c r="N297" s="7" t="s">
        <v>279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0"/>
      <c r="N298" s="7" t="s">
        <v>279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0"/>
      <c r="N299" s="7" t="s">
        <v>279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0"/>
      <c r="N300" s="7" t="s">
        <v>279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0"/>
      <c r="N301" s="7" t="s">
        <v>279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0"/>
      <c r="N302" s="7" t="s">
        <v>279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0"/>
      <c r="N303" s="7" t="s">
        <v>279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0"/>
      <c r="N304" s="7" t="s">
        <v>279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0"/>
      <c r="N305" s="7" t="s">
        <v>279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0"/>
      <c r="N306" s="7" t="s">
        <v>279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0"/>
      <c r="N307" s="7" t="s">
        <v>279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0"/>
      <c r="N308" s="7" t="s">
        <v>279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0"/>
      <c r="N309" s="7" t="s">
        <v>279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0"/>
      <c r="N310" s="7" t="s">
        <v>279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0"/>
      <c r="N311" s="7" t="s">
        <v>279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0"/>
      <c r="N312" s="7" t="s">
        <v>279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0"/>
      <c r="N313" s="7" t="s">
        <v>279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0"/>
      <c r="N314" s="7" t="s">
        <v>279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0"/>
      <c r="N315" s="7" t="s">
        <v>279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0"/>
      <c r="N316" s="7" t="s">
        <v>279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0"/>
      <c r="N317" s="7" t="s">
        <v>279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0"/>
      <c r="N318" s="7" t="s">
        <v>279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0"/>
      <c r="N319" s="7" t="s">
        <v>279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0"/>
      <c r="N320" s="7" t="s">
        <v>279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0"/>
      <c r="N321" s="7" t="s">
        <v>279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0"/>
      <c r="N322" s="7" t="s">
        <v>279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0"/>
      <c r="N323" s="7" t="s">
        <v>279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0"/>
      <c r="N324" s="7" t="s">
        <v>279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0"/>
      <c r="N325" s="7" t="s">
        <v>279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0"/>
      <c r="N326" s="7" t="s">
        <v>279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0"/>
      <c r="N327" s="7" t="s">
        <v>279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0"/>
      <c r="N328" s="7" t="s">
        <v>279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0"/>
      <c r="N329" s="7" t="s">
        <v>279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0"/>
      <c r="N330" s="7" t="s">
        <v>279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0"/>
      <c r="N331" s="7" t="s">
        <v>279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0"/>
      <c r="N332" s="7" t="s">
        <v>279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0"/>
      <c r="N333" s="7" t="s">
        <v>279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0"/>
      <c r="N334" s="7" t="s">
        <v>279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0"/>
      <c r="N335" s="7" t="s">
        <v>279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0"/>
      <c r="N336" s="7" t="s">
        <v>279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0"/>
      <c r="N337" s="7" t="s">
        <v>279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0"/>
      <c r="N338" s="7" t="s">
        <v>279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0"/>
      <c r="N339" s="7" t="s">
        <v>279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0"/>
      <c r="N340" s="7" t="s">
        <v>279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0"/>
      <c r="N341" s="7" t="s">
        <v>279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0"/>
      <c r="N342" s="7" t="s">
        <v>279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0"/>
      <c r="N343" s="7" t="s">
        <v>279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0"/>
      <c r="N344" s="7" t="s">
        <v>279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0"/>
      <c r="N345" s="7" t="s">
        <v>279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0"/>
      <c r="N346" s="7" t="s">
        <v>279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0"/>
      <c r="N347" s="7" t="s">
        <v>279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0"/>
      <c r="N348" s="7" t="s">
        <v>279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0"/>
      <c r="N349" s="7" t="s">
        <v>279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0"/>
      <c r="N350" s="7" t="s">
        <v>279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0"/>
      <c r="N351" s="7" t="s">
        <v>279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0"/>
      <c r="N352" s="7" t="s">
        <v>279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0"/>
      <c r="N353" s="7" t="s">
        <v>279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0"/>
      <c r="N354" s="7" t="s">
        <v>279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0"/>
      <c r="N355" s="7" t="s">
        <v>279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0"/>
      <c r="N356" s="7" t="s">
        <v>279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0"/>
      <c r="N357" s="7" t="s">
        <v>279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0"/>
      <c r="N358" s="7" t="s">
        <v>279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0"/>
      <c r="N359" s="7" t="s">
        <v>279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0"/>
      <c r="N360" s="7" t="s">
        <v>279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0"/>
      <c r="N361" s="7" t="s">
        <v>279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0"/>
      <c r="N362" s="7" t="s">
        <v>279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0"/>
      <c r="N363" s="7" t="s">
        <v>279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0"/>
      <c r="N364" s="7" t="s">
        <v>279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0"/>
      <c r="N365" s="7" t="s">
        <v>279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0"/>
      <c r="N366" s="7" t="s">
        <v>279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0"/>
      <c r="N367" s="7" t="s">
        <v>279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0"/>
      <c r="N368" s="7" t="s">
        <v>279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0"/>
      <c r="N369" s="7" t="s">
        <v>279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0"/>
      <c r="N370" s="7" t="s">
        <v>279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0"/>
      <c r="N371" s="7" t="s">
        <v>279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0"/>
      <c r="N372" s="7" t="s">
        <v>279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0"/>
      <c r="N373" s="7" t="s">
        <v>279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0"/>
      <c r="N374" s="7" t="s">
        <v>279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0"/>
      <c r="N375" s="7" t="s">
        <v>279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0"/>
      <c r="N376" s="7" t="s">
        <v>279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0"/>
      <c r="N377" s="7" t="s">
        <v>279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0"/>
      <c r="N378" s="7" t="s">
        <v>279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0"/>
      <c r="N379" s="7" t="s">
        <v>279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0"/>
      <c r="N380" s="7" t="s">
        <v>279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0"/>
      <c r="N381" s="7" t="s">
        <v>279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0"/>
      <c r="N382" s="7" t="s">
        <v>279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0"/>
      <c r="N383" s="7" t="s">
        <v>279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0"/>
      <c r="N384" s="7" t="s">
        <v>279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0"/>
      <c r="N385" s="7" t="s">
        <v>279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0"/>
      <c r="N386" s="7" t="s">
        <v>279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0"/>
      <c r="N387" s="7" t="s">
        <v>279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0"/>
      <c r="N388" s="7" t="s">
        <v>279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0"/>
      <c r="N389" s="7" t="s">
        <v>279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0"/>
      <c r="N390" s="7" t="s">
        <v>279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0"/>
      <c r="N391" s="7" t="s">
        <v>279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0"/>
      <c r="N392" s="7" t="s">
        <v>279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0"/>
      <c r="N393" s="7" t="s">
        <v>279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0"/>
      <c r="N394" s="7" t="s">
        <v>279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0"/>
      <c r="N395" s="7" t="s">
        <v>279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0"/>
      <c r="N396" s="7" t="s">
        <v>279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0"/>
      <c r="N397" s="7" t="s">
        <v>279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0"/>
      <c r="N398" s="7" t="s">
        <v>279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0"/>
      <c r="N399" s="7" t="s">
        <v>279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0"/>
      <c r="N400" s="7" t="s">
        <v>279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0"/>
      <c r="N401" s="7" t="s">
        <v>279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0"/>
      <c r="N402" s="7" t="s">
        <v>279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0"/>
      <c r="N403" s="7" t="s">
        <v>279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0"/>
      <c r="N404" s="7" t="s">
        <v>279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0"/>
      <c r="N405" s="7" t="s">
        <v>279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0"/>
      <c r="N406" s="7" t="s">
        <v>279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0"/>
      <c r="N407" s="7" t="s">
        <v>279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0"/>
      <c r="N408" s="7" t="s">
        <v>279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0"/>
      <c r="N409" s="7" t="s">
        <v>279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0"/>
      <c r="N410" s="7" t="s">
        <v>279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0"/>
      <c r="N411" s="7" t="s">
        <v>279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0"/>
      <c r="N412" s="7" t="s">
        <v>279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0"/>
      <c r="N413" s="7" t="s">
        <v>279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0"/>
      <c r="N414" s="7" t="s">
        <v>279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0"/>
      <c r="N415" s="7" t="s">
        <v>279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0"/>
      <c r="N416" s="7" t="s">
        <v>279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0"/>
      <c r="N417" s="7" t="s">
        <v>279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0"/>
      <c r="N418" s="7" t="s">
        <v>279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0"/>
      <c r="N419" s="7" t="s">
        <v>279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0"/>
      <c r="N420" s="7" t="s">
        <v>279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0"/>
      <c r="N421" s="7" t="s">
        <v>279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0"/>
      <c r="N422" s="7" t="s">
        <v>279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0"/>
      <c r="N423" s="7" t="s">
        <v>279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0"/>
      <c r="N424" s="7" t="s">
        <v>279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0"/>
      <c r="N425" s="7" t="s">
        <v>279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0"/>
      <c r="N426" s="7" t="s">
        <v>279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0"/>
      <c r="N427" s="7" t="s">
        <v>279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0"/>
      <c r="N428" s="7" t="s">
        <v>279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0"/>
      <c r="N429" s="7" t="s">
        <v>279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0"/>
      <c r="N430" s="7" t="s">
        <v>279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0"/>
      <c r="N431" s="7" t="s">
        <v>279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0"/>
      <c r="N432" s="7" t="s">
        <v>279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0"/>
      <c r="N433" s="7" t="s">
        <v>279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0"/>
      <c r="N434" s="7" t="s">
        <v>279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0"/>
      <c r="N435" s="7" t="s">
        <v>279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0"/>
      <c r="N436" s="7" t="s">
        <v>279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0"/>
      <c r="N437" s="7" t="s">
        <v>279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0"/>
      <c r="N438" s="7" t="s">
        <v>279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0"/>
      <c r="N439" s="7" t="s">
        <v>279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0"/>
      <c r="N440" s="7" t="s">
        <v>279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0"/>
      <c r="N441" s="7" t="s">
        <v>279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0"/>
      <c r="N442" s="7" t="s">
        <v>279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0"/>
      <c r="N443" s="7" t="s">
        <v>279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0"/>
      <c r="N444" s="7" t="s">
        <v>279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0"/>
      <c r="N445" s="7" t="s">
        <v>279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0"/>
      <c r="N446" s="7" t="s">
        <v>279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0"/>
      <c r="N447" s="7" t="s">
        <v>279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0"/>
      <c r="N448" s="7" t="s">
        <v>279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0"/>
      <c r="N449" s="7" t="s">
        <v>279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0"/>
      <c r="N450" s="7" t="s">
        <v>279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0"/>
      <c r="N451" s="7" t="s">
        <v>279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0"/>
      <c r="N452" s="7" t="s">
        <v>279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0"/>
      <c r="N453" s="7" t="s">
        <v>279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0"/>
      <c r="N454" s="7" t="s">
        <v>279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0"/>
      <c r="N455" s="7" t="s">
        <v>279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0"/>
      <c r="N456" s="7" t="s">
        <v>279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0"/>
      <c r="N457" s="7" t="s">
        <v>279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0"/>
      <c r="N458" s="7" t="s">
        <v>279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0"/>
      <c r="N459" s="7" t="s">
        <v>279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0"/>
      <c r="N460" s="7" t="s">
        <v>279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0"/>
      <c r="N461" s="7" t="s">
        <v>279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0"/>
      <c r="N462" s="7" t="s">
        <v>279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0"/>
      <c r="N463" s="7" t="s">
        <v>279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0"/>
      <c r="N464" s="7" t="s">
        <v>279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0"/>
      <c r="N465" s="7" t="s">
        <v>279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0"/>
      <c r="N466" s="7" t="s">
        <v>279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0"/>
      <c r="N467" s="7" t="s">
        <v>279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0"/>
      <c r="N468" s="7" t="s">
        <v>279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0"/>
      <c r="N469" s="7" t="s">
        <v>279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0"/>
      <c r="N470" s="7" t="s">
        <v>279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0"/>
      <c r="N471" s="7" t="s">
        <v>279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0"/>
      <c r="N472" s="7" t="s">
        <v>279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0"/>
      <c r="N473" s="7" t="s">
        <v>279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0"/>
      <c r="N474" s="7" t="s">
        <v>279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0"/>
      <c r="N475" s="7" t="s">
        <v>279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0"/>
      <c r="N476" s="7" t="s">
        <v>279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0"/>
      <c r="N477" s="7" t="s">
        <v>279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0"/>
      <c r="N478" s="7" t="s">
        <v>279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0"/>
      <c r="N479" s="7" t="s">
        <v>279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0"/>
      <c r="N480" s="7" t="s">
        <v>279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0"/>
      <c r="N481" s="7" t="s">
        <v>279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0"/>
      <c r="N482" s="7" t="s">
        <v>279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0"/>
      <c r="N483" s="7" t="s">
        <v>279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0"/>
      <c r="N484" s="7" t="s">
        <v>279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0"/>
      <c r="N485" s="7" t="s">
        <v>279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0"/>
      <c r="N486" s="7" t="s">
        <v>279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0"/>
      <c r="N487" s="7" t="s">
        <v>279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0"/>
      <c r="N488" s="7" t="s">
        <v>279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0"/>
      <c r="N489" s="7" t="s">
        <v>279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0"/>
      <c r="N490" s="7" t="s">
        <v>279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0"/>
      <c r="N491" s="7" t="s">
        <v>279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0"/>
      <c r="N492" s="7" t="s">
        <v>279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0"/>
      <c r="N493" s="7" t="s">
        <v>279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0"/>
      <c r="N494" s="7" t="s">
        <v>279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0"/>
      <c r="N495" s="7" t="s">
        <v>279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0"/>
      <c r="N496" s="7" t="s">
        <v>279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0"/>
      <c r="N497" s="7" t="s">
        <v>279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0"/>
      <c r="N498" s="7" t="s">
        <v>279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0"/>
      <c r="N499" s="7" t="s">
        <v>279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0"/>
      <c r="N500" s="7" t="s">
        <v>279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0"/>
      <c r="N501" s="7" t="s">
        <v>279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0"/>
      <c r="N502" s="7" t="s">
        <v>279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0"/>
      <c r="N503" s="7" t="s">
        <v>279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0"/>
      <c r="N504" s="7" t="s">
        <v>279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0"/>
      <c r="N505" s="7" t="s">
        <v>279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0"/>
      <c r="N506" s="7" t="s">
        <v>279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0"/>
      <c r="N507" s="7" t="s">
        <v>279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0"/>
      <c r="N508" s="7" t="s">
        <v>279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0"/>
      <c r="N509" s="7" t="s">
        <v>279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0"/>
      <c r="N510" s="7" t="s">
        <v>279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0"/>
      <c r="N511" s="7" t="s">
        <v>279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0"/>
      <c r="N512" s="7" t="s">
        <v>279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0"/>
      <c r="N513" s="7" t="s">
        <v>279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0"/>
      <c r="N514" s="7" t="s">
        <v>279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0"/>
      <c r="N515" s="7" t="s">
        <v>279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0"/>
      <c r="N516" s="7" t="s">
        <v>279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0"/>
      <c r="N517" s="7" t="s">
        <v>279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0"/>
      <c r="N518" s="7" t="s">
        <v>279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0"/>
      <c r="N519" s="7" t="s">
        <v>279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0"/>
      <c r="N520" s="7" t="s">
        <v>279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0"/>
      <c r="N521" s="7" t="s">
        <v>279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0"/>
      <c r="N522" s="7" t="s">
        <v>279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0"/>
      <c r="N523" s="7" t="s">
        <v>279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0"/>
      <c r="N524" s="7" t="s">
        <v>279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0"/>
      <c r="N525" s="7" t="s">
        <v>279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0"/>
      <c r="N526" s="7" t="s">
        <v>279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0"/>
      <c r="N527" s="7" t="s">
        <v>279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0"/>
      <c r="N528" s="7" t="s">
        <v>279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0"/>
      <c r="N529" s="7" t="s">
        <v>279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0"/>
      <c r="N530" s="7" t="s">
        <v>279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0"/>
      <c r="N531" s="7" t="s">
        <v>279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0"/>
      <c r="N532" s="7" t="s">
        <v>279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0"/>
      <c r="N533" s="7" t="s">
        <v>279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0"/>
      <c r="N534" s="7" t="s">
        <v>279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0"/>
      <c r="N535" s="7" t="s">
        <v>279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0"/>
      <c r="N536" s="7" t="s">
        <v>279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0"/>
      <c r="N537" s="7" t="s">
        <v>279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0"/>
      <c r="N538" s="7" t="s">
        <v>279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0"/>
      <c r="N539" s="7" t="s">
        <v>279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0"/>
      <c r="N540" s="7" t="s">
        <v>279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0"/>
      <c r="N541" s="7" t="s">
        <v>279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0"/>
      <c r="N542" s="7" t="s">
        <v>279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0"/>
      <c r="N543" s="7" t="s">
        <v>279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0"/>
      <c r="N544" s="7" t="s">
        <v>279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0"/>
      <c r="N545" s="7" t="s">
        <v>279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0"/>
      <c r="N546" s="7" t="s">
        <v>279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0"/>
      <c r="N547" s="7" t="s">
        <v>279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0"/>
      <c r="N548" s="7" t="s">
        <v>279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0"/>
      <c r="N549" s="7" t="s">
        <v>279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0"/>
      <c r="N550" s="7" t="s">
        <v>279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0"/>
      <c r="N551" s="7" t="s">
        <v>279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0"/>
      <c r="N552" s="7" t="s">
        <v>279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0"/>
      <c r="N553" s="7" t="s">
        <v>279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0"/>
      <c r="N554" s="7" t="s">
        <v>279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0"/>
      <c r="N555" s="7" t="s">
        <v>279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0"/>
      <c r="N556" s="7" t="s">
        <v>279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0"/>
      <c r="N557" s="7" t="s">
        <v>279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0"/>
      <c r="N558" s="7" t="s">
        <v>279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0"/>
      <c r="N559" s="7" t="s">
        <v>279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0"/>
      <c r="N560" s="7" t="s">
        <v>279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0"/>
      <c r="N561" s="7" t="s">
        <v>279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0"/>
      <c r="N562" s="7" t="s">
        <v>279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0"/>
      <c r="N563" s="7" t="s">
        <v>279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0"/>
      <c r="N564" s="7" t="s">
        <v>279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0"/>
      <c r="N565" s="7" t="s">
        <v>279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0"/>
      <c r="N566" s="7" t="s">
        <v>279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0"/>
      <c r="N567" s="7" t="s">
        <v>279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0"/>
      <c r="N568" s="7" t="s">
        <v>279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0"/>
      <c r="N569" s="7" t="s">
        <v>279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0"/>
      <c r="N570" s="7" t="s">
        <v>279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0"/>
      <c r="N571" s="7" t="s">
        <v>279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0"/>
      <c r="N572" s="7" t="s">
        <v>279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0"/>
      <c r="N573" s="7" t="s">
        <v>279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0"/>
      <c r="N574" s="7" t="s">
        <v>279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0"/>
      <c r="N575" s="7" t="s">
        <v>279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0"/>
      <c r="N576" s="7" t="s">
        <v>279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0"/>
      <c r="N577" s="7" t="s">
        <v>279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0"/>
      <c r="N578" s="7" t="s">
        <v>279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0"/>
      <c r="N579" s="7" t="s">
        <v>279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0"/>
      <c r="N580" s="7" t="s">
        <v>279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0"/>
      <c r="N581" s="7" t="s">
        <v>279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0"/>
      <c r="N582" s="7" t="s">
        <v>279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0"/>
      <c r="N583" s="7" t="s">
        <v>279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0"/>
      <c r="N584" s="7" t="s">
        <v>279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0"/>
      <c r="N585" s="7" t="s">
        <v>279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0"/>
      <c r="N586" s="7" t="s">
        <v>279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0"/>
      <c r="N587" s="7" t="s">
        <v>279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0"/>
      <c r="N588" s="7" t="s">
        <v>279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0"/>
      <c r="N589" s="7" t="s">
        <v>279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0"/>
      <c r="N590" s="7" t="s">
        <v>279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0"/>
      <c r="N591" s="7" t="s">
        <v>279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0"/>
      <c r="N592" s="7" t="s">
        <v>279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0"/>
      <c r="N593" s="7" t="s">
        <v>279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0"/>
      <c r="N594" s="7" t="s">
        <v>279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0"/>
      <c r="N595" s="7" t="s">
        <v>279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0"/>
      <c r="N596" s="7" t="s">
        <v>279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0"/>
      <c r="N597" s="7" t="s">
        <v>279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0"/>
      <c r="N598" s="7" t="s">
        <v>279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0"/>
      <c r="N599" s="7" t="s">
        <v>279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0"/>
      <c r="N600" s="7" t="s">
        <v>279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0"/>
      <c r="N601" s="7" t="s">
        <v>279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0"/>
      <c r="N602" s="7" t="s">
        <v>279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0"/>
      <c r="N603" s="7" t="s">
        <v>279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0"/>
      <c r="N604" s="7" t="s">
        <v>279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0"/>
      <c r="N605" s="7" t="s">
        <v>279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0"/>
      <c r="N606" s="7" t="s">
        <v>279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0"/>
      <c r="N607" s="7" t="s">
        <v>279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0"/>
      <c r="N608" s="7" t="s">
        <v>279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0"/>
      <c r="N609" s="7" t="s">
        <v>279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0"/>
      <c r="N610" s="7" t="s">
        <v>279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0"/>
      <c r="N611" s="7" t="s">
        <v>279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0"/>
      <c r="N612" s="7" t="s">
        <v>279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0"/>
      <c r="N613" s="7" t="s">
        <v>279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0"/>
      <c r="N614" s="7" t="s">
        <v>279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0"/>
      <c r="N615" s="7" t="s">
        <v>279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0"/>
      <c r="N616" s="7" t="s">
        <v>279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0"/>
      <c r="N617" s="7" t="s">
        <v>279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0"/>
      <c r="N618" s="7" t="s">
        <v>279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0"/>
      <c r="N619" s="7" t="s">
        <v>279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0"/>
      <c r="N620" s="7" t="s">
        <v>279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0"/>
      <c r="N621" s="7" t="s">
        <v>279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0"/>
      <c r="N622" s="7" t="s">
        <v>279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0"/>
      <c r="N623" s="7" t="s">
        <v>279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0"/>
      <c r="N624" s="7" t="s">
        <v>279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0"/>
      <c r="N625" s="7" t="s">
        <v>279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0"/>
      <c r="N626" s="7" t="s">
        <v>279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0"/>
      <c r="N627" s="7" t="s">
        <v>279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0"/>
      <c r="N628" s="7" t="s">
        <v>279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0"/>
      <c r="N629" s="7" t="s">
        <v>279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0"/>
      <c r="N630" s="7" t="s">
        <v>279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0"/>
      <c r="N631" s="7" t="s">
        <v>279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0"/>
      <c r="N632" s="7" t="s">
        <v>279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0"/>
      <c r="N633" s="7" t="s">
        <v>279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0"/>
      <c r="N634" s="7" t="s">
        <v>279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0"/>
      <c r="N635" s="7" t="s">
        <v>279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0"/>
      <c r="N636" s="7" t="s">
        <v>279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0"/>
      <c r="N637" s="7" t="s">
        <v>279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0"/>
      <c r="N638" s="7" t="s">
        <v>279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0"/>
      <c r="N639" s="7" t="s">
        <v>279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0"/>
      <c r="N640" s="7" t="s">
        <v>279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0"/>
      <c r="N641" s="7" t="s">
        <v>279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0"/>
      <c r="N642" s="7" t="s">
        <v>279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0"/>
      <c r="N643" s="7" t="s">
        <v>279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0"/>
      <c r="N644" s="7" t="s">
        <v>279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0"/>
      <c r="N645" s="7" t="s">
        <v>279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0"/>
      <c r="N646" s="7" t="s">
        <v>279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0"/>
      <c r="N647" s="7" t="s">
        <v>279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0"/>
      <c r="N648" s="7" t="s">
        <v>279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0"/>
      <c r="N649" s="7" t="s">
        <v>279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0"/>
      <c r="N650" s="7" t="s">
        <v>279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0"/>
      <c r="N651" s="7" t="s">
        <v>279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0"/>
      <c r="N652" s="7" t="s">
        <v>279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0"/>
      <c r="N653" s="7" t="s">
        <v>279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0"/>
      <c r="N654" s="7" t="s">
        <v>279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0"/>
      <c r="N655" s="7" t="s">
        <v>279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0"/>
      <c r="N656" s="7" t="s">
        <v>279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0"/>
      <c r="N657" s="7" t="s">
        <v>279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0"/>
      <c r="N658" s="7" t="s">
        <v>279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0"/>
      <c r="N659" s="7" t="s">
        <v>279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0"/>
      <c r="N660" s="7" t="s">
        <v>279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0"/>
      <c r="N661" s="7" t="s">
        <v>279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0"/>
      <c r="N662" s="7" t="s">
        <v>279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0"/>
      <c r="N663" s="7" t="s">
        <v>279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0"/>
      <c r="N664" s="7" t="s">
        <v>279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0"/>
      <c r="N665" s="7" t="s">
        <v>279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0"/>
      <c r="N666" s="7" t="s">
        <v>279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0"/>
      <c r="N667" s="7" t="s">
        <v>279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0"/>
      <c r="N668" s="7" t="s">
        <v>279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0"/>
      <c r="N669" s="7" t="s">
        <v>279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0"/>
      <c r="N670" s="7" t="s">
        <v>279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0"/>
      <c r="N671" s="7" t="s">
        <v>279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0"/>
      <c r="N672" s="7" t="s">
        <v>279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0"/>
      <c r="N673" s="7" t="s">
        <v>279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0"/>
      <c r="N674" s="7" t="s">
        <v>279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0"/>
      <c r="N675" s="7" t="s">
        <v>279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0"/>
      <c r="N676" s="7" t="s">
        <v>279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0"/>
      <c r="N677" s="7" t="s">
        <v>279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0"/>
      <c r="N678" s="7" t="s">
        <v>279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0"/>
      <c r="N679" s="7" t="s">
        <v>279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0"/>
      <c r="N680" s="7" t="s">
        <v>279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0"/>
      <c r="N681" s="7" t="s">
        <v>279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0"/>
      <c r="N682" s="7" t="s">
        <v>279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0"/>
      <c r="N683" s="7" t="s">
        <v>279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0"/>
      <c r="N684" s="7" t="s">
        <v>279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0"/>
      <c r="N685" s="7" t="s">
        <v>279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0"/>
      <c r="N686" s="7" t="s">
        <v>279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0"/>
      <c r="N687" s="7" t="s">
        <v>279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0"/>
      <c r="N688" s="7" t="s">
        <v>279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0"/>
      <c r="N689" s="7" t="s">
        <v>279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0"/>
      <c r="N690" s="7" t="s">
        <v>279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0"/>
      <c r="N691" s="7" t="s">
        <v>279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0"/>
      <c r="N692" s="7" t="s">
        <v>279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0"/>
      <c r="N693" s="7" t="s">
        <v>279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0"/>
      <c r="N694" s="7" t="s">
        <v>279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0"/>
      <c r="N695" s="7" t="s">
        <v>279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0"/>
      <c r="N696" s="7" t="s">
        <v>279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0"/>
      <c r="N697" s="7" t="s">
        <v>279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0"/>
      <c r="N698" s="7" t="s">
        <v>279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0"/>
      <c r="N699" s="7" t="s">
        <v>279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0"/>
      <c r="N700" s="7" t="s">
        <v>279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0"/>
      <c r="N701" s="7" t="s">
        <v>279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0"/>
      <c r="N702" s="7" t="s">
        <v>279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0"/>
      <c r="N703" s="7" t="s">
        <v>279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0"/>
      <c r="N704" s="7" t="s">
        <v>279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0"/>
      <c r="N705" s="7" t="s">
        <v>279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0"/>
      <c r="N706" s="7" t="s">
        <v>279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0"/>
      <c r="N707" s="7" t="s">
        <v>279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0"/>
      <c r="N708" s="7" t="s">
        <v>279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0"/>
      <c r="N709" s="7" t="s">
        <v>279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0"/>
      <c r="N710" s="7" t="s">
        <v>279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0"/>
      <c r="N711" s="7" t="s">
        <v>279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0"/>
      <c r="N712" s="7" t="s">
        <v>279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0"/>
      <c r="N713" s="7" t="s">
        <v>279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0"/>
      <c r="N714" s="7" t="s">
        <v>279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0"/>
      <c r="N715" s="7" t="s">
        <v>279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0"/>
      <c r="N716" s="7" t="s">
        <v>279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0"/>
      <c r="N717" s="7" t="s">
        <v>279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0"/>
      <c r="N718" s="7" t="s">
        <v>279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0"/>
      <c r="N719" s="7" t="s">
        <v>279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0"/>
      <c r="N720" s="7" t="s">
        <v>279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0"/>
      <c r="N721" s="7" t="s">
        <v>279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0"/>
      <c r="N722" s="7" t="s">
        <v>279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0"/>
      <c r="N723" s="7" t="s">
        <v>279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0"/>
      <c r="N724" s="7" t="s">
        <v>279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0"/>
      <c r="N725" s="7" t="s">
        <v>279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0"/>
      <c r="N726" s="7" t="s">
        <v>279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0"/>
      <c r="N727" s="7" t="s">
        <v>279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0"/>
      <c r="N728" s="7" t="s">
        <v>279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0"/>
      <c r="N729" s="7" t="s">
        <v>279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0"/>
      <c r="N730" s="7" t="s">
        <v>279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0"/>
      <c r="N731" s="7" t="s">
        <v>279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0"/>
      <c r="N732" s="7" t="s">
        <v>279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0"/>
      <c r="N733" s="7" t="s">
        <v>279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0"/>
      <c r="N734" s="7" t="s">
        <v>279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0"/>
      <c r="N735" s="7" t="s">
        <v>279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0"/>
      <c r="N736" s="7" t="s">
        <v>279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0"/>
      <c r="N737" s="7" t="s">
        <v>279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0"/>
      <c r="N738" s="7" t="s">
        <v>279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0"/>
      <c r="N739" s="7" t="s">
        <v>279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0"/>
      <c r="N740" s="7" t="s">
        <v>279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0"/>
      <c r="N741" s="7" t="s">
        <v>279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0"/>
      <c r="N742" s="7" t="s">
        <v>279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0"/>
      <c r="N743" s="7" t="s">
        <v>279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0"/>
      <c r="N744" s="7" t="s">
        <v>279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0"/>
      <c r="N745" s="7" t="s">
        <v>279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0"/>
      <c r="N746" s="7" t="s">
        <v>279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0"/>
      <c r="N747" s="7" t="s">
        <v>279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0"/>
      <c r="N748" s="7" t="s">
        <v>279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0"/>
      <c r="N749" s="7" t="s">
        <v>279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0"/>
      <c r="N750" s="7" t="s">
        <v>279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0"/>
      <c r="N751" s="7" t="s">
        <v>279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0"/>
      <c r="N752" s="7" t="s">
        <v>279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0"/>
      <c r="N753" s="7" t="s">
        <v>279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0"/>
      <c r="N754" s="7" t="s">
        <v>279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0"/>
      <c r="N755" s="7" t="s">
        <v>279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0"/>
      <c r="N756" s="7" t="s">
        <v>279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0"/>
      <c r="N757" s="7" t="s">
        <v>279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0"/>
      <c r="N758" s="7" t="s">
        <v>279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0"/>
      <c r="N759" s="7" t="s">
        <v>279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0"/>
      <c r="N760" s="7" t="s">
        <v>279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0"/>
      <c r="N761" s="7" t="s">
        <v>279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0"/>
      <c r="N762" s="7" t="s">
        <v>279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0"/>
      <c r="N763" s="7" t="s">
        <v>279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0"/>
      <c r="N764" s="7" t="s">
        <v>279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0"/>
      <c r="N765" s="7" t="s">
        <v>279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0"/>
      <c r="N766" s="7" t="s">
        <v>279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0"/>
      <c r="N767" s="7" t="s">
        <v>279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0"/>
      <c r="N768" s="7" t="s">
        <v>279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0"/>
      <c r="N769" s="7" t="s">
        <v>279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0"/>
      <c r="N770" s="7" t="s">
        <v>279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0"/>
      <c r="N771" s="7" t="s">
        <v>279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0"/>
      <c r="N772" s="7" t="s">
        <v>279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0"/>
      <c r="N773" s="7" t="s">
        <v>279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0"/>
      <c r="N774" s="7" t="s">
        <v>279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0"/>
      <c r="N775" s="7" t="s">
        <v>279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0"/>
      <c r="N776" s="7" t="s">
        <v>279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0"/>
      <c r="N777" s="7" t="s">
        <v>279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0"/>
      <c r="N778" s="7" t="s">
        <v>279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0"/>
      <c r="N779" s="7" t="s">
        <v>279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0"/>
      <c r="N780" s="7" t="s">
        <v>279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0"/>
      <c r="N781" s="7" t="s">
        <v>279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0"/>
      <c r="N782" s="7" t="s">
        <v>279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0"/>
      <c r="N783" s="7" t="s">
        <v>279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0"/>
      <c r="N784" s="7" t="s">
        <v>279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0"/>
      <c r="N785" s="7" t="s">
        <v>279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0"/>
      <c r="N786" s="7" t="s">
        <v>279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0"/>
      <c r="N787" s="7" t="s">
        <v>279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0"/>
      <c r="N788" s="7" t="s">
        <v>279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0"/>
      <c r="N789" s="7" t="s">
        <v>279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0"/>
      <c r="N790" s="7" t="s">
        <v>279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0"/>
      <c r="N791" s="7" t="s">
        <v>279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0"/>
      <c r="N792" s="7" t="s">
        <v>279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0"/>
      <c r="N793" s="7" t="s">
        <v>279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0"/>
      <c r="N794" s="7" t="s">
        <v>279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0"/>
      <c r="N795" s="7" t="s">
        <v>279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0"/>
      <c r="N796" s="7" t="s">
        <v>279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0"/>
      <c r="N797" s="7" t="s">
        <v>279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0"/>
      <c r="N798" s="7" t="s">
        <v>279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0"/>
      <c r="N799" s="7" t="s">
        <v>279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0"/>
      <c r="N800" s="7" t="s">
        <v>279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0"/>
      <c r="N801" s="7" t="s">
        <v>279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0"/>
      <c r="N802" s="7" t="s">
        <v>279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0"/>
      <c r="N803" s="7" t="s">
        <v>279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0"/>
      <c r="N804" s="7" t="s">
        <v>279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0"/>
      <c r="N805" s="7" t="s">
        <v>279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0"/>
      <c r="N806" s="7" t="s">
        <v>279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0"/>
      <c r="N807" s="7" t="s">
        <v>279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0"/>
      <c r="N808" s="7" t="s">
        <v>279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0"/>
      <c r="N809" s="7" t="s">
        <v>279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0"/>
      <c r="N810" s="7" t="s">
        <v>279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0"/>
      <c r="N811" s="7" t="s">
        <v>279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0"/>
      <c r="N812" s="7" t="s">
        <v>279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0"/>
      <c r="N813" s="7" t="s">
        <v>279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0"/>
      <c r="N814" s="7" t="s">
        <v>279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0"/>
      <c r="N815" s="7" t="s">
        <v>279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0"/>
      <c r="N816" s="7" t="s">
        <v>279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0"/>
      <c r="N817" s="7" t="s">
        <v>279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0"/>
      <c r="N818" s="7" t="s">
        <v>279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0"/>
      <c r="N819" s="7" t="s">
        <v>279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0"/>
      <c r="N820" s="7" t="s">
        <v>279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0"/>
      <c r="N821" s="7" t="s">
        <v>279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0"/>
      <c r="N822" s="7" t="s">
        <v>279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0"/>
      <c r="N823" s="7" t="s">
        <v>279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0"/>
      <c r="N824" s="7" t="s">
        <v>279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0"/>
      <c r="N825" s="7" t="s">
        <v>279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0"/>
      <c r="N826" s="7" t="s">
        <v>279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0"/>
      <c r="N827" s="7" t="s">
        <v>279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0"/>
      <c r="N828" s="7" t="s">
        <v>279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0"/>
      <c r="N829" s="7" t="s">
        <v>279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0"/>
      <c r="N830" s="7" t="s">
        <v>279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0"/>
      <c r="N831" s="7" t="s">
        <v>279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0"/>
      <c r="N832" s="7" t="s">
        <v>279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0"/>
      <c r="N833" s="7" t="s">
        <v>279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0"/>
      <c r="N834" s="7" t="s">
        <v>279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0"/>
      <c r="N835" s="7" t="s">
        <v>279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0"/>
      <c r="N836" s="7" t="s">
        <v>279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0"/>
      <c r="N837" s="7" t="s">
        <v>279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0"/>
      <c r="N838" s="7" t="s">
        <v>279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0"/>
      <c r="N839" s="7" t="s">
        <v>279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0"/>
      <c r="N840" s="7" t="s">
        <v>279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0"/>
      <c r="N841" s="7" t="s">
        <v>279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0"/>
      <c r="N842" s="7" t="s">
        <v>279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0"/>
      <c r="N843" s="7" t="s">
        <v>279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0"/>
      <c r="N844" s="7" t="s">
        <v>279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0"/>
      <c r="N845" s="7" t="s">
        <v>279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0"/>
      <c r="N846" s="7" t="s">
        <v>279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0"/>
      <c r="N847" s="7" t="s">
        <v>279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0"/>
      <c r="N848" s="7" t="s">
        <v>279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0"/>
      <c r="N849" s="7" t="s">
        <v>279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0"/>
      <c r="N850" s="7" t="s">
        <v>279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0"/>
      <c r="N851" s="7" t="s">
        <v>279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0"/>
      <c r="N852" s="7" t="s">
        <v>279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0"/>
      <c r="N853" s="7" t="s">
        <v>279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0"/>
      <c r="N854" s="7" t="s">
        <v>279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0"/>
      <c r="N855" s="7" t="s">
        <v>279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0"/>
      <c r="N856" s="7" t="s">
        <v>279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0"/>
      <c r="N857" s="7" t="s">
        <v>279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0"/>
      <c r="N858" s="7" t="s">
        <v>279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0"/>
      <c r="N859" s="7" t="s">
        <v>279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0"/>
      <c r="N860" s="7" t="s">
        <v>279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0"/>
      <c r="N861" s="7" t="s">
        <v>279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0"/>
      <c r="N862" s="7" t="s">
        <v>279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0"/>
      <c r="N863" s="7" t="s">
        <v>279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0"/>
      <c r="N864" s="7" t="s">
        <v>279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0"/>
      <c r="N865" s="7" t="s">
        <v>279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0"/>
      <c r="N866" s="7" t="s">
        <v>279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0"/>
      <c r="N867" s="7" t="s">
        <v>279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0"/>
      <c r="N868" s="7" t="s">
        <v>279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0"/>
      <c r="N869" s="7" t="s">
        <v>279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0"/>
      <c r="N870" s="7" t="s">
        <v>279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0"/>
      <c r="N871" s="7" t="s">
        <v>279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0"/>
      <c r="N872" s="7" t="s">
        <v>279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0"/>
      <c r="N873" s="7" t="s">
        <v>279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0"/>
      <c r="N874" s="7" t="s">
        <v>279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0"/>
      <c r="N875" s="7" t="s">
        <v>279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0"/>
      <c r="N876" s="7" t="s">
        <v>279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0"/>
      <c r="N877" s="7" t="s">
        <v>279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0"/>
      <c r="N878" s="7" t="s">
        <v>279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0"/>
      <c r="N879" s="7" t="s">
        <v>279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0"/>
      <c r="N880" s="7" t="s">
        <v>279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0"/>
      <c r="N881" s="7" t="s">
        <v>279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0"/>
      <c r="N882" s="7" t="s">
        <v>279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0"/>
      <c r="N883" s="7" t="s">
        <v>279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0"/>
      <c r="N884" s="7" t="s">
        <v>279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0"/>
      <c r="N885" s="7" t="s">
        <v>279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0"/>
      <c r="N886" s="7" t="s">
        <v>279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0"/>
      <c r="N887" s="7" t="s">
        <v>279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0"/>
      <c r="N888" s="7" t="s">
        <v>279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0"/>
      <c r="N889" s="7" t="s">
        <v>279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0"/>
      <c r="N890" s="7" t="s">
        <v>279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0"/>
      <c r="N891" s="7" t="s">
        <v>279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0"/>
      <c r="N892" s="7" t="s">
        <v>279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0"/>
      <c r="N893" s="7" t="s">
        <v>279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0"/>
      <c r="N894" s="7" t="s">
        <v>279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0"/>
      <c r="N895" s="7" t="s">
        <v>279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0"/>
      <c r="N896" s="7" t="s">
        <v>279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0"/>
      <c r="N897" s="7" t="s">
        <v>279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0"/>
      <c r="N898" s="7" t="s">
        <v>279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0"/>
      <c r="N899" s="7" t="s">
        <v>279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0"/>
      <c r="N900" s="7" t="s">
        <v>279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0"/>
      <c r="N901" s="7" t="s">
        <v>279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0"/>
      <c r="N902" s="7" t="s">
        <v>279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0"/>
      <c r="N903" s="7" t="s">
        <v>279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0"/>
      <c r="N904" s="7" t="s">
        <v>279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0"/>
      <c r="N905" s="7" t="s">
        <v>279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0"/>
      <c r="N906" s="7" t="s">
        <v>279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0"/>
      <c r="N907" s="7" t="s">
        <v>279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0"/>
      <c r="N908" s="7" t="s">
        <v>279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0"/>
      <c r="N909" s="7" t="s">
        <v>279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0"/>
      <c r="N910" s="7" t="s">
        <v>279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0"/>
      <c r="N911" s="7" t="s">
        <v>279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0"/>
      <c r="N912" s="7" t="s">
        <v>279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0"/>
      <c r="N913" s="7" t="s">
        <v>279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0"/>
      <c r="N914" s="7" t="s">
        <v>279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0"/>
      <c r="N915" s="7" t="s">
        <v>279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0"/>
      <c r="N916" s="7" t="s">
        <v>279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0"/>
      <c r="N917" s="7" t="s">
        <v>279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0"/>
      <c r="N918" s="7" t="s">
        <v>279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0"/>
      <c r="N919" s="7" t="s">
        <v>279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0"/>
      <c r="N920" s="7" t="s">
        <v>279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0"/>
      <c r="N921" s="7" t="s">
        <v>279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0"/>
      <c r="N922" s="7" t="s">
        <v>279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0"/>
      <c r="N923" s="7" t="s">
        <v>279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0"/>
      <c r="N924" s="7" t="s">
        <v>279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0"/>
      <c r="N925" s="7" t="s">
        <v>279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0"/>
      <c r="N926" s="7" t="s">
        <v>279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0"/>
      <c r="N927" s="7" t="s">
        <v>279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0"/>
      <c r="N928" s="7" t="s">
        <v>279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0"/>
      <c r="N929" s="7" t="s">
        <v>279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0"/>
      <c r="N930" s="7" t="s">
        <v>279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0"/>
      <c r="N931" s="7" t="s">
        <v>279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0"/>
      <c r="N932" s="7" t="s">
        <v>279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0"/>
      <c r="N933" s="7" t="s">
        <v>279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0"/>
      <c r="N934" s="7" t="s">
        <v>279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0"/>
      <c r="N935" s="7" t="s">
        <v>279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0"/>
      <c r="N936" s="7" t="s">
        <v>279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0"/>
      <c r="N937" s="7" t="s">
        <v>279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0"/>
      <c r="N938" s="7" t="s">
        <v>279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0"/>
      <c r="N939" s="7" t="s">
        <v>279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0"/>
      <c r="N940" s="7" t="s">
        <v>279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0"/>
      <c r="N941" s="7" t="s">
        <v>279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0"/>
      <c r="N942" s="7" t="s">
        <v>279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0"/>
      <c r="N943" s="7" t="s">
        <v>279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0"/>
      <c r="N944" s="7" t="s">
        <v>279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0"/>
      <c r="N945" s="7" t="s">
        <v>279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0"/>
      <c r="N946" s="7" t="s">
        <v>279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0"/>
      <c r="N947" s="7" t="s">
        <v>279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0"/>
      <c r="N948" s="7" t="s">
        <v>279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0"/>
      <c r="N949" s="7" t="s">
        <v>279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0"/>
      <c r="N950" s="7" t="s">
        <v>279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0"/>
      <c r="N951" s="7" t="s">
        <v>279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0"/>
      <c r="N952" s="7" t="s">
        <v>279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0"/>
      <c r="N953" s="7" t="s">
        <v>279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0"/>
      <c r="N954" s="7" t="s">
        <v>279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0"/>
      <c r="N955" s="7" t="s">
        <v>279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0"/>
      <c r="N956" s="7" t="s">
        <v>279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0"/>
      <c r="N957" s="7" t="s">
        <v>279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0"/>
      <c r="N958" s="7" t="s">
        <v>279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0"/>
      <c r="N959" s="7" t="s">
        <v>279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0"/>
      <c r="N960" s="7" t="s">
        <v>279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0"/>
      <c r="N961" s="7" t="s">
        <v>279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0"/>
      <c r="N962" s="7" t="s">
        <v>279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0"/>
      <c r="N963" s="7" t="s">
        <v>279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0"/>
      <c r="N964" s="7" t="s">
        <v>279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0"/>
      <c r="N965" s="7" t="s">
        <v>279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0"/>
      <c r="N966" s="7" t="s">
        <v>279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0"/>
      <c r="N967" s="7" t="s">
        <v>279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0"/>
      <c r="N968" s="7" t="s">
        <v>279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0"/>
      <c r="N969" s="7" t="s">
        <v>279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0"/>
      <c r="N970" s="7" t="s">
        <v>279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0"/>
      <c r="N971" s="7" t="s">
        <v>279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0"/>
      <c r="N972" s="7" t="s">
        <v>279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0"/>
      <c r="N973" s="7" t="s">
        <v>279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0"/>
      <c r="N974" s="7" t="s">
        <v>279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0"/>
      <c r="N975" s="7" t="s">
        <v>279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0"/>
      <c r="N976" s="7" t="s">
        <v>279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0"/>
      <c r="N977" s="7" t="s">
        <v>279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0"/>
      <c r="N978" s="7" t="s">
        <v>279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0"/>
      <c r="N979" s="7" t="s">
        <v>279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0"/>
      <c r="N980" s="7" t="s">
        <v>279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0"/>
      <c r="N981" s="7" t="s">
        <v>279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0"/>
      <c r="N982" s="7" t="s">
        <v>279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0"/>
      <c r="N983" s="7" t="s">
        <v>279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0"/>
      <c r="N984" s="7" t="s">
        <v>279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0"/>
      <c r="N985" s="7" t="s">
        <v>279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0"/>
      <c r="N986" s="7" t="s">
        <v>279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0"/>
      <c r="N987" s="7" t="s">
        <v>279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0"/>
      <c r="N988" s="7" t="s">
        <v>279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0"/>
      <c r="N989" s="7" t="s">
        <v>279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0"/>
      <c r="N990" s="7" t="s">
        <v>279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0"/>
      <c r="N991" s="7" t="s">
        <v>279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0"/>
      <c r="N992" s="7" t="s">
        <v>279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0"/>
      <c r="N993" s="7" t="s">
        <v>279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0"/>
      <c r="N994" s="7" t="s">
        <v>279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0"/>
      <c r="N995" s="7" t="s">
        <v>279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0"/>
      <c r="N996" s="7" t="s">
        <v>279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0"/>
      <c r="N997" s="7" t="s">
        <v>279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0"/>
      <c r="N998" s="7" t="s">
        <v>279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0"/>
      <c r="N999" s="7" t="s">
        <v>279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0"/>
      <c r="N1000" s="7" t="s">
        <v>279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ht="12.0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0"/>
      <c r="N1001" s="7" t="s">
        <v>279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ht="12.0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0"/>
      <c r="N1002" s="7" t="s">
        <v>279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ht="12.0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0"/>
      <c r="N1003" s="7" t="s">
        <v>279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ht="12.0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0"/>
      <c r="N1004" s="7" t="s">
        <v>279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ht="12.0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0"/>
      <c r="N1005" s="7" t="s">
        <v>279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ht="12.0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0"/>
      <c r="N1006" s="7" t="s">
        <v>279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ht="12.0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0"/>
      <c r="N1007" s="7" t="s">
        <v>279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ht="12.0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0"/>
      <c r="N1008" s="7" t="s">
        <v>279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ht="12.0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0"/>
      <c r="N1009" s="7" t="s">
        <v>279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ht="12.0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0"/>
      <c r="N1010" s="7" t="s">
        <v>279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ht="12.0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0"/>
      <c r="N1011" s="7" t="s">
        <v>279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ht="12.0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0"/>
      <c r="N1012" s="7" t="s">
        <v>279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ht="12.0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0"/>
      <c r="N1013" s="7" t="s">
        <v>279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ht="12.0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0"/>
      <c r="N1014" s="7" t="s">
        <v>279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ht="12.0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0"/>
      <c r="N1015" s="7" t="s">
        <v>279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ht="12.0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0"/>
      <c r="N1016" s="7" t="s">
        <v>279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ht="12.0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0"/>
      <c r="N1017" s="7" t="s">
        <v>279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ht="12.0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0"/>
      <c r="N1018" s="7" t="s">
        <v>279</v>
      </c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ht="12.0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0"/>
      <c r="N1019" s="7" t="s">
        <v>279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ht="12.0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0"/>
      <c r="N1020" s="7" t="s">
        <v>279</v>
      </c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ht="12.0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0"/>
      <c r="N1021" s="7" t="s">
        <v>279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ht="12.0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0"/>
      <c r="N1022" s="7" t="s">
        <v>279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ht="12.0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0"/>
      <c r="N1023" s="7" t="s">
        <v>279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ht="12.0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0"/>
      <c r="N1024" s="7" t="s">
        <v>279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ht="12.0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0"/>
      <c r="N1025" s="7" t="s">
        <v>279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ht="12.0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0"/>
      <c r="N1026" s="7" t="s">
        <v>279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ht="12.0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0"/>
      <c r="N1027" s="7" t="s">
        <v>279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ht="12.0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0"/>
      <c r="N1028" s="7" t="s">
        <v>279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ht="12.0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0"/>
      <c r="N1029" s="7" t="s">
        <v>279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ht="12.0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0"/>
      <c r="N1030" s="7" t="s">
        <v>279</v>
      </c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ht="12.0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0"/>
      <c r="N1031" s="7" t="s">
        <v>279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ht="12.0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0"/>
      <c r="N1032" s="7" t="s">
        <v>279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ht="12.0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0"/>
      <c r="N1033" s="7" t="s">
        <v>279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ht="12.0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0"/>
      <c r="N1034" s="7" t="s">
        <v>279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ht="12.0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0"/>
      <c r="N1035" s="7" t="s">
        <v>279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ht="12.0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0"/>
      <c r="N1036" s="7" t="s">
        <v>279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ht="12.0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0"/>
      <c r="N1037" s="7" t="s">
        <v>279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ht="12.0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0"/>
      <c r="N1038" s="7" t="s">
        <v>279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ht="12.0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0"/>
      <c r="N1039" s="7" t="s">
        <v>279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ht="12.0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0"/>
      <c r="N1040" s="7" t="s">
        <v>279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ht="12.0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0"/>
      <c r="N1041" s="7" t="s">
        <v>279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ht="12.0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0"/>
      <c r="N1042" s="7" t="s">
        <v>279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ht="12.0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0"/>
      <c r="N1043" s="7" t="s">
        <v>279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ht="12.0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0"/>
      <c r="N1044" s="7" t="s">
        <v>279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ht="12.0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0"/>
      <c r="N1045" s="7" t="s">
        <v>279</v>
      </c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ht="12.0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0"/>
      <c r="N1046" s="7" t="s">
        <v>279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ht="12.0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0"/>
      <c r="N1047" s="7" t="s">
        <v>279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ht="12.0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0"/>
      <c r="N1048" s="7" t="s">
        <v>279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ht="12.0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0"/>
      <c r="N1049" s="7" t="s">
        <v>279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ht="12.0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0"/>
      <c r="N1050" s="7" t="s">
        <v>279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ht="12.0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0"/>
      <c r="N1051" s="7" t="s">
        <v>279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ht="12.0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0"/>
      <c r="N1052" s="7" t="s">
        <v>279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ht="12.0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0"/>
      <c r="N1053" s="7" t="s">
        <v>279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ht="12.0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0"/>
      <c r="N1054" s="7" t="s">
        <v>279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ht="12.0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0"/>
      <c r="N1055" s="7" t="s">
        <v>279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ht="12.0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0"/>
      <c r="N1056" s="7" t="s">
        <v>279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ht="12.0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0"/>
      <c r="N1057" s="7" t="s">
        <v>279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ht="12.0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0"/>
      <c r="N1058" s="7" t="s">
        <v>279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ht="12.0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0"/>
      <c r="N1059" s="7" t="s">
        <v>279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ht="12.0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0"/>
      <c r="N1060" s="7" t="s">
        <v>279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ht="12.0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0"/>
      <c r="N1061" s="7" t="s">
        <v>279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ht="12.0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0"/>
      <c r="N1062" s="7" t="s">
        <v>279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ht="12.0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0"/>
      <c r="N1063" s="7" t="s">
        <v>279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ht="12.0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0"/>
      <c r="N1064" s="7" t="s">
        <v>279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ht="12.0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0"/>
      <c r="N1065" s="7" t="s">
        <v>279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ht="12.0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0"/>
      <c r="N1066" s="7" t="s">
        <v>279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ht="12.0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0"/>
      <c r="N1067" s="7" t="s">
        <v>279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ht="12.0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0"/>
      <c r="N1068" s="7" t="s">
        <v>279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ht="12.0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0"/>
      <c r="N1069" s="7" t="s">
        <v>279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ht="12.0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0"/>
      <c r="N1070" s="7" t="s">
        <v>279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ht="12.0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0"/>
      <c r="N1071" s="7" t="s">
        <v>279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ht="12.0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0"/>
      <c r="N1072" s="7" t="s">
        <v>279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ht="12.0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0"/>
      <c r="N1073" s="7" t="s">
        <v>279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ht="12.0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0"/>
      <c r="N1074" s="7" t="s">
        <v>279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ht="12.0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0"/>
      <c r="N1075" s="7" t="s">
        <v>279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ht="12.0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0"/>
      <c r="N1076" s="7" t="s">
        <v>279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ht="12.0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0"/>
      <c r="N1077" s="7" t="s">
        <v>279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ht="12.0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0"/>
      <c r="N1078" s="7" t="s">
        <v>279</v>
      </c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ht="12.0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0"/>
      <c r="N1079" s="7" t="s">
        <v>279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ht="12.0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0"/>
      <c r="N1080" s="7" t="s">
        <v>279</v>
      </c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ht="12.0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0"/>
      <c r="N1081" s="7" t="s">
        <v>279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ht="12.0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0"/>
      <c r="N1082" s="7" t="s">
        <v>279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  <row r="1083" ht="12.0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0"/>
      <c r="N1083" s="7" t="s">
        <v>279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</row>
    <row r="1084" ht="12.0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0"/>
      <c r="N1084" s="7" t="s">
        <v>279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</row>
    <row r="1085" ht="12.0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0"/>
      <c r="N1085" s="7" t="s">
        <v>279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</row>
    <row r="1086" ht="12.0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0"/>
      <c r="N1086" s="7" t="s">
        <v>279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</row>
    <row r="1087" ht="12.0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0"/>
      <c r="N1087" s="7" t="s">
        <v>279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</row>
    <row r="1088" ht="12.0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0"/>
      <c r="N1088" s="7" t="s">
        <v>279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</row>
    <row r="1089" ht="12.0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0"/>
      <c r="N1089" s="7" t="s">
        <v>279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</row>
    <row r="1090" ht="12.0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0"/>
      <c r="N1090" s="7" t="s">
        <v>279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</row>
    <row r="1091" ht="12.0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0"/>
      <c r="N1091" s="7" t="s">
        <v>279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</row>
    <row r="1092" ht="12.0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0"/>
      <c r="N1092" s="7" t="s">
        <v>279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</row>
    <row r="1093" ht="12.0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0"/>
      <c r="N1093" s="7" t="s">
        <v>279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</row>
    <row r="1094" ht="12.0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0"/>
      <c r="N1094" s="7" t="s">
        <v>279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</row>
    <row r="1095" ht="12.0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0"/>
      <c r="N1095" s="7" t="s">
        <v>279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</row>
    <row r="1096" ht="12.0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0"/>
      <c r="N1096" s="7" t="s">
        <v>279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</row>
    <row r="1097" ht="12.0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0"/>
      <c r="N1097" s="7" t="s">
        <v>279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</row>
    <row r="1098" ht="12.0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0"/>
      <c r="N1098" s="7" t="s">
        <v>279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</row>
    <row r="1099" ht="12.0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0"/>
      <c r="N1099" s="7" t="s">
        <v>279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</row>
    <row r="1100" ht="12.0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0"/>
      <c r="N1100" s="7" t="s">
        <v>279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</row>
    <row r="1101" ht="12.0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0"/>
      <c r="N1101" s="7" t="s">
        <v>279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</row>
    <row r="1102" ht="12.0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0"/>
      <c r="N1102" s="7" t="s">
        <v>279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</row>
    <row r="1103" ht="12.0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0"/>
      <c r="N1103" s="7" t="s">
        <v>279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</row>
    <row r="1104" ht="12.0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0"/>
      <c r="N1104" s="7" t="s">
        <v>279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</row>
    <row r="1105" ht="12.0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0"/>
      <c r="N1105" s="7" t="s">
        <v>279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</row>
    <row r="1106" ht="12.0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0"/>
      <c r="N1106" s="7" t="s">
        <v>279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</row>
    <row r="1107" ht="12.0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0"/>
      <c r="N1107" s="7" t="s">
        <v>279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</row>
    <row r="1108" ht="12.0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0"/>
      <c r="N1108" s="7" t="s">
        <v>279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</row>
    <row r="1109" ht="12.0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0"/>
      <c r="N1109" s="7" t="s">
        <v>279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</row>
    <row r="1110" ht="12.0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0"/>
      <c r="N1110" s="7" t="s">
        <v>279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</row>
    <row r="1111" ht="12.0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0"/>
      <c r="N1111" s="7" t="s">
        <v>279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</row>
    <row r="1112" ht="12.0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0"/>
      <c r="N1112" s="7" t="s">
        <v>279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</row>
    <row r="1113" ht="12.0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0"/>
      <c r="N1113" s="7" t="s">
        <v>279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</row>
    <row r="1114" ht="12.0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0"/>
      <c r="N1114" s="7" t="s">
        <v>279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</row>
    <row r="1115" ht="12.0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0"/>
      <c r="N1115" s="7" t="s">
        <v>279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</row>
    <row r="1116" ht="12.0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0"/>
      <c r="N1116" s="7" t="s">
        <v>279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</row>
    <row r="1117" ht="12.0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0"/>
      <c r="N1117" s="7" t="s">
        <v>279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</row>
    <row r="1118" ht="12.0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0"/>
      <c r="N1118" s="7" t="s">
        <v>279</v>
      </c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</row>
    <row r="1119" ht="12.0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0"/>
      <c r="N1119" s="7" t="s">
        <v>279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</row>
    <row r="1120" ht="12.0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0"/>
      <c r="N1120" s="7" t="s">
        <v>279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</row>
    <row r="1121" ht="12.0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0"/>
      <c r="N1121" s="7" t="s">
        <v>279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</row>
    <row r="1122" ht="12.0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0"/>
      <c r="N1122" s="7" t="s">
        <v>279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</row>
    <row r="1123" ht="12.0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0"/>
      <c r="N1123" s="7" t="s">
        <v>279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</row>
    <row r="1124" ht="12.0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0"/>
      <c r="N1124" s="7" t="s">
        <v>279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</row>
    <row r="1125" ht="12.0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0"/>
      <c r="N1125" s="7" t="s">
        <v>279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</row>
    <row r="1126" ht="12.0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0"/>
      <c r="N1126" s="7" t="s">
        <v>279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</row>
    <row r="1127" ht="12.0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0"/>
      <c r="N1127" s="7" t="s">
        <v>279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</row>
    <row r="1128" ht="12.0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0"/>
      <c r="N1128" s="7" t="s">
        <v>279</v>
      </c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</row>
    <row r="1129" ht="12.0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0"/>
      <c r="N1129" s="7" t="s">
        <v>279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</row>
    <row r="1130" ht="12.0" customHeigh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0"/>
      <c r="N1130" s="7" t="s">
        <v>279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</row>
    <row r="1131" ht="12.0" customHeigh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0"/>
      <c r="N1131" s="7" t="s">
        <v>279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</row>
    <row r="1132" ht="12.0" customHeigh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0"/>
      <c r="N1132" s="7" t="s">
        <v>279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</row>
    <row r="1133" ht="12.0" customHeigh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0"/>
      <c r="N1133" s="7" t="s">
        <v>279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</row>
    <row r="1134" ht="12.0" customHeigh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0"/>
      <c r="N1134" s="7" t="s">
        <v>279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</row>
    <row r="1135" ht="12.0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0"/>
      <c r="N1135" s="7" t="s">
        <v>279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</row>
    <row r="1136" ht="12.0" customHeigh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0"/>
      <c r="N1136" s="7" t="s">
        <v>279</v>
      </c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</row>
    <row r="1137" ht="12.0" customHeigh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0"/>
      <c r="N1137" s="7" t="s">
        <v>279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</row>
    <row r="1138" ht="12.0" customHeigh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0"/>
      <c r="N1138" s="7" t="s">
        <v>279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</row>
    <row r="1139" ht="12.0" customHeigh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0"/>
      <c r="N1139" s="7" t="s">
        <v>279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</row>
    <row r="1140" ht="12.0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0"/>
      <c r="N1140" s="7" t="s">
        <v>279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</row>
    <row r="1141" ht="12.0" customHeigh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0"/>
      <c r="N1141" s="7" t="s">
        <v>279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</row>
    <row r="1142" ht="12.0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0"/>
      <c r="N1142" s="7" t="s">
        <v>279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</row>
    <row r="1143" ht="12.0" customHeigh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0"/>
      <c r="N1143" s="7" t="s">
        <v>279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</row>
    <row r="1144" ht="12.0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0"/>
      <c r="N1144" s="7" t="s">
        <v>279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</row>
    <row r="1145" ht="12.0" customHeigh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0"/>
      <c r="N1145" s="7" t="s">
        <v>279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</row>
    <row r="1146" ht="12.0" customHeigh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0"/>
      <c r="N1146" s="7" t="s">
        <v>279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</row>
    <row r="1147" ht="12.0" customHeigh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0"/>
      <c r="N1147" s="7" t="s">
        <v>279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</row>
    <row r="1148" ht="12.0" customHeigh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0"/>
      <c r="N1148" s="7" t="s">
        <v>279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</row>
    <row r="1149" ht="12.0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0"/>
      <c r="N1149" s="7" t="s">
        <v>279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</row>
    <row r="1150" ht="12.0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0"/>
      <c r="N1150" s="7" t="s">
        <v>279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</row>
    <row r="1151" ht="12.0" customHeigh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0"/>
      <c r="N1151" s="7" t="s">
        <v>279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</row>
    <row r="1152" ht="12.0" customHeigh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0"/>
      <c r="N1152" s="7" t="s">
        <v>279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</row>
    <row r="1153" ht="12.0" customHeigh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0"/>
      <c r="N1153" s="7" t="s">
        <v>279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</row>
    <row r="1154" ht="12.0" customHeigh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0"/>
      <c r="N1154" s="7" t="s">
        <v>279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</row>
    <row r="1155" ht="12.0" customHeigh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0"/>
      <c r="N1155" s="7" t="s">
        <v>279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</row>
    <row r="1156" ht="12.0" customHeigh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0"/>
      <c r="N1156" s="7" t="s">
        <v>279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</row>
    <row r="1157" ht="12.0" customHeigh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0"/>
      <c r="N1157" s="7" t="s">
        <v>279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</row>
    <row r="1158" ht="12.0" customHeight="1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0"/>
      <c r="N1158" s="7" t="s">
        <v>279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</row>
    <row r="1159" ht="12.0" customHeight="1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0"/>
      <c r="N1159" s="7" t="s">
        <v>279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</row>
    <row r="1160" ht="12.0" customHeight="1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0"/>
      <c r="N1160" s="7" t="s">
        <v>279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</row>
    <row r="1161" ht="12.0" customHeight="1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0"/>
      <c r="N1161" s="7" t="s">
        <v>279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</row>
    <row r="1162" ht="12.0" customHeight="1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0"/>
      <c r="N1162" s="7" t="s">
        <v>279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</row>
    <row r="1163" ht="12.0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0"/>
      <c r="N1163" s="7" t="s">
        <v>279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</row>
    <row r="1164" ht="12.0" customHeight="1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0"/>
      <c r="N1164" s="7" t="s">
        <v>279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</row>
    <row r="1165" ht="12.0" customHeight="1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0"/>
      <c r="N1165" s="7" t="s">
        <v>279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</row>
    <row r="1166" ht="12.0" customHeight="1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0"/>
      <c r="N1166" s="7" t="s">
        <v>279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</row>
    <row r="1167" ht="12.0" customHeight="1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0"/>
      <c r="N1167" s="7" t="s">
        <v>279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</row>
    <row r="1168" ht="12.0" customHeight="1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0"/>
      <c r="N1168" s="7" t="s">
        <v>279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</row>
    <row r="1169" ht="12.0" customHeight="1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0"/>
      <c r="N1169" s="7" t="s">
        <v>279</v>
      </c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</row>
    <row r="1170" ht="12.0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0"/>
      <c r="N1170" s="7" t="s">
        <v>279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</row>
    <row r="1171" ht="12.0" customHeight="1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0"/>
      <c r="N1171" s="7" t="s">
        <v>279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</row>
    <row r="1172" ht="12.0" customHeight="1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0"/>
      <c r="N1172" s="7" t="s">
        <v>279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</row>
    <row r="1173" ht="12.0" customHeight="1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0"/>
      <c r="N1173" s="7" t="s">
        <v>279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</row>
    <row r="1174" ht="12.0" customHeight="1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0"/>
      <c r="N1174" s="7" t="s">
        <v>279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</row>
    <row r="1175" ht="12.0" customHeight="1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0"/>
      <c r="N1175" s="7" t="s">
        <v>279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</row>
    <row r="1176" ht="12.0" customHeight="1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0"/>
      <c r="N1176" s="7" t="s">
        <v>279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</row>
    <row r="1177" ht="12.0" customHeight="1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0"/>
      <c r="N1177" s="7" t="s">
        <v>279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</row>
    <row r="1178" ht="12.0" customHeight="1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0"/>
      <c r="N1178" s="7" t="s">
        <v>279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</row>
    <row r="1179" ht="12.0" customHeight="1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0"/>
      <c r="N1179" s="7" t="s">
        <v>279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</row>
    <row r="1180" ht="12.0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0"/>
      <c r="N1180" s="7" t="s">
        <v>279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</row>
    <row r="1181" ht="12.0" customHeight="1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0"/>
      <c r="N1181" s="7" t="s">
        <v>279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</row>
    <row r="1182" ht="12.0" customHeight="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0"/>
      <c r="N1182" s="7" t="s">
        <v>279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</row>
    <row r="1183" ht="12.0" customHeight="1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0"/>
      <c r="N1183" s="7" t="s">
        <v>279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</row>
    <row r="1184" ht="12.0" customHeight="1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0"/>
      <c r="N1184" s="7" t="s">
        <v>279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</row>
    <row r="1185" ht="12.0" customHeight="1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0"/>
      <c r="N1185" s="7" t="s">
        <v>279</v>
      </c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</row>
    <row r="1186" ht="12.0" customHeight="1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0"/>
      <c r="N1186" s="7" t="s">
        <v>279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</row>
    <row r="1187" ht="12.0" customHeight="1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0"/>
      <c r="N1187" s="7" t="s">
        <v>279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</row>
    <row r="1188" ht="12.0" customHeight="1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0"/>
      <c r="N1188" s="7" t="s">
        <v>279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</row>
    <row r="1189" ht="12.0" customHeight="1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0"/>
      <c r="N1189" s="7" t="s">
        <v>279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</row>
    <row r="1190" ht="12.0" customHeight="1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0"/>
      <c r="N1190" s="7" t="s">
        <v>279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</row>
    <row r="1191" ht="12.0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0"/>
      <c r="N1191" s="7" t="s">
        <v>279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</row>
    <row r="1192" ht="12.0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0"/>
      <c r="N1192" s="7" t="s">
        <v>279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</row>
    <row r="1193" ht="12.0" customHeight="1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0"/>
      <c r="N1193" s="7" t="s">
        <v>279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</row>
    <row r="1194" ht="12.0" customHeight="1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0"/>
      <c r="N1194" s="7" t="s">
        <v>279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</row>
    <row r="1195" ht="12.0" customHeight="1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0"/>
      <c r="N1195" s="7" t="s">
        <v>279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</row>
    <row r="1196" ht="12.0" customHeight="1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0"/>
      <c r="N1196" s="7" t="s">
        <v>279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</row>
    <row r="1197" ht="12.0" customHeight="1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0"/>
      <c r="N1197" s="7" t="s">
        <v>279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</row>
    <row r="1198" ht="12.0" customHeight="1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0"/>
      <c r="N1198" s="7" t="s">
        <v>279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</row>
    <row r="1199" ht="12.0" customHeight="1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0"/>
      <c r="N1199" s="7" t="s">
        <v>279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</row>
    <row r="1200" ht="12.0" customHeight="1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0"/>
      <c r="N1200" s="7" t="s">
        <v>279</v>
      </c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</row>
    <row r="1201" ht="12.0" customHeight="1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0"/>
      <c r="N1201" s="7" t="s">
        <v>279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</row>
    <row r="1202" ht="12.0" customHeight="1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0"/>
      <c r="N1202" s="7" t="s">
        <v>279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</row>
    <row r="1203" ht="12.0" customHeight="1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0"/>
      <c r="N1203" s="7" t="s">
        <v>279</v>
      </c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</row>
    <row r="1204" ht="12.0" customHeight="1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0"/>
      <c r="N1204" s="7" t="s">
        <v>279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</row>
    <row r="1205" ht="12.0" customHeight="1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0"/>
      <c r="N1205" s="7" t="s">
        <v>279</v>
      </c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</row>
    <row r="1206" ht="12.0" customHeight="1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0"/>
      <c r="N1206" s="7" t="s">
        <v>279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</row>
    <row r="1207" ht="12.0" customHeight="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0"/>
      <c r="N1207" s="7" t="s">
        <v>279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</row>
    <row r="1208" ht="12.0" customHeight="1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0"/>
      <c r="N1208" s="7" t="s">
        <v>279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</row>
    <row r="1209" ht="12.0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0"/>
      <c r="N1209" s="7" t="s">
        <v>279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</row>
    <row r="1210" ht="12.0" customHeight="1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0"/>
      <c r="N1210" s="7" t="s">
        <v>279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</row>
    <row r="1211" ht="12.0" customHeight="1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0"/>
      <c r="N1211" s="7" t="s">
        <v>279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</row>
    <row r="1212" ht="12.0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0"/>
      <c r="N1212" s="7" t="s">
        <v>279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</row>
    <row r="1213" ht="12.0" customHeight="1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0"/>
      <c r="N1213" s="7" t="s">
        <v>279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</row>
    <row r="1214" ht="12.0" customHeight="1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0"/>
      <c r="N1214" s="7" t="s">
        <v>279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</row>
    <row r="1215" ht="12.0" customHeight="1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0"/>
      <c r="N1215" s="7" t="s">
        <v>279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</row>
    <row r="1216" ht="12.0" customHeight="1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0"/>
      <c r="N1216" s="7" t="s">
        <v>279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</row>
    <row r="1217" ht="12.0" customHeight="1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0"/>
      <c r="N1217" s="7" t="s">
        <v>279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</row>
    <row r="1218" ht="12.0" customHeight="1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0"/>
      <c r="N1218" s="7" t="s">
        <v>279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</row>
    <row r="1219" ht="12.0" customHeight="1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0"/>
      <c r="N1219" s="7" t="s">
        <v>279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</row>
    <row r="1220" ht="12.0" customHeight="1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0"/>
      <c r="N1220" s="7" t="s">
        <v>279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</row>
    <row r="1221" ht="12.0" customHeight="1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0"/>
      <c r="N1221" s="7" t="s">
        <v>279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</row>
    <row r="1222" ht="12.0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0"/>
      <c r="N1222" s="7" t="s">
        <v>279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</row>
    <row r="1223" ht="12.0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0"/>
      <c r="N1223" s="7" t="s">
        <v>279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</row>
    <row r="1224" ht="12.0" customHeight="1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0"/>
      <c r="N1224" s="7" t="s">
        <v>279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</row>
    <row r="1225" ht="12.0" customHeight="1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0"/>
      <c r="N1225" s="7" t="s">
        <v>279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</row>
    <row r="1226" ht="12.0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0"/>
      <c r="N1226" s="7" t="s">
        <v>279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</row>
    <row r="1227" ht="12.0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0"/>
      <c r="N1227" s="7" t="s">
        <v>279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</row>
    <row r="1228" ht="12.0" customHeight="1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0"/>
      <c r="N1228" s="7" t="s">
        <v>279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</row>
    <row r="1229" ht="12.0" customHeight="1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0"/>
      <c r="N1229" s="7" t="s">
        <v>279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</row>
    <row r="1230" ht="12.0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0"/>
      <c r="N1230" s="7" t="s">
        <v>279</v>
      </c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</row>
    <row r="1231" ht="12.0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0"/>
      <c r="N1231" s="7" t="s">
        <v>279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</row>
    <row r="1232" ht="12.0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0"/>
      <c r="N1232" s="7" t="s">
        <v>279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</row>
    <row r="1233" ht="12.0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0"/>
      <c r="N1233" s="7" t="s">
        <v>279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</row>
    <row r="1234" ht="12.0" customHeight="1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0"/>
      <c r="N1234" s="7" t="s">
        <v>279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</row>
    <row r="1235" ht="12.0" customHeight="1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0"/>
      <c r="N1235" s="7" t="s">
        <v>279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</row>
    <row r="1236" ht="12.0" customHeight="1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0"/>
      <c r="N1236" s="7" t="s">
        <v>279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</row>
    <row r="1237" ht="12.0" customHeight="1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0"/>
      <c r="N1237" s="7" t="s">
        <v>279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</row>
    <row r="1238" ht="12.0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0"/>
      <c r="N1238" s="7" t="s">
        <v>279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</row>
    <row r="1239" ht="12.0" customHeight="1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0"/>
      <c r="N1239" s="7" t="s">
        <v>279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</row>
    <row r="1240" ht="12.0" customHeight="1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0"/>
      <c r="N1240" s="7" t="s">
        <v>279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</row>
    <row r="1241" ht="12.0" customHeight="1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0"/>
      <c r="N1241" s="7" t="s">
        <v>279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</row>
    <row r="1242" ht="12.0" customHeight="1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0"/>
      <c r="N1242" s="7" t="s">
        <v>279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</row>
    <row r="1243" ht="12.0" customHeight="1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0"/>
      <c r="N1243" s="7" t="s">
        <v>279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</row>
    <row r="1244" ht="12.0" customHeight="1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0"/>
      <c r="N1244" s="7" t="s">
        <v>279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</row>
    <row r="1245" ht="12.0" customHeight="1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0"/>
      <c r="N1245" s="7" t="s">
        <v>279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</row>
    <row r="1246" ht="12.0" customHeight="1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0"/>
      <c r="N1246" s="7" t="s">
        <v>279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</row>
    <row r="1247" ht="12.0" customHeight="1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0"/>
      <c r="N1247" s="7" t="s">
        <v>279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</row>
    <row r="1248" ht="12.0" customHeight="1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0"/>
      <c r="N1248" s="7" t="s">
        <v>279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</row>
    <row r="1249" ht="12.0" customHeight="1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0"/>
      <c r="N1249" s="7" t="s">
        <v>279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</row>
    <row r="1250" ht="12.0" customHeight="1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0"/>
      <c r="N1250" s="7" t="s">
        <v>279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</row>
    <row r="1251" ht="12.0" customHeight="1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0"/>
      <c r="N1251" s="7" t="s">
        <v>279</v>
      </c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</row>
    <row r="1252" ht="12.0" customHeight="1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0"/>
      <c r="N1252" s="7" t="s">
        <v>279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</row>
    <row r="1253" ht="12.0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0"/>
      <c r="N1253" s="7" t="s">
        <v>279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</row>
    <row r="1254" ht="12.0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0"/>
      <c r="N1254" s="7" t="s">
        <v>279</v>
      </c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</row>
    <row r="1255" ht="12.0" customHeight="1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0"/>
      <c r="N1255" s="7" t="s">
        <v>279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</row>
    <row r="1256" ht="12.0" customHeight="1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0"/>
      <c r="N1256" s="7" t="s">
        <v>279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</row>
    <row r="1257" ht="12.0" customHeight="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0"/>
      <c r="N1257" s="7" t="s">
        <v>279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</row>
    <row r="1258" ht="12.0" customHeight="1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0"/>
      <c r="N1258" s="7" t="s">
        <v>279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</row>
    <row r="1259" ht="12.0" customHeight="1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0"/>
      <c r="N1259" s="7" t="s">
        <v>279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</row>
    <row r="1260" ht="12.0" customHeight="1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0"/>
      <c r="N1260" s="7" t="s">
        <v>279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</row>
    <row r="1261" ht="12.0" customHeight="1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0"/>
      <c r="N1261" s="7" t="s">
        <v>279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</row>
    <row r="1262" ht="12.0" customHeight="1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0"/>
      <c r="N1262" s="7" t="s">
        <v>279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</row>
    <row r="1263" ht="12.0" customHeight="1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0"/>
      <c r="N1263" s="7" t="s">
        <v>279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</row>
    <row r="1264" ht="12.0" customHeight="1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0"/>
      <c r="N1264" s="7" t="s">
        <v>279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</row>
    <row r="1265" ht="12.0" customHeight="1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0"/>
      <c r="N1265" s="7" t="s">
        <v>279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</row>
    <row r="1266" ht="12.0" customHeight="1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0"/>
      <c r="N1266" s="7" t="s">
        <v>279</v>
      </c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</row>
    <row r="1267" ht="12.0" customHeight="1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0"/>
      <c r="N1267" s="7" t="s">
        <v>279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</row>
    <row r="1268" ht="12.0" customHeight="1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0"/>
      <c r="N1268" s="7" t="s">
        <v>279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</row>
    <row r="1269" ht="12.0" customHeight="1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0"/>
      <c r="N1269" s="7" t="s">
        <v>279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</row>
    <row r="1270" ht="12.0" customHeight="1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0"/>
      <c r="N1270" s="7" t="s">
        <v>279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</row>
    <row r="1271" ht="12.0" customHeight="1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0"/>
      <c r="N1271" s="7" t="s">
        <v>279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</row>
    <row r="1272" ht="12.0" customHeight="1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0"/>
      <c r="N1272" s="7" t="s">
        <v>279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</row>
    <row r="1273" ht="12.0" customHeight="1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0"/>
      <c r="N1273" s="7" t="s">
        <v>279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</row>
    <row r="1274" ht="12.0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0"/>
      <c r="N1274" s="7" t="s">
        <v>279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</row>
    <row r="1275" ht="12.0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0"/>
      <c r="N1275" s="7" t="s">
        <v>279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</row>
    <row r="1276" ht="12.0" customHeight="1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0"/>
      <c r="N1276" s="7" t="s">
        <v>279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</row>
    <row r="1277" ht="12.0" customHeight="1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0"/>
      <c r="N1277" s="7" t="s">
        <v>279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</row>
    <row r="1278" ht="12.0" customHeight="1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0"/>
      <c r="N1278" s="7" t="s">
        <v>279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</row>
    <row r="1279" ht="12.0" customHeight="1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0"/>
      <c r="N1279" s="7" t="s">
        <v>279</v>
      </c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</row>
    <row r="1280" ht="12.0" customHeight="1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0"/>
      <c r="N1280" s="7" t="s">
        <v>279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</row>
    <row r="1281" ht="12.0" customHeight="1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0"/>
      <c r="N1281" s="7" t="s">
        <v>279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</row>
    <row r="1282" ht="12.0" customHeight="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0"/>
      <c r="N1282" s="7" t="s">
        <v>279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</row>
    <row r="1283" ht="12.0" customHeight="1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0"/>
      <c r="N1283" s="7" t="s">
        <v>279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</row>
    <row r="1284" ht="12.0" customHeight="1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0"/>
      <c r="N1284" s="7" t="s">
        <v>279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</row>
    <row r="1285" ht="12.0" customHeight="1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0"/>
      <c r="N1285" s="7" t="s">
        <v>279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</row>
    <row r="1286" ht="12.0" customHeight="1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0"/>
      <c r="N1286" s="7" t="s">
        <v>279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</row>
    <row r="1287" ht="12.0" customHeight="1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0"/>
      <c r="N1287" s="7" t="s">
        <v>279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</row>
    <row r="1288" ht="12.0" customHeight="1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0"/>
      <c r="N1288" s="7" t="s">
        <v>279</v>
      </c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</row>
    <row r="1289" ht="12.0" customHeight="1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0"/>
      <c r="N1289" s="7" t="s">
        <v>279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</row>
    <row r="1290" ht="12.0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0"/>
      <c r="N1290" s="7" t="s">
        <v>279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</row>
    <row r="1291" ht="12.0" customHeight="1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0"/>
      <c r="N1291" s="7" t="s">
        <v>279</v>
      </c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</row>
    <row r="1292" ht="12.0" customHeight="1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0"/>
      <c r="N1292" s="7" t="s">
        <v>279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</row>
    <row r="1293" ht="12.0" customHeight="1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0"/>
      <c r="N1293" s="7" t="s">
        <v>279</v>
      </c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</row>
    <row r="1294" ht="12.0" customHeight="1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0"/>
      <c r="N1294" s="7" t="s">
        <v>279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</row>
    <row r="1295" ht="12.0" customHeight="1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0"/>
      <c r="N1295" s="7" t="s">
        <v>279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</row>
    <row r="1296" ht="12.0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0"/>
      <c r="N1296" s="7" t="s">
        <v>279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</row>
    <row r="1297" ht="12.0" customHeight="1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0"/>
      <c r="N1297" s="7" t="s">
        <v>279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</row>
    <row r="1298" ht="12.0" customHeight="1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0"/>
      <c r="N1298" s="7" t="s">
        <v>279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</row>
    <row r="1299" ht="12.0" customHeight="1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0"/>
      <c r="N1299" s="7" t="s">
        <v>279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</row>
    <row r="1300" ht="12.0" customHeight="1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0"/>
      <c r="N1300" s="7" t="s">
        <v>279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</row>
    <row r="1301" ht="12.0" customHeight="1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0"/>
      <c r="N1301" s="7" t="s">
        <v>279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</row>
    <row r="1302" ht="12.0" customHeight="1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0"/>
      <c r="N1302" s="7" t="s">
        <v>279</v>
      </c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</row>
    <row r="1303" ht="12.0" customHeight="1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0"/>
      <c r="N1303" s="7" t="s">
        <v>279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</row>
    <row r="1304" ht="12.0" customHeight="1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0"/>
      <c r="N1304" s="7" t="s">
        <v>279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</row>
    <row r="1305" ht="12.0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0"/>
      <c r="N1305" s="7" t="s">
        <v>279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</row>
    <row r="1306" ht="12.0" customHeight="1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0"/>
      <c r="N1306" s="7" t="s">
        <v>279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</row>
    <row r="1307" ht="12.0" customHeight="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0"/>
      <c r="N1307" s="7" t="s">
        <v>279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</row>
    <row r="1308" ht="12.0" customHeight="1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0"/>
      <c r="N1308" s="7" t="s">
        <v>279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</row>
    <row r="1309" ht="12.0" customHeight="1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0"/>
      <c r="N1309" s="7" t="s">
        <v>279</v>
      </c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</row>
    <row r="1310" ht="12.0" customHeight="1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0"/>
      <c r="N1310" s="7" t="s">
        <v>279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</row>
    <row r="1311" ht="12.0" customHeight="1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0"/>
      <c r="N1311" s="7" t="s">
        <v>279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</row>
    <row r="1312" ht="12.0" customHeight="1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0"/>
      <c r="N1312" s="7" t="s">
        <v>279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</row>
    <row r="1313" ht="12.0" customHeight="1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0"/>
      <c r="N1313" s="7" t="s">
        <v>279</v>
      </c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</row>
    <row r="1314" ht="12.0" customHeight="1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0"/>
      <c r="N1314" s="7" t="s">
        <v>279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</row>
    <row r="1315" ht="12.0" customHeight="1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0"/>
      <c r="N1315" s="7" t="s">
        <v>279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</row>
    <row r="1316" ht="12.0" customHeight="1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0"/>
      <c r="N1316" s="7" t="s">
        <v>279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</row>
    <row r="1317" ht="12.0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0"/>
      <c r="N1317" s="7" t="s">
        <v>279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</row>
    <row r="1318" ht="12.0" customHeight="1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0"/>
      <c r="N1318" s="7" t="s">
        <v>279</v>
      </c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</row>
    <row r="1319" ht="12.0" customHeight="1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0"/>
      <c r="N1319" s="7" t="s">
        <v>279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</row>
    <row r="1320" ht="12.0" customHeight="1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0"/>
      <c r="N1320" s="7" t="s">
        <v>279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</row>
    <row r="1321" ht="12.0" customHeight="1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0"/>
      <c r="N1321" s="7" t="s">
        <v>279</v>
      </c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</row>
    <row r="1322" ht="12.0" customHeight="1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0"/>
      <c r="N1322" s="7" t="s">
        <v>279</v>
      </c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</row>
    <row r="1323" ht="12.0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0"/>
      <c r="N1323" s="7" t="s">
        <v>279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</row>
    <row r="1324" ht="12.0" customHeight="1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0"/>
      <c r="N1324" s="7" t="s">
        <v>279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</row>
    <row r="1325" ht="12.0" customHeight="1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0"/>
      <c r="N1325" s="7" t="s">
        <v>279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</row>
    <row r="1326" ht="12.0" customHeight="1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0"/>
      <c r="N1326" s="7" t="s">
        <v>279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</row>
    <row r="1327" ht="12.0" customHeight="1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0"/>
      <c r="N1327" s="7" t="s">
        <v>279</v>
      </c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</row>
    <row r="1328" ht="12.0" customHeight="1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0"/>
      <c r="N1328" s="7" t="s">
        <v>279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</row>
    <row r="1329" ht="12.0" customHeight="1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0"/>
      <c r="N1329" s="7" t="s">
        <v>279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</row>
    <row r="1330" ht="12.0" customHeight="1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0"/>
      <c r="N1330" s="7" t="s">
        <v>279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</row>
    <row r="1331" ht="12.0" customHeight="1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0"/>
      <c r="N1331" s="7" t="s">
        <v>279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</row>
    <row r="1332" ht="12.0" customHeight="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0"/>
      <c r="N1332" s="7" t="s">
        <v>279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</row>
    <row r="1333" ht="12.0" customHeight="1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0"/>
      <c r="N1333" s="7" t="s">
        <v>279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</row>
    <row r="1334" ht="12.0" customHeight="1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0"/>
      <c r="N1334" s="7" t="s">
        <v>279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</row>
    <row r="1335" ht="12.0" customHeight="1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0"/>
      <c r="N1335" s="7" t="s">
        <v>279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</row>
    <row r="1336" ht="12.0" customHeight="1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0"/>
      <c r="N1336" s="7" t="s">
        <v>279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</row>
    <row r="1337" ht="12.0" customHeight="1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0"/>
      <c r="N1337" s="7" t="s">
        <v>279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</row>
    <row r="1338" ht="12.0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0"/>
      <c r="N1338" s="7" t="s">
        <v>279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</row>
    <row r="1339" ht="12.0" customHeight="1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0"/>
      <c r="N1339" s="7" t="s">
        <v>279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</row>
    <row r="1340" ht="12.0" customHeight="1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0"/>
      <c r="N1340" s="7" t="s">
        <v>279</v>
      </c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</row>
    <row r="1341" ht="12.0" customHeight="1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0"/>
      <c r="N1341" s="7" t="s">
        <v>279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</row>
    <row r="1342" ht="12.0" customHeight="1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0"/>
      <c r="N1342" s="7" t="s">
        <v>279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</row>
    <row r="1343" ht="12.0" customHeight="1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0"/>
      <c r="N1343" s="7" t="s">
        <v>279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</row>
    <row r="1344" ht="12.0" customHeight="1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0"/>
      <c r="N1344" s="7" t="s">
        <v>279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</row>
    <row r="1345" ht="12.0" customHeight="1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0"/>
      <c r="N1345" s="7" t="s">
        <v>279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</row>
    <row r="1346" ht="12.0" customHeight="1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0"/>
      <c r="N1346" s="7" t="s">
        <v>279</v>
      </c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</row>
    <row r="1347" ht="12.0" customHeight="1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0"/>
      <c r="N1347" s="7" t="s">
        <v>279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</row>
    <row r="1348" ht="12.0" customHeight="1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0"/>
      <c r="N1348" s="7" t="s">
        <v>279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</row>
    <row r="1349" ht="12.0" customHeight="1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0"/>
      <c r="N1349" s="7" t="s">
        <v>279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</row>
    <row r="1350" ht="12.0" customHeight="1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0"/>
      <c r="N1350" s="7" t="s">
        <v>279</v>
      </c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</row>
    <row r="1351" ht="12.0" customHeight="1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0"/>
      <c r="N1351" s="7" t="s">
        <v>279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</row>
    <row r="1352" ht="12.0" customHeight="1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0"/>
      <c r="N1352" s="7" t="s">
        <v>279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</row>
    <row r="1353" ht="12.0" customHeight="1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0"/>
      <c r="N1353" s="7" t="s">
        <v>279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</row>
    <row r="1354" ht="12.0" customHeight="1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0"/>
      <c r="N1354" s="7" t="s">
        <v>279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</row>
    <row r="1355" ht="12.0" customHeight="1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0"/>
      <c r="N1355" s="7" t="s">
        <v>279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</row>
    <row r="1356" ht="12.0" customHeight="1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0"/>
      <c r="N1356" s="7" t="s">
        <v>279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</row>
    <row r="1357" ht="12.0" customHeight="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0"/>
      <c r="N1357" s="7" t="s">
        <v>279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</row>
    <row r="1358" ht="12.0" customHeight="1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0"/>
      <c r="N1358" s="7" t="s">
        <v>279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</row>
    <row r="1359" ht="12.0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0"/>
      <c r="N1359" s="7" t="s">
        <v>279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</row>
    <row r="1360" ht="12.0" customHeight="1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0"/>
      <c r="N1360" s="7" t="s">
        <v>279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</row>
    <row r="1361" ht="12.0" customHeight="1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0"/>
      <c r="N1361" s="7" t="s">
        <v>279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</row>
    <row r="1362" ht="12.0" customHeight="1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0"/>
      <c r="N1362" s="7" t="s">
        <v>279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</row>
    <row r="1363" ht="12.0" customHeight="1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0"/>
      <c r="N1363" s="7" t="s">
        <v>279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</row>
    <row r="1364" ht="12.0" customHeight="1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0"/>
      <c r="N1364" s="7" t="s">
        <v>279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</row>
    <row r="1365" ht="12.0" customHeight="1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0"/>
      <c r="N1365" s="7" t="s">
        <v>279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</row>
    <row r="1366" ht="12.0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0"/>
      <c r="N1366" s="7" t="s">
        <v>279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</row>
    <row r="1367" ht="12.0" customHeight="1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0"/>
      <c r="N1367" s="7" t="s">
        <v>279</v>
      </c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</row>
    <row r="1368" ht="12.0" customHeight="1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0"/>
      <c r="N1368" s="7" t="s">
        <v>279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</row>
    <row r="1369" ht="12.0" customHeight="1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0"/>
      <c r="N1369" s="7" t="s">
        <v>279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</row>
    <row r="1370" ht="12.0" customHeight="1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0"/>
      <c r="N1370" s="7" t="s">
        <v>279</v>
      </c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</row>
    <row r="1371" ht="12.0" customHeight="1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0"/>
      <c r="N1371" s="7" t="s">
        <v>279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</row>
    <row r="1372" ht="12.0" customHeight="1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0"/>
      <c r="N1372" s="7" t="s">
        <v>279</v>
      </c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</row>
    <row r="1373" ht="12.0" customHeight="1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0"/>
      <c r="N1373" s="7" t="s">
        <v>279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</row>
    <row r="1374" ht="12.0" customHeight="1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0"/>
      <c r="N1374" s="7" t="s">
        <v>279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</row>
    <row r="1375" ht="12.0" customHeight="1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0"/>
      <c r="N1375" s="7" t="s">
        <v>279</v>
      </c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</row>
    <row r="1376" ht="12.0" customHeight="1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0"/>
      <c r="N1376" s="7" t="s">
        <v>279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</row>
    <row r="1377" ht="12.0" customHeight="1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0"/>
      <c r="N1377" s="7" t="s">
        <v>279</v>
      </c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</row>
    <row r="1378" ht="12.0" customHeight="1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0"/>
      <c r="N1378" s="7" t="s">
        <v>279</v>
      </c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</row>
    <row r="1379" ht="12.0" customHeight="1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0"/>
      <c r="N1379" s="7" t="s">
        <v>279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</row>
    <row r="1380" ht="12.0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0"/>
      <c r="N1380" s="7" t="s">
        <v>279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</row>
    <row r="1381" ht="12.0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0"/>
      <c r="N1381" s="7" t="s">
        <v>279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</row>
    <row r="1382" ht="12.0" customHeight="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0"/>
      <c r="N1382" s="7" t="s">
        <v>279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</row>
    <row r="1383" ht="12.0" customHeight="1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0"/>
      <c r="N1383" s="7" t="s">
        <v>279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</row>
    <row r="1384" ht="12.0" customHeight="1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0"/>
      <c r="N1384" s="7" t="s">
        <v>279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</row>
    <row r="1385" ht="12.0" customHeight="1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0"/>
      <c r="N1385" s="7" t="s">
        <v>279</v>
      </c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</row>
    <row r="1386" ht="12.0" customHeight="1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0"/>
      <c r="N1386" s="7" t="s">
        <v>279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</row>
    <row r="1387" ht="12.0" customHeight="1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0"/>
      <c r="N1387" s="7" t="s">
        <v>279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</row>
    <row r="1388" ht="12.0" customHeight="1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0"/>
      <c r="N1388" s="7" t="s">
        <v>279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</row>
    <row r="1389" ht="12.0" customHeight="1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0"/>
      <c r="N1389" s="7" t="s">
        <v>279</v>
      </c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</row>
    <row r="1390" ht="12.0" customHeight="1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0"/>
      <c r="N1390" s="7" t="s">
        <v>279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</row>
    <row r="1391" ht="12.0" customHeight="1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0"/>
      <c r="N1391" s="7" t="s">
        <v>279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</row>
    <row r="1392" ht="12.0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0"/>
      <c r="N1392" s="7" t="s">
        <v>279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</row>
    <row r="1393" ht="12.0" customHeight="1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0"/>
      <c r="N1393" s="7" t="s">
        <v>279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</row>
    <row r="1394" ht="12.0" customHeight="1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0"/>
      <c r="N1394" s="7" t="s">
        <v>279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</row>
    <row r="1395" ht="12.0" customHeight="1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0"/>
      <c r="N1395" s="7" t="s">
        <v>279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</row>
    <row r="1396" ht="12.0" customHeight="1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0"/>
      <c r="N1396" s="7" t="s">
        <v>279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</row>
    <row r="1397" ht="12.0" customHeight="1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0"/>
      <c r="N1397" s="7" t="s">
        <v>279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</row>
    <row r="1398" ht="12.0" customHeight="1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0"/>
      <c r="N1398" s="7" t="s">
        <v>279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</row>
    <row r="1399" ht="12.0" customHeight="1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0"/>
      <c r="N1399" s="7" t="s">
        <v>279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</row>
    <row r="1400" ht="12.0" customHeight="1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0"/>
      <c r="N1400" s="7" t="s">
        <v>279</v>
      </c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</row>
    <row r="1401" ht="12.0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0"/>
      <c r="N1401" s="7" t="s">
        <v>279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</row>
    <row r="1402" ht="12.0" customHeight="1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0"/>
      <c r="N1402" s="7" t="s">
        <v>279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</row>
    <row r="1403" ht="12.0" customHeight="1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0"/>
      <c r="N1403" s="7" t="s">
        <v>279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</row>
    <row r="1404" ht="12.0" customHeight="1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0"/>
      <c r="N1404" s="7" t="s">
        <v>279</v>
      </c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</row>
    <row r="1405" ht="12.0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0"/>
      <c r="N1405" s="7" t="s">
        <v>279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</row>
    <row r="1406" ht="12.0" customHeight="1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0"/>
      <c r="N1406" s="7" t="s">
        <v>279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</row>
    <row r="1407" ht="12.0" customHeight="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0"/>
      <c r="N1407" s="7" t="s">
        <v>279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</row>
    <row r="1408" ht="12.0" customHeight="1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0"/>
      <c r="N1408" s="7" t="s">
        <v>279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</row>
    <row r="1409" ht="12.0" customHeight="1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0"/>
      <c r="N1409" s="7" t="s">
        <v>279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</row>
    <row r="1410" ht="12.0" customHeight="1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0"/>
      <c r="N1410" s="7" t="s">
        <v>279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</row>
    <row r="1411" ht="12.0" customHeight="1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0"/>
      <c r="N1411" s="7" t="s">
        <v>279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</row>
    <row r="1412" ht="12.0" customHeight="1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0"/>
      <c r="N1412" s="7" t="s">
        <v>279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</row>
    <row r="1413" ht="12.0" customHeight="1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0"/>
      <c r="N1413" s="7" t="s">
        <v>279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</row>
    <row r="1414" ht="12.0" customHeight="1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0"/>
      <c r="N1414" s="7" t="s">
        <v>279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</row>
    <row r="1415" ht="12.0" customHeight="1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0"/>
      <c r="N1415" s="7" t="s">
        <v>279</v>
      </c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</row>
    <row r="1416" ht="12.0" customHeight="1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0"/>
      <c r="N1416" s="7" t="s">
        <v>279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</row>
    <row r="1417" ht="12.0" customHeight="1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0"/>
      <c r="N1417" s="7" t="s">
        <v>279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</row>
    <row r="1418" ht="12.0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0"/>
      <c r="N1418" s="7" t="s">
        <v>279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</row>
    <row r="1419" ht="12.0" customHeight="1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0"/>
      <c r="N1419" s="7" t="s">
        <v>279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</row>
    <row r="1420" ht="12.0" customHeight="1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0"/>
      <c r="N1420" s="7" t="s">
        <v>279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</row>
    <row r="1421" ht="12.0" customHeight="1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0"/>
      <c r="N1421" s="7" t="s">
        <v>279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</row>
    <row r="1422" ht="12.0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0"/>
      <c r="N1422" s="7" t="s">
        <v>279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</row>
    <row r="1423" ht="12.0" customHeight="1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0"/>
      <c r="N1423" s="7" t="s">
        <v>279</v>
      </c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</row>
    <row r="1424" ht="12.0" customHeight="1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0"/>
      <c r="N1424" s="7" t="s">
        <v>279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</row>
    <row r="1425" ht="12.0" customHeight="1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0"/>
      <c r="N1425" s="7" t="s">
        <v>279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</row>
    <row r="1426" ht="12.0" customHeight="1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0"/>
      <c r="N1426" s="7" t="s">
        <v>279</v>
      </c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</row>
    <row r="1427" ht="12.0" customHeight="1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0"/>
      <c r="N1427" s="7" t="s">
        <v>279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</row>
    <row r="1428" ht="12.0" customHeight="1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0"/>
      <c r="N1428" s="7" t="s">
        <v>279</v>
      </c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</row>
    <row r="1429" ht="12.0" customHeight="1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0"/>
      <c r="N1429" s="7" t="s">
        <v>279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</row>
    <row r="1430" ht="12.0" customHeight="1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0"/>
      <c r="N1430" s="7" t="s">
        <v>279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</row>
    <row r="1431" ht="12.0" customHeight="1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0"/>
      <c r="N1431" s="7" t="s">
        <v>279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</row>
    <row r="1432" ht="12.0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0"/>
      <c r="N1432" s="7" t="s">
        <v>279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</row>
    <row r="1433" ht="12.0" customHeight="1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0"/>
      <c r="N1433" s="7" t="s">
        <v>279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</row>
    <row r="1434" ht="12.0" customHeight="1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0"/>
      <c r="N1434" s="7" t="s">
        <v>279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</row>
    <row r="1435" ht="12.0" customHeight="1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0"/>
      <c r="N1435" s="7" t="s">
        <v>279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</row>
    <row r="1436" ht="12.0" customHeight="1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0"/>
      <c r="N1436" s="7" t="s">
        <v>279</v>
      </c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</row>
    <row r="1437" ht="12.0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0"/>
      <c r="N1437" s="7" t="s">
        <v>279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</row>
    <row r="1438" ht="12.0" customHeight="1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0"/>
      <c r="N1438" s="7" t="s">
        <v>279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</row>
    <row r="1439" ht="12.0" customHeight="1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0"/>
      <c r="N1439" s="7" t="s">
        <v>279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</row>
    <row r="1440" ht="12.0" customHeight="1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0"/>
      <c r="N1440" s="7" t="s">
        <v>279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</row>
    <row r="1441" ht="12.0" customHeight="1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0"/>
      <c r="N1441" s="7" t="s">
        <v>279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</row>
    <row r="1442" ht="12.0" customHeight="1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0"/>
      <c r="N1442" s="7" t="s">
        <v>279</v>
      </c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</row>
    <row r="1443" ht="12.0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0"/>
      <c r="N1443" s="7" t="s">
        <v>279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</row>
    <row r="1444" ht="12.0" customHeight="1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0"/>
      <c r="N1444" s="7" t="s">
        <v>279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</row>
    <row r="1445" ht="12.0" customHeight="1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0"/>
      <c r="N1445" s="7" t="s">
        <v>279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</row>
    <row r="1446" ht="12.0" customHeight="1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0"/>
      <c r="N1446" s="7" t="s">
        <v>279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</row>
    <row r="1447" ht="12.0" customHeight="1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0"/>
      <c r="N1447" s="7" t="s">
        <v>279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</row>
    <row r="1448" ht="12.0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0"/>
      <c r="N1448" s="7" t="s">
        <v>279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</row>
    <row r="1449" ht="12.0" customHeight="1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0"/>
      <c r="N1449" s="7" t="s">
        <v>279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</row>
    <row r="1450" ht="12.0" customHeight="1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0"/>
      <c r="N1450" s="7" t="s">
        <v>279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</row>
    <row r="1451" ht="12.0" customHeight="1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0"/>
      <c r="N1451" s="7" t="s">
        <v>279</v>
      </c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</row>
    <row r="1452" ht="12.0" customHeight="1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0"/>
      <c r="N1452" s="7" t="s">
        <v>279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</row>
    <row r="1453" ht="12.0" customHeight="1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0"/>
      <c r="N1453" s="7" t="s">
        <v>279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</row>
    <row r="1454" ht="12.0" customHeight="1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0"/>
      <c r="N1454" s="7" t="s">
        <v>279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</row>
    <row r="1455" ht="12.0" customHeight="1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0"/>
      <c r="N1455" s="7" t="s">
        <v>279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</row>
    <row r="1456" ht="12.0" customHeight="1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0"/>
      <c r="N1456" s="7" t="s">
        <v>279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</row>
    <row r="1457" ht="12.0" customHeight="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0"/>
      <c r="N1457" s="7" t="s">
        <v>279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</row>
    <row r="1458" ht="12.0" customHeight="1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0"/>
      <c r="N1458" s="7" t="s">
        <v>279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</row>
    <row r="1459" ht="12.0" customHeight="1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0"/>
      <c r="N1459" s="7" t="s">
        <v>279</v>
      </c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</row>
    <row r="1460" ht="12.0" customHeight="1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0"/>
      <c r="N1460" s="7" t="s">
        <v>279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</row>
    <row r="1461" ht="12.0" customHeight="1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0"/>
      <c r="N1461" s="7" t="s">
        <v>279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</row>
    <row r="1462" ht="12.0" customHeight="1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0"/>
      <c r="N1462" s="7" t="s">
        <v>279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</row>
    <row r="1463" ht="12.0" customHeight="1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0"/>
      <c r="N1463" s="7" t="s">
        <v>279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</row>
    <row r="1464" ht="12.0" customHeight="1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0"/>
      <c r="N1464" s="7" t="s">
        <v>279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</row>
    <row r="1465" ht="12.0" customHeight="1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0"/>
      <c r="N1465" s="7" t="s">
        <v>279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</row>
    <row r="1466" ht="12.0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0"/>
      <c r="N1466" s="7" t="s">
        <v>279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</row>
    <row r="1467" ht="12.0" customHeight="1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0"/>
      <c r="N1467" s="7" t="s">
        <v>279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</row>
    <row r="1468" ht="12.0" customHeight="1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0"/>
      <c r="N1468" s="7" t="s">
        <v>279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</row>
    <row r="1469" ht="12.0" customHeight="1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0"/>
      <c r="N1469" s="7" t="s">
        <v>279</v>
      </c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</row>
    <row r="1470" ht="12.0" customHeight="1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0"/>
      <c r="N1470" s="7" t="s">
        <v>279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</row>
    <row r="1471" ht="12.0" customHeight="1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0"/>
      <c r="N1471" s="7" t="s">
        <v>279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</row>
    <row r="1472" ht="12.0" customHeight="1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0"/>
      <c r="N1472" s="7" t="s">
        <v>279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</row>
    <row r="1473" ht="12.0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0"/>
      <c r="N1473" s="7" t="s">
        <v>279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</row>
    <row r="1474" ht="12.0" customHeight="1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0"/>
      <c r="N1474" s="7" t="s">
        <v>279</v>
      </c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</row>
    <row r="1475" ht="12.0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0"/>
      <c r="N1475" s="7" t="s">
        <v>279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</row>
    <row r="1476" ht="12.0" customHeight="1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0"/>
      <c r="N1476" s="7" t="s">
        <v>279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</row>
    <row r="1477" ht="12.0" customHeight="1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0"/>
      <c r="N1477" s="7" t="s">
        <v>279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</row>
    <row r="1478" ht="12.0" customHeight="1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0"/>
      <c r="N1478" s="7" t="s">
        <v>279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</row>
    <row r="1479" ht="12.0" customHeight="1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0"/>
      <c r="N1479" s="7" t="s">
        <v>279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</row>
    <row r="1480" ht="12.0" customHeight="1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0"/>
      <c r="N1480" s="7" t="s">
        <v>279</v>
      </c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</row>
    <row r="1481" ht="12.0" customHeight="1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0"/>
      <c r="N1481" s="7" t="s">
        <v>279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</row>
    <row r="1482" ht="12.0" customHeight="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0"/>
      <c r="N1482" s="7" t="s">
        <v>279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</row>
    <row r="1483" ht="12.0" customHeight="1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0"/>
      <c r="N1483" s="7" t="s">
        <v>279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</row>
    <row r="1484" ht="12.0" customHeight="1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0"/>
      <c r="N1484" s="7" t="s">
        <v>279</v>
      </c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</row>
    <row r="1485" ht="12.0" customHeight="1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0"/>
      <c r="N1485" s="7" t="s">
        <v>279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</row>
    <row r="1486" ht="12.0" customHeight="1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0"/>
      <c r="N1486" s="7" t="s">
        <v>279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</row>
    <row r="1487" ht="12.0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0"/>
      <c r="N1487" s="7" t="s">
        <v>279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</row>
    <row r="1488" ht="12.0" customHeight="1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0"/>
      <c r="N1488" s="7" t="s">
        <v>279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</row>
    <row r="1489" ht="12.0" customHeight="1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0"/>
      <c r="N1489" s="7" t="s">
        <v>279</v>
      </c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</row>
    <row r="1490" ht="12.0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0"/>
      <c r="N1490" s="7" t="s">
        <v>279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</row>
    <row r="1491" ht="12.0" customHeight="1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0"/>
      <c r="N1491" s="7" t="s">
        <v>279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</row>
    <row r="1492" ht="12.0" customHeight="1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0"/>
      <c r="N1492" s="7" t="s">
        <v>279</v>
      </c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</row>
    <row r="1493" ht="12.0" customHeight="1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0"/>
      <c r="N1493" s="7" t="s">
        <v>279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</row>
    <row r="1494" ht="12.0" customHeight="1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0"/>
      <c r="N1494" s="7" t="s">
        <v>279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</row>
    <row r="1495" ht="12.0" customHeight="1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0"/>
      <c r="N1495" s="7" t="s">
        <v>279</v>
      </c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</row>
    <row r="1496" ht="12.0" customHeight="1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0"/>
      <c r="N1496" s="7" t="s">
        <v>279</v>
      </c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</row>
    <row r="1497" ht="12.0" customHeight="1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0"/>
      <c r="N1497" s="7" t="s">
        <v>279</v>
      </c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</row>
    <row r="1498" ht="12.0" customHeight="1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0"/>
      <c r="N1498" s="7" t="s">
        <v>279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</row>
    <row r="1499" ht="12.0" customHeight="1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0"/>
      <c r="N1499" s="7" t="s">
        <v>279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</row>
    <row r="1500" ht="12.0" customHeight="1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0"/>
      <c r="N1500" s="7" t="s">
        <v>279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</row>
    <row r="1501" ht="12.0" customHeight="1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0"/>
      <c r="N1501" s="7" t="s">
        <v>279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</row>
    <row r="1502" ht="12.0" customHeight="1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0"/>
      <c r="N1502" s="7" t="s">
        <v>279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</row>
    <row r="1503" ht="12.0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0"/>
      <c r="N1503" s="7" t="s">
        <v>279</v>
      </c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</row>
    <row r="1504" ht="12.0" customHeight="1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0"/>
      <c r="N1504" s="7" t="s">
        <v>279</v>
      </c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</row>
    <row r="1505" ht="12.0" customHeight="1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0"/>
      <c r="N1505" s="7" t="s">
        <v>279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</row>
    <row r="1506" ht="12.0" customHeight="1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0"/>
      <c r="N1506" s="7" t="s">
        <v>279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</row>
    <row r="1507" ht="12.0" customHeight="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0"/>
      <c r="N1507" s="7" t="s">
        <v>279</v>
      </c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</row>
    <row r="1508" ht="12.0" customHeight="1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0"/>
      <c r="N1508" s="7" t="s">
        <v>279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</row>
    <row r="1509" ht="12.0" customHeight="1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0"/>
      <c r="N1509" s="7" t="s">
        <v>279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</row>
    <row r="1510" ht="12.0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0"/>
      <c r="N1510" s="7" t="s">
        <v>279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</row>
    <row r="1511" ht="12.0" customHeight="1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0"/>
      <c r="N1511" s="7" t="s">
        <v>279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</row>
    <row r="1512" ht="12.0" customHeight="1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0"/>
      <c r="N1512" s="7" t="s">
        <v>279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</row>
    <row r="1513" ht="12.0" customHeight="1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0"/>
      <c r="N1513" s="7" t="s">
        <v>279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</row>
    <row r="1514" ht="12.0" customHeight="1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0"/>
      <c r="N1514" s="7" t="s">
        <v>279</v>
      </c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</row>
    <row r="1515" ht="12.0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0"/>
      <c r="N1515" s="7" t="s">
        <v>279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</row>
    <row r="1516" ht="12.0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0"/>
      <c r="N1516" s="7" t="s">
        <v>279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</row>
    <row r="1517" ht="12.0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0"/>
      <c r="N1517" s="7" t="s">
        <v>279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</row>
    <row r="1518" ht="12.0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0"/>
      <c r="N1518" s="7" t="s">
        <v>279</v>
      </c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</row>
    <row r="1519" ht="12.0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0"/>
      <c r="N1519" s="7" t="s">
        <v>279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</row>
    <row r="1520" ht="12.0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0"/>
      <c r="N1520" s="7" t="s">
        <v>279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</row>
    <row r="1521" ht="12.0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0"/>
      <c r="N1521" s="7" t="s">
        <v>279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</row>
    <row r="1522" ht="12.0" customHeight="1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0"/>
      <c r="N1522" s="7" t="s">
        <v>279</v>
      </c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</row>
    <row r="1523" ht="12.0" customHeight="1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0"/>
      <c r="N1523" s="7" t="s">
        <v>279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</row>
    <row r="1524" ht="12.0" customHeight="1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0"/>
      <c r="N1524" s="7" t="s">
        <v>279</v>
      </c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</row>
    <row r="1525" ht="12.0" customHeight="1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0"/>
      <c r="N1525" s="7" t="s">
        <v>279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</row>
    <row r="1526" ht="12.0" customHeight="1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0"/>
      <c r="N1526" s="7" t="s">
        <v>279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</row>
    <row r="1527" ht="12.0" customHeight="1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0"/>
      <c r="N1527" s="7" t="s">
        <v>279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</row>
    <row r="1528" ht="12.0" customHeight="1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0"/>
      <c r="N1528" s="7" t="s">
        <v>279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</row>
    <row r="1529" ht="12.0" customHeight="1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0"/>
      <c r="N1529" s="7" t="s">
        <v>279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</row>
    <row r="1530" ht="12.0" customHeight="1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0"/>
      <c r="N1530" s="7" t="s">
        <v>279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</row>
    <row r="1531" ht="12.0" customHeight="1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0"/>
      <c r="N1531" s="7" t="s">
        <v>279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</row>
    <row r="1532" ht="12.0" customHeight="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0"/>
      <c r="N1532" s="7" t="s">
        <v>279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</row>
    <row r="1533" ht="12.0" customHeight="1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0"/>
      <c r="N1533" s="7" t="s">
        <v>279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</row>
    <row r="1534" ht="12.0" customHeight="1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0"/>
      <c r="N1534" s="7" t="s">
        <v>279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</row>
    <row r="1535" ht="12.0" customHeight="1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0"/>
      <c r="N1535" s="7" t="s">
        <v>279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</row>
    <row r="1536" ht="12.0" customHeight="1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0"/>
      <c r="N1536" s="7" t="s">
        <v>279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</row>
    <row r="1537" ht="12.0" customHeight="1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0"/>
      <c r="N1537" s="7" t="s">
        <v>279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</row>
    <row r="1538" ht="12.0" customHeight="1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0"/>
      <c r="N1538" s="7" t="s">
        <v>279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</row>
    <row r="1539" ht="12.0" customHeight="1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0"/>
      <c r="N1539" s="7" t="s">
        <v>279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</row>
    <row r="1540" ht="12.0" customHeight="1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0"/>
      <c r="N1540" s="7" t="s">
        <v>279</v>
      </c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</row>
    <row r="1541" ht="12.0" customHeight="1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0"/>
      <c r="N1541" s="7" t="s">
        <v>279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</row>
    <row r="1542" ht="12.0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0"/>
      <c r="N1542" s="7" t="s">
        <v>279</v>
      </c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</row>
    <row r="1543" ht="12.0" customHeight="1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0"/>
      <c r="N1543" s="7" t="s">
        <v>279</v>
      </c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</row>
    <row r="1544" ht="12.0" customHeight="1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0"/>
      <c r="N1544" s="7" t="s">
        <v>279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</row>
    <row r="1545" ht="12.0" customHeight="1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0"/>
      <c r="N1545" s="7" t="s">
        <v>279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</row>
    <row r="1546" ht="12.0" customHeight="1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0"/>
      <c r="N1546" s="7" t="s">
        <v>279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</row>
    <row r="1547" ht="12.0" customHeight="1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0"/>
      <c r="N1547" s="7" t="s">
        <v>279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</row>
    <row r="1548" ht="12.0" customHeight="1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0"/>
      <c r="N1548" s="7" t="s">
        <v>279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</row>
    <row r="1549" ht="12.0" customHeight="1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0"/>
      <c r="N1549" s="7" t="s">
        <v>279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</row>
    <row r="1550" ht="12.0" customHeight="1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0"/>
      <c r="N1550" s="7" t="s">
        <v>279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</row>
    <row r="1551" ht="12.0" customHeight="1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0"/>
      <c r="N1551" s="7" t="s">
        <v>279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</row>
    <row r="1552" ht="12.0" customHeight="1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0"/>
      <c r="N1552" s="7" t="s">
        <v>279</v>
      </c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</row>
    <row r="1553" ht="12.0" customHeight="1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0"/>
      <c r="N1553" s="7" t="s">
        <v>279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</row>
    <row r="1554" ht="12.0" customHeight="1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0"/>
      <c r="N1554" s="7" t="s">
        <v>279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</row>
    <row r="1555" ht="12.0" customHeight="1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0"/>
      <c r="N1555" s="7" t="s">
        <v>279</v>
      </c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</row>
    <row r="1556" ht="12.0" customHeight="1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0"/>
      <c r="N1556" s="7" t="s">
        <v>279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</row>
    <row r="1557" ht="12.0" customHeight="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0"/>
      <c r="N1557" s="7" t="s">
        <v>279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</row>
    <row r="1558" ht="12.0" customHeight="1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0"/>
      <c r="N1558" s="7" t="s">
        <v>279</v>
      </c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</row>
    <row r="1559" ht="12.0" customHeight="1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0"/>
      <c r="N1559" s="7" t="s">
        <v>279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</row>
    <row r="1560" ht="12.0" customHeight="1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0"/>
      <c r="N1560" s="7" t="s">
        <v>279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</row>
    <row r="1561" ht="12.0" customHeight="1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0"/>
      <c r="N1561" s="7" t="s">
        <v>279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</row>
    <row r="1562" ht="12.0" customHeight="1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0"/>
      <c r="N1562" s="7" t="s">
        <v>279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</row>
    <row r="1563" ht="12.0" customHeight="1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0"/>
      <c r="N1563" s="7" t="s">
        <v>279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</row>
    <row r="1564" ht="12.0" customHeight="1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0"/>
      <c r="N1564" s="7" t="s">
        <v>279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</row>
    <row r="1565" ht="12.0" customHeight="1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0"/>
      <c r="N1565" s="7" t="s">
        <v>279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</row>
    <row r="1566" ht="12.0" customHeight="1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0"/>
      <c r="N1566" s="7" t="s">
        <v>279</v>
      </c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</row>
    <row r="1567" ht="12.0" customHeight="1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0"/>
      <c r="N1567" s="7" t="s">
        <v>279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</row>
    <row r="1568" ht="12.0" customHeight="1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0"/>
      <c r="N1568" s="7" t="s">
        <v>279</v>
      </c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</row>
    <row r="1569" ht="12.0" customHeight="1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0"/>
      <c r="N1569" s="7" t="s">
        <v>279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</row>
    <row r="1570" ht="12.0" customHeight="1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0"/>
      <c r="N1570" s="7" t="s">
        <v>279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</row>
    <row r="1571" ht="12.0" customHeight="1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0"/>
      <c r="N1571" s="7" t="s">
        <v>279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</row>
    <row r="1572" ht="12.0" customHeight="1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0"/>
      <c r="N1572" s="7" t="s">
        <v>279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</row>
    <row r="1573" ht="12.0" customHeight="1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0"/>
      <c r="N1573" s="7" t="s">
        <v>279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</row>
    <row r="1574" ht="12.0" customHeight="1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0"/>
      <c r="N1574" s="7" t="s">
        <v>279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</row>
    <row r="1575" ht="12.0" customHeight="1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0"/>
      <c r="N1575" s="7" t="s">
        <v>279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</row>
    <row r="1576" ht="12.0" customHeight="1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0"/>
      <c r="N1576" s="7" t="s">
        <v>279</v>
      </c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</row>
    <row r="1577" ht="12.0" customHeight="1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0"/>
      <c r="N1577" s="7" t="s">
        <v>279</v>
      </c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</row>
    <row r="1578" ht="12.0" customHeight="1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0"/>
      <c r="N1578" s="7" t="s">
        <v>279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</row>
    <row r="1579" ht="12.0" customHeight="1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0"/>
      <c r="N1579" s="7" t="s">
        <v>279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</row>
    <row r="1580" ht="12.0" customHeight="1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0"/>
      <c r="N1580" s="7" t="s">
        <v>279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</row>
    <row r="1581" ht="12.0" customHeight="1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0"/>
      <c r="N1581" s="7" t="s">
        <v>279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</row>
    <row r="1582" ht="12.0" customHeight="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0"/>
      <c r="N1582" s="7" t="s">
        <v>279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</row>
    <row r="1583" ht="12.0" customHeight="1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0"/>
      <c r="N1583" s="7" t="s">
        <v>279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</row>
    <row r="1584" ht="12.0" customHeight="1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0"/>
      <c r="N1584" s="7" t="s">
        <v>279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</row>
    <row r="1585" ht="12.0" customHeight="1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0"/>
      <c r="N1585" s="7" t="s">
        <v>279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</row>
    <row r="1586" ht="12.0" customHeight="1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0"/>
      <c r="N1586" s="7" t="s">
        <v>279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</row>
    <row r="1587" ht="12.0" customHeight="1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0"/>
      <c r="N1587" s="7" t="s">
        <v>279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</row>
    <row r="1588" ht="12.0" customHeight="1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0"/>
      <c r="N1588" s="7" t="s">
        <v>279</v>
      </c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</row>
    <row r="1589" ht="12.0" customHeight="1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0"/>
      <c r="N1589" s="7" t="s">
        <v>279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</row>
    <row r="1590" ht="12.0" customHeight="1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0"/>
      <c r="N1590" s="7" t="s">
        <v>279</v>
      </c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</row>
    <row r="1591" ht="12.0" customHeight="1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0"/>
      <c r="N1591" s="7" t="s">
        <v>279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</row>
    <row r="1592" ht="12.0" customHeight="1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0"/>
      <c r="N1592" s="7" t="s">
        <v>279</v>
      </c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</row>
    <row r="1593" ht="12.0" customHeight="1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0"/>
      <c r="N1593" s="7" t="s">
        <v>279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</row>
    <row r="1594" ht="12.0" customHeight="1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0"/>
      <c r="N1594" s="7" t="s">
        <v>279</v>
      </c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</row>
    <row r="1595" ht="12.0" customHeight="1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0"/>
      <c r="N1595" s="7" t="s">
        <v>279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</row>
    <row r="1596" ht="12.0" customHeight="1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0"/>
      <c r="N1596" s="7" t="s">
        <v>279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</row>
    <row r="1597" ht="12.0" customHeight="1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0"/>
      <c r="N1597" s="7" t="s">
        <v>279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</row>
    <row r="1598" ht="12.0" customHeight="1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0"/>
      <c r="N1598" s="7" t="s">
        <v>279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</row>
    <row r="1599" ht="12.0" customHeight="1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0"/>
      <c r="N1599" s="7" t="s">
        <v>279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</row>
    <row r="1600" ht="12.0" customHeight="1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0"/>
      <c r="N1600" s="7" t="s">
        <v>279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</row>
    <row r="1601" ht="12.0" customHeight="1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0"/>
      <c r="N1601" s="7" t="s">
        <v>279</v>
      </c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</row>
    <row r="1602" ht="12.0" customHeight="1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0"/>
      <c r="N1602" s="7" t="s">
        <v>279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</row>
  </sheetData>
  <mergeCells count="9">
    <mergeCell ref="K87:K88"/>
    <mergeCell ref="L87:L88"/>
    <mergeCell ref="C1:M1"/>
    <mergeCell ref="C2:M2"/>
    <mergeCell ref="C3:M3"/>
    <mergeCell ref="Y4:AE4"/>
    <mergeCell ref="AH7:AI8"/>
    <mergeCell ref="AI70:AL70"/>
    <mergeCell ref="J87:J88"/>
  </mergeCells>
  <dataValidations>
    <dataValidation type="list" allowBlank="1" showErrorMessage="1" sqref="O2">
      <formula1>'пр.взв'!$O$6:$O$14</formula1>
    </dataValidation>
  </dataValidation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7.86"/>
    <col customWidth="1" min="4" max="4" width="8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7.86"/>
    <col customWidth="1" min="30" max="30" width="9.29"/>
    <col customWidth="1" min="31" max="31" width="5.29"/>
    <col customWidth="1" min="32" max="41" width="9.14"/>
    <col customWidth="1" min="42" max="43" width="8.71"/>
  </cols>
  <sheetData>
    <row r="1" ht="27.75" customHeight="1">
      <c r="A1" s="7"/>
      <c r="B1" s="71"/>
      <c r="C1" s="71"/>
      <c r="D1" s="71"/>
      <c r="E1" s="71"/>
      <c r="F1" s="72" t="s">
        <v>280</v>
      </c>
      <c r="AA1" s="71"/>
      <c r="AB1" s="7"/>
      <c r="AC1" s="73" t="str">
        <f>'пр.взв'!$D$4</f>
        <v/>
      </c>
      <c r="AD1" s="74" t="str">
        <f>'пр.взв'!G4</f>
        <v>В.к.  88  кг</v>
      </c>
      <c r="AE1" s="75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6"/>
      <c r="C2" s="76"/>
      <c r="D2" s="76"/>
      <c r="E2" s="76"/>
      <c r="F2" s="77" t="s">
        <v>281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6"/>
      <c r="AB2" s="79"/>
      <c r="AC2" s="73"/>
      <c r="AD2" s="80"/>
      <c r="AE2" s="81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82" t="str">
        <f>'пр.взв'!C2</f>
        <v>Чемпионат России по самбо среди мужчин (отбор на Чемпионат Мира и Европы) ЕКП № 23747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4"/>
      <c r="AC3" s="85"/>
      <c r="AD3" s="86" t="str">
        <f>AH3&amp;" "&amp;AI3</f>
        <v>38 участников</v>
      </c>
      <c r="AE3" s="84"/>
      <c r="AF3" s="7"/>
      <c r="AG3" s="7"/>
      <c r="AH3" s="7">
        <f>'пр.взв'!O3</f>
        <v>38</v>
      </c>
      <c r="AI3" s="7" t="s">
        <v>5</v>
      </c>
      <c r="AJ3" s="7"/>
      <c r="AK3" s="7"/>
      <c r="AL3" s="7"/>
      <c r="AM3" s="7"/>
      <c r="AN3" s="7"/>
    </row>
    <row r="4" ht="18.0" customHeight="1">
      <c r="A4" s="87" t="s">
        <v>282</v>
      </c>
      <c r="B4" s="88"/>
      <c r="C4" s="7"/>
      <c r="D4" s="89"/>
      <c r="E4" s="7"/>
      <c r="F4" s="7"/>
      <c r="G4" s="7"/>
      <c r="H4" s="90" t="str">
        <f>'пр.взв'!C3</f>
        <v>27.02 - 03.03.2023 г.                                                                                        г. Пермь</v>
      </c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7"/>
      <c r="X4" s="7"/>
      <c r="Y4" s="7"/>
      <c r="Z4" s="7"/>
      <c r="AA4" s="7"/>
      <c r="AB4" s="92" t="s">
        <v>283</v>
      </c>
      <c r="AC4" s="78"/>
      <c r="AD4" s="78"/>
      <c r="AE4" s="78"/>
      <c r="AF4" s="7"/>
      <c r="AG4" s="7"/>
      <c r="AH4" s="7"/>
      <c r="AI4" s="7"/>
      <c r="AJ4" s="7"/>
      <c r="AK4" s="7"/>
      <c r="AL4" s="7"/>
      <c r="AM4" s="7"/>
      <c r="AN4" s="7"/>
    </row>
    <row r="5" ht="12.0" customHeight="1">
      <c r="A5" s="93">
        <v>1.0</v>
      </c>
      <c r="B5" s="94" t="str">
        <f>IFERROR(VLOOKUP(A5,'пр.взв'!$D$6:$Q$70,2,0),"")</f>
        <v>БЕЛЕВ Вадим</v>
      </c>
      <c r="C5" s="95" t="str">
        <f>IFERROR(VLOOKUP(A5,'пр.взв'!$D$6:$Q$70,5,0),"")</f>
        <v>КМС</v>
      </c>
      <c r="D5" s="96" t="str">
        <f>IFERROR(VLOOKUP(A5,'пр.взв'!$D$6:$Q$70,8,0),"")</f>
        <v>Санкт-Петербург</v>
      </c>
      <c r="E5" s="7"/>
      <c r="F5" s="7"/>
      <c r="G5" s="87"/>
      <c r="H5" s="7"/>
      <c r="I5" s="7"/>
      <c r="J5" s="7"/>
      <c r="K5" s="7"/>
      <c r="L5" s="7"/>
      <c r="M5" s="7"/>
      <c r="N5" s="7"/>
      <c r="O5" s="9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4" t="str">
        <f>IFERROR(VLOOKUP(AE5,'пр.взв'!$D$6:$Q$70,2,0),"")</f>
        <v>ОСИПЕНКО Виктор</v>
      </c>
      <c r="AC5" s="95" t="str">
        <f>IFERROR(VLOOKUP(AE5,'пр.взв'!$D$6:$Q$70,5,0),"")</f>
        <v>МСМК</v>
      </c>
      <c r="AD5" s="96" t="str">
        <f>IFERROR(VLOOKUP(AE5,'пр.взв'!$D$6:$Q$70,8,0),"")</f>
        <v>Брянская</v>
      </c>
      <c r="AE5" s="98">
        <v>2.0</v>
      </c>
      <c r="AF5" s="7"/>
      <c r="AG5" s="7"/>
      <c r="AH5" s="99" t="str">
        <f>IF(K20=""," ",IF(K20=A5,A7,IF(K20=A7,A5,IF(K20=A9,A11,IF(K20=A11,A9,IF(K20=A13,A15,IF(K20=A15,A13,IF(K20=A17,A19,IF(K20=A19,A17,0)))))))))</f>
        <v> </v>
      </c>
      <c r="AI5" s="99" t="str">
        <f>IF(K20=""," ",IF(K20=A21,A23,IF(K20=A23,A21,IF(K20=A25,A27,IF(K20=A27,A25,IF(K20=A29,A31,IF(K20=A31,A29,IF(K20=A33,A35,IF(K20=A35,A33,0)))))))))</f>
        <v> </v>
      </c>
      <c r="AJ5" s="7"/>
      <c r="AK5" s="7"/>
      <c r="AL5" s="7"/>
      <c r="AM5" s="7"/>
      <c r="AN5" s="7"/>
    </row>
    <row r="6" ht="12.0" customHeight="1">
      <c r="A6" s="100"/>
      <c r="B6" s="101"/>
      <c r="C6" s="101"/>
      <c r="D6" s="101"/>
      <c r="E6" s="102"/>
      <c r="F6" s="103"/>
      <c r="G6" s="104"/>
      <c r="H6" s="29"/>
      <c r="I6" s="7"/>
      <c r="J6" s="7"/>
      <c r="K6" s="87"/>
      <c r="L6" s="7"/>
      <c r="M6" s="7"/>
      <c r="N6" s="105" t="s">
        <v>284</v>
      </c>
      <c r="P6" s="7"/>
      <c r="Q6" s="7"/>
      <c r="R6" s="105"/>
      <c r="T6" s="7"/>
      <c r="U6" s="7"/>
      <c r="V6" s="7"/>
      <c r="W6" s="7"/>
      <c r="X6" s="7"/>
      <c r="Y6" s="7"/>
      <c r="Z6" s="7"/>
      <c r="AA6" s="106"/>
      <c r="AB6" s="101"/>
      <c r="AC6" s="101"/>
      <c r="AD6" s="101"/>
      <c r="AE6" s="107"/>
      <c r="AF6" s="7"/>
      <c r="AG6" s="7" t="str">
        <f>IF(AH5=""," ",IF(AH5=0,AI5,AH5))</f>
        <v> </v>
      </c>
      <c r="AH6" s="99" t="str">
        <f>IF(K53=""," ",IF(K53=A54,A56,IF(K53=A56,A54,IF(K53=A58,A60,IF(K53=A60,A58,IF(K53=A62,A64,IF(K53=A64,A62,IF(K53=A66,A68,IF(K53=A68,A66,0)))))))))</f>
        <v> </v>
      </c>
      <c r="AI6" s="99" t="str">
        <f>IF(K53=""," ",IF(K53=A38,A40,IF(K53=A40,A38,IF(K53=A42,A44,IF(K53=A44,A42,IF(K53=A46,A48,IF(K53=A48,A46,IF(K53=A50,A52,IF(K53=A52,A50,0)))))))))</f>
        <v> </v>
      </c>
      <c r="AJ6" s="7"/>
      <c r="AK6" s="7"/>
      <c r="AL6" s="7"/>
      <c r="AM6" s="7"/>
      <c r="AN6" s="7"/>
    </row>
    <row r="7" ht="12.0" customHeight="1">
      <c r="A7" s="108">
        <v>33.0</v>
      </c>
      <c r="B7" s="109" t="str">
        <f>IFERROR(VLOOKUP(A7,'пр.взв'!$D$6:$Q$70,2,0),"")</f>
        <v>РЯБОВ Сергей</v>
      </c>
      <c r="C7" s="110" t="str">
        <f>IFERROR(VLOOKUP(A7,'пр.взв'!$D$6:$Q$70,5,0),"")</f>
        <v>ЗМС</v>
      </c>
      <c r="D7" s="111" t="str">
        <f>IFERROR(VLOOKUP(A7,'пр.взв'!$D$6:$Q$70,8,0),"")</f>
        <v>Москва</v>
      </c>
      <c r="E7" s="112"/>
      <c r="F7" s="113"/>
      <c r="G7" s="103"/>
      <c r="H7" s="114"/>
      <c r="I7" s="7"/>
      <c r="J7" s="87"/>
      <c r="K7" s="87"/>
      <c r="L7" s="115" t="str">
        <f>AG6</f>
        <v> </v>
      </c>
      <c r="M7" s="116"/>
      <c r="N7" s="7"/>
      <c r="O7" s="7"/>
      <c r="P7" s="7"/>
      <c r="Q7" s="7"/>
      <c r="R7" s="105"/>
      <c r="T7" s="7"/>
      <c r="U7" s="7"/>
      <c r="V7" s="7"/>
      <c r="W7" s="7"/>
      <c r="X7" s="7"/>
      <c r="Y7" s="7"/>
      <c r="Z7" s="117"/>
      <c r="AA7" s="118"/>
      <c r="AB7" s="109" t="str">
        <f>IFERROR(VLOOKUP(AE7,'пр.взв'!$D$6:$Q$70,2,0),"")</f>
        <v>МАНУКЯН Леван</v>
      </c>
      <c r="AC7" s="110" t="str">
        <f>IFERROR(VLOOKUP(AE7,'пр.взв'!$D$6:$Q$70,5,0),"")</f>
        <v>МСМК</v>
      </c>
      <c r="AD7" s="111" t="str">
        <f>IFERROR(VLOOKUP(AE7,'пр.взв'!$D$6:$Q$70,8,0),"")</f>
        <v>Краснодарский</v>
      </c>
      <c r="AE7" s="119">
        <v>34.0</v>
      </c>
      <c r="AF7" s="7"/>
      <c r="AG7" s="7" t="str">
        <f>IF(K20=""," ",IF(K20=E6,E10,IF(K20=E10,E6,IF(K20=E14,E18,IF(K20=E18,E14,IF(K20=E22,E26,IF(K20=E26,E22,IF(K20=E30,E34,E30))))))))</f>
        <v> </v>
      </c>
      <c r="AH7" s="99" t="str">
        <f>IF(U20=""," ",IF(U20=AE5,AE7,IF(U20=AE7,AE5,IF(U20=AE9,AE11,IF(U20=AE11,AE9,IF(U20=AE13,AE15,IF(U20=AE15,AE13,IF(U20=AE17,AE19,IF(U20=AE19,AE17,0)))))))))</f>
        <v> </v>
      </c>
      <c r="AI7" s="99" t="str">
        <f>IF(U20=""," ",IF(U20=AE21,AE23,IF(U20=AE23,AE21,IF(U20=AE25,AE27,IF(U20=AE27,AE25,IF(U20=AE29,AE31,IF(U20=AE31,AE29,IF(U20=AE33,AE35,IF(U20=AE35,AE33,0)))))))))</f>
        <v> </v>
      </c>
      <c r="AJ7" s="7"/>
      <c r="AK7" s="7"/>
      <c r="AL7" s="7"/>
      <c r="AM7" s="7"/>
      <c r="AN7" s="7"/>
    </row>
    <row r="8" ht="12.0" customHeight="1">
      <c r="A8" s="120"/>
      <c r="B8" s="121"/>
      <c r="C8" s="121"/>
      <c r="D8" s="121"/>
      <c r="E8" s="103"/>
      <c r="F8" s="122"/>
      <c r="G8" s="123"/>
      <c r="H8" s="105"/>
      <c r="I8" s="7"/>
      <c r="J8" s="7"/>
      <c r="K8" s="7"/>
      <c r="L8" s="124"/>
      <c r="M8" s="124"/>
      <c r="N8" s="125"/>
      <c r="O8" s="29"/>
      <c r="P8" s="105"/>
      <c r="T8" s="7"/>
      <c r="U8" s="7"/>
      <c r="V8" s="7"/>
      <c r="W8" s="7"/>
      <c r="X8" s="126"/>
      <c r="Y8" s="123"/>
      <c r="Z8" s="57"/>
      <c r="AA8" s="7"/>
      <c r="AB8" s="121"/>
      <c r="AC8" s="121"/>
      <c r="AD8" s="121"/>
      <c r="AE8" s="127"/>
      <c r="AF8" s="7"/>
      <c r="AG8" s="7" t="str">
        <f>IF(K20=""," ",IF(K20=G8,G16,IF(K20=G16,G8,IF(K20=G24,G32,G24))))</f>
        <v> </v>
      </c>
      <c r="AH8" s="99" t="str">
        <f>IF(U53=""," ",IF(U53=AE54,AE56,IF(U53=AE56,AE54,IF(U53=AE58,AE60,IF(U53=AE60,AE58,IF(U53=AE62,AE64,IF(U53=AE64,AE62,IF(U53=AE66,AE68,IF(U53=AE68,AE66,0)))))))))</f>
        <v> </v>
      </c>
      <c r="AI8" s="99" t="str">
        <f>IF(U53=""," ",IF(U53=AE38,AE40,IF(U53=AE40,AE38,IF(U53=AE42,AE44,IF(U53=AE44,AE42,IF(U53=AE46,AE48,IF(U53=AE48,AE46,IF(U53=AE50,AE52,IF(U53=AE52,AE50,0)))))))))</f>
        <v> </v>
      </c>
      <c r="AJ8" s="7"/>
      <c r="AK8" s="7"/>
      <c r="AL8" s="7"/>
      <c r="AM8" s="7"/>
      <c r="AN8" s="7"/>
    </row>
    <row r="9" ht="12.0" customHeight="1">
      <c r="A9" s="93">
        <v>17.0</v>
      </c>
      <c r="B9" s="94" t="str">
        <f>IFERROR(VLOOKUP(A9,'пр.взв'!$D$6:$Q$70,2,0),"")</f>
        <v>МОНАКОВ Данила</v>
      </c>
      <c r="C9" s="95" t="str">
        <f>IFERROR(VLOOKUP(A9,'пр.взв'!$D$6:$Q$70,5,0),"")</f>
        <v>МС</v>
      </c>
      <c r="D9" s="96" t="str">
        <f>IFERROR(VLOOKUP(A9,'пр.взв'!$D$6:$Q$70,8,0),"")</f>
        <v>Хабаровский</v>
      </c>
      <c r="E9" s="7"/>
      <c r="F9" s="103"/>
      <c r="G9" s="128"/>
      <c r="H9" s="129"/>
      <c r="I9" s="57"/>
      <c r="J9" s="7"/>
      <c r="K9" s="87"/>
      <c r="L9" s="124"/>
      <c r="M9" s="124"/>
      <c r="N9" s="130"/>
      <c r="O9" s="105"/>
      <c r="P9" s="29"/>
      <c r="T9" s="7"/>
      <c r="U9" s="7"/>
      <c r="V9" s="7"/>
      <c r="W9" s="7"/>
      <c r="X9" s="57"/>
      <c r="Y9" s="128"/>
      <c r="Z9" s="57"/>
      <c r="AA9" s="7"/>
      <c r="AB9" s="94" t="str">
        <f>IFERROR(VLOOKUP(AE9,'пр.взв'!$D$6:$Q$70,2,0),"")</f>
        <v>ГАДЖИЕВ Шамиль</v>
      </c>
      <c r="AC9" s="95" t="str">
        <f>IFERROR(VLOOKUP(AE9,'пр.взв'!$D$6:$Q$70,5,0),"")</f>
        <v>МСМК</v>
      </c>
      <c r="AD9" s="96" t="str">
        <f>IFERROR(VLOOKUP(AE9,'пр.взв'!$D$6:$Q$70,8,0),"")</f>
        <v>Москва</v>
      </c>
      <c r="AE9" s="131">
        <v>18.0</v>
      </c>
      <c r="AF9" s="7"/>
      <c r="AG9" s="7" t="str">
        <f>IF(K20=""," ",IF(K20=I12,I28,I12))</f>
        <v> </v>
      </c>
      <c r="AH9" s="7"/>
      <c r="AI9" s="7" t="s">
        <v>285</v>
      </c>
      <c r="AJ9" s="7"/>
      <c r="AK9" s="7" t="s">
        <v>285</v>
      </c>
      <c r="AL9" s="7" t="s">
        <v>285</v>
      </c>
      <c r="AM9" s="7" t="s">
        <v>286</v>
      </c>
      <c r="AN9" s="7"/>
    </row>
    <row r="10" ht="12.0" customHeight="1">
      <c r="A10" s="100"/>
      <c r="B10" s="101"/>
      <c r="C10" s="101"/>
      <c r="D10" s="101"/>
      <c r="E10" s="119">
        <v>17.0</v>
      </c>
      <c r="F10" s="132"/>
      <c r="G10" s="103"/>
      <c r="H10" s="29"/>
      <c r="I10" s="57"/>
      <c r="J10" s="105"/>
      <c r="K10" s="7"/>
      <c r="L10" s="124" t="str">
        <f>AG7</f>
        <v> </v>
      </c>
      <c r="N10" s="133"/>
      <c r="O10" s="134"/>
      <c r="P10" s="29"/>
      <c r="Q10" s="29"/>
      <c r="S10" s="135"/>
      <c r="T10" s="7"/>
      <c r="U10" s="7"/>
      <c r="V10" s="7"/>
      <c r="W10" s="7"/>
      <c r="X10" s="57"/>
      <c r="Y10" s="7"/>
      <c r="Z10" s="136"/>
      <c r="AA10" s="108">
        <v>18.0</v>
      </c>
      <c r="AB10" s="101"/>
      <c r="AC10" s="101"/>
      <c r="AD10" s="101"/>
      <c r="AE10" s="107"/>
      <c r="AF10" s="7"/>
      <c r="AG10" s="7" t="str">
        <f>IF(AH6=0,AI6,AH6)</f>
        <v> </v>
      </c>
      <c r="AH10" s="99">
        <f>IF(OR(K$20=A5,K$20=A7)," ",IF(E6=A5,A7,A5))</f>
        <v>1</v>
      </c>
      <c r="AI10" s="137">
        <f>IF(AH10=" ",AH11,AH10)</f>
        <v>1</v>
      </c>
      <c r="AJ10" s="99" t="str">
        <f>IF(OR(K$20=E6,K$20=E10)," ",IF(G8=E6,E10,E6))</f>
        <v> </v>
      </c>
      <c r="AK10" s="137">
        <f>IF(AJ10=" ",AJ11,AJ10)</f>
        <v>9</v>
      </c>
      <c r="AL10" s="7" t="str">
        <f>IF(OR(K$20=G8,K$20=G16)," ",IF(I12=G8,G16,G8))</f>
        <v> </v>
      </c>
      <c r="AM10" s="7" t="str">
        <f>IF(N8=L7,L10,L7)</f>
        <v> </v>
      </c>
      <c r="AN10" s="7"/>
    </row>
    <row r="11" ht="12.0" customHeight="1">
      <c r="A11" s="108">
        <v>49.0</v>
      </c>
      <c r="B11" s="109" t="str">
        <f>IFERROR(VLOOKUP(A11,'пр.взв'!$D$6:$Q$70,2,0),"")</f>
        <v/>
      </c>
      <c r="C11" s="110" t="str">
        <f>IFERROR(VLOOKUP(A11,'пр.взв'!$D$6:$Q$70,5,0),"")</f>
        <v/>
      </c>
      <c r="D11" s="111" t="str">
        <f>IFERROR(VLOOKUP(A11,'пр.взв'!$D$6:$Q$70,8,0),"")</f>
        <v/>
      </c>
      <c r="E11" s="138"/>
      <c r="F11" s="103"/>
      <c r="G11" s="103"/>
      <c r="H11" s="114"/>
      <c r="I11" s="125"/>
      <c r="J11" s="105"/>
      <c r="K11" s="7"/>
      <c r="L11" s="139"/>
      <c r="M11" s="140"/>
      <c r="N11" s="141" t="str">
        <f>AG8</f>
        <v> </v>
      </c>
      <c r="O11" s="142"/>
      <c r="P11" s="29"/>
      <c r="S11" s="29"/>
      <c r="T11" s="7"/>
      <c r="U11" s="7"/>
      <c r="V11" s="7"/>
      <c r="W11" s="7"/>
      <c r="X11" s="57"/>
      <c r="Y11" s="7"/>
      <c r="Z11" s="7"/>
      <c r="AA11" s="143"/>
      <c r="AB11" s="109" t="str">
        <f>IFERROR(VLOOKUP(AE11,'пр.взв'!$D$6:$Q$70,2,0),"")</f>
        <v/>
      </c>
      <c r="AC11" s="110" t="str">
        <f>IFERROR(VLOOKUP(AE11,'пр.взв'!$D$6:$Q$70,5,0),"")</f>
        <v/>
      </c>
      <c r="AD11" s="111" t="str">
        <f>IFERROR(VLOOKUP(AE11,'пр.взв'!$D$6:$Q$70,8,0),"")</f>
        <v/>
      </c>
      <c r="AE11" s="119">
        <v>50.0</v>
      </c>
      <c r="AF11" s="7"/>
      <c r="AG11" s="7" t="str">
        <f>IF(K53=""," ",IF(K53=E39,E43,IF(K53=E43,E39,IF(K53=E47,E51,IF(K53=E51,E47,IF(K53=E55,E59,IF(K53=E59,E55,IF(K53=E63,E67,E63))))))))</f>
        <v> </v>
      </c>
      <c r="AH11" s="99">
        <f>IF(OR(K$20=A9,K$20=A11)," ",IF(E10=A9,A11,A9))</f>
        <v>49</v>
      </c>
      <c r="AI11" s="137">
        <f>IF(OR(AH10=" ",AH11=" "),AH12,AH11)</f>
        <v>49</v>
      </c>
      <c r="AJ11" s="99">
        <f>IF(OR(K$20=E14,K$20=E18)," ",IF(G16=E14,E18,E14))</f>
        <v>9</v>
      </c>
      <c r="AK11" s="137" t="str">
        <f>IF(OR(AJ10=" ",AJ11=" "),AJ12,AJ11)</f>
        <v> </v>
      </c>
      <c r="AL11" s="7" t="str">
        <f>IF(AND(OR(K20=G8,K20=G16),I28=G24),G32,IF(AND(OR(K20=G8,K20=G16),I28=G32),G24,IF(I12=G8,G16,G8)))</f>
        <v/>
      </c>
      <c r="AM11" s="7" t="str">
        <f>IF(N57=L56,L59,L56)</f>
        <v> </v>
      </c>
      <c r="AN11" s="7"/>
    </row>
    <row r="12" ht="12.0" customHeight="1">
      <c r="A12" s="120"/>
      <c r="B12" s="121"/>
      <c r="C12" s="121"/>
      <c r="D12" s="121"/>
      <c r="E12" s="103"/>
      <c r="F12" s="103"/>
      <c r="G12" s="122"/>
      <c r="H12" s="105"/>
      <c r="I12" s="123"/>
      <c r="J12" s="126"/>
      <c r="K12" s="7"/>
      <c r="L12" s="7"/>
      <c r="M12" s="29"/>
      <c r="O12" s="144"/>
      <c r="P12" s="134"/>
      <c r="S12" s="29"/>
      <c r="T12" s="7"/>
      <c r="U12" s="7"/>
      <c r="V12" s="7"/>
      <c r="W12" s="123"/>
      <c r="X12" s="57"/>
      <c r="Y12" s="7"/>
      <c r="Z12" s="7"/>
      <c r="AA12" s="7"/>
      <c r="AB12" s="121"/>
      <c r="AC12" s="121"/>
      <c r="AD12" s="121"/>
      <c r="AE12" s="127"/>
      <c r="AF12" s="7"/>
      <c r="AG12" s="7" t="str">
        <f>IF(K53=""," ",IF(K53=G41,G49,IF(K53=G49,G41,IF(K53=G57,G65,G57))))</f>
        <v> </v>
      </c>
      <c r="AH12" s="99">
        <f>IF(OR(K$20=A13,K$20=A15)," ",IF(E14=A13,A15,A13))</f>
        <v>41</v>
      </c>
      <c r="AI12" s="137">
        <f>IF(OR(AH10=" ",AH11=" ",AH12=" "),AH13,AH12)</f>
        <v>41</v>
      </c>
      <c r="AJ12" s="99" t="str">
        <f>IF(OR(K$20=E22,K$20=E26)," ",IF(G24=E22,E26,E22))</f>
        <v> </v>
      </c>
      <c r="AK12" s="137">
        <f>IF(OR(AJ10=" ",AJ11=" ",AJ12=" "),AJ13,AJ12)</f>
        <v>13</v>
      </c>
      <c r="AL12" s="7"/>
      <c r="AM12" s="7" t="str">
        <f>IF(N15=L14,L17,L14)</f>
        <v> </v>
      </c>
      <c r="AN12" s="7"/>
    </row>
    <row r="13" ht="12.0" customHeight="1">
      <c r="A13" s="93">
        <v>9.0</v>
      </c>
      <c r="B13" s="94" t="str">
        <f>IFERROR(VLOOKUP(A13,'пр.взв'!$D$6:$Q$70,2,0),"")</f>
        <v>ЗИМИН Максим</v>
      </c>
      <c r="C13" s="95" t="str">
        <f>IFERROR(VLOOKUP(A13,'пр.взв'!$D$6:$Q$70,5,0),"")</f>
        <v>МС</v>
      </c>
      <c r="D13" s="96" t="str">
        <f>IFERROR(VLOOKUP(A13,'пр.взв'!$D$6:$Q$70,8,0),"")</f>
        <v>Воронежская</v>
      </c>
      <c r="E13" s="7"/>
      <c r="F13" s="7"/>
      <c r="G13" s="103"/>
      <c r="H13" s="145"/>
      <c r="I13" s="128"/>
      <c r="J13" s="7"/>
      <c r="K13" s="57"/>
      <c r="L13" s="7"/>
      <c r="M13" s="29"/>
      <c r="O13" s="141" t="str">
        <f>AG9</f>
        <v> </v>
      </c>
      <c r="P13" s="142"/>
      <c r="S13" s="29"/>
      <c r="T13" s="135"/>
      <c r="U13" s="7"/>
      <c r="V13" s="117"/>
      <c r="W13" s="128"/>
      <c r="X13" s="57"/>
      <c r="Y13" s="7"/>
      <c r="Z13" s="7"/>
      <c r="AA13" s="7"/>
      <c r="AB13" s="94" t="str">
        <f>IFERROR(VLOOKUP(AE13,'пр.взв'!$D$6:$Q$70,2,0),"")</f>
        <v>СУХАНОВ Денис</v>
      </c>
      <c r="AC13" s="95" t="str">
        <f>IFERROR(VLOOKUP(AE13,'пр.взв'!$D$6:$Q$70,5,0),"")</f>
        <v>МСМК</v>
      </c>
      <c r="AD13" s="96" t="str">
        <f>IFERROR(VLOOKUP(AE13,'пр.взв'!$D$6:$Q$70,8,0),"")</f>
        <v>Свердловская-Курганская</v>
      </c>
      <c r="AE13" s="131">
        <v>10.0</v>
      </c>
      <c r="AF13" s="7"/>
      <c r="AG13" s="7" t="str">
        <f>IF(K53=""," ",IF(K53=I46,I61,I46))</f>
        <v> </v>
      </c>
      <c r="AH13" s="99">
        <f>IF(OR(K$20=A17,K$20=A19)," ",IF(E18=A17,A19,A17))</f>
        <v>57</v>
      </c>
      <c r="AI13" s="137">
        <f>IF(OR(AH10=" ",AH11=" ",AH12=" ",AH13=" "),AH14,AH13)</f>
        <v>57</v>
      </c>
      <c r="AJ13" s="99">
        <f>IF(OR(K$20=E30,K$20=E34)," ",IF(G32=E30,E34,E30))</f>
        <v>13</v>
      </c>
      <c r="AK13" s="7"/>
      <c r="AL13" s="7"/>
      <c r="AM13" s="7" t="str">
        <f>IF(N64=L63,L66,L63)</f>
        <v> </v>
      </c>
      <c r="AN13" s="7"/>
    </row>
    <row r="14" ht="12.0" customHeight="1">
      <c r="A14" s="100"/>
      <c r="B14" s="101"/>
      <c r="C14" s="101"/>
      <c r="D14" s="101"/>
      <c r="E14" s="102">
        <v>9.0</v>
      </c>
      <c r="F14" s="103"/>
      <c r="G14" s="103"/>
      <c r="H14" s="146"/>
      <c r="I14" s="7"/>
      <c r="J14" s="7"/>
      <c r="K14" s="57"/>
      <c r="L14" s="115" t="str">
        <f>AG10</f>
        <v> </v>
      </c>
      <c r="M14" s="116"/>
      <c r="P14" s="147"/>
      <c r="S14" s="29"/>
      <c r="T14" s="135"/>
      <c r="U14" s="7"/>
      <c r="V14" s="57"/>
      <c r="W14" s="7"/>
      <c r="X14" s="57"/>
      <c r="Y14" s="7"/>
      <c r="Z14" s="7"/>
      <c r="AA14" s="106">
        <v>10.0</v>
      </c>
      <c r="AB14" s="101"/>
      <c r="AC14" s="101"/>
      <c r="AD14" s="101"/>
      <c r="AE14" s="107"/>
      <c r="AF14" s="7"/>
      <c r="AG14" s="7" t="str">
        <f>IF(S36="","",IF(S36=U20,U53,U20))</f>
        <v/>
      </c>
      <c r="AH14" s="99">
        <f>IF(OR(K$20=A21,K$20=A23)," ",IF(E22=A21,A23,A21))</f>
        <v>5</v>
      </c>
      <c r="AI14" s="137">
        <f>IF(OR(AH10=" ",AH11=" ",AH12=" ",AH13=" ",AH14=" "),AH15,AH14)</f>
        <v>5</v>
      </c>
      <c r="AJ14" s="46"/>
      <c r="AK14" s="7"/>
      <c r="AL14" s="7"/>
      <c r="AM14" s="7" t="s">
        <v>286</v>
      </c>
      <c r="AN14" s="7"/>
    </row>
    <row r="15" ht="12.0" customHeight="1">
      <c r="A15" s="108">
        <v>41.0</v>
      </c>
      <c r="B15" s="109" t="str">
        <f>IFERROR(VLOOKUP(A15,'пр.взв'!$D$6:$Q$70,2,0),"")</f>
        <v/>
      </c>
      <c r="C15" s="110" t="str">
        <f>IFERROR(VLOOKUP(A15,'пр.взв'!$D$6:$Q$70,5,0),"")</f>
        <v/>
      </c>
      <c r="D15" s="111" t="str">
        <f>IFERROR(VLOOKUP(A15,'пр.взв'!$D$6:$Q$70,8,0),"")</f>
        <v/>
      </c>
      <c r="E15" s="112"/>
      <c r="F15" s="113"/>
      <c r="G15" s="103"/>
      <c r="H15" s="148"/>
      <c r="I15" s="7"/>
      <c r="J15" s="7"/>
      <c r="K15" s="57"/>
      <c r="L15" s="149"/>
      <c r="M15" s="150"/>
      <c r="N15" s="105"/>
      <c r="P15" s="151"/>
      <c r="Q15" s="134"/>
      <c r="S15" s="105"/>
      <c r="T15" s="135"/>
      <c r="U15" s="7"/>
      <c r="V15" s="57"/>
      <c r="W15" s="7"/>
      <c r="X15" s="57"/>
      <c r="Y15" s="7"/>
      <c r="Z15" s="117"/>
      <c r="AA15" s="118"/>
      <c r="AB15" s="109" t="str">
        <f>IFERROR(VLOOKUP(AE15,'пр.взв'!$D$6:$Q$70,2,0),"")</f>
        <v/>
      </c>
      <c r="AC15" s="110" t="str">
        <f>IFERROR(VLOOKUP(AE15,'пр.взв'!$D$6:$Q$70,5,0),"")</f>
        <v/>
      </c>
      <c r="AD15" s="111" t="str">
        <f>IFERROR(VLOOKUP(AE15,'пр.взв'!$D$6:$Q$70,8,0),"")</f>
        <v/>
      </c>
      <c r="AE15" s="119">
        <v>42.0</v>
      </c>
      <c r="AF15" s="7"/>
      <c r="AG15" s="7" t="str">
        <f>IF(M32="","",IF(M32=M36,S36,M36))</f>
        <v/>
      </c>
      <c r="AH15" s="99">
        <f>IF(OR(K$20=A25,K$20=A27)," ",IF(E26=A25,A27,A25))</f>
        <v>53</v>
      </c>
      <c r="AI15" s="137">
        <f>IF(OR(AH10=" ",AH11=" ",AH12=" ",AH13=" ",AH14=" ",AH15=" "),AH16,AH15)</f>
        <v>53</v>
      </c>
      <c r="AJ15" s="46"/>
      <c r="AK15" s="7"/>
      <c r="AL15" s="7"/>
      <c r="AM15" s="7" t="str">
        <f>IF(O10=N8,N11,N8)</f>
        <v> </v>
      </c>
      <c r="AN15" s="7"/>
    </row>
    <row r="16" ht="12.0" customHeight="1">
      <c r="A16" s="120"/>
      <c r="B16" s="121"/>
      <c r="C16" s="121"/>
      <c r="D16" s="121"/>
      <c r="E16" s="103"/>
      <c r="F16" s="122"/>
      <c r="G16" s="152"/>
      <c r="H16" s="141"/>
      <c r="I16" s="7"/>
      <c r="J16" s="7"/>
      <c r="K16" s="57"/>
      <c r="L16" s="7"/>
      <c r="M16" s="146"/>
      <c r="N16" s="142"/>
      <c r="P16" s="147"/>
      <c r="Q16" s="142"/>
      <c r="S16" s="29"/>
      <c r="T16" s="7"/>
      <c r="U16" s="7"/>
      <c r="V16" s="57"/>
      <c r="W16" s="7"/>
      <c r="X16" s="136"/>
      <c r="Y16" s="152"/>
      <c r="Z16" s="57"/>
      <c r="AA16" s="7"/>
      <c r="AB16" s="121"/>
      <c r="AC16" s="121"/>
      <c r="AD16" s="121"/>
      <c r="AE16" s="127"/>
      <c r="AF16" s="7"/>
      <c r="AG16" s="7"/>
      <c r="AH16" s="99">
        <f>IF(OR(K$20=A29,K$20=A31)," ",IF(E30=A29,A31,A29))</f>
        <v>45</v>
      </c>
      <c r="AI16" s="137">
        <f>IF(OR(AH10=" ",AH11=" ",AH12=" ",AH13=" ",AH14=" ",AH15=" ",AH16=" "),AH17,AH16)</f>
        <v>45</v>
      </c>
      <c r="AJ16" s="46"/>
      <c r="AK16" s="7"/>
      <c r="AL16" s="7"/>
      <c r="AM16" s="7" t="str">
        <f>IF(O59=N57,N60,N57)</f>
        <v> </v>
      </c>
      <c r="AN16" s="7"/>
    </row>
    <row r="17" ht="12.0" customHeight="1">
      <c r="A17" s="93">
        <v>25.0</v>
      </c>
      <c r="B17" s="94" t="str">
        <f>IFERROR(VLOOKUP(A17,'пр.взв'!$D$6:$Q$70,2,0),"")</f>
        <v>ИВАНОВ Максим</v>
      </c>
      <c r="C17" s="95" t="str">
        <f>IFERROR(VLOOKUP(A17,'пр.взв'!$D$6:$Q$70,5,0),"")</f>
        <v>МСМК</v>
      </c>
      <c r="D17" s="96" t="str">
        <f>IFERROR(VLOOKUP(A17,'пр.взв'!$D$6:$Q$70,8,0),"")</f>
        <v>Чувашская</v>
      </c>
      <c r="E17" s="7"/>
      <c r="F17" s="103"/>
      <c r="G17" s="153"/>
      <c r="H17" s="114"/>
      <c r="I17" s="7"/>
      <c r="J17" s="7"/>
      <c r="K17" s="57"/>
      <c r="L17" s="115" t="str">
        <f>AG11</f>
        <v> </v>
      </c>
      <c r="M17" s="116"/>
      <c r="N17" s="133"/>
      <c r="O17" s="134"/>
      <c r="P17" s="147"/>
      <c r="Q17" s="144"/>
      <c r="S17" s="29"/>
      <c r="T17" s="7"/>
      <c r="U17" s="7"/>
      <c r="V17" s="57"/>
      <c r="W17" s="7"/>
      <c r="X17" s="7"/>
      <c r="Y17" s="153"/>
      <c r="Z17" s="57"/>
      <c r="AA17" s="7"/>
      <c r="AB17" s="94" t="str">
        <f>IFERROR(VLOOKUP(AE17,'пр.взв'!$D$6:$Q$70,2,0),"")</f>
        <v>БАБАЕВ  Рауль</v>
      </c>
      <c r="AC17" s="95" t="str">
        <f>IFERROR(VLOOKUP(AE17,'пр.взв'!$D$6:$Q$70,5,0),"")</f>
        <v>МС</v>
      </c>
      <c r="AD17" s="96" t="str">
        <f>IFERROR(VLOOKUP(AE17,'пр.взв'!$D$6:$Q$70,8,0),"")</f>
        <v>Рязанская</v>
      </c>
      <c r="AE17" s="98">
        <v>26.0</v>
      </c>
      <c r="AF17" s="7"/>
      <c r="AG17" s="7"/>
      <c r="AH17" s="99">
        <f>IF(OR(K$20=A33,K$20=A35)," ",IF(E34=A33,A35,A33))</f>
        <v>61</v>
      </c>
      <c r="AI17" s="7"/>
      <c r="AJ17" s="46"/>
      <c r="AK17" s="7"/>
      <c r="AL17" s="7"/>
      <c r="AM17" s="7" t="str">
        <f>IF(O17=N15,N18,N15)</f>
        <v> </v>
      </c>
      <c r="AN17" s="7"/>
    </row>
    <row r="18" ht="12.0" customHeight="1">
      <c r="A18" s="100"/>
      <c r="B18" s="101"/>
      <c r="C18" s="101"/>
      <c r="D18" s="101"/>
      <c r="E18" s="119">
        <v>25.0</v>
      </c>
      <c r="F18" s="132"/>
      <c r="G18" s="103"/>
      <c r="H18" s="29"/>
      <c r="I18" s="7"/>
      <c r="J18" s="7"/>
      <c r="K18" s="57"/>
      <c r="L18" s="7"/>
      <c r="M18" s="29"/>
      <c r="N18" s="141" t="str">
        <f>AG12</f>
        <v> </v>
      </c>
      <c r="O18" s="142"/>
      <c r="P18" s="147"/>
      <c r="Q18" s="144"/>
      <c r="R18" s="154"/>
      <c r="S18" s="29"/>
      <c r="T18" s="7"/>
      <c r="U18" s="7"/>
      <c r="V18" s="57"/>
      <c r="W18" s="7"/>
      <c r="X18" s="7"/>
      <c r="Y18" s="7"/>
      <c r="Z18" s="136"/>
      <c r="AA18" s="108">
        <v>26.0</v>
      </c>
      <c r="AB18" s="101"/>
      <c r="AC18" s="101"/>
      <c r="AD18" s="101"/>
      <c r="AE18" s="107"/>
      <c r="AF18" s="7"/>
      <c r="AG18" s="7"/>
      <c r="AH18" s="46"/>
      <c r="AI18" s="7" t="s">
        <v>287</v>
      </c>
      <c r="AJ18" s="46"/>
      <c r="AK18" s="7" t="s">
        <v>287</v>
      </c>
      <c r="AL18" s="7" t="s">
        <v>287</v>
      </c>
      <c r="AM18" s="7" t="str">
        <f>IF(O66=N64,N67,N64)</f>
        <v> </v>
      </c>
      <c r="AN18" s="7"/>
      <c r="AO18" s="7"/>
    </row>
    <row r="19" ht="12.0" customHeight="1">
      <c r="A19" s="108">
        <v>57.0</v>
      </c>
      <c r="B19" s="109" t="str">
        <f>IFERROR(VLOOKUP(A19,'пр.взв'!$D$6:$Q$70,2,0),"")</f>
        <v/>
      </c>
      <c r="C19" s="110" t="str">
        <f>IFERROR(VLOOKUP(A19,'пр.взв'!$D$6:$Q$70,5,0),"")</f>
        <v/>
      </c>
      <c r="D19" s="111" t="str">
        <f>IFERROR(VLOOKUP(A19,'пр.взв'!$D$6:$Q$70,8,0),"")</f>
        <v/>
      </c>
      <c r="E19" s="138"/>
      <c r="F19" s="103"/>
      <c r="G19" s="103"/>
      <c r="H19" s="114"/>
      <c r="I19" s="7"/>
      <c r="J19" s="7"/>
      <c r="K19" s="57"/>
      <c r="L19" s="7"/>
      <c r="M19" s="29"/>
      <c r="O19" s="144"/>
      <c r="P19" s="155"/>
      <c r="Q19" s="144"/>
      <c r="R19" s="156"/>
      <c r="S19" s="29"/>
      <c r="T19" s="7"/>
      <c r="U19" s="7"/>
      <c r="V19" s="57"/>
      <c r="W19" s="7"/>
      <c r="X19" s="7"/>
      <c r="Y19" s="7"/>
      <c r="Z19" s="7"/>
      <c r="AA19" s="143"/>
      <c r="AB19" s="109" t="str">
        <f>IFERROR(VLOOKUP(AE19,'пр.взв'!$D$6:$Q$70,2,0),"")</f>
        <v/>
      </c>
      <c r="AC19" s="110" t="str">
        <f>IFERROR(VLOOKUP(AE19,'пр.взв'!$D$6:$Q$70,5,0),"")</f>
        <v/>
      </c>
      <c r="AD19" s="111" t="str">
        <f>IFERROR(VLOOKUP(AE19,'пр.взв'!$D$6:$Q$70,8,0),"")</f>
        <v/>
      </c>
      <c r="AE19" s="119">
        <v>58.0</v>
      </c>
      <c r="AF19" s="7"/>
      <c r="AG19" s="7"/>
      <c r="AH19" s="99">
        <f>IF(OR(K$53=A38,K$53=A40)," ",IF(E39=A38,A40,A38))</f>
        <v>3</v>
      </c>
      <c r="AI19" s="137">
        <f>IF(AH19=" ",AH20,AH19)</f>
        <v>3</v>
      </c>
      <c r="AJ19" s="99" t="str">
        <f>IF(OR(K$53=E39,K$53=E43)," ",IF(G41=E39,E43,E39))</f>
        <v> </v>
      </c>
      <c r="AK19" s="137">
        <f>IF(AJ19=" ",AJ20,AJ19)</f>
        <v>11</v>
      </c>
      <c r="AL19" s="7"/>
      <c r="AM19" s="7" t="s">
        <v>286</v>
      </c>
      <c r="AN19" s="7"/>
    </row>
    <row r="20" ht="12.0" customHeight="1">
      <c r="A20" s="120"/>
      <c r="B20" s="121"/>
      <c r="C20" s="121"/>
      <c r="D20" s="121"/>
      <c r="E20" s="103"/>
      <c r="F20" s="103"/>
      <c r="G20" s="103"/>
      <c r="H20" s="29"/>
      <c r="I20" s="7"/>
      <c r="J20" s="7"/>
      <c r="K20" s="123"/>
      <c r="L20" s="126"/>
      <c r="M20" s="105"/>
      <c r="O20" s="141" t="str">
        <f>AG13</f>
        <v> </v>
      </c>
      <c r="P20" s="157"/>
      <c r="Q20" s="144"/>
      <c r="S20" s="29"/>
      <c r="T20" s="126"/>
      <c r="U20" s="123"/>
      <c r="V20" s="57"/>
      <c r="W20" s="7"/>
      <c r="X20" s="7"/>
      <c r="Y20" s="7"/>
      <c r="Z20" s="7"/>
      <c r="AA20" s="7"/>
      <c r="AB20" s="121"/>
      <c r="AC20" s="121"/>
      <c r="AD20" s="121"/>
      <c r="AE20" s="127"/>
      <c r="AF20" s="7"/>
      <c r="AG20" s="7"/>
      <c r="AH20" s="99">
        <f>IF(OR(K$53=A42,K$53=A44)," ",IF(E43=A42,A44,A42))</f>
        <v>51</v>
      </c>
      <c r="AI20" s="137">
        <f>IF(OR(AH18=" ",AH19=" ",AH20=" "),AH21,AH20)</f>
        <v>51</v>
      </c>
      <c r="AJ20" s="99">
        <f>IF(OR(K$53=E47,K$53=E51)," ",IF(G49=E47,E51,E47))</f>
        <v>11</v>
      </c>
      <c r="AK20" s="137">
        <f>IF(OR(AJ18=" ",AJ19=" ",AJ20=" "),AJ21,AJ20)</f>
        <v>7</v>
      </c>
      <c r="AL20" s="7" t="str">
        <f>IF(AND(OR(K53=G41,K53=G49),I61=G57),G65,IF(AND(OR(K53=G41,K53=G49),I61=G65),G57,IF(I46=G41,G49,G41)))</f>
        <v/>
      </c>
      <c r="AM20" s="7" t="str">
        <f>IF(P12=O10,O13,O10)</f>
        <v> </v>
      </c>
      <c r="AN20" s="7"/>
    </row>
    <row r="21" ht="12.0" customHeight="1">
      <c r="A21" s="93">
        <v>5.0</v>
      </c>
      <c r="B21" s="94" t="str">
        <f>IFERROR(VLOOKUP(A21,'пр.взв'!$D$6:$Q$70,2,0),"")</f>
        <v>КАНАТЧИКОВ Александр</v>
      </c>
      <c r="C21" s="95" t="str">
        <f>IFERROR(VLOOKUP(A21,'пр.взв'!$D$6:$Q$70,5,0),"")</f>
        <v>МС</v>
      </c>
      <c r="D21" s="96" t="str">
        <f>IFERROR(VLOOKUP(A21,'пр.взв'!$D$6:$Q$70,8,0),"")</f>
        <v>Свердловская</v>
      </c>
      <c r="E21" s="7"/>
      <c r="F21" s="7"/>
      <c r="G21" s="87"/>
      <c r="H21" s="87"/>
      <c r="I21" s="105"/>
      <c r="J21" s="105"/>
      <c r="K21" s="128"/>
      <c r="L21" s="158"/>
      <c r="M21" s="7"/>
      <c r="N21" s="7"/>
      <c r="P21" s="7"/>
      <c r="Q21" s="141"/>
      <c r="R21" s="145"/>
      <c r="S21" s="7"/>
      <c r="T21" s="57"/>
      <c r="U21" s="128"/>
      <c r="V21" s="57"/>
      <c r="W21" s="7"/>
      <c r="X21" s="7"/>
      <c r="Y21" s="7"/>
      <c r="Z21" s="7"/>
      <c r="AA21" s="7"/>
      <c r="AB21" s="94" t="str">
        <f>IFERROR(VLOOKUP(AE21,'пр.взв'!$D$6:$Q$70,2,0),"")</f>
        <v>ХАЧИРОВ Петр</v>
      </c>
      <c r="AC21" s="95" t="str">
        <f>IFERROR(VLOOKUP(AE21,'пр.взв'!$D$6:$Q$70,5,0),"")</f>
        <v>МС</v>
      </c>
      <c r="AD21" s="96" t="str">
        <f>IFERROR(VLOOKUP(AE21,'пр.взв'!$D$6:$Q$70,8,0),"")</f>
        <v>РСО-Алания</v>
      </c>
      <c r="AE21" s="131">
        <v>6.0</v>
      </c>
      <c r="AF21" s="7"/>
      <c r="AG21" s="7"/>
      <c r="AH21" s="99">
        <f>IF(OR(K$53=A46,K$53=A48)," ",IF(E47=A46,A48,A46))</f>
        <v>43</v>
      </c>
      <c r="AI21" s="137">
        <f>IF(OR(AH18=" ",AH19=" ",AH20=" ",AH21=" "),AH22,AH21)</f>
        <v>43</v>
      </c>
      <c r="AJ21" s="99">
        <f>IF(OR(K$53=E55,K$53=E59)," ",IF(G57=E55,E59,E55))</f>
        <v>7</v>
      </c>
      <c r="AK21" s="137">
        <f>IF(OR(AJ18=" ",AJ19=" ",AJ20=" ",AJ21=" "),AJ22,AJ21)</f>
        <v>15</v>
      </c>
      <c r="AL21" s="7"/>
      <c r="AM21" s="7" t="str">
        <f>IF(P61=O59,O62,O59)</f>
        <v> </v>
      </c>
      <c r="AN21" s="7"/>
    </row>
    <row r="22" ht="12.0" customHeight="1">
      <c r="A22" s="100"/>
      <c r="B22" s="101"/>
      <c r="C22" s="101"/>
      <c r="D22" s="101"/>
      <c r="E22" s="102"/>
      <c r="F22" s="103"/>
      <c r="G22" s="104"/>
      <c r="H22" s="29"/>
      <c r="I22" s="145"/>
      <c r="J22" s="105"/>
      <c r="K22" s="159"/>
      <c r="L22" s="158"/>
      <c r="M22" s="7"/>
      <c r="N22" s="7"/>
      <c r="O22" s="7"/>
      <c r="P22" s="7"/>
      <c r="Q22" s="7"/>
      <c r="R22" s="135"/>
      <c r="S22" s="7"/>
      <c r="T22" s="57"/>
      <c r="U22" s="144"/>
      <c r="V22" s="57"/>
      <c r="W22" s="7"/>
      <c r="X22" s="7"/>
      <c r="Y22" s="7"/>
      <c r="Z22" s="7"/>
      <c r="AA22" s="106"/>
      <c r="AB22" s="101"/>
      <c r="AC22" s="101"/>
      <c r="AD22" s="101"/>
      <c r="AE22" s="107"/>
      <c r="AF22" s="7"/>
      <c r="AG22" s="7"/>
      <c r="AH22" s="99">
        <f>IF(OR(K$53=A50,K$53=A52)," ",IF(E51=A50,A52,A50))</f>
        <v>59</v>
      </c>
      <c r="AI22" s="137">
        <f>IF(OR(AH18=" ",AH19=" ",AH20=" ",AH21=" ",AH22=" "),AH23,AH22)</f>
        <v>59</v>
      </c>
      <c r="AJ22" s="99">
        <f>IF(OR(K$53=E63,K$53=E67)," ",IF(G65=E63,E67,E63))</f>
        <v>15</v>
      </c>
      <c r="AK22" s="7"/>
      <c r="AL22" s="7"/>
      <c r="AM22" s="7" t="str">
        <f>IF(P19=O17,O20,O17)</f>
        <v> </v>
      </c>
      <c r="AN22" s="7"/>
    </row>
    <row r="23" ht="12.0" customHeight="1">
      <c r="A23" s="108">
        <v>37.0</v>
      </c>
      <c r="B23" s="109" t="str">
        <f>IFERROR(VLOOKUP(A23,'пр.взв'!$D$6:$Q$70,2,0),"")</f>
        <v>ПАНОВ Владислав</v>
      </c>
      <c r="C23" s="110" t="str">
        <f>IFERROR(VLOOKUP(A23,'пр.взв'!$D$6:$Q$70,5,0),"")</f>
        <v>МС</v>
      </c>
      <c r="D23" s="111" t="str">
        <f>IFERROR(VLOOKUP(A23,'пр.взв'!$D$6:$Q$70,8,0),"")</f>
        <v>Красноярский</v>
      </c>
      <c r="E23" s="112"/>
      <c r="F23" s="113"/>
      <c r="G23" s="103"/>
      <c r="H23" s="114"/>
      <c r="I23" s="105"/>
      <c r="J23" s="145"/>
      <c r="K23" s="57"/>
      <c r="L23" s="158"/>
      <c r="M23" s="7"/>
      <c r="N23" s="7"/>
      <c r="O23" s="7"/>
      <c r="P23" s="7"/>
      <c r="Q23" s="7"/>
      <c r="R23" s="7"/>
      <c r="S23" s="7"/>
      <c r="T23" s="57"/>
      <c r="U23" s="144"/>
      <c r="V23" s="57"/>
      <c r="W23" s="7"/>
      <c r="X23" s="7"/>
      <c r="Y23" s="7"/>
      <c r="Z23" s="117"/>
      <c r="AA23" s="118"/>
      <c r="AB23" s="109" t="str">
        <f>IFERROR(VLOOKUP(AE23,'пр.взв'!$D$6:$Q$70,2,0),"")</f>
        <v>НЕДОБЕЖКИН Игорь</v>
      </c>
      <c r="AC23" s="110" t="str">
        <f>IFERROR(VLOOKUP(AE23,'пр.взв'!$D$6:$Q$70,5,0),"")</f>
        <v>МС</v>
      </c>
      <c r="AD23" s="111" t="str">
        <f>IFERROR(VLOOKUP(AE23,'пр.взв'!$D$6:$Q$70,8,0),"")</f>
        <v>Санкт-Петербург</v>
      </c>
      <c r="AE23" s="119">
        <v>38.0</v>
      </c>
      <c r="AF23" s="7"/>
      <c r="AG23" s="7"/>
      <c r="AH23" s="99">
        <f>IF(OR(K$53=A54,K$53=A56)," ",IF(E55=A54,A56,A54))</f>
        <v>39</v>
      </c>
      <c r="AI23" s="137">
        <f>IF(OR(AH18=" ",AH19=" ",AH20=" ",AH21=" ",AH22=" ",AH23=" "),AH24,AH23)</f>
        <v>39</v>
      </c>
      <c r="AJ23" s="46"/>
      <c r="AK23" s="7"/>
      <c r="AL23" s="7"/>
      <c r="AM23" s="7" t="str">
        <f>IF(P68=O66,O69,O66)</f>
        <v> </v>
      </c>
      <c r="AN23" s="7"/>
    </row>
    <row r="24" ht="12.0" customHeight="1">
      <c r="A24" s="120"/>
      <c r="B24" s="121"/>
      <c r="C24" s="121"/>
      <c r="D24" s="121"/>
      <c r="E24" s="103"/>
      <c r="F24" s="122"/>
      <c r="G24" s="123"/>
      <c r="H24" s="105"/>
      <c r="I24" s="145"/>
      <c r="J24" s="105"/>
      <c r="K24" s="57"/>
      <c r="L24" s="7"/>
      <c r="M24" s="57"/>
      <c r="N24" s="7"/>
      <c r="O24" s="7"/>
      <c r="P24" s="7"/>
      <c r="Q24" s="7"/>
      <c r="R24" s="7"/>
      <c r="S24" s="103"/>
      <c r="T24" s="57"/>
      <c r="U24" s="7"/>
      <c r="V24" s="57"/>
      <c r="W24" s="7"/>
      <c r="X24" s="7"/>
      <c r="Y24" s="123"/>
      <c r="Z24" s="57"/>
      <c r="AA24" s="7"/>
      <c r="AB24" s="121"/>
      <c r="AC24" s="121"/>
      <c r="AD24" s="121"/>
      <c r="AE24" s="127"/>
      <c r="AF24" s="7"/>
      <c r="AG24" s="7"/>
      <c r="AH24" s="99">
        <f>IF(OR(K$53=A58,K$53=A60)," ",IF(E59=A58,A60,A58))</f>
        <v>55</v>
      </c>
      <c r="AI24" s="137">
        <f>IF(OR(AH18=" ",AH19=" ",AH20=" ",AH21=" ",AH22=" ",AH23=" ",AH24=" "),AH25,AH24)</f>
        <v>55</v>
      </c>
      <c r="AJ24" s="46"/>
      <c r="AK24" s="7"/>
      <c r="AL24" s="7"/>
      <c r="AM24" s="7" t="s">
        <v>286</v>
      </c>
      <c r="AN24" s="7"/>
    </row>
    <row r="25" ht="12.0" customHeight="1">
      <c r="A25" s="93">
        <v>21.0</v>
      </c>
      <c r="B25" s="94" t="str">
        <f>IFERROR(VLOOKUP(A25,'пр.взв'!$D$6:$Q$70,2,0),"")</f>
        <v>БОЖА Юрий</v>
      </c>
      <c r="C25" s="95" t="str">
        <f>IFERROR(VLOOKUP(A25,'пр.взв'!$D$6:$Q$70,5,0),"")</f>
        <v>КМС</v>
      </c>
      <c r="D25" s="96" t="str">
        <f>IFERROR(VLOOKUP(A25,'пр.взв'!$D$6:$Q$70,8,0),"")</f>
        <v>Брянская</v>
      </c>
      <c r="E25" s="7"/>
      <c r="F25" s="103"/>
      <c r="G25" s="128"/>
      <c r="H25" s="160"/>
      <c r="I25" s="105"/>
      <c r="J25" s="105"/>
      <c r="K25" s="159"/>
      <c r="L25" s="7"/>
      <c r="M25" s="57"/>
      <c r="N25" s="7"/>
      <c r="O25" s="145"/>
      <c r="P25" s="105"/>
      <c r="Q25" s="105"/>
      <c r="R25" s="135"/>
      <c r="S25" s="7"/>
      <c r="T25" s="57"/>
      <c r="U25" s="7"/>
      <c r="V25" s="57"/>
      <c r="W25" s="7"/>
      <c r="X25" s="117"/>
      <c r="Y25" s="128"/>
      <c r="Z25" s="57"/>
      <c r="AA25" s="7"/>
      <c r="AB25" s="94" t="str">
        <f>IFERROR(VLOOKUP(AE25,'пр.взв'!$D$6:$Q$70,2,0),"")</f>
        <v>УВАРОВ Андрей</v>
      </c>
      <c r="AC25" s="95" t="str">
        <f>IFERROR(VLOOKUP(AE25,'пр.взв'!$D$6:$Q$70,5,0),"")</f>
        <v>МСМК</v>
      </c>
      <c r="AD25" s="96" t="str">
        <f>IFERROR(VLOOKUP(AE25,'пр.взв'!$D$6:$Q$70,8,0),"")</f>
        <v>Москва</v>
      </c>
      <c r="AE25" s="131">
        <v>22.0</v>
      </c>
      <c r="AF25" s="7"/>
      <c r="AG25" s="7"/>
      <c r="AH25" s="99">
        <f>IF(OR(K$53=A62,K$53=A64)," ",IF(E63=A62,A64,A62))</f>
        <v>47</v>
      </c>
      <c r="AI25" s="137">
        <f>IF(OR(AH18=" ",AH19=" ",AH20=" ",AH21=" ",AH22=" ",AH23=" ",AH24=" ",AH25=" "),AH26,AH25)</f>
        <v>47</v>
      </c>
      <c r="AJ25" s="46"/>
      <c r="AK25" s="7"/>
      <c r="AL25" s="7"/>
      <c r="AM25" s="7" t="str">
        <f>IF('пр.хода'!Q15='пр.хода'!P12,'пр.хода'!P19,'пр.хода'!P12)</f>
        <v/>
      </c>
      <c r="AN25" s="7"/>
    </row>
    <row r="26" ht="12.0" customHeight="1">
      <c r="A26" s="100"/>
      <c r="B26" s="101"/>
      <c r="C26" s="101"/>
      <c r="D26" s="101"/>
      <c r="E26" s="119">
        <v>21.0</v>
      </c>
      <c r="F26" s="132"/>
      <c r="G26" s="103"/>
      <c r="H26" s="147"/>
      <c r="I26" s="105"/>
      <c r="J26" s="105"/>
      <c r="K26" s="57"/>
      <c r="L26" s="7"/>
      <c r="M26" s="57"/>
      <c r="N26" s="7"/>
      <c r="O26" s="7"/>
      <c r="P26" s="87" t="s">
        <v>288</v>
      </c>
      <c r="Q26" s="7"/>
      <c r="R26" s="7"/>
      <c r="S26" s="7"/>
      <c r="T26" s="57"/>
      <c r="U26" s="7"/>
      <c r="V26" s="57"/>
      <c r="W26" s="7"/>
      <c r="X26" s="57"/>
      <c r="Y26" s="7"/>
      <c r="Z26" s="136"/>
      <c r="AA26" s="108">
        <v>22.0</v>
      </c>
      <c r="AB26" s="101"/>
      <c r="AC26" s="101"/>
      <c r="AD26" s="101"/>
      <c r="AE26" s="107"/>
      <c r="AF26" s="7"/>
      <c r="AG26" s="7"/>
      <c r="AH26" s="99">
        <f>IF(OR(K$53=A66,K$53=A68)," ",IF(E67=A66,A68,A66))</f>
        <v>63</v>
      </c>
      <c r="AI26" s="7"/>
      <c r="AJ26" s="46"/>
      <c r="AK26" s="7"/>
      <c r="AL26" s="7"/>
      <c r="AM26" s="7" t="str">
        <f>IF('пр.хода'!Q64='пр.хода'!P61,'пр.хода'!P68,'пр.хода'!P61)</f>
        <v/>
      </c>
      <c r="AN26" s="7"/>
    </row>
    <row r="27" ht="12.0" customHeight="1">
      <c r="A27" s="108">
        <v>53.0</v>
      </c>
      <c r="B27" s="109" t="str">
        <f>IFERROR(VLOOKUP(A27,'пр.взв'!$D$6:$Q$70,2,0),"")</f>
        <v/>
      </c>
      <c r="C27" s="110" t="str">
        <f>IFERROR(VLOOKUP(A27,'пр.взв'!$D$6:$Q$70,5,0),"")</f>
        <v/>
      </c>
      <c r="D27" s="111" t="str">
        <f>IFERROR(VLOOKUP(A27,'пр.взв'!$D$6:$Q$70,8,0),"")</f>
        <v/>
      </c>
      <c r="E27" s="138"/>
      <c r="F27" s="103"/>
      <c r="G27" s="103"/>
      <c r="H27" s="148"/>
      <c r="I27" s="105"/>
      <c r="J27" s="145"/>
      <c r="K27" s="57"/>
      <c r="L27" s="7"/>
      <c r="M27" s="57"/>
      <c r="N27" s="161" t="str">
        <f>IFERROR(VLOOKUP(R18,'пр.взв'!$D$6:$Q$70,2,0),"")</f>
        <v/>
      </c>
      <c r="O27" s="162"/>
      <c r="P27" s="162"/>
      <c r="Q27" s="162"/>
      <c r="R27" s="163"/>
      <c r="S27" s="7"/>
      <c r="T27" s="57"/>
      <c r="U27" s="7"/>
      <c r="V27" s="57"/>
      <c r="W27" s="7"/>
      <c r="X27" s="57"/>
      <c r="Y27" s="7"/>
      <c r="Z27" s="7"/>
      <c r="AA27" s="143"/>
      <c r="AB27" s="109" t="str">
        <f>IFERROR(VLOOKUP(AE27,'пр.взв'!$D$6:$Q$70,2,0),"")</f>
        <v/>
      </c>
      <c r="AC27" s="110" t="str">
        <f>IFERROR(VLOOKUP(AE27,'пр.взв'!$D$6:$Q$70,5,0),"")</f>
        <v/>
      </c>
      <c r="AD27" s="111" t="str">
        <f>IFERROR(VLOOKUP(AE27,'пр.взв'!$D$6:$Q$70,8,0),"")</f>
        <v/>
      </c>
      <c r="AE27" s="119">
        <v>54.0</v>
      </c>
      <c r="AF27" s="7"/>
      <c r="AG27" s="7"/>
      <c r="AH27" s="46"/>
      <c r="AI27" s="7" t="s">
        <v>289</v>
      </c>
      <c r="AJ27" s="46"/>
      <c r="AK27" s="7" t="s">
        <v>289</v>
      </c>
      <c r="AL27" s="7" t="s">
        <v>289</v>
      </c>
      <c r="AM27" s="7" t="s">
        <v>286</v>
      </c>
      <c r="AN27" s="126"/>
    </row>
    <row r="28" ht="12.0" customHeight="1">
      <c r="A28" s="120"/>
      <c r="B28" s="121"/>
      <c r="C28" s="121"/>
      <c r="D28" s="121"/>
      <c r="E28" s="103"/>
      <c r="F28" s="103"/>
      <c r="G28" s="122"/>
      <c r="H28" s="105"/>
      <c r="I28" s="152"/>
      <c r="J28" s="164"/>
      <c r="K28" s="57"/>
      <c r="L28" s="7"/>
      <c r="M28" s="57"/>
      <c r="N28" s="165"/>
      <c r="O28" s="166"/>
      <c r="P28" s="166"/>
      <c r="Q28" s="166"/>
      <c r="R28" s="167"/>
      <c r="S28" s="7"/>
      <c r="T28" s="57"/>
      <c r="U28" s="7"/>
      <c r="V28" s="136"/>
      <c r="W28" s="152"/>
      <c r="X28" s="57"/>
      <c r="Y28" s="7"/>
      <c r="Z28" s="7"/>
      <c r="AA28" s="7"/>
      <c r="AB28" s="121"/>
      <c r="AC28" s="121"/>
      <c r="AD28" s="121"/>
      <c r="AE28" s="127"/>
      <c r="AF28" s="7"/>
      <c r="AG28" s="7"/>
      <c r="AH28" s="99">
        <f>IF(OR(U$20=AE5,U$20=AE7)," ",IF(AA6=AE5,AE7,AE5))</f>
        <v>2</v>
      </c>
      <c r="AI28" s="137">
        <f>IF(AH28=" ",AH29,AH28)</f>
        <v>2</v>
      </c>
      <c r="AJ28" s="99" t="str">
        <f>IF(OR(U$20=AA6,U$20=AA10)," ",IF(Y8=AA6,AA10,AA6))</f>
        <v> </v>
      </c>
      <c r="AK28" s="137">
        <f>IF(AJ28=" ",AJ29,AJ28)</f>
        <v>10</v>
      </c>
      <c r="AL28" s="7"/>
      <c r="AM28" s="7" t="str">
        <f>IF('пр.хода'!R18='пр.хода'!Q15,'пр.хода'!Q21,'пр.хода'!Q15)</f>
        <v/>
      </c>
      <c r="AN28" s="7"/>
    </row>
    <row r="29" ht="12.0" customHeight="1">
      <c r="A29" s="93">
        <v>13.0</v>
      </c>
      <c r="B29" s="94" t="str">
        <f>IFERROR(VLOOKUP(A29,'пр.взв'!$D$6:$Q$70,2,0),"")</f>
        <v>ЕЛИСЕЕВ Михаил</v>
      </c>
      <c r="C29" s="95" t="str">
        <f>IFERROR(VLOOKUP(A29,'пр.взв'!$D$6:$Q$70,5,0),"")</f>
        <v>КМС</v>
      </c>
      <c r="D29" s="96" t="str">
        <f>IFERROR(VLOOKUP(A29,'пр.взв'!$D$6:$Q$70,8,0),"")</f>
        <v>Пермский</v>
      </c>
      <c r="E29" s="7"/>
      <c r="F29" s="7"/>
      <c r="G29" s="103"/>
      <c r="H29" s="145"/>
      <c r="I29" s="153"/>
      <c r="J29" s="105"/>
      <c r="K29" s="7"/>
      <c r="L29" s="7"/>
      <c r="M29" s="57"/>
      <c r="N29" s="105"/>
      <c r="O29" s="7"/>
      <c r="P29" s="168"/>
      <c r="Q29" s="105"/>
      <c r="R29" s="135"/>
      <c r="S29" s="7"/>
      <c r="T29" s="57"/>
      <c r="U29" s="7"/>
      <c r="V29" s="7"/>
      <c r="W29" s="153"/>
      <c r="X29" s="57"/>
      <c r="Y29" s="7"/>
      <c r="Z29" s="7"/>
      <c r="AA29" s="7"/>
      <c r="AB29" s="94" t="str">
        <f>IFERROR(VLOOKUP(AE29,'пр.взв'!$D$6:$Q$70,2,0),"")</f>
        <v>БУДИМИРОВ Алексей</v>
      </c>
      <c r="AC29" s="95" t="str">
        <f>IFERROR(VLOOKUP(AE29,'пр.взв'!$D$6:$Q$70,5,0),"")</f>
        <v>МС</v>
      </c>
      <c r="AD29" s="96" t="str">
        <f>IFERROR(VLOOKUP(AE29,'пр.взв'!$D$6:$Q$70,8,0),"")</f>
        <v>Пензенская</v>
      </c>
      <c r="AE29" s="131">
        <v>14.0</v>
      </c>
      <c r="AF29" s="7"/>
      <c r="AG29" s="7"/>
      <c r="AH29" s="99">
        <f>IF(OR(U$20=AE9,U$20=AE11)," ",IF(AA10=AE9,AE11,AE9))</f>
        <v>50</v>
      </c>
      <c r="AI29" s="137">
        <f>IF(OR(AH28=" ",AH29=" "),AH30,AH29)</f>
        <v>50</v>
      </c>
      <c r="AJ29" s="99">
        <f>IF(OR(U$20=AA14,U$20=AA18)," ",IF(Y16=AA14,AA18,AA14))</f>
        <v>10</v>
      </c>
      <c r="AK29" s="137" t="str">
        <f>IF(OR(AJ28=" ",AJ29=" "),AJ30,AJ29)</f>
        <v> </v>
      </c>
      <c r="AL29" s="7" t="str">
        <f>IF(AND(OR(U20=Y8,U20=Y16),W28=Y24),Y32,IF(AND(OR(U20=Y8,U20=Y16),W28=Y32),Y24,IF(W12=Y8,Y16,Y8)))</f>
        <v/>
      </c>
      <c r="AM29" s="7" t="str">
        <f>IF('пр.хода'!R67='пр.хода'!Q64,'пр.хода'!Q69,'пр.хода'!Q64)</f>
        <v/>
      </c>
      <c r="AN29" s="7"/>
    </row>
    <row r="30" ht="12.0" customHeight="1">
      <c r="A30" s="100"/>
      <c r="B30" s="101"/>
      <c r="C30" s="101"/>
      <c r="D30" s="101"/>
      <c r="E30" s="102">
        <v>13.0</v>
      </c>
      <c r="F30" s="103"/>
      <c r="G30" s="103"/>
      <c r="H30" s="146"/>
      <c r="I30" s="7"/>
      <c r="J30" s="7"/>
      <c r="K30" s="7"/>
      <c r="L30" s="7"/>
      <c r="M30" s="57"/>
      <c r="N30" s="7"/>
      <c r="O30" s="7"/>
      <c r="P30" s="145"/>
      <c r="Q30" s="105"/>
      <c r="R30" s="135"/>
      <c r="S30" s="7"/>
      <c r="T30" s="57"/>
      <c r="U30" s="7"/>
      <c r="V30" s="7"/>
      <c r="W30" s="7"/>
      <c r="X30" s="57"/>
      <c r="Y30" s="7"/>
      <c r="Z30" s="7"/>
      <c r="AA30" s="106">
        <v>14.0</v>
      </c>
      <c r="AB30" s="101"/>
      <c r="AC30" s="101"/>
      <c r="AD30" s="101"/>
      <c r="AE30" s="107"/>
      <c r="AF30" s="7"/>
      <c r="AG30" s="7"/>
      <c r="AH30" s="99">
        <f>IF(OR(U$20=AE13,U$20=AE15)," ",IF(AA14=AE13,AE15,AE13))</f>
        <v>42</v>
      </c>
      <c r="AI30" s="137">
        <f>IF(OR(AH28=" ",AH29=" ",AH30=" "),AH31,AH30)</f>
        <v>42</v>
      </c>
      <c r="AJ30" s="99" t="str">
        <f>IF(OR(U$20=AA22,U$20=AA26)," ",IF(Y24=AA22,AA26,AA22))</f>
        <v> </v>
      </c>
      <c r="AK30" s="137">
        <f>IF(OR(AJ28=" ",AJ29=" ",AJ30=" "),AJ31,AJ30)</f>
        <v>14</v>
      </c>
      <c r="AL30" s="7"/>
      <c r="AM30" s="7"/>
      <c r="AN30" s="7"/>
    </row>
    <row r="31" ht="12.0" customHeight="1">
      <c r="A31" s="108">
        <v>45.0</v>
      </c>
      <c r="B31" s="109" t="str">
        <f>IFERROR(VLOOKUP(A31,'пр.взв'!$D$6:$Q$70,2,0),"")</f>
        <v/>
      </c>
      <c r="C31" s="110" t="str">
        <f>IFERROR(VLOOKUP(A31,'пр.взв'!$D$6:$Q$70,5,0),"")</f>
        <v/>
      </c>
      <c r="D31" s="111" t="str">
        <f>IFERROR(VLOOKUP(A31,'пр.взв'!$D$6:$Q$70,8,0),"")</f>
        <v/>
      </c>
      <c r="E31" s="112"/>
      <c r="F31" s="113"/>
      <c r="G31" s="103"/>
      <c r="H31" s="148"/>
      <c r="I31" s="7"/>
      <c r="J31" s="7"/>
      <c r="K31" s="7"/>
      <c r="L31" s="7"/>
      <c r="M31" s="57"/>
      <c r="N31" s="7"/>
      <c r="O31" s="7"/>
      <c r="P31" s="87" t="s">
        <v>290</v>
      </c>
      <c r="Q31" s="7"/>
      <c r="R31" s="7"/>
      <c r="S31" s="7"/>
      <c r="T31" s="57"/>
      <c r="U31" s="7"/>
      <c r="V31" s="7"/>
      <c r="W31" s="7"/>
      <c r="X31" s="57"/>
      <c r="Y31" s="7"/>
      <c r="Z31" s="117"/>
      <c r="AA31" s="118"/>
      <c r="AB31" s="109" t="str">
        <f>IFERROR(VLOOKUP(AE31,'пр.взв'!$D$6:$Q$70,2,0),"")</f>
        <v/>
      </c>
      <c r="AC31" s="110" t="str">
        <f>IFERROR(VLOOKUP(AE31,'пр.взв'!$D$6:$Q$70,5,0),"")</f>
        <v/>
      </c>
      <c r="AD31" s="111" t="str">
        <f>IFERROR(VLOOKUP(AE31,'пр.взв'!$D$6:$Q$70,8,0),"")</f>
        <v/>
      </c>
      <c r="AE31" s="119">
        <v>46.0</v>
      </c>
      <c r="AF31" s="7"/>
      <c r="AG31" s="7"/>
      <c r="AH31" s="99">
        <f>IF(OR(U$20=AE17,U$20=AE19)," ",IF(AA18=AE17,AE19,AE17))</f>
        <v>58</v>
      </c>
      <c r="AI31" s="137">
        <f>IF(OR(AH28=" ",AH29=" ",AH30=" ",AH31=" "),AH32,AH31)</f>
        <v>58</v>
      </c>
      <c r="AJ31" s="99">
        <f>IF(OR(U$20=AA30,U$20=AA34)," ",IF(Y32=AA30,AA34,AA30))</f>
        <v>14</v>
      </c>
      <c r="AK31" s="7"/>
      <c r="AL31" s="7"/>
      <c r="AM31" s="7"/>
      <c r="AN31" s="7"/>
    </row>
    <row r="32" ht="12.0" customHeight="1">
      <c r="A32" s="120"/>
      <c r="B32" s="121"/>
      <c r="C32" s="121"/>
      <c r="D32" s="121"/>
      <c r="E32" s="103"/>
      <c r="F32" s="122"/>
      <c r="G32" s="152"/>
      <c r="H32" s="141"/>
      <c r="I32" s="7"/>
      <c r="J32" s="7"/>
      <c r="K32" s="7"/>
      <c r="L32" s="7"/>
      <c r="M32" s="169"/>
      <c r="N32" s="7"/>
      <c r="O32" s="7"/>
      <c r="P32" s="7"/>
      <c r="Q32" s="7"/>
      <c r="R32" s="7"/>
      <c r="S32" s="7"/>
      <c r="T32" s="57"/>
      <c r="U32" s="7"/>
      <c r="V32" s="7"/>
      <c r="W32" s="7"/>
      <c r="X32" s="136"/>
      <c r="Y32" s="152"/>
      <c r="Z32" s="57"/>
      <c r="AA32" s="7"/>
      <c r="AB32" s="121"/>
      <c r="AC32" s="121"/>
      <c r="AD32" s="121"/>
      <c r="AE32" s="127"/>
      <c r="AF32" s="7"/>
      <c r="AG32" s="7"/>
      <c r="AH32" s="99">
        <f>IF(OR(U$20=AE21,U$20=AE23)," ",IF(AA22=AE21,AE23,AE21))</f>
        <v>6</v>
      </c>
      <c r="AI32" s="137">
        <f>IF(OR(AH28=" ",AH29=" ",AH30=" ",AH31=" ",AH32=" "),AH33,AH32)</f>
        <v>6</v>
      </c>
      <c r="AJ32" s="46"/>
      <c r="AK32" s="7"/>
      <c r="AL32" s="7"/>
      <c r="AM32" s="7"/>
      <c r="AN32" s="7"/>
    </row>
    <row r="33" ht="12.0" customHeight="1">
      <c r="A33" s="93">
        <v>29.0</v>
      </c>
      <c r="B33" s="94" t="str">
        <f>IFERROR(VLOOKUP(A33,'пр.взв'!$D$6:$Q$70,2,0),"")</f>
        <v>НУЖНЕНКОВ Александр</v>
      </c>
      <c r="C33" s="95" t="str">
        <f>IFERROR(VLOOKUP(A33,'пр.взв'!$D$6:$Q$70,5,0),"")</f>
        <v>МС</v>
      </c>
      <c r="D33" s="96" t="str">
        <f>IFERROR(VLOOKUP(A33,'пр.взв'!$D$6:$Q$70,8,0),"")</f>
        <v>Ростовская</v>
      </c>
      <c r="E33" s="7"/>
      <c r="F33" s="103"/>
      <c r="G33" s="153"/>
      <c r="H33" s="114"/>
      <c r="I33" s="7"/>
      <c r="J33" s="7"/>
      <c r="K33" s="7"/>
      <c r="L33" s="7"/>
      <c r="M33" s="57"/>
      <c r="N33" s="170" t="str">
        <f>IFERROR(VLOOKUP(M32,'пр.взв'!$D$6:$Q$70,2,0),"")</f>
        <v/>
      </c>
      <c r="O33" s="171"/>
      <c r="P33" s="171"/>
      <c r="Q33" s="171"/>
      <c r="R33" s="172"/>
      <c r="S33" s="7"/>
      <c r="T33" s="57"/>
      <c r="U33" s="7"/>
      <c r="V33" s="7"/>
      <c r="W33" s="7"/>
      <c r="X33" s="7"/>
      <c r="Y33" s="153"/>
      <c r="Z33" s="57"/>
      <c r="AA33" s="7"/>
      <c r="AB33" s="94" t="str">
        <f>IFERROR(VLOOKUP(AE33,'пр.взв'!$D$6:$Q$70,2,0),"")</f>
        <v>КИРЮХИН Сергей</v>
      </c>
      <c r="AC33" s="95" t="str">
        <f>IFERROR(VLOOKUP(AE33,'пр.взв'!$D$6:$Q$70,5,0),"")</f>
        <v>ЗМС</v>
      </c>
      <c r="AD33" s="96" t="str">
        <f>IFERROR(VLOOKUP(AE33,'пр.взв'!$D$6:$Q$70,8,0),"")</f>
        <v>Санкт-Петербург</v>
      </c>
      <c r="AE33" s="131">
        <v>30.0</v>
      </c>
      <c r="AF33" s="7"/>
      <c r="AG33" s="7"/>
      <c r="AH33" s="99">
        <f>IF(OR(U$20=AE25,U$20=AE27)," ",IF(AA26=AE25,AE27,AE25))</f>
        <v>54</v>
      </c>
      <c r="AI33" s="137">
        <f>IF(OR(AH28=" ",AH29=" ",AH30=" ",AH31=" ",AH32=" ",AH33=" "),AH34,AH33)</f>
        <v>54</v>
      </c>
      <c r="AJ33" s="46"/>
      <c r="AK33" s="7"/>
      <c r="AL33" s="7"/>
      <c r="AM33" s="7"/>
      <c r="AN33" s="7"/>
    </row>
    <row r="34" ht="12.0" customHeight="1">
      <c r="A34" s="100"/>
      <c r="B34" s="101"/>
      <c r="C34" s="101"/>
      <c r="D34" s="101"/>
      <c r="E34" s="119">
        <v>29.0</v>
      </c>
      <c r="F34" s="132"/>
      <c r="G34" s="103"/>
      <c r="H34" s="29"/>
      <c r="I34" s="7"/>
      <c r="J34" s="7"/>
      <c r="K34" s="7"/>
      <c r="L34" s="7"/>
      <c r="M34" s="57"/>
      <c r="N34" s="173"/>
      <c r="O34" s="174"/>
      <c r="P34" s="174"/>
      <c r="Q34" s="174"/>
      <c r="R34" s="175"/>
      <c r="S34" s="7"/>
      <c r="T34" s="57"/>
      <c r="U34" s="7"/>
      <c r="V34" s="7"/>
      <c r="W34" s="7"/>
      <c r="X34" s="7"/>
      <c r="Y34" s="7"/>
      <c r="Z34" s="136"/>
      <c r="AA34" s="108">
        <v>30.0</v>
      </c>
      <c r="AB34" s="101"/>
      <c r="AC34" s="101"/>
      <c r="AD34" s="101"/>
      <c r="AE34" s="107"/>
      <c r="AF34" s="7"/>
      <c r="AG34" s="7"/>
      <c r="AH34" s="99">
        <f>IF(OR(U$20=AE29,U$20=AE31)," ",IF(AA30=AE29,AE31,AE29))</f>
        <v>46</v>
      </c>
      <c r="AI34" s="137">
        <f>IF(OR(AH28=" ",AH29=" ",AH30=" ",AH31=" ",AH32=" ",AH33=" ",AH34=" "),AH35,AH34)</f>
        <v>46</v>
      </c>
      <c r="AJ34" s="46"/>
      <c r="AK34" s="7"/>
      <c r="AL34" s="7"/>
      <c r="AM34" s="7"/>
      <c r="AN34" s="7"/>
    </row>
    <row r="35" ht="12.0" customHeight="1">
      <c r="A35" s="108">
        <v>61.0</v>
      </c>
      <c r="B35" s="109" t="str">
        <f>IFERROR(VLOOKUP(A35,'пр.взв'!$D$6:$Q$70,2,0),"")</f>
        <v/>
      </c>
      <c r="C35" s="110" t="str">
        <f>IFERROR(VLOOKUP(A35,'пр.взв'!$D$6:$Q$70,5,0),"")</f>
        <v/>
      </c>
      <c r="D35" s="111" t="str">
        <f>IFERROR(VLOOKUP(A35,'пр.взв'!$D$6:$Q$70,8,0),"")</f>
        <v/>
      </c>
      <c r="E35" s="138"/>
      <c r="F35" s="103"/>
      <c r="G35" s="103"/>
      <c r="H35" s="114"/>
      <c r="I35" s="7"/>
      <c r="J35" s="7"/>
      <c r="K35" s="7"/>
      <c r="L35" s="7"/>
      <c r="M35" s="57"/>
      <c r="N35" s="7"/>
      <c r="O35" s="7"/>
      <c r="P35" s="168"/>
      <c r="Q35" s="7"/>
      <c r="R35" s="7"/>
      <c r="S35" s="7"/>
      <c r="T35" s="57"/>
      <c r="U35" s="7"/>
      <c r="V35" s="7"/>
      <c r="W35" s="7"/>
      <c r="X35" s="7"/>
      <c r="Y35" s="7"/>
      <c r="Z35" s="7"/>
      <c r="AA35" s="143"/>
      <c r="AB35" s="109" t="str">
        <f>IFERROR(VLOOKUP(AE35,'пр.взв'!$D$6:$Q$70,2,0),"")</f>
        <v/>
      </c>
      <c r="AC35" s="110" t="str">
        <f>IFERROR(VLOOKUP(AE35,'пр.взв'!$D$6:$Q$70,5,0),"")</f>
        <v/>
      </c>
      <c r="AD35" s="111" t="str">
        <f>IFERROR(VLOOKUP(AE35,'пр.взв'!$D$6:$Q$70,8,0),"")</f>
        <v/>
      </c>
      <c r="AE35" s="119">
        <v>62.0</v>
      </c>
      <c r="AF35" s="7"/>
      <c r="AG35" s="7"/>
      <c r="AH35" s="99">
        <f>IF(OR(U$20=AE33,U$20=AE35)," ",IF(AA34=AE33,AE35,AE33))</f>
        <v>62</v>
      </c>
      <c r="AI35" s="7"/>
      <c r="AJ35" s="46"/>
      <c r="AK35" s="7"/>
      <c r="AL35" s="7"/>
      <c r="AM35" s="7"/>
      <c r="AN35" s="7"/>
    </row>
    <row r="36" ht="12.0" customHeight="1">
      <c r="A36" s="120"/>
      <c r="B36" s="121"/>
      <c r="C36" s="121"/>
      <c r="D36" s="121"/>
      <c r="E36" s="103"/>
      <c r="F36" s="103"/>
      <c r="G36" s="103"/>
      <c r="H36" s="29"/>
      <c r="I36" s="7"/>
      <c r="J36" s="7"/>
      <c r="K36" s="7"/>
      <c r="L36" s="7"/>
      <c r="M36" s="176"/>
      <c r="N36" s="7"/>
      <c r="O36" s="7"/>
      <c r="P36" s="7"/>
      <c r="Q36" s="7"/>
      <c r="R36" s="7"/>
      <c r="S36" s="177"/>
      <c r="T36" s="57"/>
      <c r="U36" s="7"/>
      <c r="V36" s="7"/>
      <c r="W36" s="7"/>
      <c r="X36" s="7"/>
      <c r="Y36" s="7"/>
      <c r="Z36" s="7"/>
      <c r="AA36" s="7"/>
      <c r="AB36" s="121"/>
      <c r="AC36" s="121"/>
      <c r="AD36" s="121"/>
      <c r="AE36" s="127"/>
      <c r="AF36" s="7"/>
      <c r="AG36" s="7"/>
      <c r="AH36" s="46"/>
      <c r="AI36" s="7" t="s">
        <v>291</v>
      </c>
      <c r="AJ36" s="46"/>
      <c r="AK36" s="7" t="s">
        <v>291</v>
      </c>
      <c r="AL36" s="7" t="s">
        <v>291</v>
      </c>
      <c r="AM36" s="7"/>
      <c r="AN36" s="7"/>
    </row>
    <row r="37" ht="3.0" customHeight="1">
      <c r="A37" s="178"/>
      <c r="B37" s="7"/>
      <c r="C37" s="7"/>
      <c r="D37" s="179"/>
      <c r="E37" s="103"/>
      <c r="F37" s="103"/>
      <c r="G37" s="103"/>
      <c r="H37" s="7"/>
      <c r="I37" s="105"/>
      <c r="J37" s="7"/>
      <c r="K37" s="7"/>
      <c r="L37" s="7"/>
      <c r="M37" s="180"/>
      <c r="N37" s="7"/>
      <c r="O37" s="7"/>
      <c r="P37" s="7"/>
      <c r="Q37" s="7"/>
      <c r="R37" s="7"/>
      <c r="S37" s="181"/>
      <c r="T37" s="57"/>
      <c r="U37" s="7"/>
      <c r="V37" s="7"/>
      <c r="W37" s="7"/>
      <c r="X37" s="7"/>
      <c r="Y37" s="7"/>
      <c r="Z37" s="7"/>
      <c r="AA37" s="7"/>
      <c r="AB37" s="7"/>
      <c r="AC37" s="7"/>
      <c r="AD37" s="179"/>
      <c r="AE37" s="178"/>
      <c r="AF37" s="7"/>
      <c r="AG37" s="7"/>
      <c r="AH37" s="46" t="str">
        <f>IF(OR(U$20=AE32,U$20=AE34)," ",IF(AA33=AE32,AE34,AE32))</f>
        <v> </v>
      </c>
      <c r="AI37" s="7"/>
      <c r="AJ37" s="46"/>
      <c r="AK37" s="7"/>
      <c r="AL37" s="7"/>
      <c r="AM37" s="7"/>
      <c r="AN37" s="7"/>
    </row>
    <row r="38" ht="12.0" customHeight="1">
      <c r="A38" s="93">
        <v>3.0</v>
      </c>
      <c r="B38" s="94" t="str">
        <f>IFERROR(VLOOKUP(A38,'пр.взв'!$D$6:$Q$70,2,0),"")</f>
        <v>ПАНАИТОВ Артур</v>
      </c>
      <c r="C38" s="95" t="str">
        <f>IFERROR(VLOOKUP(A38,'пр.взв'!$D$6:$Q$70,5,0),"")</f>
        <v>МС</v>
      </c>
      <c r="D38" s="96" t="str">
        <f>IFERROR(VLOOKUP(A38,'пр.взв'!$D$6:$Q$70,8,0),"")</f>
        <v>Санкт-Петербург</v>
      </c>
      <c r="E38" s="7"/>
      <c r="F38" s="7"/>
      <c r="G38" s="87"/>
      <c r="H38" s="7"/>
      <c r="I38" s="87"/>
      <c r="J38" s="7"/>
      <c r="K38" s="7"/>
      <c r="L38" s="7"/>
      <c r="M38" s="182"/>
      <c r="N38" s="7"/>
      <c r="O38" s="7"/>
      <c r="P38" s="7"/>
      <c r="Q38" s="7"/>
      <c r="R38" s="7"/>
      <c r="S38" s="183"/>
      <c r="T38" s="57"/>
      <c r="U38" s="7"/>
      <c r="V38" s="7"/>
      <c r="W38" s="7"/>
      <c r="X38" s="7"/>
      <c r="Y38" s="7"/>
      <c r="Z38" s="7"/>
      <c r="AA38" s="7"/>
      <c r="AB38" s="94" t="str">
        <f>IFERROR(VLOOKUP(AE38,'пр.взв'!$D$6:$Q$70,2,0),"")</f>
        <v>УЛЬЯХОВ Александр</v>
      </c>
      <c r="AC38" s="95" t="str">
        <f>IFERROR(VLOOKUP(AE38,'пр.взв'!$D$6:$Q$70,5,0),"")</f>
        <v>МСМК</v>
      </c>
      <c r="AD38" s="96" t="str">
        <f>IFERROR(VLOOKUP(AE38,'пр.взв'!$D$6:$Q$70,8,0),"")</f>
        <v>Брянская</v>
      </c>
      <c r="AE38" s="131">
        <v>4.0</v>
      </c>
      <c r="AF38" s="7"/>
      <c r="AG38" s="7"/>
      <c r="AH38" s="99">
        <f>IF(OR(U$53=AE38,U$53=AE40)," ",IF(AA39=AE38,AE40,AE38))</f>
        <v>4</v>
      </c>
      <c r="AI38" s="137">
        <f>IF(AH38=" ",AH39,AH38)</f>
        <v>4</v>
      </c>
      <c r="AJ38" s="99" t="str">
        <f>IF(OR(U$53=AA39,U$53=AA43)," ",IF(Y41=AA39,AA43,AA39))</f>
        <v> </v>
      </c>
      <c r="AK38" s="137">
        <f>IF(AJ38=" ",AJ39,AJ38)</f>
        <v>12</v>
      </c>
      <c r="AL38" s="7"/>
      <c r="AM38" s="7"/>
      <c r="AN38" s="7"/>
    </row>
    <row r="39" ht="12.0" customHeight="1">
      <c r="A39" s="100"/>
      <c r="B39" s="101"/>
      <c r="C39" s="101"/>
      <c r="D39" s="101"/>
      <c r="E39" s="102"/>
      <c r="F39" s="103"/>
      <c r="G39" s="104"/>
      <c r="H39" s="29"/>
      <c r="I39" s="145"/>
      <c r="J39" s="87"/>
      <c r="K39" s="7"/>
      <c r="L39" s="7"/>
      <c r="M39" s="57"/>
      <c r="N39" s="7"/>
      <c r="O39" s="7"/>
      <c r="P39" s="87" t="s">
        <v>292</v>
      </c>
      <c r="Q39" s="7"/>
      <c r="R39" s="7"/>
      <c r="S39" s="7"/>
      <c r="T39" s="57"/>
      <c r="U39" s="7"/>
      <c r="V39" s="7"/>
      <c r="W39" s="7"/>
      <c r="X39" s="7"/>
      <c r="Y39" s="7"/>
      <c r="Z39" s="7"/>
      <c r="AA39" s="106"/>
      <c r="AB39" s="101"/>
      <c r="AC39" s="101"/>
      <c r="AD39" s="101"/>
      <c r="AE39" s="107"/>
      <c r="AF39" s="7"/>
      <c r="AG39" s="7"/>
      <c r="AH39" s="99">
        <f>IF(OR(U$53=AE42,U$53=AE44)," ",IF(AA43=AE42,AE44,AE42))</f>
        <v>52</v>
      </c>
      <c r="AI39" s="137">
        <f>IF(OR(AH38=" ",AH39=" "),AH40,AH39)</f>
        <v>52</v>
      </c>
      <c r="AJ39" s="99">
        <f>IF(OR(U$53=AA47,U$53=AA51)," ",IF(Y49=AA47,AA51,AA47))</f>
        <v>12</v>
      </c>
      <c r="AK39" s="137">
        <f>IF(OR(AJ38=" ",AJ39=" "),AJ40,AJ39)</f>
        <v>8</v>
      </c>
      <c r="AL39" s="7" t="str">
        <f>IF(AND(OR(U53=Y41,U53=Y49),W61=Y57),Y65,IF(AND(OR(U53=Y41,U53=Y49),W61=Y65),Y57,IF(W45=Y41,Y49,Y41)))</f>
        <v/>
      </c>
      <c r="AM39" s="7"/>
      <c r="AN39" s="7"/>
    </row>
    <row r="40" ht="12.0" customHeight="1">
      <c r="A40" s="108">
        <v>35.0</v>
      </c>
      <c r="B40" s="109" t="str">
        <f>IFERROR(VLOOKUP(A40,'пр.взв'!$D$6:$Q$70,2,0),"")</f>
        <v>ЛОМАКИН Александр</v>
      </c>
      <c r="C40" s="110" t="str">
        <f>IFERROR(VLOOKUP(A40,'пр.взв'!$D$6:$Q$70,5,0),"")</f>
        <v>МСМК</v>
      </c>
      <c r="D40" s="111" t="str">
        <f>IFERROR(VLOOKUP(A40,'пр.взв'!$D$6:$Q$70,8,0),"")</f>
        <v>Москва</v>
      </c>
      <c r="E40" s="112"/>
      <c r="F40" s="113"/>
      <c r="G40" s="103"/>
      <c r="H40" s="114"/>
      <c r="I40" s="105"/>
      <c r="J40" s="7"/>
      <c r="K40" s="7"/>
      <c r="L40" s="7"/>
      <c r="M40" s="184" t="str">
        <f>AG15</f>
        <v/>
      </c>
      <c r="N40" s="7"/>
      <c r="O40" s="7"/>
      <c r="P40" s="7"/>
      <c r="Q40" s="7"/>
      <c r="R40" s="7"/>
      <c r="S40" s="7"/>
      <c r="T40" s="57"/>
      <c r="U40" s="7"/>
      <c r="V40" s="7"/>
      <c r="W40" s="7"/>
      <c r="X40" s="7"/>
      <c r="Y40" s="7"/>
      <c r="Z40" s="117"/>
      <c r="AA40" s="118"/>
      <c r="AB40" s="109" t="str">
        <f>IFERROR(VLOOKUP(AE40,'пр.взв'!$D$6:$Q$70,2,0),"")</f>
        <v>БЕРЛИН Павел</v>
      </c>
      <c r="AC40" s="110" t="str">
        <f>IFERROR(VLOOKUP(AE40,'пр.взв'!$D$6:$Q$70,5,0),"")</f>
        <v>КМС</v>
      </c>
      <c r="AD40" s="111" t="str">
        <f>IFERROR(VLOOKUP(AE40,'пр.взв'!$D$6:$Q$70,8,0),"")</f>
        <v>Красноярский</v>
      </c>
      <c r="AE40" s="119">
        <v>36.0</v>
      </c>
      <c r="AF40" s="7"/>
      <c r="AG40" s="7"/>
      <c r="AH40" s="99">
        <f>IF(OR(U$53=AE46,U$53=AE48)," ",IF(AA47=AE46,AE48,AE46))</f>
        <v>44</v>
      </c>
      <c r="AI40" s="137">
        <f>IF(OR(AH38=" ",AH39=" ",AH40=" "),AH41,AH40)</f>
        <v>44</v>
      </c>
      <c r="AJ40" s="99">
        <f>IF(OR(U$53=AA55,U$53=AA59)," ",IF(Y57=AA55,AA59,AA55))</f>
        <v>8</v>
      </c>
      <c r="AK40" s="137">
        <f>IF(OR(AJ38=" ",AJ39=" ",AJ40=" "),AJ41,AJ40)</f>
        <v>16</v>
      </c>
      <c r="AL40" s="7"/>
      <c r="AM40" s="7"/>
      <c r="AN40" s="7"/>
      <c r="AO40" s="7"/>
      <c r="AP40" s="7"/>
      <c r="AQ40" s="7"/>
    </row>
    <row r="41" ht="12.0" customHeight="1">
      <c r="A41" s="120"/>
      <c r="B41" s="121"/>
      <c r="C41" s="121"/>
      <c r="D41" s="121"/>
      <c r="E41" s="103"/>
      <c r="F41" s="122"/>
      <c r="G41" s="123"/>
      <c r="H41" s="105"/>
      <c r="I41" s="145"/>
      <c r="J41" s="7"/>
      <c r="K41" s="7"/>
      <c r="L41" s="7"/>
      <c r="M41" s="57"/>
      <c r="N41" s="185" t="str">
        <f>IFERROR(VLOOKUP(M40,'пр.взв'!$D$6:$Q$70,2,0),"")</f>
        <v/>
      </c>
      <c r="O41" s="186"/>
      <c r="P41" s="186"/>
      <c r="Q41" s="186"/>
      <c r="R41" s="187"/>
      <c r="S41" s="7"/>
      <c r="T41" s="57"/>
      <c r="U41" s="7"/>
      <c r="V41" s="7"/>
      <c r="W41" s="7"/>
      <c r="X41" s="126"/>
      <c r="Y41" s="123"/>
      <c r="Z41" s="57"/>
      <c r="AA41" s="7"/>
      <c r="AB41" s="121"/>
      <c r="AC41" s="121"/>
      <c r="AD41" s="121"/>
      <c r="AE41" s="127"/>
      <c r="AF41" s="7"/>
      <c r="AG41" s="7"/>
      <c r="AH41" s="99">
        <f>IF(OR(U$53=AE50,U$53=AE52)," ",IF(AA51=AE50,AE52,AE50))</f>
        <v>60</v>
      </c>
      <c r="AI41" s="137">
        <f>IF(OR(AH38=" ",AH39=" ",AH40=" ",AH41=" "),AH42,AH41)</f>
        <v>60</v>
      </c>
      <c r="AJ41" s="99">
        <f>IF(OR(U$53=AA63,U$53=AA67)," ",IF(Y65=AA63,AA67,AA63))</f>
        <v>16</v>
      </c>
      <c r="AK41" s="7"/>
      <c r="AL41" s="7"/>
      <c r="AM41" s="7"/>
      <c r="AN41" s="7"/>
      <c r="AO41" s="7"/>
      <c r="AP41" s="7"/>
      <c r="AQ41" s="7"/>
    </row>
    <row r="42" ht="12.0" customHeight="1">
      <c r="A42" s="93">
        <v>19.0</v>
      </c>
      <c r="B42" s="94" t="str">
        <f>IFERROR(VLOOKUP(A42,'пр.взв'!$D$6:$Q$70,2,0),"")</f>
        <v>БЕЗРОДНОВ Даниил</v>
      </c>
      <c r="C42" s="95" t="str">
        <f>IFERROR(VLOOKUP(A42,'пр.взв'!$D$6:$Q$70,5,0),"")</f>
        <v>МС</v>
      </c>
      <c r="D42" s="96" t="str">
        <f>IFERROR(VLOOKUP(A42,'пр.взв'!$D$6:$Q$70,8,0),"")</f>
        <v>Тюменская</v>
      </c>
      <c r="E42" s="7"/>
      <c r="F42" s="103"/>
      <c r="G42" s="128"/>
      <c r="H42" s="129"/>
      <c r="I42" s="125"/>
      <c r="J42" s="7"/>
      <c r="K42" s="7"/>
      <c r="L42" s="7"/>
      <c r="M42" s="57"/>
      <c r="N42" s="188"/>
      <c r="O42" s="189"/>
      <c r="P42" s="189"/>
      <c r="Q42" s="189"/>
      <c r="R42" s="190"/>
      <c r="S42" s="7"/>
      <c r="T42" s="57"/>
      <c r="U42" s="7"/>
      <c r="V42" s="7"/>
      <c r="W42" s="7"/>
      <c r="X42" s="57"/>
      <c r="Y42" s="128"/>
      <c r="Z42" s="57"/>
      <c r="AA42" s="7"/>
      <c r="AB42" s="94" t="str">
        <f>IFERROR(VLOOKUP(AE42,'пр.взв'!$D$6:$Q$70,2,0),"")</f>
        <v>ПЕРЕПЕЛЮК Андрей</v>
      </c>
      <c r="AC42" s="95" t="str">
        <f>IFERROR(VLOOKUP(AE42,'пр.взв'!$D$6:$Q$70,5,0),"")</f>
        <v>МСМК</v>
      </c>
      <c r="AD42" s="96" t="str">
        <f>IFERROR(VLOOKUP(AE42,'пр.взв'!$D$6:$Q$70,8,0),"")</f>
        <v>Москва</v>
      </c>
      <c r="AE42" s="131">
        <v>20.0</v>
      </c>
      <c r="AF42" s="7"/>
      <c r="AG42" s="7"/>
      <c r="AH42" s="99">
        <f>IF(OR(U$53=AE54,U$53=AE56)," ",IF(AA55=AE54,AE56,AE54))</f>
        <v>40</v>
      </c>
      <c r="AI42" s="137">
        <f>IF(OR(AH38=" ",AH39=" ",AH40=" ",AH41=" ",AH42=" "),AH43,AH42)</f>
        <v>40</v>
      </c>
      <c r="AJ42" s="46"/>
      <c r="AK42" s="7"/>
      <c r="AL42" s="7"/>
      <c r="AM42" s="7"/>
      <c r="AN42" s="7"/>
      <c r="AO42" s="7"/>
      <c r="AP42" s="7"/>
      <c r="AQ42" s="7"/>
    </row>
    <row r="43" ht="12.0" customHeight="1">
      <c r="A43" s="100"/>
      <c r="B43" s="101"/>
      <c r="C43" s="101"/>
      <c r="D43" s="101"/>
      <c r="E43" s="119">
        <v>19.0</v>
      </c>
      <c r="F43" s="132"/>
      <c r="G43" s="103"/>
      <c r="H43" s="29"/>
      <c r="I43" s="125"/>
      <c r="J43" s="105"/>
      <c r="K43" s="7"/>
      <c r="L43" s="7"/>
      <c r="M43" s="57"/>
      <c r="N43" s="105"/>
      <c r="O43" s="7"/>
      <c r="P43" s="168"/>
      <c r="Q43" s="105"/>
      <c r="R43" s="135"/>
      <c r="S43" s="7"/>
      <c r="T43" s="57"/>
      <c r="U43" s="7"/>
      <c r="V43" s="7"/>
      <c r="W43" s="7"/>
      <c r="X43" s="57"/>
      <c r="Y43" s="7"/>
      <c r="Z43" s="136"/>
      <c r="AA43" s="108">
        <v>20.0</v>
      </c>
      <c r="AB43" s="101"/>
      <c r="AC43" s="101"/>
      <c r="AD43" s="101"/>
      <c r="AE43" s="107"/>
      <c r="AF43" s="7"/>
      <c r="AG43" s="7"/>
      <c r="AH43" s="99">
        <f>IF(OR(U$53=AE58,U$53=AE60)," ",IF(AA59=AE58,AE60,AE58))</f>
        <v>56</v>
      </c>
      <c r="AI43" s="137">
        <f>IF(OR(AH38=" ",AH39=" ",AH40=" ",AH41=" ",AH42=" ",AH43=" "),AH44,AH43)</f>
        <v>56</v>
      </c>
      <c r="AJ43" s="46"/>
      <c r="AK43" s="7"/>
      <c r="AL43" s="7"/>
      <c r="AM43" s="7"/>
      <c r="AN43" s="7"/>
      <c r="AO43" s="7"/>
      <c r="AP43" s="7"/>
      <c r="AQ43" s="7"/>
    </row>
    <row r="44" ht="12.0" customHeight="1">
      <c r="A44" s="108">
        <v>51.0</v>
      </c>
      <c r="B44" s="109" t="str">
        <f>IFERROR(VLOOKUP(A44,'пр.взв'!$D$6:$Q$70,2,0),"")</f>
        <v/>
      </c>
      <c r="C44" s="110" t="str">
        <f>IFERROR(VLOOKUP(A44,'пр.взв'!$D$6:$Q$70,5,0),"")</f>
        <v/>
      </c>
      <c r="D44" s="111" t="str">
        <f>IFERROR(VLOOKUP(A44,'пр.взв'!$D$6:$Q$70,8,0),"")</f>
        <v/>
      </c>
      <c r="E44" s="138"/>
      <c r="F44" s="103"/>
      <c r="G44" s="103"/>
      <c r="H44" s="114"/>
      <c r="I44" s="125"/>
      <c r="J44" s="105"/>
      <c r="K44" s="7"/>
      <c r="L44" s="7"/>
      <c r="M44" s="57"/>
      <c r="N44" s="7"/>
      <c r="O44" s="87"/>
      <c r="P44" s="145"/>
      <c r="Q44" s="105"/>
      <c r="R44" s="135"/>
      <c r="S44" s="7"/>
      <c r="T44" s="57"/>
      <c r="U44" s="7"/>
      <c r="V44" s="7"/>
      <c r="W44" s="7"/>
      <c r="X44" s="57"/>
      <c r="Y44" s="7"/>
      <c r="Z44" s="7"/>
      <c r="AA44" s="143"/>
      <c r="AB44" s="109" t="str">
        <f>IFERROR(VLOOKUP(AE44,'пр.взв'!$D$6:$Q$70,2,0),"")</f>
        <v/>
      </c>
      <c r="AC44" s="110" t="str">
        <f>IFERROR(VLOOKUP(AE44,'пр.взв'!$D$6:$Q$70,5,0),"")</f>
        <v/>
      </c>
      <c r="AD44" s="111" t="str">
        <f>IFERROR(VLOOKUP(AE44,'пр.взв'!$D$6:$Q$70,8,0),"")</f>
        <v/>
      </c>
      <c r="AE44" s="119">
        <v>52.0</v>
      </c>
      <c r="AF44" s="7"/>
      <c r="AG44" s="7"/>
      <c r="AH44" s="99">
        <f>IF(OR(U$53=AE62,U$53=AE64)," ",IF(AA63=AE62,AE64,AE62))</f>
        <v>48</v>
      </c>
      <c r="AI44" s="137">
        <f>IF(OR(AH38=" ",AH39=" ",AH40=" ",AH41=" ",AH42=" ",AH43=" ",AH44=" "),AH45,AH44)</f>
        <v>48</v>
      </c>
      <c r="AJ44" s="46"/>
      <c r="AK44" s="7"/>
      <c r="AL44" s="7"/>
      <c r="AM44" s="7"/>
      <c r="AN44" s="7"/>
      <c r="AO44" s="7"/>
      <c r="AP44" s="7"/>
      <c r="AQ44" s="7"/>
    </row>
    <row r="45" ht="12.0" customHeight="1">
      <c r="A45" s="120"/>
      <c r="B45" s="121"/>
      <c r="C45" s="121"/>
      <c r="D45" s="121"/>
      <c r="E45" s="103"/>
      <c r="F45" s="103"/>
      <c r="G45" s="122"/>
      <c r="H45" s="105"/>
      <c r="I45" s="57"/>
      <c r="J45" s="7"/>
      <c r="K45" s="7"/>
      <c r="L45" s="7"/>
      <c r="M45" s="57"/>
      <c r="N45" s="7"/>
      <c r="O45" s="7"/>
      <c r="P45" s="7"/>
      <c r="Q45" s="7"/>
      <c r="R45" s="7"/>
      <c r="S45" s="7"/>
      <c r="T45" s="57"/>
      <c r="U45" s="7"/>
      <c r="V45" s="7"/>
      <c r="W45" s="123"/>
      <c r="X45" s="57"/>
      <c r="Y45" s="7"/>
      <c r="Z45" s="7"/>
      <c r="AA45" s="7"/>
      <c r="AB45" s="121"/>
      <c r="AC45" s="121"/>
      <c r="AD45" s="121"/>
      <c r="AE45" s="127"/>
      <c r="AF45" s="7"/>
      <c r="AG45" s="7"/>
      <c r="AH45" s="99">
        <f>IF(OR(U$53=AE66,U$53=AE68)," ",IF(AA67=AE66,AE68,AE66))</f>
        <v>64</v>
      </c>
      <c r="AI45" s="7"/>
      <c r="AJ45" s="46"/>
      <c r="AK45" s="7"/>
      <c r="AL45" s="7"/>
      <c r="AM45" s="7"/>
      <c r="AN45" s="7"/>
    </row>
    <row r="46" ht="12.0" customHeight="1">
      <c r="A46" s="93">
        <v>11.0</v>
      </c>
      <c r="B46" s="94" t="str">
        <f>IFERROR(VLOOKUP(A46,'пр.взв'!$D$6:$Q$70,2,0),"")</f>
        <v>МАКСИМОВ Евгений</v>
      </c>
      <c r="C46" s="95" t="str">
        <f>IFERROR(VLOOKUP(A46,'пр.взв'!$D$6:$Q$70,5,0),"")</f>
        <v>МСМК</v>
      </c>
      <c r="D46" s="96" t="str">
        <f>IFERROR(VLOOKUP(A46,'пр.взв'!$D$6:$Q$70,8,0),"")</f>
        <v>Московская</v>
      </c>
      <c r="E46" s="7"/>
      <c r="F46" s="7"/>
      <c r="G46" s="103"/>
      <c r="H46" s="145"/>
      <c r="I46" s="123"/>
      <c r="J46" s="126"/>
      <c r="K46" s="7"/>
      <c r="L46" s="7"/>
      <c r="M46" s="57"/>
      <c r="N46" s="7"/>
      <c r="O46" s="7"/>
      <c r="P46" s="7"/>
      <c r="Q46" s="7"/>
      <c r="R46" s="7"/>
      <c r="S46" s="7"/>
      <c r="T46" s="57"/>
      <c r="U46" s="7"/>
      <c r="V46" s="117"/>
      <c r="W46" s="128"/>
      <c r="X46" s="57"/>
      <c r="Y46" s="7"/>
      <c r="Z46" s="7"/>
      <c r="AA46" s="7"/>
      <c r="AB46" s="94" t="str">
        <f>IFERROR(VLOOKUP(AE46,'пр.взв'!$D$6:$Q$70,2,0),"")</f>
        <v>КАЗАРЯН Самвел</v>
      </c>
      <c r="AC46" s="95" t="str">
        <f>IFERROR(VLOOKUP(AE46,'пр.взв'!$D$6:$Q$70,5,0),"")</f>
        <v>ЗМС</v>
      </c>
      <c r="AD46" s="96" t="str">
        <f>IFERROR(VLOOKUP(AE46,'пр.взв'!$D$6:$Q$70,8,0),"")</f>
        <v>Амурская</v>
      </c>
      <c r="AE46" s="131">
        <v>12.0</v>
      </c>
      <c r="AF46" s="7"/>
      <c r="AG46" s="7"/>
      <c r="AH46" s="46"/>
      <c r="AI46" s="7"/>
      <c r="AJ46" s="46"/>
      <c r="AK46" s="7"/>
      <c r="AL46" s="7"/>
      <c r="AM46" s="7"/>
      <c r="AN46" s="7"/>
    </row>
    <row r="47" ht="12.0" customHeight="1">
      <c r="A47" s="100"/>
      <c r="B47" s="101"/>
      <c r="C47" s="101"/>
      <c r="D47" s="101"/>
      <c r="E47" s="102">
        <v>11.0</v>
      </c>
      <c r="F47" s="103"/>
      <c r="G47" s="103"/>
      <c r="H47" s="146"/>
      <c r="I47" s="128"/>
      <c r="J47" s="7"/>
      <c r="K47" s="57"/>
      <c r="L47" s="7"/>
      <c r="M47" s="57"/>
      <c r="N47" s="7"/>
      <c r="O47" s="7"/>
      <c r="P47" s="87" t="s">
        <v>288</v>
      </c>
      <c r="Q47" s="7"/>
      <c r="R47" s="7"/>
      <c r="S47" s="7"/>
      <c r="T47" s="57"/>
      <c r="U47" s="7"/>
      <c r="V47" s="57"/>
      <c r="W47" s="7"/>
      <c r="X47" s="57"/>
      <c r="Y47" s="7"/>
      <c r="Z47" s="7"/>
      <c r="AA47" s="106">
        <v>12.0</v>
      </c>
      <c r="AB47" s="101"/>
      <c r="AC47" s="101"/>
      <c r="AD47" s="101"/>
      <c r="AE47" s="107"/>
      <c r="AF47" s="7"/>
      <c r="AG47" s="7"/>
      <c r="AH47" s="46"/>
      <c r="AI47" s="7"/>
      <c r="AJ47" s="46"/>
      <c r="AK47" s="7"/>
      <c r="AL47" s="7"/>
      <c r="AM47" s="7"/>
      <c r="AN47" s="7"/>
    </row>
    <row r="48" ht="12.0" customHeight="1">
      <c r="A48" s="108">
        <v>43.0</v>
      </c>
      <c r="B48" s="109" t="str">
        <f>IFERROR(VLOOKUP(A48,'пр.взв'!$D$6:$Q$70,2,0),"")</f>
        <v/>
      </c>
      <c r="C48" s="110" t="str">
        <f>IFERROR(VLOOKUP(A48,'пр.взв'!$D$6:$Q$70,5,0),"")</f>
        <v/>
      </c>
      <c r="D48" s="111" t="str">
        <f>IFERROR(VLOOKUP(A48,'пр.взв'!$D$6:$Q$70,8,0),"")</f>
        <v/>
      </c>
      <c r="E48" s="112"/>
      <c r="F48" s="113"/>
      <c r="G48" s="103"/>
      <c r="H48" s="148"/>
      <c r="I48" s="7"/>
      <c r="J48" s="7"/>
      <c r="K48" s="57"/>
      <c r="L48" s="7"/>
      <c r="M48" s="57"/>
      <c r="N48" s="161" t="str">
        <f>IFERROR(VLOOKUP(R67,'пр.взв'!$D$6:$Q$70,2,0),"")</f>
        <v/>
      </c>
      <c r="O48" s="162"/>
      <c r="P48" s="162"/>
      <c r="Q48" s="162"/>
      <c r="R48" s="163"/>
      <c r="S48" s="7"/>
      <c r="T48" s="57"/>
      <c r="U48" s="7"/>
      <c r="V48" s="57"/>
      <c r="W48" s="7"/>
      <c r="X48" s="57"/>
      <c r="Y48" s="7"/>
      <c r="Z48" s="117"/>
      <c r="AA48" s="118"/>
      <c r="AB48" s="109" t="str">
        <f>IFERROR(VLOOKUP(AE48,'пр.взв'!$D$6:$Q$70,2,0),"")</f>
        <v/>
      </c>
      <c r="AC48" s="110" t="str">
        <f>IFERROR(VLOOKUP(AE48,'пр.взв'!$D$6:$Q$70,5,0),"")</f>
        <v/>
      </c>
      <c r="AD48" s="111" t="str">
        <f>IFERROR(VLOOKUP(AE48,'пр.взв'!$D$6:$Q$70,8,0),"")</f>
        <v/>
      </c>
      <c r="AE48" s="119">
        <v>44.0</v>
      </c>
      <c r="AF48" s="7"/>
      <c r="AG48" s="7"/>
      <c r="AH48" s="46" t="str">
        <f>IF(AH7=0,AI7,AH7)</f>
        <v> </v>
      </c>
      <c r="AI48" s="7"/>
      <c r="AJ48" s="46"/>
      <c r="AK48" s="7"/>
      <c r="AL48" s="7"/>
      <c r="AM48" s="7"/>
      <c r="AN48" s="7"/>
    </row>
    <row r="49" ht="12.0" customHeight="1">
      <c r="A49" s="120"/>
      <c r="B49" s="121"/>
      <c r="C49" s="121"/>
      <c r="D49" s="121"/>
      <c r="E49" s="103"/>
      <c r="F49" s="122"/>
      <c r="G49" s="152"/>
      <c r="H49" s="141"/>
      <c r="I49" s="7"/>
      <c r="J49" s="7"/>
      <c r="K49" s="57"/>
      <c r="L49" s="7"/>
      <c r="M49" s="57"/>
      <c r="N49" s="165"/>
      <c r="O49" s="166"/>
      <c r="P49" s="166"/>
      <c r="Q49" s="166"/>
      <c r="R49" s="167"/>
      <c r="S49" s="7"/>
      <c r="T49" s="57"/>
      <c r="U49" s="7"/>
      <c r="V49" s="57"/>
      <c r="W49" s="7"/>
      <c r="X49" s="136"/>
      <c r="Y49" s="152"/>
      <c r="Z49" s="57"/>
      <c r="AA49" s="7"/>
      <c r="AB49" s="121"/>
      <c r="AC49" s="121"/>
      <c r="AD49" s="121"/>
      <c r="AE49" s="127"/>
      <c r="AF49" s="7"/>
      <c r="AG49" s="7"/>
      <c r="AH49" s="46" t="str">
        <f>IF(U20=""," ",IF(U20=AA6,AA10,IF(U20=AA10,AA6,IF(U20=AA14,AA18,IF(U20=AA18,AA14,IF(U20=AA22,AA26,IF(U20=AA26,AA22,IF(U20=AA30,AA34,AA30))))))))</f>
        <v> </v>
      </c>
      <c r="AI49" s="7"/>
      <c r="AJ49" s="46"/>
      <c r="AK49" s="7"/>
      <c r="AL49" s="7"/>
      <c r="AM49" s="7"/>
      <c r="AN49" s="7"/>
    </row>
    <row r="50" ht="12.0" customHeight="1">
      <c r="A50" s="93">
        <v>27.0</v>
      </c>
      <c r="B50" s="94" t="str">
        <f>IFERROR(VLOOKUP(A50,'пр.взв'!$D$6:$Q$70,2,0),"")</f>
        <v>МЕРКУЛЬЕВ  Виктор</v>
      </c>
      <c r="C50" s="95" t="str">
        <f>IFERROR(VLOOKUP(A50,'пр.взв'!$D$6:$Q$70,5,0),"")</f>
        <v>КМС</v>
      </c>
      <c r="D50" s="96" t="str">
        <f>IFERROR(VLOOKUP(A50,'пр.взв'!$D$6:$Q$70,8,0),"")</f>
        <v>Р.Алтай</v>
      </c>
      <c r="E50" s="7"/>
      <c r="F50" s="103"/>
      <c r="G50" s="153"/>
      <c r="H50" s="114"/>
      <c r="I50" s="7"/>
      <c r="J50" s="7"/>
      <c r="K50" s="57"/>
      <c r="L50" s="7"/>
      <c r="M50" s="57"/>
      <c r="N50" s="7"/>
      <c r="O50" s="7"/>
      <c r="P50" s="168"/>
      <c r="Q50" s="7"/>
      <c r="R50" s="7"/>
      <c r="S50" s="7"/>
      <c r="T50" s="57"/>
      <c r="U50" s="7"/>
      <c r="V50" s="57"/>
      <c r="W50" s="7"/>
      <c r="X50" s="7"/>
      <c r="Y50" s="153"/>
      <c r="Z50" s="57"/>
      <c r="AA50" s="7"/>
      <c r="AB50" s="94" t="str">
        <f>IFERROR(VLOOKUP(AE50,'пр.взв'!$D$6:$Q$70,2,0),"")</f>
        <v>ГЕРЕКОВ Рустам</v>
      </c>
      <c r="AC50" s="95" t="str">
        <f>IFERROR(VLOOKUP(AE50,'пр.взв'!$D$6:$Q$70,5,0),"")</f>
        <v>МСМК</v>
      </c>
      <c r="AD50" s="96" t="str">
        <f>IFERROR(VLOOKUP(AE50,'пр.взв'!$D$6:$Q$70,8,0),"")</f>
        <v>Санкт-Петербург</v>
      </c>
      <c r="AE50" s="98">
        <v>28.0</v>
      </c>
      <c r="AF50" s="7"/>
      <c r="AG50" s="7"/>
      <c r="AH50" s="7" t="str">
        <f>IF(AH8=0,AI8,AH8)</f>
        <v> </v>
      </c>
      <c r="AI50" s="7"/>
      <c r="AJ50" s="46"/>
      <c r="AK50" s="7"/>
      <c r="AL50" s="7"/>
      <c r="AM50" s="7"/>
      <c r="AN50" s="7"/>
    </row>
    <row r="51" ht="12.0" customHeight="1">
      <c r="A51" s="100"/>
      <c r="B51" s="101"/>
      <c r="C51" s="101"/>
      <c r="D51" s="101"/>
      <c r="E51" s="119">
        <v>27.0</v>
      </c>
      <c r="F51" s="132"/>
      <c r="G51" s="103"/>
      <c r="H51" s="29"/>
      <c r="I51" s="7"/>
      <c r="J51" s="7"/>
      <c r="K51" s="57"/>
      <c r="L51" s="7"/>
      <c r="M51" s="57"/>
      <c r="N51" s="7"/>
      <c r="O51" s="7"/>
      <c r="P51" s="7"/>
      <c r="Q51" s="7"/>
      <c r="R51" s="7"/>
      <c r="S51" s="7"/>
      <c r="T51" s="57"/>
      <c r="U51" s="7"/>
      <c r="V51" s="57"/>
      <c r="W51" s="7"/>
      <c r="X51" s="7"/>
      <c r="Y51" s="7"/>
      <c r="Z51" s="136"/>
      <c r="AA51" s="108">
        <v>28.0</v>
      </c>
      <c r="AB51" s="101"/>
      <c r="AC51" s="101"/>
      <c r="AD51" s="101"/>
      <c r="AE51" s="107"/>
      <c r="AF51" s="7"/>
      <c r="AG51" s="7"/>
      <c r="AH51" s="7" t="str">
        <f>IF(U53=""," ",IF(U53=AA39,AA43,IF(U53=AA43,AA39,IF(U53=AA47,AA51,IF(U53=AA51,AA47,IF(U53=AA55,AA59,IF(U53=AA59,AA55,IF(U53=AA63,AA67,AA63))))))))</f>
        <v> </v>
      </c>
      <c r="AI51" s="7"/>
      <c r="AJ51" s="46"/>
      <c r="AK51" s="7"/>
      <c r="AL51" s="7"/>
      <c r="AM51" s="7"/>
      <c r="AN51" s="7"/>
    </row>
    <row r="52" ht="12.0" customHeight="1">
      <c r="A52" s="108">
        <v>59.0</v>
      </c>
      <c r="B52" s="109" t="str">
        <f>IFERROR(VLOOKUP(A52,'пр.взв'!$D$6:$Q$70,2,0),"")</f>
        <v/>
      </c>
      <c r="C52" s="110" t="str">
        <f>IFERROR(VLOOKUP(A52,'пр.взв'!$D$6:$Q$70,5,0),"")</f>
        <v/>
      </c>
      <c r="D52" s="111" t="str">
        <f>IFERROR(VLOOKUP(A52,'пр.взв'!$D$6:$Q$70,8,0),"")</f>
        <v/>
      </c>
      <c r="E52" s="138"/>
      <c r="F52" s="103"/>
      <c r="G52" s="103"/>
      <c r="H52" s="114"/>
      <c r="I52" s="7"/>
      <c r="J52" s="7"/>
      <c r="K52" s="57"/>
      <c r="L52" s="7"/>
      <c r="M52" s="57"/>
      <c r="N52" s="7"/>
      <c r="O52" s="7"/>
      <c r="P52" s="7"/>
      <c r="Q52" s="7"/>
      <c r="R52" s="7"/>
      <c r="S52" s="7"/>
      <c r="T52" s="57"/>
      <c r="U52" s="7"/>
      <c r="V52" s="57"/>
      <c r="W52" s="7"/>
      <c r="X52" s="7"/>
      <c r="Y52" s="7"/>
      <c r="Z52" s="7"/>
      <c r="AA52" s="143"/>
      <c r="AB52" s="109" t="str">
        <f>IFERROR(VLOOKUP(AE52,'пр.взв'!$D$6:$Q$70,2,0),"")</f>
        <v/>
      </c>
      <c r="AC52" s="110" t="str">
        <f>IFERROR(VLOOKUP(AE52,'пр.взв'!$D$6:$Q$70,5,0),"")</f>
        <v/>
      </c>
      <c r="AD52" s="111" t="str">
        <f>IFERROR(VLOOKUP(AE52,'пр.взв'!$D$6:$Q$70,8,0),"")</f>
        <v/>
      </c>
      <c r="AE52" s="119">
        <v>60.0</v>
      </c>
      <c r="AF52" s="7"/>
      <c r="AG52" s="7"/>
      <c r="AH52" s="7" t="str">
        <f>IF(U20=""," ",IF(U20=Y8,Y16,IF(U20=Y16,Y8,IF(U20=Y24,Y32,Y24))))</f>
        <v> </v>
      </c>
      <c r="AI52" s="7"/>
      <c r="AJ52" s="46"/>
      <c r="AK52" s="7"/>
      <c r="AL52" s="7"/>
      <c r="AM52" s="7"/>
      <c r="AN52" s="7"/>
    </row>
    <row r="53" ht="12.0" customHeight="1">
      <c r="A53" s="120"/>
      <c r="B53" s="121"/>
      <c r="C53" s="121"/>
      <c r="D53" s="121"/>
      <c r="E53" s="103"/>
      <c r="F53" s="103"/>
      <c r="G53" s="103"/>
      <c r="H53" s="29"/>
      <c r="I53" s="7"/>
      <c r="J53" s="7"/>
      <c r="K53" s="152"/>
      <c r="L53" s="126"/>
      <c r="M53" s="57"/>
      <c r="N53" s="7"/>
      <c r="O53" s="7"/>
      <c r="P53" s="7"/>
      <c r="Q53" s="7"/>
      <c r="R53" s="7"/>
      <c r="S53" s="7"/>
      <c r="T53" s="136"/>
      <c r="U53" s="152"/>
      <c r="V53" s="57"/>
      <c r="W53" s="7"/>
      <c r="X53" s="7"/>
      <c r="Y53" s="7"/>
      <c r="Z53" s="7"/>
      <c r="AA53" s="7"/>
      <c r="AB53" s="121"/>
      <c r="AC53" s="121"/>
      <c r="AD53" s="121"/>
      <c r="AE53" s="127"/>
      <c r="AF53" s="7"/>
      <c r="AG53" s="7"/>
      <c r="AH53" s="7" t="str">
        <f>IF(U53=""," ",IF(U53=Y41,Y49,IF(U53=Y49,Y41,IF(U53=Y57,Y65,Y57))))</f>
        <v> </v>
      </c>
      <c r="AI53" s="7"/>
      <c r="AJ53" s="46"/>
      <c r="AK53" s="7"/>
      <c r="AL53" s="7"/>
      <c r="AM53" s="7"/>
      <c r="AN53" s="7"/>
    </row>
    <row r="54" ht="12.0" customHeight="1">
      <c r="A54" s="191">
        <v>7.0</v>
      </c>
      <c r="B54" s="94" t="str">
        <f>IFERROR(VLOOKUP(A54,'пр.взв'!$D$6:$Q$70,2,0),"")</f>
        <v>ЖДАНОВ Даниил</v>
      </c>
      <c r="C54" s="95" t="str">
        <f>IFERROR(VLOOKUP(A54,'пр.взв'!$D$6:$Q$70,5,0),"")</f>
        <v>МС</v>
      </c>
      <c r="D54" s="96" t="str">
        <f>IFERROR(VLOOKUP(A54,'пр.взв'!$D$6:$Q$70,8,0),"")</f>
        <v>Самарская</v>
      </c>
      <c r="E54" s="7"/>
      <c r="F54" s="7"/>
      <c r="G54" s="87"/>
      <c r="H54" s="87"/>
      <c r="I54" s="105"/>
      <c r="J54" s="105"/>
      <c r="K54" s="153"/>
      <c r="L54" s="7"/>
      <c r="M54" s="7"/>
      <c r="N54" s="105" t="s">
        <v>293</v>
      </c>
      <c r="P54" s="7"/>
      <c r="Q54" s="7"/>
      <c r="R54" s="7"/>
      <c r="S54" s="7"/>
      <c r="T54" s="7"/>
      <c r="U54" s="153"/>
      <c r="V54" s="57"/>
      <c r="W54" s="7"/>
      <c r="X54" s="7"/>
      <c r="Y54" s="7"/>
      <c r="Z54" s="7"/>
      <c r="AA54" s="7"/>
      <c r="AB54" s="94" t="str">
        <f>IFERROR(VLOOKUP(AE54,'пр.взв'!$D$6:$Q$70,2,0),"")</f>
        <v>ШОГЕНОВ Ислам</v>
      </c>
      <c r="AC54" s="95" t="str">
        <f>IFERROR(VLOOKUP(AE54,'пр.взв'!$D$6:$Q$70,5,0),"")</f>
        <v>МС</v>
      </c>
      <c r="AD54" s="96" t="str">
        <f>IFERROR(VLOOKUP(AE54,'пр.взв'!$D$6:$Q$70,8,0),"")</f>
        <v>КБР</v>
      </c>
      <c r="AE54" s="131">
        <v>8.0</v>
      </c>
      <c r="AF54" s="7"/>
      <c r="AG54" s="7"/>
      <c r="AH54" s="7" t="str">
        <f>IF(U53=""," ",IF(U53=W45,W61,W45))</f>
        <v> </v>
      </c>
      <c r="AI54" s="7"/>
      <c r="AJ54" s="46"/>
      <c r="AK54" s="7"/>
      <c r="AL54" s="7"/>
      <c r="AM54" s="7"/>
      <c r="AN54" s="7"/>
    </row>
    <row r="55" ht="12.0" customHeight="1">
      <c r="A55" s="192"/>
      <c r="B55" s="101"/>
      <c r="C55" s="101"/>
      <c r="D55" s="101"/>
      <c r="E55" s="102">
        <v>7.0</v>
      </c>
      <c r="F55" s="103"/>
      <c r="G55" s="104"/>
      <c r="H55" s="29"/>
      <c r="I55" s="145"/>
      <c r="J55" s="105"/>
      <c r="K55" s="159"/>
      <c r="L55" s="7"/>
      <c r="M55" s="7"/>
      <c r="P55" s="7"/>
      <c r="Q55" s="7"/>
      <c r="R55" s="7"/>
      <c r="S55" s="7"/>
      <c r="T55" s="7"/>
      <c r="U55" s="7"/>
      <c r="V55" s="57"/>
      <c r="W55" s="7"/>
      <c r="X55" s="7"/>
      <c r="Y55" s="7"/>
      <c r="Z55" s="7"/>
      <c r="AA55" s="106">
        <v>8.0</v>
      </c>
      <c r="AB55" s="101"/>
      <c r="AC55" s="101"/>
      <c r="AD55" s="101"/>
      <c r="AE55" s="107"/>
      <c r="AF55" s="7"/>
      <c r="AG55" s="7"/>
      <c r="AH55" s="7" t="str">
        <f>IF(M36="","",IF(M36=K20,K53,K20))</f>
        <v/>
      </c>
      <c r="AI55" s="7"/>
      <c r="AJ55" s="46"/>
      <c r="AK55" s="7"/>
      <c r="AL55" s="7"/>
      <c r="AM55" s="7"/>
      <c r="AN55" s="7"/>
    </row>
    <row r="56" ht="12.0" customHeight="1">
      <c r="A56" s="108">
        <v>39.0</v>
      </c>
      <c r="B56" s="109" t="str">
        <f>IFERROR(VLOOKUP(A56,'пр.взв'!$D$6:$Q$70,2,0),"")</f>
        <v/>
      </c>
      <c r="C56" s="110" t="str">
        <f>IFERROR(VLOOKUP(A56,'пр.взв'!$D$6:$Q$70,5,0),"")</f>
        <v/>
      </c>
      <c r="D56" s="111" t="str">
        <f>IFERROR(VLOOKUP(A56,'пр.взв'!$D$6:$Q$70,8,0),"")</f>
        <v/>
      </c>
      <c r="E56" s="112"/>
      <c r="F56" s="113"/>
      <c r="G56" s="103"/>
      <c r="H56" s="114"/>
      <c r="I56" s="105"/>
      <c r="J56" s="145"/>
      <c r="K56" s="57"/>
      <c r="L56" s="115" t="str">
        <f>AH48</f>
        <v> </v>
      </c>
      <c r="M56" s="116"/>
      <c r="N56" s="7"/>
      <c r="O56" s="7"/>
      <c r="P56" s="7"/>
      <c r="Q56" s="7"/>
      <c r="R56" s="105"/>
      <c r="S56" s="7"/>
      <c r="T56" s="7"/>
      <c r="U56" s="7"/>
      <c r="V56" s="57"/>
      <c r="W56" s="7"/>
      <c r="X56" s="7"/>
      <c r="Y56" s="7"/>
      <c r="Z56" s="117"/>
      <c r="AA56" s="118"/>
      <c r="AB56" s="109" t="str">
        <f>IFERROR(VLOOKUP(AE56,'пр.взв'!$D$6:$Q$70,2,0),"")</f>
        <v/>
      </c>
      <c r="AC56" s="110" t="str">
        <f>IFERROR(VLOOKUP(AE56,'пр.взв'!$D$6:$Q$70,5,0),"")</f>
        <v/>
      </c>
      <c r="AD56" s="111" t="str">
        <f>IFERROR(VLOOKUP(AE56,'пр.взв'!$D$6:$Q$70,8,0),"")</f>
        <v/>
      </c>
      <c r="AE56" s="119">
        <v>40.0</v>
      </c>
      <c r="AF56" s="7"/>
      <c r="AG56" s="7"/>
      <c r="AH56" s="7" t="str">
        <f>IF(U20=""," ",IF(U20=W12,W28,W12))</f>
        <v> </v>
      </c>
      <c r="AI56" s="7"/>
      <c r="AJ56" s="7"/>
      <c r="AK56" s="7"/>
      <c r="AL56" s="7"/>
      <c r="AM56" s="7"/>
      <c r="AN56" s="7"/>
    </row>
    <row r="57" ht="12.0" customHeight="1">
      <c r="A57" s="120"/>
      <c r="B57" s="121"/>
      <c r="C57" s="121"/>
      <c r="D57" s="121"/>
      <c r="E57" s="103"/>
      <c r="F57" s="122"/>
      <c r="G57" s="123"/>
      <c r="H57" s="105"/>
      <c r="I57" s="145"/>
      <c r="J57" s="105"/>
      <c r="K57" s="57"/>
      <c r="L57" s="193"/>
      <c r="M57" s="193"/>
      <c r="N57" s="125"/>
      <c r="O57" s="29"/>
      <c r="P57" s="105"/>
      <c r="Q57" s="7"/>
      <c r="R57" s="7"/>
      <c r="S57" s="7"/>
      <c r="T57" s="7"/>
      <c r="U57" s="7"/>
      <c r="V57" s="57"/>
      <c r="W57" s="7"/>
      <c r="X57" s="7"/>
      <c r="Y57" s="123"/>
      <c r="Z57" s="57"/>
      <c r="AA57" s="7"/>
      <c r="AB57" s="121"/>
      <c r="AC57" s="121"/>
      <c r="AD57" s="121"/>
      <c r="AE57" s="127"/>
      <c r="AF57" s="7"/>
      <c r="AG57" s="7"/>
      <c r="AH57" s="7"/>
      <c r="AI57" s="7"/>
      <c r="AJ57" s="7"/>
      <c r="AK57" s="7"/>
      <c r="AL57" s="7"/>
      <c r="AM57" s="7"/>
      <c r="AN57" s="7"/>
    </row>
    <row r="58" ht="12.0" customHeight="1">
      <c r="A58" s="93">
        <v>23.0</v>
      </c>
      <c r="B58" s="94" t="str">
        <f>IFERROR(VLOOKUP(A58,'пр.взв'!$D$6:$Q$70,2,0),"")</f>
        <v>КУРБАНОВ Аслан</v>
      </c>
      <c r="C58" s="95" t="str">
        <f>IFERROR(VLOOKUP(A58,'пр.взв'!$D$6:$Q$70,5,0),"")</f>
        <v>МС</v>
      </c>
      <c r="D58" s="96" t="str">
        <f>IFERROR(VLOOKUP(A58,'пр.взв'!$D$6:$Q$70,8,0),"")</f>
        <v>Р.Дагестан</v>
      </c>
      <c r="E58" s="7"/>
      <c r="F58" s="103"/>
      <c r="G58" s="128"/>
      <c r="H58" s="160"/>
      <c r="I58" s="105"/>
      <c r="J58" s="105"/>
      <c r="K58" s="159"/>
      <c r="L58" s="193"/>
      <c r="M58" s="193"/>
      <c r="N58" s="130"/>
      <c r="O58" s="105"/>
      <c r="P58" s="29"/>
      <c r="Q58" s="7"/>
      <c r="R58" s="7"/>
      <c r="S58" s="7"/>
      <c r="T58" s="7"/>
      <c r="U58" s="7"/>
      <c r="V58" s="57"/>
      <c r="W58" s="7"/>
      <c r="X58" s="117"/>
      <c r="Y58" s="128"/>
      <c r="Z58" s="57"/>
      <c r="AA58" s="7"/>
      <c r="AB58" s="94" t="str">
        <f>IFERROR(VLOOKUP(AE58,'пр.взв'!$D$6:$Q$70,2,0),"")</f>
        <v>АЛЕКСАНДРОВ Кирилл</v>
      </c>
      <c r="AC58" s="95" t="str">
        <f>IFERROR(VLOOKUP(AE58,'пр.взв'!$D$6:$Q$70,5,0),"")</f>
        <v>КМС</v>
      </c>
      <c r="AD58" s="96" t="str">
        <f>IFERROR(VLOOKUP(AE58,'пр.взв'!$D$6:$Q$70,8,0),"")</f>
        <v>Челябинская</v>
      </c>
      <c r="AE58" s="131">
        <v>24.0</v>
      </c>
      <c r="AF58" s="7"/>
      <c r="AG58" s="7"/>
      <c r="AH58" s="7"/>
      <c r="AI58" s="7"/>
      <c r="AJ58" s="7"/>
      <c r="AK58" s="7"/>
      <c r="AL58" s="7"/>
      <c r="AM58" s="7"/>
      <c r="AN58" s="7"/>
    </row>
    <row r="59" ht="12.0" customHeight="1">
      <c r="A59" s="100"/>
      <c r="B59" s="101"/>
      <c r="C59" s="101"/>
      <c r="D59" s="101"/>
      <c r="E59" s="119">
        <v>23.0</v>
      </c>
      <c r="F59" s="132"/>
      <c r="G59" s="103"/>
      <c r="H59" s="147"/>
      <c r="I59" s="105"/>
      <c r="J59" s="105"/>
      <c r="K59" s="57"/>
      <c r="L59" s="115" t="str">
        <f>AH49</f>
        <v> </v>
      </c>
      <c r="M59" s="116"/>
      <c r="N59" s="133"/>
      <c r="O59" s="134"/>
      <c r="P59" s="29"/>
      <c r="Q59" s="29"/>
      <c r="R59" s="7"/>
      <c r="S59" s="135"/>
      <c r="T59" s="7"/>
      <c r="U59" s="7"/>
      <c r="V59" s="57"/>
      <c r="W59" s="7"/>
      <c r="X59" s="57"/>
      <c r="Y59" s="7"/>
      <c r="Z59" s="136"/>
      <c r="AA59" s="108">
        <v>24.0</v>
      </c>
      <c r="AB59" s="101"/>
      <c r="AC59" s="101"/>
      <c r="AD59" s="101"/>
      <c r="AE59" s="107"/>
      <c r="AF59" s="7"/>
      <c r="AG59" s="7"/>
      <c r="AH59" s="7"/>
      <c r="AI59" s="7"/>
      <c r="AJ59" s="7"/>
      <c r="AK59" s="7"/>
      <c r="AL59" s="7"/>
      <c r="AM59" s="7"/>
      <c r="AN59" s="7"/>
    </row>
    <row r="60" ht="12.0" customHeight="1">
      <c r="A60" s="108">
        <v>55.0</v>
      </c>
      <c r="B60" s="109" t="str">
        <f>IFERROR(VLOOKUP(A60,'пр.взв'!$D$6:$Q$70,2,0),"")</f>
        <v/>
      </c>
      <c r="C60" s="110" t="str">
        <f>IFERROR(VLOOKUP(A60,'пр.взв'!$D$6:$Q$70,5,0),"")</f>
        <v/>
      </c>
      <c r="D60" s="111" t="str">
        <f>IFERROR(VLOOKUP(A60,'пр.взв'!$D$6:$Q$70,8,0),"")</f>
        <v/>
      </c>
      <c r="E60" s="138"/>
      <c r="F60" s="103"/>
      <c r="G60" s="103"/>
      <c r="H60" s="148"/>
      <c r="I60" s="105"/>
      <c r="J60" s="145"/>
      <c r="K60" s="57"/>
      <c r="L60" s="193"/>
      <c r="M60" s="193"/>
      <c r="N60" s="141" t="str">
        <f>AH52</f>
        <v> </v>
      </c>
      <c r="O60" s="142"/>
      <c r="P60" s="29"/>
      <c r="S60" s="29"/>
      <c r="T60" s="7"/>
      <c r="U60" s="7"/>
      <c r="V60" s="57"/>
      <c r="W60" s="7"/>
      <c r="X60" s="57"/>
      <c r="Y60" s="7"/>
      <c r="Z60" s="7"/>
      <c r="AA60" s="143"/>
      <c r="AB60" s="109" t="str">
        <f>IFERROR(VLOOKUP(AE60,'пр.взв'!$D$6:$Q$70,2,0),"")</f>
        <v/>
      </c>
      <c r="AC60" s="110" t="str">
        <f>IFERROR(VLOOKUP(AE60,'пр.взв'!$D$6:$Q$70,5,0),"")</f>
        <v/>
      </c>
      <c r="AD60" s="111" t="str">
        <f>IFERROR(VLOOKUP(AE60,'пр.взв'!$D$6:$Q$70,8,0),"")</f>
        <v/>
      </c>
      <c r="AE60" s="119">
        <v>56.0</v>
      </c>
      <c r="AF60" s="7"/>
      <c r="AG60" s="7"/>
      <c r="AH60" s="7"/>
      <c r="AI60" s="7"/>
      <c r="AJ60" s="7"/>
      <c r="AK60" s="7"/>
      <c r="AL60" s="7"/>
      <c r="AM60" s="7"/>
      <c r="AN60" s="7"/>
    </row>
    <row r="61" ht="12.0" customHeight="1">
      <c r="A61" s="120"/>
      <c r="B61" s="121"/>
      <c r="C61" s="121"/>
      <c r="D61" s="121"/>
      <c r="E61" s="103"/>
      <c r="F61" s="103"/>
      <c r="G61" s="122"/>
      <c r="H61" s="105"/>
      <c r="I61" s="152"/>
      <c r="J61" s="164"/>
      <c r="K61" s="57"/>
      <c r="L61" s="193"/>
      <c r="M61" s="193"/>
      <c r="O61" s="144"/>
      <c r="P61" s="134"/>
      <c r="S61" s="29"/>
      <c r="T61" s="7"/>
      <c r="U61" s="7"/>
      <c r="V61" s="136"/>
      <c r="W61" s="152"/>
      <c r="X61" s="57"/>
      <c r="Y61" s="7"/>
      <c r="Z61" s="7"/>
      <c r="AA61" s="7"/>
      <c r="AB61" s="121"/>
      <c r="AC61" s="121"/>
      <c r="AD61" s="121"/>
      <c r="AE61" s="127"/>
      <c r="AF61" s="7"/>
      <c r="AG61" s="7"/>
      <c r="AH61" s="7"/>
      <c r="AI61" s="7"/>
      <c r="AJ61" s="7"/>
      <c r="AK61" s="7"/>
      <c r="AL61" s="7"/>
      <c r="AM61" s="7"/>
      <c r="AN61" s="7"/>
    </row>
    <row r="62" ht="12.0" customHeight="1">
      <c r="A62" s="93">
        <v>15.0</v>
      </c>
      <c r="B62" s="94" t="str">
        <f>IFERROR(VLOOKUP(A62,'пр.взв'!$D$6:$Q$70,2,0),"")</f>
        <v>ОСИПЮК Тарас</v>
      </c>
      <c r="C62" s="95" t="str">
        <f>IFERROR(VLOOKUP(A62,'пр.взв'!$D$6:$Q$70,5,0),"")</f>
        <v>МС</v>
      </c>
      <c r="D62" s="96" t="str">
        <f>IFERROR(VLOOKUP(A62,'пр.взв'!$D$6:$Q$70,8,0),"")</f>
        <v>Москва</v>
      </c>
      <c r="E62" s="7"/>
      <c r="F62" s="7"/>
      <c r="G62" s="103"/>
      <c r="H62" s="145"/>
      <c r="I62" s="153"/>
      <c r="J62" s="105"/>
      <c r="K62" s="7"/>
      <c r="L62" s="193"/>
      <c r="M62" s="193"/>
      <c r="O62" s="141" t="str">
        <f>AH56</f>
        <v> </v>
      </c>
      <c r="P62" s="142"/>
      <c r="S62" s="29"/>
      <c r="T62" s="7"/>
      <c r="U62" s="7"/>
      <c r="V62" s="7"/>
      <c r="W62" s="153"/>
      <c r="X62" s="57"/>
      <c r="Y62" s="7"/>
      <c r="Z62" s="7"/>
      <c r="AA62" s="7"/>
      <c r="AB62" s="94" t="str">
        <f>IFERROR(VLOOKUP(AE62,'пр.взв'!$D$6:$Q$70,2,0),"")</f>
        <v>АСКЕРОВ Джавид</v>
      </c>
      <c r="AC62" s="95" t="str">
        <f>IFERROR(VLOOKUP(AE62,'пр.взв'!$D$6:$Q$70,5,0),"")</f>
        <v>МС</v>
      </c>
      <c r="AD62" s="96" t="str">
        <f>IFERROR(VLOOKUP(AE62,'пр.взв'!$D$6:$Q$70,8,0),"")</f>
        <v>Нижегородская</v>
      </c>
      <c r="AE62" s="131">
        <v>16.0</v>
      </c>
      <c r="AF62" s="7"/>
      <c r="AG62" s="7"/>
      <c r="AH62" s="7"/>
      <c r="AI62" s="7"/>
      <c r="AJ62" s="7"/>
      <c r="AK62" s="7"/>
      <c r="AL62" s="7"/>
      <c r="AM62" s="7"/>
      <c r="AN62" s="7"/>
    </row>
    <row r="63" ht="12.0" customHeight="1">
      <c r="A63" s="100"/>
      <c r="B63" s="101"/>
      <c r="C63" s="101"/>
      <c r="D63" s="101"/>
      <c r="E63" s="102">
        <v>15.0</v>
      </c>
      <c r="F63" s="103"/>
      <c r="G63" s="103"/>
      <c r="H63" s="146"/>
      <c r="I63" s="7"/>
      <c r="J63" s="7"/>
      <c r="K63" s="7"/>
      <c r="L63" s="115" t="str">
        <f>AH50</f>
        <v> </v>
      </c>
      <c r="M63" s="116"/>
      <c r="P63" s="147"/>
      <c r="S63" s="29"/>
      <c r="T63" s="7"/>
      <c r="U63" s="7"/>
      <c r="V63" s="7"/>
      <c r="W63" s="7"/>
      <c r="X63" s="57"/>
      <c r="Y63" s="7"/>
      <c r="Z63" s="7"/>
      <c r="AA63" s="106">
        <v>16.0</v>
      </c>
      <c r="AB63" s="101"/>
      <c r="AC63" s="101"/>
      <c r="AD63" s="101"/>
      <c r="AE63" s="107"/>
      <c r="AF63" s="7"/>
      <c r="AG63" s="7"/>
      <c r="AH63" s="7"/>
      <c r="AI63" s="7"/>
      <c r="AJ63" s="7"/>
      <c r="AK63" s="7"/>
      <c r="AL63" s="7"/>
      <c r="AM63" s="7"/>
      <c r="AN63" s="7"/>
    </row>
    <row r="64" ht="12.0" customHeight="1">
      <c r="A64" s="108">
        <v>47.0</v>
      </c>
      <c r="B64" s="109" t="str">
        <f>IFERROR(VLOOKUP(A64,'пр.взв'!$D$6:$Q$70,2,0),"")</f>
        <v/>
      </c>
      <c r="C64" s="110" t="str">
        <f>IFERROR(VLOOKUP(A64,'пр.взв'!$D$6:$Q$70,5,0),"")</f>
        <v/>
      </c>
      <c r="D64" s="111" t="str">
        <f>IFERROR(VLOOKUP(A64,'пр.взв'!$D$6:$Q$70,8,0),"")</f>
        <v/>
      </c>
      <c r="E64" s="112"/>
      <c r="F64" s="113"/>
      <c r="G64" s="103"/>
      <c r="H64" s="148"/>
      <c r="I64" s="7"/>
      <c r="J64" s="7"/>
      <c r="K64" s="7"/>
      <c r="L64" s="193"/>
      <c r="M64" s="193"/>
      <c r="N64" s="125"/>
      <c r="P64" s="151"/>
      <c r="Q64" s="134"/>
      <c r="S64" s="105"/>
      <c r="T64" s="7"/>
      <c r="U64" s="7"/>
      <c r="V64" s="7"/>
      <c r="W64" s="7"/>
      <c r="X64" s="57"/>
      <c r="Y64" s="7"/>
      <c r="Z64" s="117"/>
      <c r="AA64" s="118"/>
      <c r="AB64" s="109" t="str">
        <f>IFERROR(VLOOKUP(AE64,'пр.взв'!$D$6:$Q$70,2,0),"")</f>
        <v/>
      </c>
      <c r="AC64" s="110" t="str">
        <f>IFERROR(VLOOKUP(AE64,'пр.взв'!$D$6:$Q$70,5,0),"")</f>
        <v/>
      </c>
      <c r="AD64" s="111" t="str">
        <f>IFERROR(VLOOKUP(AE64,'пр.взв'!$D$6:$Q$70,8,0),"")</f>
        <v/>
      </c>
      <c r="AE64" s="119">
        <v>48.0</v>
      </c>
      <c r="AF64" s="7"/>
      <c r="AG64" s="7"/>
      <c r="AH64" s="7"/>
      <c r="AI64" s="7"/>
      <c r="AJ64" s="7"/>
      <c r="AK64" s="7"/>
      <c r="AL64" s="7"/>
      <c r="AM64" s="7"/>
      <c r="AN64" s="7"/>
    </row>
    <row r="65" ht="12.0" customHeight="1">
      <c r="A65" s="120"/>
      <c r="B65" s="121"/>
      <c r="C65" s="121"/>
      <c r="D65" s="121"/>
      <c r="E65" s="103"/>
      <c r="F65" s="122"/>
      <c r="G65" s="152"/>
      <c r="H65" s="141"/>
      <c r="I65" s="7"/>
      <c r="J65" s="7"/>
      <c r="K65" s="7"/>
      <c r="L65" s="193"/>
      <c r="M65" s="193"/>
      <c r="N65" s="130"/>
      <c r="P65" s="147"/>
      <c r="Q65" s="142"/>
      <c r="S65" s="29"/>
      <c r="T65" s="7"/>
      <c r="U65" s="7"/>
      <c r="V65" s="7"/>
      <c r="W65" s="7"/>
      <c r="X65" s="136"/>
      <c r="Y65" s="152"/>
      <c r="Z65" s="57"/>
      <c r="AA65" s="7"/>
      <c r="AB65" s="121"/>
      <c r="AC65" s="121"/>
      <c r="AD65" s="121"/>
      <c r="AE65" s="127"/>
      <c r="AF65" s="7"/>
      <c r="AG65" s="7"/>
      <c r="AH65" s="7"/>
      <c r="AI65" s="7"/>
      <c r="AJ65" s="7"/>
      <c r="AK65" s="7"/>
      <c r="AL65" s="7"/>
      <c r="AM65" s="7"/>
      <c r="AN65" s="7"/>
    </row>
    <row r="66" ht="12.0" customHeight="1">
      <c r="A66" s="93">
        <v>31.0</v>
      </c>
      <c r="B66" s="94" t="str">
        <f>IFERROR(VLOOKUP(A66,'пр.взв'!$D$6:$Q$70,2,0),"")</f>
        <v>АБАЗОВ Аслан</v>
      </c>
      <c r="C66" s="95" t="str">
        <f>IFERROR(VLOOKUP(A66,'пр.взв'!$D$6:$Q$70,5,0),"")</f>
        <v>МС</v>
      </c>
      <c r="D66" s="96" t="str">
        <f>IFERROR(VLOOKUP(A66,'пр.взв'!$D$6:$Q$70,8,0),"")</f>
        <v>Краснодарский</v>
      </c>
      <c r="E66" s="7"/>
      <c r="F66" s="103"/>
      <c r="G66" s="153"/>
      <c r="H66" s="114"/>
      <c r="I66" s="7"/>
      <c r="J66" s="7"/>
      <c r="K66" s="7"/>
      <c r="L66" s="115" t="str">
        <f>AH51</f>
        <v> </v>
      </c>
      <c r="M66" s="116"/>
      <c r="N66" s="133"/>
      <c r="O66" s="134"/>
      <c r="P66" s="147"/>
      <c r="Q66" s="144"/>
      <c r="S66" s="29"/>
      <c r="T66" s="7"/>
      <c r="U66" s="7"/>
      <c r="V66" s="7"/>
      <c r="W66" s="7"/>
      <c r="X66" s="7"/>
      <c r="Y66" s="153"/>
      <c r="Z66" s="57"/>
      <c r="AA66" s="7"/>
      <c r="AB66" s="94" t="str">
        <f>IFERROR(VLOOKUP(AE66,'пр.взв'!$D$6:$Q$70,2,0),"")</f>
        <v>СУРОВЦЕВ Антон</v>
      </c>
      <c r="AC66" s="95" t="str">
        <f>IFERROR(VLOOKUP(AE66,'пр.взв'!$D$6:$Q$70,5,0),"")</f>
        <v>МСМК</v>
      </c>
      <c r="AD66" s="96" t="str">
        <f>IFERROR(VLOOKUP(AE66,'пр.взв'!$D$6:$Q$70,8,0),"")</f>
        <v>Москва</v>
      </c>
      <c r="AE66" s="131">
        <v>32.0</v>
      </c>
      <c r="AF66" s="7"/>
      <c r="AG66" s="7"/>
      <c r="AH66" s="7"/>
      <c r="AI66" s="7"/>
      <c r="AJ66" s="7"/>
      <c r="AK66" s="7"/>
      <c r="AL66" s="7"/>
      <c r="AM66" s="7"/>
      <c r="AN66" s="7"/>
    </row>
    <row r="67" ht="12.0" customHeight="1">
      <c r="A67" s="100"/>
      <c r="B67" s="101"/>
      <c r="C67" s="101"/>
      <c r="D67" s="101"/>
      <c r="E67" s="119">
        <v>31.0</v>
      </c>
      <c r="F67" s="132"/>
      <c r="G67" s="103"/>
      <c r="H67" s="29"/>
      <c r="I67" s="7"/>
      <c r="J67" s="7"/>
      <c r="K67" s="7"/>
      <c r="L67" s="7"/>
      <c r="M67" s="29"/>
      <c r="N67" s="141" t="str">
        <f>AH53</f>
        <v> </v>
      </c>
      <c r="O67" s="142"/>
      <c r="P67" s="147"/>
      <c r="Q67" s="144"/>
      <c r="R67" s="194"/>
      <c r="S67" s="29"/>
      <c r="T67" s="7"/>
      <c r="U67" s="7"/>
      <c r="V67" s="7"/>
      <c r="W67" s="7"/>
      <c r="X67" s="7"/>
      <c r="Y67" s="7"/>
      <c r="Z67" s="136"/>
      <c r="AA67" s="108">
        <v>32.0</v>
      </c>
      <c r="AB67" s="101"/>
      <c r="AC67" s="101"/>
      <c r="AD67" s="101"/>
      <c r="AE67" s="107"/>
      <c r="AF67" s="7"/>
      <c r="AG67" s="7"/>
      <c r="AH67" s="7"/>
      <c r="AI67" s="7"/>
      <c r="AJ67" s="7"/>
      <c r="AK67" s="7"/>
      <c r="AL67" s="7"/>
      <c r="AM67" s="7"/>
      <c r="AN67" s="7"/>
    </row>
    <row r="68" ht="12.0" customHeight="1">
      <c r="A68" s="108">
        <v>63.0</v>
      </c>
      <c r="B68" s="109" t="str">
        <f>IFERROR(VLOOKUP(A68,'пр.взв'!$D$6:$Q$70,2,0),"")</f>
        <v/>
      </c>
      <c r="C68" s="110" t="str">
        <f>IFERROR(VLOOKUP(A68,'пр.взв'!$D$6:$Q$70,5,0),"")</f>
        <v/>
      </c>
      <c r="D68" s="111" t="str">
        <f>IFERROR(VLOOKUP(A68,'пр.взв'!$D$6:$Q$70,8,0),"")</f>
        <v/>
      </c>
      <c r="E68" s="138"/>
      <c r="F68" s="103"/>
      <c r="G68" s="103"/>
      <c r="H68" s="114"/>
      <c r="I68" s="7"/>
      <c r="J68" s="7"/>
      <c r="K68" s="7"/>
      <c r="L68" s="7"/>
      <c r="M68" s="29"/>
      <c r="O68" s="144"/>
      <c r="P68" s="155"/>
      <c r="Q68" s="144"/>
      <c r="R68" s="156"/>
      <c r="S68" s="29"/>
      <c r="T68" s="7"/>
      <c r="U68" s="7"/>
      <c r="V68" s="7"/>
      <c r="W68" s="7"/>
      <c r="X68" s="7"/>
      <c r="Y68" s="7"/>
      <c r="Z68" s="7"/>
      <c r="AA68" s="143"/>
      <c r="AB68" s="109" t="str">
        <f>IFERROR(VLOOKUP(AE68,'пр.взв'!$D$6:$Q$70,2,0),"")</f>
        <v/>
      </c>
      <c r="AC68" s="110" t="str">
        <f>IFERROR(VLOOKUP(AE68,'пр.взв'!$D$6:$Q$70,5,0),"")</f>
        <v/>
      </c>
      <c r="AD68" s="111" t="str">
        <f>IFERROR(VLOOKUP(AE68,'пр.взв'!$D$6:$Q$70,8,0),"")</f>
        <v/>
      </c>
      <c r="AE68" s="119">
        <v>64.0</v>
      </c>
      <c r="AF68" s="7"/>
      <c r="AG68" s="7"/>
      <c r="AH68" s="7"/>
      <c r="AI68" s="7"/>
      <c r="AJ68" s="7"/>
      <c r="AK68" s="7"/>
      <c r="AL68" s="7"/>
      <c r="AM68" s="7"/>
      <c r="AN68" s="7"/>
    </row>
    <row r="69" ht="12.0" customHeight="1">
      <c r="A69" s="120"/>
      <c r="B69" s="121"/>
      <c r="C69" s="121"/>
      <c r="D69" s="121"/>
      <c r="E69" s="195"/>
      <c r="F69" s="103"/>
      <c r="G69" s="104"/>
      <c r="H69" s="29"/>
      <c r="I69" s="145"/>
      <c r="J69" s="7"/>
      <c r="K69" s="7"/>
      <c r="L69" s="7"/>
      <c r="M69" s="105"/>
      <c r="O69" s="141" t="str">
        <f>AH54</f>
        <v> </v>
      </c>
      <c r="P69" s="157"/>
      <c r="Q69" s="146" t="str">
        <f>AH55</f>
        <v/>
      </c>
      <c r="S69" s="29"/>
      <c r="T69" s="7"/>
      <c r="U69" s="7"/>
      <c r="V69" s="7"/>
      <c r="W69" s="7"/>
      <c r="X69" s="7"/>
      <c r="Y69" s="7"/>
      <c r="Z69" s="7"/>
      <c r="AA69" s="7"/>
      <c r="AB69" s="121"/>
      <c r="AC69" s="121"/>
      <c r="AD69" s="121"/>
      <c r="AE69" s="127"/>
      <c r="AF69" s="7"/>
      <c r="AG69" s="7"/>
      <c r="AH69" s="7"/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96"/>
      <c r="L70" s="196"/>
      <c r="M70" s="7"/>
      <c r="N70" s="7"/>
      <c r="P70" s="7"/>
      <c r="Q70" s="107"/>
      <c r="R70" s="145"/>
      <c r="S70" s="7"/>
      <c r="T70" s="7"/>
      <c r="U70" s="7"/>
      <c r="AF70" s="7"/>
      <c r="AG70" s="7"/>
      <c r="AH70" s="7"/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7" t="s">
        <v>279</v>
      </c>
      <c r="I71" s="87"/>
      <c r="J71" s="87"/>
      <c r="K71" s="196"/>
      <c r="L71" s="196"/>
      <c r="M71" s="196"/>
      <c r="N71" s="196"/>
      <c r="O71" s="196"/>
      <c r="P71" s="7" t="s">
        <v>279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ht="12.75" customHeight="1">
      <c r="A73" s="87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96"/>
      <c r="D73" s="197"/>
      <c r="E73" s="197"/>
      <c r="F73" s="197"/>
      <c r="G73" s="198" t="str">
        <f>IFERROR(__xludf.DUMMYFUNCTION("IMPORTRANGE('пр.взв'!N1,""Реквизиты!$C6"")"),"Болотский Р.М.")</f>
        <v>Болотский Р.М.</v>
      </c>
      <c r="J73" s="196" t="str">
        <f>IFERROR(__xludf.DUMMYFUNCTION("IMPORTRANGE('пр.взв'!N1,""Реквизиты!$C7"")"),"Москва")</f>
        <v>Москва</v>
      </c>
      <c r="K73" s="196"/>
      <c r="L73" s="196"/>
      <c r="M73" s="196"/>
      <c r="N73" s="196"/>
      <c r="O73" s="196"/>
      <c r="P73" s="7"/>
      <c r="Q73" s="7"/>
      <c r="R73" s="7"/>
      <c r="S73" s="7"/>
      <c r="T73" s="199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96"/>
      <c r="W73" s="196"/>
      <c r="X73" s="196"/>
      <c r="Y73" s="197"/>
      <c r="Z73" s="126"/>
      <c r="AA73" s="126"/>
      <c r="AB73" s="200" t="s">
        <v>294</v>
      </c>
      <c r="AC73" s="201" t="s">
        <v>295</v>
      </c>
      <c r="AD73" s="202"/>
      <c r="AE73" s="202"/>
      <c r="AF73" s="7"/>
      <c r="AG73" s="7"/>
      <c r="AH73" s="7"/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96"/>
      <c r="D74" s="196"/>
      <c r="E74" s="196"/>
      <c r="F74" s="196"/>
      <c r="G74" s="7"/>
      <c r="H74" s="7"/>
      <c r="I74" s="7"/>
      <c r="J74" s="7"/>
      <c r="K74" s="7"/>
      <c r="L74" s="7"/>
      <c r="M74" s="7"/>
      <c r="N74" s="7"/>
      <c r="O74" s="7"/>
      <c r="P74" s="7"/>
      <c r="Q74" s="196"/>
      <c r="R74" s="7"/>
      <c r="S74" s="7"/>
      <c r="T74" s="87"/>
      <c r="U74" s="7"/>
      <c r="V74" s="196"/>
      <c r="W74" s="196"/>
      <c r="X74" s="196"/>
      <c r="Y74" s="196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ht="12.0" customHeight="1">
      <c r="I75" s="7"/>
      <c r="Q75" s="196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H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H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H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H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H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H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H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H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H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H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H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H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H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H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H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H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H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H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H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H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H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H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H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H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H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H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H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H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H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H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H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H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H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H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H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H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H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H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H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H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H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H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H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H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H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H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H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H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H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H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H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H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H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H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H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H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H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H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H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H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H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H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H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H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H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H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H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H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H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H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H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H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H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H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H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H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H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H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H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H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H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H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H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H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H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H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H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H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H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H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H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H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H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H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H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H1000" s="7"/>
      <c r="AI1000" s="7"/>
      <c r="AJ1000" s="7"/>
      <c r="AK1000" s="7"/>
      <c r="AL1000" s="7"/>
      <c r="AM1000" s="7"/>
      <c r="AN1000" s="7"/>
    </row>
  </sheetData>
  <mergeCells count="280"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C11:C12"/>
    <mergeCell ref="D11:D12"/>
    <mergeCell ref="A13:A14"/>
    <mergeCell ref="B13:B14"/>
    <mergeCell ref="C13:C14"/>
    <mergeCell ref="D13:D1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L11:M11"/>
    <mergeCell ref="L14:M14"/>
    <mergeCell ref="AB17:AB18"/>
    <mergeCell ref="AB19:AB20"/>
    <mergeCell ref="AC19:AC20"/>
    <mergeCell ref="AD19:AD20"/>
    <mergeCell ref="AE19:AE20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46:A47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</mergeCells>
  <conditionalFormatting sqref="M8 L11:L13 M11:M17 L15:L16 M60">
    <cfRule type="cellIs" dxfId="0" priority="1" operator="greaterThan">
      <formula>$AH$3</formula>
    </cfRule>
  </conditionalFormatting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22" t="s">
        <v>296</v>
      </c>
      <c r="L1" s="122" t="s">
        <v>296</v>
      </c>
    </row>
    <row r="2" ht="12.0" customHeight="1">
      <c r="B2" s="73" t="str">
        <f>'пр.взв'!$D$4</f>
        <v/>
      </c>
      <c r="L2" s="73" t="str">
        <f>'пр.взв'!$D$4</f>
        <v/>
      </c>
    </row>
    <row r="3" ht="12.0" customHeight="1">
      <c r="B3" s="203">
        <v>0.0</v>
      </c>
      <c r="C3" s="7" t="s">
        <v>297</v>
      </c>
      <c r="L3" s="203">
        <f>B3</f>
        <v>0</v>
      </c>
      <c r="M3" s="7" t="s">
        <v>297</v>
      </c>
    </row>
    <row r="4" ht="25.5" customHeight="1">
      <c r="B4" s="204" t="s">
        <v>298</v>
      </c>
      <c r="C4" s="205" t="s">
        <v>299</v>
      </c>
      <c r="D4" s="206"/>
      <c r="E4" s="206"/>
      <c r="F4" s="206" t="s">
        <v>300</v>
      </c>
      <c r="G4" s="204" t="str">
        <f>'пр.взв'!G4</f>
        <v>В.к.  88  кг</v>
      </c>
      <c r="H4" s="205"/>
      <c r="I4" s="205"/>
      <c r="J4" s="205"/>
      <c r="K4" s="205"/>
      <c r="L4" s="204" t="s">
        <v>301</v>
      </c>
      <c r="M4" s="205" t="s">
        <v>299</v>
      </c>
      <c r="N4" s="206"/>
      <c r="O4" s="206"/>
      <c r="P4" s="206" t="s">
        <v>300</v>
      </c>
      <c r="Q4" s="204" t="str">
        <f>G4</f>
        <v>В.к.  88  кг</v>
      </c>
      <c r="R4" s="205"/>
      <c r="S4" s="205"/>
      <c r="T4" s="205"/>
    </row>
    <row r="5" ht="12.75" customHeight="1">
      <c r="A5" s="207" t="s">
        <v>302</v>
      </c>
      <c r="B5" s="208" t="s">
        <v>9</v>
      </c>
      <c r="C5" s="209" t="s">
        <v>10</v>
      </c>
      <c r="D5" s="210" t="s">
        <v>303</v>
      </c>
      <c r="E5" s="211" t="s">
        <v>304</v>
      </c>
      <c r="F5" s="212"/>
      <c r="G5" s="209" t="s">
        <v>305</v>
      </c>
      <c r="H5" s="213" t="s">
        <v>306</v>
      </c>
      <c r="I5" s="210" t="s">
        <v>307</v>
      </c>
      <c r="J5" s="214" t="s">
        <v>308</v>
      </c>
      <c r="K5" s="207" t="s">
        <v>302</v>
      </c>
      <c r="L5" s="208" t="s">
        <v>9</v>
      </c>
      <c r="M5" s="209" t="s">
        <v>10</v>
      </c>
      <c r="N5" s="210" t="s">
        <v>303</v>
      </c>
      <c r="O5" s="211" t="s">
        <v>304</v>
      </c>
      <c r="P5" s="212"/>
      <c r="Q5" s="209" t="s">
        <v>305</v>
      </c>
      <c r="R5" s="213" t="s">
        <v>306</v>
      </c>
      <c r="S5" s="210" t="s">
        <v>307</v>
      </c>
      <c r="T5" s="214" t="s">
        <v>308</v>
      </c>
    </row>
    <row r="6" ht="13.5" customHeight="1">
      <c r="A6" s="215"/>
      <c r="B6" s="107"/>
      <c r="C6" s="216"/>
      <c r="D6" s="216"/>
      <c r="E6" s="120"/>
      <c r="F6" s="127"/>
      <c r="G6" s="216"/>
      <c r="H6" s="216"/>
      <c r="I6" s="216"/>
      <c r="J6" s="217"/>
      <c r="K6" s="215"/>
      <c r="L6" s="107"/>
      <c r="M6" s="216"/>
      <c r="N6" s="216"/>
      <c r="O6" s="120"/>
      <c r="P6" s="127"/>
      <c r="Q6" s="216"/>
      <c r="R6" s="216"/>
      <c r="S6" s="216"/>
      <c r="T6" s="217"/>
    </row>
    <row r="7" ht="18.75" customHeight="1">
      <c r="A7" s="218">
        <v>1.0</v>
      </c>
      <c r="B7" s="219">
        <v>1.0</v>
      </c>
      <c r="C7" s="220" t="str">
        <f>IFERROR(VLOOKUP(B7,'пр.взв'!$D$6:$Q$70,2,0),"")</f>
        <v>БЕЛЕВ Вадим</v>
      </c>
      <c r="D7" s="221" t="str">
        <f>IFERROR(VLOOKUP(B7,'пр.взв'!$D$6:$Q$70,5,0),"")</f>
        <v>КМС</v>
      </c>
      <c r="E7" s="221" t="str">
        <f>IFERROR(VLOOKUP(B7,'пр.взв'!$D$6:$Q$70,6,0),"")</f>
        <v>СПБ</v>
      </c>
      <c r="F7" s="221" t="str">
        <f>IFERROR(VLOOKUP(B7,'пр.взв'!$D$6:$Q$70,8,0),"")</f>
        <v>Санкт-Петербург</v>
      </c>
      <c r="G7" s="222"/>
      <c r="H7" s="223"/>
      <c r="I7" s="224"/>
      <c r="J7" s="225"/>
      <c r="K7" s="226">
        <v>17.0</v>
      </c>
      <c r="L7" s="219">
        <v>2.0</v>
      </c>
      <c r="M7" s="227" t="str">
        <f>IFERROR(VLOOKUP(L7,'пр.взв'!$D$6:$Q$70,2,0),"")</f>
        <v>ОСИПЕНКО Виктор</v>
      </c>
      <c r="N7" s="228" t="str">
        <f>IFERROR(VLOOKUP(L7,'пр.взв'!$D$6:$Q$70,5,0),"")</f>
        <v>МСМК</v>
      </c>
      <c r="O7" s="228" t="str">
        <f>IFERROR(VLOOKUP(L7,'пр.взв'!$D$6:$Q$70,6,0),"")</f>
        <v>ЦФО</v>
      </c>
      <c r="P7" s="228" t="str">
        <f>IFERROR(VLOOKUP(L7,'пр.взв'!$D$6:$Q$70,8,0),"")</f>
        <v>Брянская</v>
      </c>
      <c r="Q7" s="229"/>
      <c r="R7" s="230"/>
      <c r="S7" s="231"/>
      <c r="T7" s="232"/>
    </row>
    <row r="8" ht="18.75" customHeight="1">
      <c r="A8" s="120"/>
      <c r="B8" s="233">
        <v>33.0</v>
      </c>
      <c r="C8" s="234" t="str">
        <f>IFERROR(VLOOKUP(B8,'пр.взв'!$D$6:$Q$70,2,0),"")</f>
        <v>РЯБОВ Сергей</v>
      </c>
      <c r="D8" s="221" t="str">
        <f>IFERROR(VLOOKUP(B8,'пр.взв'!$D$6:$Q$70,5,0),"")</f>
        <v>ЗМС</v>
      </c>
      <c r="E8" s="221" t="str">
        <f>IFERROR(VLOOKUP(B8,'пр.взв'!$D$6:$Q$70,6,0),"")</f>
        <v>МОС</v>
      </c>
      <c r="F8" s="221" t="str">
        <f>IFERROR(VLOOKUP(B8,'пр.взв'!$D$6:$Q$70,8,0),"")</f>
        <v>Москва</v>
      </c>
      <c r="G8" s="235"/>
      <c r="H8" s="235"/>
      <c r="I8" s="236"/>
      <c r="J8" s="236"/>
      <c r="K8" s="216"/>
      <c r="L8" s="233">
        <v>34.0</v>
      </c>
      <c r="M8" s="234" t="str">
        <f>IFERROR(VLOOKUP(L8,'пр.взв'!$D$6:$Q$70,2,0),"")</f>
        <v>МАНУКЯН Леван</v>
      </c>
      <c r="N8" s="237" t="str">
        <f>IFERROR(VLOOKUP(L8,'пр.взв'!$D$6:$Q$70,5,0),"")</f>
        <v>МСМК</v>
      </c>
      <c r="O8" s="237" t="str">
        <f>IFERROR(VLOOKUP(L8,'пр.взв'!$D$6:$Q$70,6,0),"")</f>
        <v>ЮФО</v>
      </c>
      <c r="P8" s="237" t="str">
        <f>IFERROR(VLOOKUP(L8,'пр.взв'!$D$6:$Q$70,8,0),"")</f>
        <v>Краснодарский</v>
      </c>
      <c r="Q8" s="235"/>
      <c r="R8" s="235"/>
      <c r="S8" s="236"/>
      <c r="T8" s="236"/>
    </row>
    <row r="9" ht="18.75" hidden="1" customHeight="1">
      <c r="A9" s="218">
        <v>2.0</v>
      </c>
      <c r="B9" s="219">
        <v>17.0</v>
      </c>
      <c r="C9" s="227" t="str">
        <f>IFERROR(VLOOKUP(B9,'пр.взв'!$D$6:$Q$70,2,0),"")</f>
        <v>МОНАКОВ Данила</v>
      </c>
      <c r="D9" s="228" t="str">
        <f>IFERROR(VLOOKUP(B9,'пр.взв'!$D$6:$Q$70,5,0),"")</f>
        <v>МС</v>
      </c>
      <c r="E9" s="228" t="str">
        <f>IFERROR(VLOOKUP(B9,'пр.взв'!$D$6:$Q$70,6,0),"")</f>
        <v>ДВФО</v>
      </c>
      <c r="F9" s="228" t="str">
        <f>IFERROR(VLOOKUP(B9,'пр.взв'!$D$6:$Q$70,8,0),"")</f>
        <v>Хабаровский</v>
      </c>
      <c r="G9" s="238"/>
      <c r="H9" s="239"/>
      <c r="I9" s="240"/>
      <c r="J9" s="228"/>
      <c r="K9" s="226">
        <v>18.0</v>
      </c>
      <c r="L9" s="219">
        <v>18.0</v>
      </c>
      <c r="M9" s="227" t="str">
        <f>IFERROR(VLOOKUP(L9,'пр.взв'!$D$6:$Q$70,2,0),"")</f>
        <v>ГАДЖИЕВ Шамиль</v>
      </c>
      <c r="N9" s="228" t="str">
        <f>IFERROR(VLOOKUP(L9,'пр.взв'!$D$6:$Q$70,5,0),"")</f>
        <v>МСМК</v>
      </c>
      <c r="O9" s="228" t="str">
        <f>IFERROR(VLOOKUP(L9,'пр.взв'!$D$6:$Q$70,6,0),"")</f>
        <v>МОС</v>
      </c>
      <c r="P9" s="228" t="str">
        <f>IFERROR(VLOOKUP(L9,'пр.взв'!$D$6:$Q$70,8,0),"")</f>
        <v>Москва</v>
      </c>
      <c r="Q9" s="229"/>
      <c r="R9" s="230"/>
      <c r="S9" s="231"/>
      <c r="T9" s="232"/>
    </row>
    <row r="10" ht="18.75" hidden="1" customHeight="1">
      <c r="A10" s="120"/>
      <c r="B10" s="233">
        <v>49.0</v>
      </c>
      <c r="C10" s="234" t="str">
        <f>IFERROR(VLOOKUP(B10,'пр.взв'!$D$6:$Q$70,2,0),"")</f>
        <v/>
      </c>
      <c r="D10" s="237" t="str">
        <f>IFERROR(VLOOKUP(B10,'пр.взв'!$D$6:$Q$70,5,0),"")</f>
        <v/>
      </c>
      <c r="E10" s="237" t="str">
        <f>IFERROR(VLOOKUP(B10,'пр.взв'!$D$6:$Q$70,6,0),"")</f>
        <v/>
      </c>
      <c r="F10" s="237" t="str">
        <f>IFERROR(VLOOKUP(B10,'пр.взв'!$D$6:$Q$70,8,0),"")</f>
        <v/>
      </c>
      <c r="G10" s="235"/>
      <c r="H10" s="235"/>
      <c r="I10" s="236"/>
      <c r="J10" s="236"/>
      <c r="K10" s="216"/>
      <c r="L10" s="233">
        <v>50.0</v>
      </c>
      <c r="M10" s="234" t="str">
        <f>IFERROR(VLOOKUP(L10,'пр.взв'!$D$6:$Q$70,2,0),"")</f>
        <v/>
      </c>
      <c r="N10" s="237" t="str">
        <f>IFERROR(VLOOKUP(L10,'пр.взв'!$D$6:$Q$70,5,0),"")</f>
        <v/>
      </c>
      <c r="O10" s="237" t="str">
        <f>IFERROR(VLOOKUP(L10,'пр.взв'!$D$6:$Q$70,6,0),"")</f>
        <v/>
      </c>
      <c r="P10" s="237" t="str">
        <f>IFERROR(VLOOKUP(L10,'пр.взв'!$D$6:$Q$70,8,0),"")</f>
        <v/>
      </c>
      <c r="Q10" s="235"/>
      <c r="R10" s="235"/>
      <c r="S10" s="236"/>
      <c r="T10" s="236"/>
    </row>
    <row r="11" ht="18.75" hidden="1" customHeight="1">
      <c r="A11" s="218">
        <v>3.0</v>
      </c>
      <c r="B11" s="219">
        <v>9.0</v>
      </c>
      <c r="C11" s="227" t="str">
        <f>IFERROR(VLOOKUP(B11,'пр.взв'!$D$6:$Q$70,2,0),"")</f>
        <v>ЗИМИН Максим</v>
      </c>
      <c r="D11" s="228" t="str">
        <f>IFERROR(VLOOKUP(B11,'пр.взв'!$D$6:$Q$70,5,0),"")</f>
        <v>МС</v>
      </c>
      <c r="E11" s="228" t="str">
        <f>IFERROR(VLOOKUP(B11,'пр.взв'!$D$6:$Q$70,6,0),"")</f>
        <v>ЦФО</v>
      </c>
      <c r="F11" s="228" t="str">
        <f>IFERROR(VLOOKUP(B11,'пр.взв'!$D$6:$Q$70,8,0),"")</f>
        <v>Воронежская</v>
      </c>
      <c r="G11" s="238"/>
      <c r="H11" s="223"/>
      <c r="I11" s="224"/>
      <c r="J11" s="225"/>
      <c r="K11" s="226">
        <v>19.0</v>
      </c>
      <c r="L11" s="219">
        <v>10.0</v>
      </c>
      <c r="M11" s="227" t="str">
        <f>IFERROR(VLOOKUP(L11,'пр.взв'!$D$6:$Q$70,2,0),"")</f>
        <v>СУХАНОВ Денис</v>
      </c>
      <c r="N11" s="228" t="str">
        <f>IFERROR(VLOOKUP(L11,'пр.взв'!$D$6:$Q$70,5,0),"")</f>
        <v>МСМК</v>
      </c>
      <c r="O11" s="228" t="str">
        <f>IFERROR(VLOOKUP(L11,'пр.взв'!$D$6:$Q$70,6,0),"")</f>
        <v>УФО</v>
      </c>
      <c r="P11" s="228" t="str">
        <f>IFERROR(VLOOKUP(L11,'пр.взв'!$D$6:$Q$70,8,0),"")</f>
        <v>Свердловская-Курганская</v>
      </c>
      <c r="Q11" s="229"/>
      <c r="R11" s="230"/>
      <c r="S11" s="231"/>
      <c r="T11" s="232"/>
    </row>
    <row r="12" ht="18.75" hidden="1" customHeight="1">
      <c r="A12" s="120"/>
      <c r="B12" s="233">
        <v>41.0</v>
      </c>
      <c r="C12" s="234" t="str">
        <f>IFERROR(VLOOKUP(B12,'пр.взв'!$D$6:$Q$70,2,0),"")</f>
        <v/>
      </c>
      <c r="D12" s="237" t="str">
        <f>IFERROR(VLOOKUP(B12,'пр.взв'!$D$6:$Q$70,5,0),"")</f>
        <v/>
      </c>
      <c r="E12" s="237" t="str">
        <f>IFERROR(VLOOKUP(B12,'пр.взв'!$D$6:$Q$70,6,0),"")</f>
        <v/>
      </c>
      <c r="F12" s="237" t="str">
        <f>IFERROR(VLOOKUP(B12,'пр.взв'!$D$6:$Q$70,8,0),"")</f>
        <v/>
      </c>
      <c r="G12" s="235"/>
      <c r="H12" s="235"/>
      <c r="I12" s="236"/>
      <c r="J12" s="236"/>
      <c r="K12" s="216"/>
      <c r="L12" s="233">
        <v>42.0</v>
      </c>
      <c r="M12" s="234" t="str">
        <f>IFERROR(VLOOKUP(L12,'пр.взв'!$D$6:$Q$70,2,0),"")</f>
        <v/>
      </c>
      <c r="N12" s="237" t="str">
        <f>IFERROR(VLOOKUP(L12,'пр.взв'!$D$6:$Q$70,5,0),"")</f>
        <v/>
      </c>
      <c r="O12" s="237" t="str">
        <f>IFERROR(VLOOKUP(L12,'пр.взв'!$D$6:$Q$70,6,0),"")</f>
        <v/>
      </c>
      <c r="P12" s="237" t="str">
        <f>IFERROR(VLOOKUP(L12,'пр.взв'!$D$6:$Q$70,8,0),"")</f>
        <v/>
      </c>
      <c r="Q12" s="235"/>
      <c r="R12" s="235"/>
      <c r="S12" s="236"/>
      <c r="T12" s="236"/>
    </row>
    <row r="13" ht="18.75" hidden="1" customHeight="1">
      <c r="A13" s="218">
        <v>4.0</v>
      </c>
      <c r="B13" s="219">
        <v>25.0</v>
      </c>
      <c r="C13" s="227" t="str">
        <f>IFERROR(VLOOKUP(B13,'пр.взв'!$D$6:$Q$70,2,0),"")</f>
        <v>ИВАНОВ Максим</v>
      </c>
      <c r="D13" s="228" t="str">
        <f>IFERROR(VLOOKUP(B13,'пр.взв'!$D$6:$Q$70,5,0),"")</f>
        <v>МСМК</v>
      </c>
      <c r="E13" s="228" t="str">
        <f>IFERROR(VLOOKUP(B13,'пр.взв'!$D$6:$Q$70,6,0),"")</f>
        <v>ПФО</v>
      </c>
      <c r="F13" s="228" t="str">
        <f>IFERROR(VLOOKUP(B13,'пр.взв'!$D$6:$Q$70,8,0),"")</f>
        <v>Чувашская</v>
      </c>
      <c r="G13" s="238"/>
      <c r="H13" s="239"/>
      <c r="I13" s="240"/>
      <c r="J13" s="228"/>
      <c r="K13" s="226">
        <v>20.0</v>
      </c>
      <c r="L13" s="219">
        <v>26.0</v>
      </c>
      <c r="M13" s="227" t="str">
        <f>IFERROR(VLOOKUP(L13,'пр.взв'!$D$6:$Q$70,2,0),"")</f>
        <v>БАБАЕВ  Рауль</v>
      </c>
      <c r="N13" s="228" t="str">
        <f>IFERROR(VLOOKUP(L13,'пр.взв'!$D$6:$Q$70,5,0),"")</f>
        <v>МС</v>
      </c>
      <c r="O13" s="228" t="str">
        <f>IFERROR(VLOOKUP(L13,'пр.взв'!$D$6:$Q$70,6,0),"")</f>
        <v>ЦФО</v>
      </c>
      <c r="P13" s="228" t="str">
        <f>IFERROR(VLOOKUP(L13,'пр.взв'!$D$6:$Q$70,8,0),"")</f>
        <v>Рязанская</v>
      </c>
      <c r="Q13" s="229"/>
      <c r="R13" s="230"/>
      <c r="S13" s="231"/>
      <c r="T13" s="232"/>
    </row>
    <row r="14" ht="18.75" hidden="1" customHeight="1">
      <c r="A14" s="120"/>
      <c r="B14" s="233">
        <v>57.0</v>
      </c>
      <c r="C14" s="234" t="str">
        <f>IFERROR(VLOOKUP(B14,'пр.взв'!$D$6:$Q$70,2,0),"")</f>
        <v/>
      </c>
      <c r="D14" s="237" t="str">
        <f>IFERROR(VLOOKUP(B14,'пр.взв'!$D$6:$Q$70,5,0),"")</f>
        <v/>
      </c>
      <c r="E14" s="237" t="str">
        <f>IFERROR(VLOOKUP(B14,'пр.взв'!$D$6:$Q$70,6,0),"")</f>
        <v/>
      </c>
      <c r="F14" s="237" t="str">
        <f>IFERROR(VLOOKUP(B14,'пр.взв'!$D$6:$Q$70,8,0),"")</f>
        <v/>
      </c>
      <c r="G14" s="235"/>
      <c r="H14" s="235"/>
      <c r="I14" s="236"/>
      <c r="J14" s="236"/>
      <c r="K14" s="216"/>
      <c r="L14" s="233">
        <v>58.0</v>
      </c>
      <c r="M14" s="234" t="str">
        <f>IFERROR(VLOOKUP(L14,'пр.взв'!$D$6:$Q$70,2,0),"")</f>
        <v/>
      </c>
      <c r="N14" s="237" t="str">
        <f>IFERROR(VLOOKUP(L14,'пр.взв'!$D$6:$Q$70,5,0),"")</f>
        <v/>
      </c>
      <c r="O14" s="237" t="str">
        <f>IFERROR(VLOOKUP(L14,'пр.взв'!$D$6:$Q$70,6,0),"")</f>
        <v/>
      </c>
      <c r="P14" s="237" t="str">
        <f>IFERROR(VLOOKUP(L14,'пр.взв'!$D$6:$Q$70,8,0),"")</f>
        <v/>
      </c>
      <c r="Q14" s="235"/>
      <c r="R14" s="235"/>
      <c r="S14" s="236"/>
      <c r="T14" s="236"/>
    </row>
    <row r="15" ht="18.75" customHeight="1">
      <c r="A15" s="241">
        <v>5.0</v>
      </c>
      <c r="B15" s="219">
        <v>5.0</v>
      </c>
      <c r="C15" s="227" t="str">
        <f>IFERROR(VLOOKUP(B15,'пр.взв'!$D$6:$Q$70,2,0),"")</f>
        <v>КАНАТЧИКОВ Александр</v>
      </c>
      <c r="D15" s="228" t="str">
        <f>IFERROR(VLOOKUP(B15,'пр.взв'!$D$6:$Q$70,5,0),"")</f>
        <v>МС</v>
      </c>
      <c r="E15" s="228" t="str">
        <f>IFERROR(VLOOKUP(B15,'пр.взв'!$D$6:$Q$70,6,0),"")</f>
        <v>УФО</v>
      </c>
      <c r="F15" s="228" t="str">
        <f>IFERROR(VLOOKUP(B15,'пр.взв'!$D$6:$Q$70,8,0),"")</f>
        <v>Свердловская</v>
      </c>
      <c r="G15" s="222"/>
      <c r="H15" s="223"/>
      <c r="I15" s="224"/>
      <c r="J15" s="225"/>
      <c r="K15" s="226">
        <v>21.0</v>
      </c>
      <c r="L15" s="219">
        <v>6.0</v>
      </c>
      <c r="M15" s="227" t="str">
        <f>IFERROR(VLOOKUP(L15,'пр.взв'!$D$6:$Q$70,2,0),"")</f>
        <v>ХАЧИРОВ Петр</v>
      </c>
      <c r="N15" s="228" t="str">
        <f>IFERROR(VLOOKUP(L15,'пр.взв'!$D$6:$Q$70,5,0),"")</f>
        <v>МС</v>
      </c>
      <c r="O15" s="228" t="str">
        <f>IFERROR(VLOOKUP(L15,'пр.взв'!$D$6:$Q$70,6,0),"")</f>
        <v>СКФО</v>
      </c>
      <c r="P15" s="228" t="str">
        <f>IFERROR(VLOOKUP(L15,'пр.взв'!$D$6:$Q$70,8,0),"")</f>
        <v>РСО-Алания</v>
      </c>
      <c r="Q15" s="229"/>
      <c r="R15" s="230"/>
      <c r="S15" s="231"/>
      <c r="T15" s="232"/>
    </row>
    <row r="16" ht="18.75" customHeight="1">
      <c r="A16" s="120"/>
      <c r="B16" s="233">
        <v>37.0</v>
      </c>
      <c r="C16" s="234" t="str">
        <f>IFERROR(VLOOKUP(B16,'пр.взв'!$D$6:$Q$70,2,0),"")</f>
        <v>ПАНОВ Владислав</v>
      </c>
      <c r="D16" s="237" t="str">
        <f>IFERROR(VLOOKUP(B16,'пр.взв'!$D$6:$Q$70,5,0),"")</f>
        <v>МС</v>
      </c>
      <c r="E16" s="237" t="str">
        <f>IFERROR(VLOOKUP(B16,'пр.взв'!$D$6:$Q$70,6,0),"")</f>
        <v>СФО</v>
      </c>
      <c r="F16" s="237" t="str">
        <f>IFERROR(VLOOKUP(B16,'пр.взв'!$D$6:$Q$70,8,0),"")</f>
        <v>Красноярский</v>
      </c>
      <c r="G16" s="235"/>
      <c r="H16" s="235"/>
      <c r="I16" s="236"/>
      <c r="J16" s="236"/>
      <c r="K16" s="216"/>
      <c r="L16" s="233">
        <v>38.0</v>
      </c>
      <c r="M16" s="234" t="str">
        <f>IFERROR(VLOOKUP(L16,'пр.взв'!$D$6:$Q$70,2,0),"")</f>
        <v>НЕДОБЕЖКИН Игорь</v>
      </c>
      <c r="N16" s="237" t="str">
        <f>IFERROR(VLOOKUP(L16,'пр.взв'!$D$6:$Q$70,5,0),"")</f>
        <v>МС</v>
      </c>
      <c r="O16" s="237" t="str">
        <f>IFERROR(VLOOKUP(L16,'пр.взв'!$D$6:$Q$70,6,0),"")</f>
        <v>СПБ</v>
      </c>
      <c r="P16" s="237" t="str">
        <f>IFERROR(VLOOKUP(L16,'пр.взв'!$D$6:$Q$70,8,0),"")</f>
        <v>Санкт-Петербург</v>
      </c>
      <c r="Q16" s="235"/>
      <c r="R16" s="235"/>
      <c r="S16" s="236"/>
      <c r="T16" s="236"/>
    </row>
    <row r="17" ht="18.75" hidden="1" customHeight="1">
      <c r="A17" s="218">
        <v>6.0</v>
      </c>
      <c r="B17" s="219">
        <v>21.0</v>
      </c>
      <c r="C17" s="227" t="str">
        <f>IFERROR(VLOOKUP(B17,'пр.взв'!$D$6:$Q$70,2,0),"")</f>
        <v>БОЖА Юрий</v>
      </c>
      <c r="D17" s="228" t="str">
        <f>IFERROR(VLOOKUP(B17,'пр.взв'!$D$6:$Q$70,5,0),"")</f>
        <v>КМС</v>
      </c>
      <c r="E17" s="228" t="str">
        <f>IFERROR(VLOOKUP(B17,'пр.взв'!$D$6:$Q$70,6,0),"")</f>
        <v>ЦФО</v>
      </c>
      <c r="F17" s="228" t="str">
        <f>IFERROR(VLOOKUP(B17,'пр.взв'!$D$6:$Q$70,8,0),"")</f>
        <v>Брянская</v>
      </c>
      <c r="G17" s="238"/>
      <c r="H17" s="239"/>
      <c r="I17" s="240"/>
      <c r="J17" s="228"/>
      <c r="K17" s="226">
        <v>22.0</v>
      </c>
      <c r="L17" s="219">
        <v>22.0</v>
      </c>
      <c r="M17" s="227" t="str">
        <f>IFERROR(VLOOKUP(L17,'пр.взв'!$D$6:$Q$70,2,0),"")</f>
        <v>УВАРОВ Андрей</v>
      </c>
      <c r="N17" s="228" t="str">
        <f>IFERROR(VLOOKUP(L17,'пр.взв'!$D$6:$Q$70,5,0),"")</f>
        <v>МСМК</v>
      </c>
      <c r="O17" s="228" t="str">
        <f>IFERROR(VLOOKUP(L17,'пр.взв'!$D$6:$Q$70,6,0),"")</f>
        <v>МОС</v>
      </c>
      <c r="P17" s="228" t="str">
        <f>IFERROR(VLOOKUP(L17,'пр.взв'!$D$6:$Q$70,8,0),"")</f>
        <v>Москва</v>
      </c>
      <c r="Q17" s="229"/>
      <c r="R17" s="230"/>
      <c r="S17" s="231"/>
      <c r="T17" s="232"/>
    </row>
    <row r="18" ht="18.75" hidden="1" customHeight="1">
      <c r="A18" s="100"/>
      <c r="B18" s="233">
        <v>53.0</v>
      </c>
      <c r="C18" s="234" t="str">
        <f>IFERROR(VLOOKUP(B18,'пр.взв'!$D$6:$Q$70,2,0),"")</f>
        <v/>
      </c>
      <c r="D18" s="237" t="str">
        <f>IFERROR(VLOOKUP(B18,'пр.взв'!$D$6:$Q$70,5,0),"")</f>
        <v/>
      </c>
      <c r="E18" s="237" t="str">
        <f>IFERROR(VLOOKUP(B18,'пр.взв'!$D$6:$Q$70,6,0),"")</f>
        <v/>
      </c>
      <c r="F18" s="237" t="str">
        <f>IFERROR(VLOOKUP(B18,'пр.взв'!$D$6:$Q$70,8,0),"")</f>
        <v/>
      </c>
      <c r="G18" s="235"/>
      <c r="H18" s="235"/>
      <c r="I18" s="236"/>
      <c r="J18" s="236"/>
      <c r="K18" s="216"/>
      <c r="L18" s="233">
        <v>54.0</v>
      </c>
      <c r="M18" s="234" t="str">
        <f>IFERROR(VLOOKUP(L18,'пр.взв'!$D$6:$Q$70,2,0),"")</f>
        <v/>
      </c>
      <c r="N18" s="237" t="str">
        <f>IFERROR(VLOOKUP(L18,'пр.взв'!$D$6:$Q$70,5,0),"")</f>
        <v/>
      </c>
      <c r="O18" s="237" t="str">
        <f>IFERROR(VLOOKUP(L18,'пр.взв'!$D$6:$Q$70,6,0),"")</f>
        <v/>
      </c>
      <c r="P18" s="237" t="str">
        <f>IFERROR(VLOOKUP(L18,'пр.взв'!$D$6:$Q$70,8,0),"")</f>
        <v/>
      </c>
      <c r="Q18" s="235"/>
      <c r="R18" s="235"/>
      <c r="S18" s="236"/>
      <c r="T18" s="236"/>
    </row>
    <row r="19" ht="18.75" hidden="1" customHeight="1">
      <c r="A19" s="218">
        <v>7.0</v>
      </c>
      <c r="B19" s="219">
        <v>13.0</v>
      </c>
      <c r="C19" s="227" t="str">
        <f>IFERROR(VLOOKUP(B19,'пр.взв'!$D$6:$Q$70,2,0),"")</f>
        <v>ЕЛИСЕЕВ Михаил</v>
      </c>
      <c r="D19" s="228" t="str">
        <f>IFERROR(VLOOKUP(B19,'пр.взв'!$D$6:$Q$70,5,0),"")</f>
        <v>КМС</v>
      </c>
      <c r="E19" s="228" t="str">
        <f>IFERROR(VLOOKUP(B19,'пр.взв'!$D$6:$Q$70,6,0),"")</f>
        <v>ПФО</v>
      </c>
      <c r="F19" s="228" t="str">
        <f>IFERROR(VLOOKUP(B19,'пр.взв'!$D$6:$Q$70,8,0),"")</f>
        <v>Пермский</v>
      </c>
      <c r="G19" s="222"/>
      <c r="H19" s="223"/>
      <c r="I19" s="224"/>
      <c r="J19" s="225"/>
      <c r="K19" s="226">
        <v>23.0</v>
      </c>
      <c r="L19" s="219">
        <v>14.0</v>
      </c>
      <c r="M19" s="227" t="str">
        <f>IFERROR(VLOOKUP(L19,'пр.взв'!$D$6:$Q$70,2,0),"")</f>
        <v>БУДИМИРОВ Алексей</v>
      </c>
      <c r="N19" s="228" t="str">
        <f>IFERROR(VLOOKUP(L19,'пр.взв'!$D$6:$Q$70,5,0),"")</f>
        <v>МС</v>
      </c>
      <c r="O19" s="228" t="str">
        <f>IFERROR(VLOOKUP(L19,'пр.взв'!$D$6:$Q$70,6,0),"")</f>
        <v>ПФО</v>
      </c>
      <c r="P19" s="228" t="str">
        <f>IFERROR(VLOOKUP(L19,'пр.взв'!$D$6:$Q$70,8,0),"")</f>
        <v>Пензенская</v>
      </c>
      <c r="Q19" s="229"/>
      <c r="R19" s="230"/>
      <c r="S19" s="231"/>
      <c r="T19" s="232"/>
    </row>
    <row r="20" ht="18.75" hidden="1" customHeight="1">
      <c r="A20" s="120"/>
      <c r="B20" s="233">
        <v>45.0</v>
      </c>
      <c r="C20" s="234" t="str">
        <f>IFERROR(VLOOKUP(B20,'пр.взв'!$D$6:$Q$70,2,0),"")</f>
        <v/>
      </c>
      <c r="D20" s="237" t="str">
        <f>IFERROR(VLOOKUP(B20,'пр.взв'!$D$6:$Q$70,5,0),"")</f>
        <v/>
      </c>
      <c r="E20" s="237" t="str">
        <f>IFERROR(VLOOKUP(B20,'пр.взв'!$D$6:$Q$70,6,0),"")</f>
        <v/>
      </c>
      <c r="F20" s="237" t="str">
        <f>IFERROR(VLOOKUP(B20,'пр.взв'!$D$6:$Q$70,8,0),"")</f>
        <v/>
      </c>
      <c r="G20" s="235"/>
      <c r="H20" s="235"/>
      <c r="I20" s="236"/>
      <c r="J20" s="236"/>
      <c r="K20" s="216"/>
      <c r="L20" s="233">
        <v>46.0</v>
      </c>
      <c r="M20" s="234" t="str">
        <f>IFERROR(VLOOKUP(L20,'пр.взв'!$D$6:$Q$70,2,0),"")</f>
        <v/>
      </c>
      <c r="N20" s="237" t="str">
        <f>IFERROR(VLOOKUP(L20,'пр.взв'!$D$6:$Q$70,5,0),"")</f>
        <v/>
      </c>
      <c r="O20" s="237" t="str">
        <f>IFERROR(VLOOKUP(L20,'пр.взв'!$D$6:$Q$70,6,0),"")</f>
        <v/>
      </c>
      <c r="P20" s="237" t="str">
        <f>IFERROR(VLOOKUP(L20,'пр.взв'!$D$6:$Q$70,8,0),"")</f>
        <v/>
      </c>
      <c r="Q20" s="235"/>
      <c r="R20" s="235"/>
      <c r="S20" s="236"/>
      <c r="T20" s="236"/>
    </row>
    <row r="21" ht="18.75" hidden="1" customHeight="1">
      <c r="A21" s="218">
        <v>8.0</v>
      </c>
      <c r="B21" s="219">
        <v>29.0</v>
      </c>
      <c r="C21" s="227" t="str">
        <f>IFERROR(VLOOKUP(B21,'пр.взв'!$D$6:$Q$70,2,0),"")</f>
        <v>НУЖНЕНКОВ Александр</v>
      </c>
      <c r="D21" s="228" t="str">
        <f>IFERROR(VLOOKUP(B21,'пр.взв'!$D$6:$Q$70,5,0),"")</f>
        <v>МС</v>
      </c>
      <c r="E21" s="228" t="str">
        <f>IFERROR(VLOOKUP(B21,'пр.взв'!$D$6:$Q$70,6,0),"")</f>
        <v>ЮФО</v>
      </c>
      <c r="F21" s="228" t="str">
        <f>IFERROR(VLOOKUP(B21,'пр.взв'!$D$6:$Q$70,8,0),"")</f>
        <v>Ростовская</v>
      </c>
      <c r="G21" s="238"/>
      <c r="H21" s="239"/>
      <c r="I21" s="240"/>
      <c r="J21" s="228"/>
      <c r="K21" s="242">
        <v>24.0</v>
      </c>
      <c r="L21" s="219">
        <v>30.0</v>
      </c>
      <c r="M21" s="227" t="str">
        <f>IFERROR(VLOOKUP(L21,'пр.взв'!$D$6:$Q$70,2,0),"")</f>
        <v>КИРЮХИН Сергей</v>
      </c>
      <c r="N21" s="228" t="str">
        <f>IFERROR(VLOOKUP(L21,'пр.взв'!$D$6:$Q$70,5,0),"")</f>
        <v>ЗМС</v>
      </c>
      <c r="O21" s="228" t="str">
        <f>IFERROR(VLOOKUP(L21,'пр.взв'!$D$6:$Q$70,6,0),"")</f>
        <v>СПБ</v>
      </c>
      <c r="P21" s="228" t="str">
        <f>IFERROR(VLOOKUP(L21,'пр.взв'!$D$6:$Q$70,8,0),"")</f>
        <v>Санкт-Петербург</v>
      </c>
      <c r="Q21" s="229"/>
      <c r="R21" s="230"/>
      <c r="S21" s="231"/>
      <c r="T21" s="232"/>
    </row>
    <row r="22" ht="18.75" hidden="1" customHeight="1">
      <c r="A22" s="100"/>
      <c r="B22" s="233">
        <v>61.0</v>
      </c>
      <c r="C22" s="234" t="str">
        <f>IFERROR(VLOOKUP(B22,'пр.взв'!$D$6:$Q$70,2,0),"")</f>
        <v/>
      </c>
      <c r="D22" s="237" t="str">
        <f>IFERROR(VLOOKUP(B22,'пр.взв'!$D$6:$Q$70,5,0),"")</f>
        <v/>
      </c>
      <c r="E22" s="237" t="str">
        <f>IFERROR(VLOOKUP(B22,'пр.взв'!$D$6:$Q$70,6,0),"")</f>
        <v/>
      </c>
      <c r="F22" s="237" t="str">
        <f>IFERROR(VLOOKUP(B22,'пр.взв'!$D$6:$Q$70,8,0),"")</f>
        <v/>
      </c>
      <c r="G22" s="235"/>
      <c r="H22" s="235"/>
      <c r="I22" s="236"/>
      <c r="J22" s="236"/>
      <c r="K22" s="217"/>
      <c r="L22" s="233">
        <v>62.0</v>
      </c>
      <c r="M22" s="234" t="str">
        <f>IFERROR(VLOOKUP(L22,'пр.взв'!$D$6:$Q$70,2,0),"")</f>
        <v/>
      </c>
      <c r="N22" s="237" t="str">
        <f>IFERROR(VLOOKUP(L22,'пр.взв'!$D$6:$Q$70,5,0),"")</f>
        <v/>
      </c>
      <c r="O22" s="237" t="str">
        <f>IFERROR(VLOOKUP(L22,'пр.взв'!$D$6:$Q$70,6,0),"")</f>
        <v/>
      </c>
      <c r="P22" s="237" t="str">
        <f>IFERROR(VLOOKUP(L22,'пр.взв'!$D$6:$Q$70,8,0),"")</f>
        <v/>
      </c>
      <c r="Q22" s="235"/>
      <c r="R22" s="235"/>
      <c r="S22" s="236"/>
      <c r="T22" s="236"/>
    </row>
    <row r="23" ht="18.75" customHeight="1">
      <c r="A23" s="218">
        <v>9.0</v>
      </c>
      <c r="B23" s="243">
        <v>3.0</v>
      </c>
      <c r="C23" s="227" t="str">
        <f>IFERROR(VLOOKUP(B23,'пр.взв'!$D$6:$Q$70,2,0),"")</f>
        <v>ПАНАИТОВ Артур</v>
      </c>
      <c r="D23" s="228" t="str">
        <f>IFERROR(VLOOKUP(B23,'пр.взв'!$D$6:$Q$70,5,0),"")</f>
        <v>МС</v>
      </c>
      <c r="E23" s="228" t="str">
        <f>IFERROR(VLOOKUP(B23,'пр.взв'!$D$6:$Q$70,6,0),"")</f>
        <v>СПБ</v>
      </c>
      <c r="F23" s="228" t="str">
        <f>IFERROR(VLOOKUP(B23,'пр.взв'!$D$6:$Q$70,8,0),"")</f>
        <v>Санкт-Петербург</v>
      </c>
      <c r="G23" s="222"/>
      <c r="H23" s="223"/>
      <c r="I23" s="224"/>
      <c r="J23" s="225"/>
      <c r="K23" s="244">
        <v>25.0</v>
      </c>
      <c r="L23" s="219">
        <v>4.0</v>
      </c>
      <c r="M23" s="227" t="str">
        <f>IFERROR(VLOOKUP(L23,'пр.взв'!$D$6:$Q$70,2,0),"")</f>
        <v>УЛЬЯХОВ Александр</v>
      </c>
      <c r="N23" s="228" t="str">
        <f>IFERROR(VLOOKUP(L23,'пр.взв'!$D$6:$Q$70,5,0),"")</f>
        <v>МСМК</v>
      </c>
      <c r="O23" s="228" t="str">
        <f>IFERROR(VLOOKUP(L23,'пр.взв'!$D$6:$Q$70,6,0),"")</f>
        <v>ЦФО</v>
      </c>
      <c r="P23" s="228" t="str">
        <f>IFERROR(VLOOKUP(L23,'пр.взв'!$D$6:$Q$70,8,0),"")</f>
        <v>Брянская</v>
      </c>
      <c r="Q23" s="229"/>
      <c r="R23" s="230"/>
      <c r="S23" s="231"/>
      <c r="T23" s="232"/>
      <c r="U23" s="7"/>
    </row>
    <row r="24" ht="18.75" customHeight="1">
      <c r="A24" s="120"/>
      <c r="B24" s="233">
        <v>35.0</v>
      </c>
      <c r="C24" s="234" t="str">
        <f>IFERROR(VLOOKUP(B24,'пр.взв'!$D$6:$Q$70,2,0),"")</f>
        <v>ЛОМАКИН Александр</v>
      </c>
      <c r="D24" s="237" t="str">
        <f>IFERROR(VLOOKUP(B24,'пр.взв'!$D$6:$Q$70,5,0),"")</f>
        <v>МСМК</v>
      </c>
      <c r="E24" s="237" t="str">
        <f>IFERROR(VLOOKUP(B24,'пр.взв'!$D$6:$Q$70,6,0),"")</f>
        <v>МОС</v>
      </c>
      <c r="F24" s="237" t="str">
        <f>IFERROR(VLOOKUP(B24,'пр.взв'!$D$6:$Q$70,8,0),"")</f>
        <v>Москва</v>
      </c>
      <c r="G24" s="235"/>
      <c r="H24" s="235"/>
      <c r="I24" s="236"/>
      <c r="J24" s="236"/>
      <c r="K24" s="217"/>
      <c r="L24" s="233">
        <v>36.0</v>
      </c>
      <c r="M24" s="234" t="str">
        <f>IFERROR(VLOOKUP(L24,'пр.взв'!$D$6:$Q$70,2,0),"")</f>
        <v>БЕРЛИН Павел</v>
      </c>
      <c r="N24" s="237" t="str">
        <f>IFERROR(VLOOKUP(L24,'пр.взв'!$D$6:$Q$70,5,0),"")</f>
        <v>КМС</v>
      </c>
      <c r="O24" s="237" t="str">
        <f>IFERROR(VLOOKUP(L24,'пр.взв'!$D$6:$Q$70,6,0),"")</f>
        <v>СФО</v>
      </c>
      <c r="P24" s="237" t="str">
        <f>IFERROR(VLOOKUP(L24,'пр.взв'!$D$6:$Q$70,8,0),"")</f>
        <v>Красноярский</v>
      </c>
      <c r="Q24" s="235"/>
      <c r="R24" s="235"/>
      <c r="S24" s="236"/>
      <c r="T24" s="236"/>
      <c r="U24" s="7"/>
    </row>
    <row r="25" ht="18.75" hidden="1" customHeight="1">
      <c r="A25" s="218">
        <v>10.0</v>
      </c>
      <c r="B25" s="219">
        <v>19.0</v>
      </c>
      <c r="C25" s="227" t="str">
        <f>IFERROR(VLOOKUP(B25,'пр.взв'!$D$6:$Q$70,2,0),"")</f>
        <v>БЕЗРОДНОВ Даниил</v>
      </c>
      <c r="D25" s="228" t="str">
        <f>IFERROR(VLOOKUP(B25,'пр.взв'!$D$6:$Q$70,5,0),"")</f>
        <v>МС</v>
      </c>
      <c r="E25" s="228" t="str">
        <f>IFERROR(VLOOKUP(B25,'пр.взв'!$D$6:$Q$70,6,0),"")</f>
        <v>УФО</v>
      </c>
      <c r="F25" s="228" t="str">
        <f>IFERROR(VLOOKUP(B25,'пр.взв'!$D$6:$Q$70,8,0),"")</f>
        <v>Тюменская</v>
      </c>
      <c r="G25" s="238"/>
      <c r="H25" s="239"/>
      <c r="I25" s="240"/>
      <c r="J25" s="228"/>
      <c r="K25" s="226">
        <v>26.0</v>
      </c>
      <c r="L25" s="219">
        <v>20.0</v>
      </c>
      <c r="M25" s="227" t="str">
        <f>IFERROR(VLOOKUP(L25,'пр.взв'!$D$6:$Q$70,2,0),"")</f>
        <v>ПЕРЕПЕЛЮК Андрей</v>
      </c>
      <c r="N25" s="228" t="str">
        <f>IFERROR(VLOOKUP(L25,'пр.взв'!$D$6:$Q$70,5,0),"")</f>
        <v>МСМК</v>
      </c>
      <c r="O25" s="228" t="str">
        <f>IFERROR(VLOOKUP(L25,'пр.взв'!$D$6:$Q$70,6,0),"")</f>
        <v>МОС</v>
      </c>
      <c r="P25" s="228" t="str">
        <f>IFERROR(VLOOKUP(L25,'пр.взв'!$D$6:$Q$70,8,0),"")</f>
        <v>Москва</v>
      </c>
      <c r="Q25" s="229"/>
      <c r="R25" s="230"/>
      <c r="S25" s="231"/>
      <c r="T25" s="232"/>
    </row>
    <row r="26" ht="18.75" hidden="1" customHeight="1">
      <c r="A26" s="100"/>
      <c r="B26" s="233">
        <v>51.0</v>
      </c>
      <c r="C26" s="234" t="str">
        <f>IFERROR(VLOOKUP(B26,'пр.взв'!$D$6:$Q$70,2,0),"")</f>
        <v/>
      </c>
      <c r="D26" s="237" t="str">
        <f>IFERROR(VLOOKUP(B26,'пр.взв'!$D$6:$Q$70,5,0),"")</f>
        <v/>
      </c>
      <c r="E26" s="237" t="str">
        <f>IFERROR(VLOOKUP(B26,'пр.взв'!$D$6:$Q$70,6,0),"")</f>
        <v/>
      </c>
      <c r="F26" s="237" t="str">
        <f>IFERROR(VLOOKUP(B26,'пр.взв'!$D$6:$Q$70,8,0),"")</f>
        <v/>
      </c>
      <c r="G26" s="235"/>
      <c r="H26" s="235"/>
      <c r="I26" s="236"/>
      <c r="J26" s="236"/>
      <c r="K26" s="216"/>
      <c r="L26" s="233">
        <v>52.0</v>
      </c>
      <c r="M26" s="234" t="str">
        <f>IFERROR(VLOOKUP(L26,'пр.взв'!$D$6:$Q$70,2,0),"")</f>
        <v/>
      </c>
      <c r="N26" s="237" t="str">
        <f>IFERROR(VLOOKUP(L26,'пр.взв'!$D$6:$Q$70,5,0),"")</f>
        <v/>
      </c>
      <c r="O26" s="237" t="str">
        <f>IFERROR(VLOOKUP(L26,'пр.взв'!$D$6:$Q$70,6,0),"")</f>
        <v/>
      </c>
      <c r="P26" s="237" t="str">
        <f>IFERROR(VLOOKUP(L26,'пр.взв'!$D$6:$Q$70,8,0),"")</f>
        <v/>
      </c>
      <c r="Q26" s="235"/>
      <c r="R26" s="235"/>
      <c r="S26" s="236"/>
      <c r="T26" s="236"/>
    </row>
    <row r="27" ht="18.75" hidden="1" customHeight="1">
      <c r="A27" s="218">
        <v>11.0</v>
      </c>
      <c r="B27" s="219">
        <v>11.0</v>
      </c>
      <c r="C27" s="227" t="str">
        <f>IFERROR(VLOOKUP(B27,'пр.взв'!$D$6:$Q$70,2,0),"")</f>
        <v>МАКСИМОВ Евгений</v>
      </c>
      <c r="D27" s="228" t="str">
        <f>IFERROR(VLOOKUP(B27,'пр.взв'!$D$6:$Q$70,5,0),"")</f>
        <v>МСМК</v>
      </c>
      <c r="E27" s="228" t="str">
        <f>IFERROR(VLOOKUP(B27,'пр.взв'!$D$6:$Q$70,6,0),"")</f>
        <v>ЦФО</v>
      </c>
      <c r="F27" s="228" t="str">
        <f>IFERROR(VLOOKUP(B27,'пр.взв'!$D$6:$Q$70,8,0),"")</f>
        <v>Московская</v>
      </c>
      <c r="G27" s="222"/>
      <c r="H27" s="223"/>
      <c r="I27" s="224"/>
      <c r="J27" s="225"/>
      <c r="K27" s="226">
        <v>27.0</v>
      </c>
      <c r="L27" s="219">
        <v>12.0</v>
      </c>
      <c r="M27" s="227" t="str">
        <f>IFERROR(VLOOKUP(L27,'пр.взв'!$D$6:$Q$70,2,0),"")</f>
        <v>КАЗАРЯН Самвел</v>
      </c>
      <c r="N27" s="228" t="str">
        <f>IFERROR(VLOOKUP(L27,'пр.взв'!$D$6:$Q$70,5,0),"")</f>
        <v>ЗМС</v>
      </c>
      <c r="O27" s="228" t="str">
        <f>IFERROR(VLOOKUP(L27,'пр.взв'!$D$6:$Q$70,6,0),"")</f>
        <v>ДВФО</v>
      </c>
      <c r="P27" s="228" t="str">
        <f>IFERROR(VLOOKUP(L27,'пр.взв'!$D$6:$Q$70,8,0),"")</f>
        <v>Амурская</v>
      </c>
      <c r="Q27" s="229"/>
      <c r="R27" s="230"/>
      <c r="S27" s="231"/>
      <c r="T27" s="232"/>
    </row>
    <row r="28" ht="18.75" hidden="1" customHeight="1">
      <c r="A28" s="120"/>
      <c r="B28" s="233">
        <v>43.0</v>
      </c>
      <c r="C28" s="234" t="str">
        <f>IFERROR(VLOOKUP(B28,'пр.взв'!$D$6:$Q$70,2,0),"")</f>
        <v/>
      </c>
      <c r="D28" s="237" t="str">
        <f>IFERROR(VLOOKUP(B28,'пр.взв'!$D$6:$Q$70,5,0),"")</f>
        <v/>
      </c>
      <c r="E28" s="237" t="str">
        <f>IFERROR(VLOOKUP(B28,'пр.взв'!$D$6:$Q$70,6,0),"")</f>
        <v/>
      </c>
      <c r="F28" s="237" t="str">
        <f>IFERROR(VLOOKUP(B28,'пр.взв'!$D$6:$Q$70,8,0),"")</f>
        <v/>
      </c>
      <c r="G28" s="235"/>
      <c r="H28" s="235"/>
      <c r="I28" s="236"/>
      <c r="J28" s="236"/>
      <c r="K28" s="216"/>
      <c r="L28" s="233">
        <v>44.0</v>
      </c>
      <c r="M28" s="234" t="str">
        <f>IFERROR(VLOOKUP(L28,'пр.взв'!$D$6:$Q$70,2,0),"")</f>
        <v/>
      </c>
      <c r="N28" s="237" t="str">
        <f>IFERROR(VLOOKUP(L28,'пр.взв'!$D$6:$Q$70,5,0),"")</f>
        <v/>
      </c>
      <c r="O28" s="237" t="str">
        <f>IFERROR(VLOOKUP(L28,'пр.взв'!$D$6:$Q$70,6,0),"")</f>
        <v/>
      </c>
      <c r="P28" s="237" t="str">
        <f>IFERROR(VLOOKUP(L28,'пр.взв'!$D$6:$Q$70,8,0),"")</f>
        <v/>
      </c>
      <c r="Q28" s="235"/>
      <c r="R28" s="235"/>
      <c r="S28" s="236"/>
      <c r="T28" s="236"/>
    </row>
    <row r="29" ht="18.75" hidden="1" customHeight="1">
      <c r="A29" s="218">
        <v>12.0</v>
      </c>
      <c r="B29" s="219">
        <v>27.0</v>
      </c>
      <c r="C29" s="227" t="str">
        <f>IFERROR(VLOOKUP(B29,'пр.взв'!$D$6:$Q$70,2,0),"")</f>
        <v>МЕРКУЛЬЕВ  Виктор</v>
      </c>
      <c r="D29" s="228" t="str">
        <f>IFERROR(VLOOKUP(B29,'пр.взв'!$D$6:$Q$70,5,0),"")</f>
        <v>КМС</v>
      </c>
      <c r="E29" s="228" t="str">
        <f>IFERROR(VLOOKUP(B29,'пр.взв'!$D$6:$Q$70,6,0),"")</f>
        <v>СФО</v>
      </c>
      <c r="F29" s="228" t="str">
        <f>IFERROR(VLOOKUP(B29,'пр.взв'!$D$6:$Q$70,8,0),"")</f>
        <v>Р.Алтай</v>
      </c>
      <c r="G29" s="238"/>
      <c r="H29" s="239"/>
      <c r="I29" s="240"/>
      <c r="J29" s="228"/>
      <c r="K29" s="226">
        <v>28.0</v>
      </c>
      <c r="L29" s="219">
        <v>28.0</v>
      </c>
      <c r="M29" s="227" t="str">
        <f>IFERROR(VLOOKUP(L29,'пр.взв'!$D$6:$Q$70,2,0),"")</f>
        <v>ГЕРЕКОВ Рустам</v>
      </c>
      <c r="N29" s="228" t="str">
        <f>IFERROR(VLOOKUP(L29,'пр.взв'!$D$6:$Q$70,5,0),"")</f>
        <v>МСМК</v>
      </c>
      <c r="O29" s="228" t="str">
        <f>IFERROR(VLOOKUP(L29,'пр.взв'!$D$6:$Q$70,6,0),"")</f>
        <v>СПБ</v>
      </c>
      <c r="P29" s="228" t="str">
        <f>IFERROR(VLOOKUP(L29,'пр.взв'!$D$6:$Q$70,8,0),"")</f>
        <v>Санкт-Петербург</v>
      </c>
      <c r="Q29" s="229"/>
      <c r="R29" s="230"/>
      <c r="S29" s="231"/>
      <c r="T29" s="232"/>
    </row>
    <row r="30" ht="18.75" hidden="1" customHeight="1">
      <c r="A30" s="100"/>
      <c r="B30" s="233">
        <v>59.0</v>
      </c>
      <c r="C30" s="234" t="str">
        <f>IFERROR(VLOOKUP(B30,'пр.взв'!$D$6:$Q$70,2,0),"")</f>
        <v/>
      </c>
      <c r="D30" s="237" t="str">
        <f>IFERROR(VLOOKUP(B30,'пр.взв'!$D$6:$Q$70,5,0),"")</f>
        <v/>
      </c>
      <c r="E30" s="237" t="str">
        <f>IFERROR(VLOOKUP(B30,'пр.взв'!$D$6:$Q$70,6,0),"")</f>
        <v/>
      </c>
      <c r="F30" s="237" t="str">
        <f>IFERROR(VLOOKUP(B30,'пр.взв'!$D$6:$Q$70,8,0),"")</f>
        <v/>
      </c>
      <c r="G30" s="235"/>
      <c r="H30" s="235"/>
      <c r="I30" s="236"/>
      <c r="J30" s="236"/>
      <c r="K30" s="216"/>
      <c r="L30" s="233">
        <v>60.0</v>
      </c>
      <c r="M30" s="234" t="str">
        <f>IFERROR(VLOOKUP(L30,'пр.взв'!$D$6:$Q$70,2,0),"")</f>
        <v/>
      </c>
      <c r="N30" s="237" t="str">
        <f>IFERROR(VLOOKUP(L30,'пр.взв'!$D$6:$Q$70,5,0),"")</f>
        <v/>
      </c>
      <c r="O30" s="237" t="str">
        <f>IFERROR(VLOOKUP(L30,'пр.взв'!$D$6:$Q$70,6,0),"")</f>
        <v/>
      </c>
      <c r="P30" s="237" t="str">
        <f>IFERROR(VLOOKUP(L30,'пр.взв'!$D$6:$Q$70,8,0),"")</f>
        <v/>
      </c>
      <c r="Q30" s="235"/>
      <c r="R30" s="235"/>
      <c r="S30" s="236"/>
      <c r="T30" s="236"/>
    </row>
    <row r="31" ht="18.75" hidden="1" customHeight="1">
      <c r="A31" s="218">
        <v>13.0</v>
      </c>
      <c r="B31" s="219">
        <v>7.0</v>
      </c>
      <c r="C31" s="227" t="str">
        <f>IFERROR(VLOOKUP(B31,'пр.взв'!$D$6:$Q$70,2,0),"")</f>
        <v>ЖДАНОВ Даниил</v>
      </c>
      <c r="D31" s="228" t="str">
        <f>IFERROR(VLOOKUP(B31,'пр.взв'!$D$6:$Q$70,5,0),"")</f>
        <v>МС</v>
      </c>
      <c r="E31" s="228" t="str">
        <f>IFERROR(VLOOKUP(B31,'пр.взв'!$D$6:$Q$70,6,0),"")</f>
        <v>ПФО</v>
      </c>
      <c r="F31" s="228" t="str">
        <f>IFERROR(VLOOKUP(B31,'пр.взв'!$D$6:$Q$70,8,0),"")</f>
        <v>Самарская</v>
      </c>
      <c r="G31" s="222"/>
      <c r="H31" s="223"/>
      <c r="I31" s="224"/>
      <c r="J31" s="225"/>
      <c r="K31" s="226">
        <v>29.0</v>
      </c>
      <c r="L31" s="219">
        <v>8.0</v>
      </c>
      <c r="M31" s="227" t="str">
        <f>IFERROR(VLOOKUP(L31,'пр.взв'!$D$6:$Q$70,2,0),"")</f>
        <v>ШОГЕНОВ Ислам</v>
      </c>
      <c r="N31" s="228" t="str">
        <f>IFERROR(VLOOKUP(L31,'пр.взв'!$D$6:$Q$70,5,0),"")</f>
        <v>МС</v>
      </c>
      <c r="O31" s="228" t="str">
        <f>IFERROR(VLOOKUP(L31,'пр.взв'!$D$6:$Q$70,6,0),"")</f>
        <v>СКФО</v>
      </c>
      <c r="P31" s="228" t="str">
        <f>IFERROR(VLOOKUP(L31,'пр.взв'!$D$6:$Q$70,8,0),"")</f>
        <v>КБР</v>
      </c>
      <c r="Q31" s="229"/>
      <c r="R31" s="230"/>
      <c r="S31" s="231"/>
      <c r="T31" s="232"/>
    </row>
    <row r="32" ht="18.75" hidden="1" customHeight="1">
      <c r="A32" s="120"/>
      <c r="B32" s="233">
        <v>39.0</v>
      </c>
      <c r="C32" s="234" t="str">
        <f>IFERROR(VLOOKUP(B32,'пр.взв'!$D$6:$Q$70,2,0),"")</f>
        <v/>
      </c>
      <c r="D32" s="237" t="str">
        <f>IFERROR(VLOOKUP(B32,'пр.взв'!$D$6:$Q$70,5,0),"")</f>
        <v/>
      </c>
      <c r="E32" s="237" t="str">
        <f>IFERROR(VLOOKUP(B32,'пр.взв'!$D$6:$Q$70,6,0),"")</f>
        <v/>
      </c>
      <c r="F32" s="237" t="str">
        <f>IFERROR(VLOOKUP(B32,'пр.взв'!$D$6:$Q$70,8,0),"")</f>
        <v/>
      </c>
      <c r="G32" s="235"/>
      <c r="H32" s="235"/>
      <c r="I32" s="236"/>
      <c r="J32" s="236"/>
      <c r="K32" s="216"/>
      <c r="L32" s="233">
        <v>40.0</v>
      </c>
      <c r="M32" s="234" t="str">
        <f>IFERROR(VLOOKUP(L32,'пр.взв'!$D$6:$Q$70,2,0),"")</f>
        <v/>
      </c>
      <c r="N32" s="237" t="str">
        <f>IFERROR(VLOOKUP(L32,'пр.взв'!$D$6:$Q$70,5,0),"")</f>
        <v/>
      </c>
      <c r="O32" s="237" t="str">
        <f>IFERROR(VLOOKUP(L32,'пр.взв'!$D$6:$Q$70,6,0),"")</f>
        <v/>
      </c>
      <c r="P32" s="237" t="str">
        <f>IFERROR(VLOOKUP(L32,'пр.взв'!$D$6:$Q$70,8,0),"")</f>
        <v/>
      </c>
      <c r="Q32" s="235"/>
      <c r="R32" s="235"/>
      <c r="S32" s="236"/>
      <c r="T32" s="236"/>
    </row>
    <row r="33" ht="18.75" hidden="1" customHeight="1">
      <c r="A33" s="218">
        <v>14.0</v>
      </c>
      <c r="B33" s="219">
        <v>23.0</v>
      </c>
      <c r="C33" s="227" t="str">
        <f>IFERROR(VLOOKUP(B33,'пр.взв'!$D$6:$Q$70,2,0),"")</f>
        <v>КУРБАНОВ Аслан</v>
      </c>
      <c r="D33" s="228" t="str">
        <f>IFERROR(VLOOKUP(B33,'пр.взв'!$D$6:$Q$70,5,0),"")</f>
        <v>МС</v>
      </c>
      <c r="E33" s="228" t="str">
        <f>IFERROR(VLOOKUP(B33,'пр.взв'!$D$6:$Q$70,6,0),"")</f>
        <v>СКФО</v>
      </c>
      <c r="F33" s="228" t="str">
        <f>IFERROR(VLOOKUP(B33,'пр.взв'!$D$6:$Q$70,8,0),"")</f>
        <v>Р.Дагестан</v>
      </c>
      <c r="G33" s="238"/>
      <c r="H33" s="239"/>
      <c r="I33" s="240"/>
      <c r="J33" s="228"/>
      <c r="K33" s="226">
        <v>30.0</v>
      </c>
      <c r="L33" s="219">
        <v>24.0</v>
      </c>
      <c r="M33" s="227" t="str">
        <f>IFERROR(VLOOKUP(L33,'пр.взв'!$D$6:$Q$70,2,0),"")</f>
        <v>АЛЕКСАНДРОВ Кирилл</v>
      </c>
      <c r="N33" s="228" t="str">
        <f>IFERROR(VLOOKUP(L33,'пр.взв'!$D$6:$Q$70,5,0),"")</f>
        <v>КМС</v>
      </c>
      <c r="O33" s="228" t="str">
        <f>IFERROR(VLOOKUP(L33,'пр.взв'!$D$6:$Q$70,6,0),"")</f>
        <v>УФО</v>
      </c>
      <c r="P33" s="228" t="str">
        <f>IFERROR(VLOOKUP(L33,'пр.взв'!$D$6:$Q$70,8,0),"")</f>
        <v>Челябинская</v>
      </c>
      <c r="Q33" s="229"/>
      <c r="R33" s="230"/>
      <c r="S33" s="231"/>
      <c r="T33" s="232"/>
    </row>
    <row r="34" ht="18.75" hidden="1" customHeight="1">
      <c r="A34" s="100"/>
      <c r="B34" s="233">
        <v>55.0</v>
      </c>
      <c r="C34" s="234" t="str">
        <f>IFERROR(VLOOKUP(B34,'пр.взв'!$D$6:$Q$70,2,0),"")</f>
        <v/>
      </c>
      <c r="D34" s="237" t="str">
        <f>IFERROR(VLOOKUP(B34,'пр.взв'!$D$6:$Q$70,5,0),"")</f>
        <v/>
      </c>
      <c r="E34" s="237" t="str">
        <f>IFERROR(VLOOKUP(B34,'пр.взв'!$D$6:$Q$70,6,0),"")</f>
        <v/>
      </c>
      <c r="F34" s="237" t="str">
        <f>IFERROR(VLOOKUP(B34,'пр.взв'!$D$6:$Q$70,8,0),"")</f>
        <v/>
      </c>
      <c r="G34" s="235"/>
      <c r="H34" s="235"/>
      <c r="I34" s="236"/>
      <c r="J34" s="236"/>
      <c r="K34" s="216"/>
      <c r="L34" s="233">
        <v>56.0</v>
      </c>
      <c r="M34" s="234" t="str">
        <f>IFERROR(VLOOKUP(L34,'пр.взв'!$D$6:$Q$70,2,0),"")</f>
        <v/>
      </c>
      <c r="N34" s="237" t="str">
        <f>IFERROR(VLOOKUP(L34,'пр.взв'!$D$6:$Q$70,5,0),"")</f>
        <v/>
      </c>
      <c r="O34" s="237" t="str">
        <f>IFERROR(VLOOKUP(L34,'пр.взв'!$D$6:$Q$70,6,0),"")</f>
        <v/>
      </c>
      <c r="P34" s="237" t="str">
        <f>IFERROR(VLOOKUP(L34,'пр.взв'!$D$6:$Q$70,8,0),"")</f>
        <v/>
      </c>
      <c r="Q34" s="235"/>
      <c r="R34" s="235"/>
      <c r="S34" s="236"/>
      <c r="T34" s="236"/>
    </row>
    <row r="35" ht="18.75" hidden="1" customHeight="1">
      <c r="A35" s="218">
        <v>15.0</v>
      </c>
      <c r="B35" s="219">
        <v>15.0</v>
      </c>
      <c r="C35" s="227" t="str">
        <f>IFERROR(VLOOKUP(B35,'пр.взв'!$D$6:$Q$70,2,0),"")</f>
        <v>ОСИПЮК Тарас</v>
      </c>
      <c r="D35" s="228" t="str">
        <f>IFERROR(VLOOKUP(B35,'пр.взв'!$D$6:$Q$70,5,0),"")</f>
        <v>МС</v>
      </c>
      <c r="E35" s="228" t="str">
        <f>IFERROR(VLOOKUP(B35,'пр.взв'!$D$6:$Q$70,6,0),"")</f>
        <v>МОС</v>
      </c>
      <c r="F35" s="228" t="str">
        <f>IFERROR(VLOOKUP(B35,'пр.взв'!$D$6:$Q$70,8,0),"")</f>
        <v>Москва</v>
      </c>
      <c r="G35" s="222"/>
      <c r="H35" s="223"/>
      <c r="I35" s="224"/>
      <c r="J35" s="225"/>
      <c r="K35" s="226">
        <v>31.0</v>
      </c>
      <c r="L35" s="219">
        <v>16.0</v>
      </c>
      <c r="M35" s="227" t="str">
        <f>IFERROR(VLOOKUP(L35,'пр.взв'!$D$6:$Q$70,2,0),"")</f>
        <v>АСКЕРОВ Джавид</v>
      </c>
      <c r="N35" s="228" t="str">
        <f>IFERROR(VLOOKUP(L35,'пр.взв'!$D$6:$Q$70,5,0),"")</f>
        <v>МС</v>
      </c>
      <c r="O35" s="228" t="str">
        <f>IFERROR(VLOOKUP(L35,'пр.взв'!$D$6:$Q$70,6,0),"")</f>
        <v>ПФО</v>
      </c>
      <c r="P35" s="228" t="str">
        <f>IFERROR(VLOOKUP(L35,'пр.взв'!$D$6:$Q$70,8,0),"")</f>
        <v>Нижегородская</v>
      </c>
      <c r="Q35" s="229"/>
      <c r="R35" s="230"/>
      <c r="S35" s="231"/>
      <c r="T35" s="232"/>
    </row>
    <row r="36" ht="18.75" hidden="1" customHeight="1">
      <c r="A36" s="120"/>
      <c r="B36" s="233">
        <v>47.0</v>
      </c>
      <c r="C36" s="234" t="str">
        <f>IFERROR(VLOOKUP(B36,'пр.взв'!$D$6:$Q$70,2,0),"")</f>
        <v/>
      </c>
      <c r="D36" s="237" t="str">
        <f>IFERROR(VLOOKUP(B36,'пр.взв'!$D$6:$Q$70,5,0),"")</f>
        <v/>
      </c>
      <c r="E36" s="237" t="str">
        <f>IFERROR(VLOOKUP(B36,'пр.взв'!$D$6:$Q$70,6,0),"")</f>
        <v/>
      </c>
      <c r="F36" s="237" t="str">
        <f>IFERROR(VLOOKUP(B36,'пр.взв'!$D$6:$Q$70,8,0),"")</f>
        <v/>
      </c>
      <c r="G36" s="235"/>
      <c r="H36" s="235"/>
      <c r="I36" s="236"/>
      <c r="J36" s="236"/>
      <c r="K36" s="216"/>
      <c r="L36" s="233">
        <v>48.0</v>
      </c>
      <c r="M36" s="234" t="str">
        <f>IFERROR(VLOOKUP(L36,'пр.взв'!$D$6:$Q$70,2,0),"")</f>
        <v/>
      </c>
      <c r="N36" s="237" t="str">
        <f>IFERROR(VLOOKUP(L36,'пр.взв'!$D$6:$Q$70,5,0),"")</f>
        <v/>
      </c>
      <c r="O36" s="237" t="str">
        <f>IFERROR(VLOOKUP(L36,'пр.взв'!$D$6:$Q$70,6,0),"")</f>
        <v/>
      </c>
      <c r="P36" s="237" t="str">
        <f>IFERROR(VLOOKUP(L36,'пр.взв'!$D$6:$Q$70,8,0),"")</f>
        <v/>
      </c>
      <c r="Q36" s="235"/>
      <c r="R36" s="235"/>
      <c r="S36" s="236"/>
      <c r="T36" s="236"/>
    </row>
    <row r="37" ht="18.75" hidden="1" customHeight="1">
      <c r="A37" s="242">
        <v>16.0</v>
      </c>
      <c r="B37" s="219">
        <v>31.0</v>
      </c>
      <c r="C37" s="227" t="str">
        <f>IFERROR(VLOOKUP(B37,'пр.взв'!$D$6:$Q$70,2,0),"")</f>
        <v>АБАЗОВ Аслан</v>
      </c>
      <c r="D37" s="228" t="str">
        <f>IFERROR(VLOOKUP(B37,'пр.взв'!$D$6:$Q$70,5,0),"")</f>
        <v>МС</v>
      </c>
      <c r="E37" s="228" t="str">
        <f>IFERROR(VLOOKUP(B37,'пр.взв'!$D$6:$Q$70,6,0),"")</f>
        <v>ЮФО</v>
      </c>
      <c r="F37" s="228" t="str">
        <f>IFERROR(VLOOKUP(B37,'пр.взв'!$D$6:$Q$70,8,0),"")</f>
        <v>Краснодарский</v>
      </c>
      <c r="G37" s="229"/>
      <c r="H37" s="230"/>
      <c r="I37" s="231"/>
      <c r="J37" s="232"/>
      <c r="K37" s="226">
        <v>32.0</v>
      </c>
      <c r="L37" s="219">
        <v>32.0</v>
      </c>
      <c r="M37" s="227" t="str">
        <f>IFERROR(VLOOKUP(L37,'пр.взв'!$D$6:$Q$70,2,0),"")</f>
        <v>СУРОВЦЕВ Антон</v>
      </c>
      <c r="N37" s="228" t="str">
        <f>IFERROR(VLOOKUP(L37,'пр.взв'!$D$6:$Q$70,5,0),"")</f>
        <v>МСМК</v>
      </c>
      <c r="O37" s="228" t="str">
        <f>IFERROR(VLOOKUP(L37,'пр.взв'!$D$6:$Q$70,6,0),"")</f>
        <v>МОС</v>
      </c>
      <c r="P37" s="228" t="str">
        <f>IFERROR(VLOOKUP(L37,'пр.взв'!$D$6:$Q$70,8,0),"")</f>
        <v>Москва</v>
      </c>
      <c r="Q37" s="229"/>
      <c r="R37" s="230"/>
      <c r="S37" s="231"/>
      <c r="T37" s="232"/>
    </row>
    <row r="38" ht="18.75" hidden="1" customHeight="1">
      <c r="A38" s="217"/>
      <c r="B38" s="233">
        <v>63.0</v>
      </c>
      <c r="C38" s="234" t="str">
        <f>IFERROR(VLOOKUP(B38,'пр.взв'!$D$6:$Q$70,2,0),"")</f>
        <v/>
      </c>
      <c r="D38" s="237" t="str">
        <f>IFERROR(VLOOKUP(B38,'пр.взв'!$D$6:$Q$70,5,0),"")</f>
        <v/>
      </c>
      <c r="E38" s="237" t="str">
        <f>IFERROR(VLOOKUP(B38,'пр.взв'!$D$6:$Q$70,6,0),"")</f>
        <v/>
      </c>
      <c r="F38" s="237" t="str">
        <f>IFERROR(VLOOKUP(B38,'пр.взв'!$D$6:$Q$70,8,0),"")</f>
        <v/>
      </c>
      <c r="G38" s="235"/>
      <c r="H38" s="235"/>
      <c r="I38" s="236"/>
      <c r="J38" s="236"/>
      <c r="K38" s="216"/>
      <c r="L38" s="233">
        <v>64.0</v>
      </c>
      <c r="M38" s="234" t="str">
        <f>IFERROR(VLOOKUP(L38,'пр.взв'!$D$6:$Q$70,2,0),"")</f>
        <v/>
      </c>
      <c r="N38" s="237" t="str">
        <f>IFERROR(VLOOKUP(L38,'пр.взв'!$D$6:$Q$70,5,0),"")</f>
        <v/>
      </c>
      <c r="O38" s="237" t="str">
        <f>IFERROR(VLOOKUP(L38,'пр.взв'!$D$6:$Q$70,6,0),"")</f>
        <v/>
      </c>
      <c r="P38" s="237" t="str">
        <f>IFERROR(VLOOKUP(L38,'пр.взв'!$D$6:$Q$70,8,0),"")</f>
        <v/>
      </c>
      <c r="Q38" s="235"/>
      <c r="R38" s="235"/>
      <c r="S38" s="236"/>
      <c r="T38" s="236"/>
    </row>
    <row r="39" ht="12.75" customHeight="1">
      <c r="B39" s="203">
        <f>B3</f>
        <v>0</v>
      </c>
      <c r="C39" s="7" t="s">
        <v>297</v>
      </c>
      <c r="L39" s="203">
        <f>L3</f>
        <v>0</v>
      </c>
      <c r="M39" s="7" t="s">
        <v>297</v>
      </c>
      <c r="N39" s="245"/>
      <c r="O39" s="245"/>
      <c r="P39" s="245"/>
      <c r="Q39" s="245"/>
      <c r="R39" s="245"/>
      <c r="S39" s="68"/>
      <c r="T39" s="68"/>
    </row>
    <row r="40" ht="25.5" customHeight="1">
      <c r="B40" s="204" t="s">
        <v>298</v>
      </c>
      <c r="C40" s="205" t="s">
        <v>299</v>
      </c>
      <c r="D40" s="206"/>
      <c r="E40" s="206"/>
      <c r="F40" s="206" t="s">
        <v>309</v>
      </c>
      <c r="G40" s="204" t="str">
        <f>G4</f>
        <v>В.к.  88  кг</v>
      </c>
      <c r="H40" s="205"/>
      <c r="I40" s="205"/>
      <c r="J40" s="205"/>
      <c r="K40" s="205"/>
      <c r="L40" s="204" t="s">
        <v>301</v>
      </c>
      <c r="M40" s="205" t="s">
        <v>299</v>
      </c>
      <c r="N40" s="206"/>
      <c r="O40" s="206"/>
      <c r="P40" s="206" t="s">
        <v>309</v>
      </c>
      <c r="Q40" s="204" t="str">
        <f>Q4</f>
        <v>В.к.  88  кг</v>
      </c>
      <c r="R40" s="205"/>
      <c r="S40" s="205"/>
      <c r="T40" s="205"/>
    </row>
    <row r="41" ht="12.75" customHeight="1">
      <c r="A41" s="207" t="s">
        <v>302</v>
      </c>
      <c r="B41" s="208" t="s">
        <v>9</v>
      </c>
      <c r="C41" s="209" t="s">
        <v>10</v>
      </c>
      <c r="D41" s="210" t="s">
        <v>303</v>
      </c>
      <c r="E41" s="211" t="s">
        <v>304</v>
      </c>
      <c r="F41" s="212"/>
      <c r="G41" s="209" t="s">
        <v>305</v>
      </c>
      <c r="H41" s="213" t="s">
        <v>306</v>
      </c>
      <c r="I41" s="210" t="s">
        <v>310</v>
      </c>
      <c r="J41" s="214" t="s">
        <v>308</v>
      </c>
      <c r="K41" s="207" t="s">
        <v>302</v>
      </c>
      <c r="L41" s="208" t="s">
        <v>9</v>
      </c>
      <c r="M41" s="209" t="s">
        <v>10</v>
      </c>
      <c r="N41" s="210" t="s">
        <v>303</v>
      </c>
      <c r="O41" s="211" t="s">
        <v>304</v>
      </c>
      <c r="P41" s="212"/>
      <c r="Q41" s="209" t="s">
        <v>305</v>
      </c>
      <c r="R41" s="213" t="s">
        <v>306</v>
      </c>
      <c r="S41" s="210" t="s">
        <v>310</v>
      </c>
      <c r="T41" s="214" t="s">
        <v>308</v>
      </c>
    </row>
    <row r="42" ht="12.75" customHeight="1">
      <c r="A42" s="215"/>
      <c r="B42" s="107"/>
      <c r="C42" s="216"/>
      <c r="D42" s="216"/>
      <c r="E42" s="120"/>
      <c r="F42" s="127"/>
      <c r="G42" s="216"/>
      <c r="H42" s="216"/>
      <c r="I42" s="216"/>
      <c r="J42" s="217"/>
      <c r="K42" s="215"/>
      <c r="L42" s="107"/>
      <c r="M42" s="216"/>
      <c r="N42" s="216"/>
      <c r="O42" s="120"/>
      <c r="P42" s="127"/>
      <c r="Q42" s="216"/>
      <c r="R42" s="216"/>
      <c r="S42" s="216"/>
      <c r="T42" s="217"/>
    </row>
    <row r="43" ht="19.5" customHeight="1">
      <c r="A43" s="218">
        <v>1.0</v>
      </c>
      <c r="B43" s="219" t="str">
        <f>'пр.хода'!E6</f>
        <v/>
      </c>
      <c r="C43" s="227" t="str">
        <f>IFERROR(VLOOKUP(B43,'пр.взв'!$D$6:$Q$70,2,0),"")</f>
        <v/>
      </c>
      <c r="D43" s="228" t="str">
        <f>IFERROR(VLOOKUP(B43,'пр.взв'!$D$6:$Q$70,5,0),"")</f>
        <v/>
      </c>
      <c r="E43" s="228" t="str">
        <f>IFERROR(VLOOKUP(B43,'пр.взв'!$D$6:$Q$70,6,0),"")</f>
        <v/>
      </c>
      <c r="F43" s="228" t="str">
        <f>IFERROR(VLOOKUP(B43,'пр.взв'!$D$6:$Q$70,8,0),"")</f>
        <v/>
      </c>
      <c r="G43" s="221"/>
      <c r="H43" s="219"/>
      <c r="I43" s="246"/>
      <c r="J43" s="221"/>
      <c r="K43" s="226">
        <v>9.0</v>
      </c>
      <c r="L43" s="219" t="str">
        <f>'пр.хода'!AA6</f>
        <v/>
      </c>
      <c r="M43" s="227" t="str">
        <f>IFERROR(VLOOKUP(L43,'пр.взв'!$D$6:$Q$70,2,0),"")</f>
        <v/>
      </c>
      <c r="N43" s="228" t="str">
        <f>IFERROR(VLOOKUP(L43,'пр.взв'!$D$6:$Q$70,5,0),"")</f>
        <v/>
      </c>
      <c r="O43" s="228" t="str">
        <f>IFERROR(VLOOKUP(L43,'пр.взв'!$D$6:$Q$70,6,0),"")</f>
        <v/>
      </c>
      <c r="P43" s="228" t="str">
        <f>IFERROR(VLOOKUP(L43,'пр.взв'!$D$6:$Q$70,8,0),"")</f>
        <v/>
      </c>
      <c r="Q43" s="222"/>
      <c r="R43" s="223"/>
      <c r="S43" s="224"/>
      <c r="T43" s="225"/>
    </row>
    <row r="44" ht="19.5" customHeight="1">
      <c r="A44" s="120"/>
      <c r="B44" s="233">
        <f>'пр.хода'!E10</f>
        <v>17</v>
      </c>
      <c r="C44" s="234" t="str">
        <f>IFERROR(VLOOKUP(B44,'пр.взв'!$D$6:$Q$70,2,0),"")</f>
        <v>МОНАКОВ Данила</v>
      </c>
      <c r="D44" s="237" t="str">
        <f>IFERROR(VLOOKUP(B44,'пр.взв'!$D$6:$Q$70,5,0),"")</f>
        <v>МС</v>
      </c>
      <c r="E44" s="237" t="str">
        <f>IFERROR(VLOOKUP(B44,'пр.взв'!$D$6:$Q$70,6,0),"")</f>
        <v>ДВФО</v>
      </c>
      <c r="F44" s="237" t="str">
        <f>IFERROR(VLOOKUP(B44,'пр.взв'!$D$6:$Q$70,8,0),"")</f>
        <v>Хабаровский</v>
      </c>
      <c r="G44" s="237"/>
      <c r="H44" s="233"/>
      <c r="I44" s="247"/>
      <c r="J44" s="237"/>
      <c r="K44" s="216"/>
      <c r="L44" s="233">
        <f>'пр.хода'!AA10</f>
        <v>18</v>
      </c>
      <c r="M44" s="234" t="str">
        <f>IFERROR(VLOOKUP(L44,'пр.взв'!$D$6:$Q$70,2,0),"")</f>
        <v>ГАДЖИЕВ Шамиль</v>
      </c>
      <c r="N44" s="237" t="str">
        <f>IFERROR(VLOOKUP(L44,'пр.взв'!$D$6:$Q$70,5,0),"")</f>
        <v>МСМК</v>
      </c>
      <c r="O44" s="237" t="str">
        <f>IFERROR(VLOOKUP(L44,'пр.взв'!$D$6:$Q$70,6,0),"")</f>
        <v>МОС</v>
      </c>
      <c r="P44" s="237" t="str">
        <f>IFERROR(VLOOKUP(L44,'пр.взв'!$D$6:$Q$70,8,0),"")</f>
        <v>Москва</v>
      </c>
      <c r="Q44" s="235"/>
      <c r="R44" s="235"/>
      <c r="S44" s="236"/>
      <c r="T44" s="236"/>
    </row>
    <row r="45" ht="19.5" customHeight="1">
      <c r="A45" s="218">
        <v>2.0</v>
      </c>
      <c r="B45" s="219">
        <f>'пр.хода'!E14</f>
        <v>9</v>
      </c>
      <c r="C45" s="227" t="str">
        <f>IFERROR(VLOOKUP(B45,'пр.взв'!$D$6:$Q$70,2,0),"")</f>
        <v>ЗИМИН Максим</v>
      </c>
      <c r="D45" s="228" t="str">
        <f>IFERROR(VLOOKUP(B45,'пр.взв'!$D$6:$Q$70,5,0),"")</f>
        <v>МС</v>
      </c>
      <c r="E45" s="228" t="str">
        <f>IFERROR(VLOOKUP(B45,'пр.взв'!$D$6:$Q$70,6,0),"")</f>
        <v>ЦФО</v>
      </c>
      <c r="F45" s="228" t="str">
        <f>IFERROR(VLOOKUP(B45,'пр.взв'!$D$6:$Q$70,8,0),"")</f>
        <v>Воронежская</v>
      </c>
      <c r="G45" s="228"/>
      <c r="H45" s="219"/>
      <c r="I45" s="248"/>
      <c r="J45" s="228"/>
      <c r="K45" s="226">
        <v>10.0</v>
      </c>
      <c r="L45" s="219">
        <f>'пр.хода'!AA14</f>
        <v>10</v>
      </c>
      <c r="M45" s="227" t="str">
        <f>IFERROR(VLOOKUP(L45,'пр.взв'!$D$6:$Q$70,2,0),"")</f>
        <v>СУХАНОВ Денис</v>
      </c>
      <c r="N45" s="228" t="str">
        <f>IFERROR(VLOOKUP(L45,'пр.взв'!$D$6:$Q$70,5,0),"")</f>
        <v>МСМК</v>
      </c>
      <c r="O45" s="228" t="str">
        <f>IFERROR(VLOOKUP(L45,'пр.взв'!$D$6:$Q$70,6,0),"")</f>
        <v>УФО</v>
      </c>
      <c r="P45" s="228" t="str">
        <f>IFERROR(VLOOKUP(L45,'пр.взв'!$D$6:$Q$70,8,0),"")</f>
        <v>Свердловская-Курганская</v>
      </c>
      <c r="Q45" s="238"/>
      <c r="R45" s="239"/>
      <c r="S45" s="240"/>
      <c r="T45" s="228"/>
    </row>
    <row r="46" ht="19.5" customHeight="1">
      <c r="A46" s="120"/>
      <c r="B46" s="233">
        <f>'пр.хода'!E18</f>
        <v>25</v>
      </c>
      <c r="C46" s="234" t="str">
        <f>IFERROR(VLOOKUP(B46,'пр.взв'!$D$6:$Q$70,2,0),"")</f>
        <v>ИВАНОВ Максим</v>
      </c>
      <c r="D46" s="237" t="str">
        <f>IFERROR(VLOOKUP(B46,'пр.взв'!$D$6:$Q$70,5,0),"")</f>
        <v>МСМК</v>
      </c>
      <c r="E46" s="237" t="str">
        <f>IFERROR(VLOOKUP(B46,'пр.взв'!$D$6:$Q$70,6,0),"")</f>
        <v>ПФО</v>
      </c>
      <c r="F46" s="237" t="str">
        <f>IFERROR(VLOOKUP(B46,'пр.взв'!$D$6:$Q$70,8,0),"")</f>
        <v>Чувашская</v>
      </c>
      <c r="G46" s="237"/>
      <c r="H46" s="233"/>
      <c r="I46" s="247"/>
      <c r="J46" s="237"/>
      <c r="K46" s="216"/>
      <c r="L46" s="233">
        <f>'пр.хода'!AA18</f>
        <v>26</v>
      </c>
      <c r="M46" s="234" t="str">
        <f>IFERROR(VLOOKUP(L46,'пр.взв'!$D$6:$Q$70,2,0),"")</f>
        <v>БАБАЕВ  Рауль</v>
      </c>
      <c r="N46" s="237" t="str">
        <f>IFERROR(VLOOKUP(L46,'пр.взв'!$D$6:$Q$70,5,0),"")</f>
        <v>МС</v>
      </c>
      <c r="O46" s="237" t="str">
        <f>IFERROR(VLOOKUP(L46,'пр.взв'!$D$6:$Q$70,6,0),"")</f>
        <v>ЦФО</v>
      </c>
      <c r="P46" s="237" t="str">
        <f>IFERROR(VLOOKUP(L46,'пр.взв'!$D$6:$Q$70,8,0),"")</f>
        <v>Рязанская</v>
      </c>
      <c r="Q46" s="235"/>
      <c r="R46" s="235"/>
      <c r="S46" s="236"/>
      <c r="T46" s="236"/>
    </row>
    <row r="47" ht="19.5" customHeight="1">
      <c r="A47" s="218">
        <v>3.0</v>
      </c>
      <c r="B47" s="219" t="str">
        <f>'пр.хода'!E22</f>
        <v/>
      </c>
      <c r="C47" s="227" t="str">
        <f>IFERROR(VLOOKUP(B47,'пр.взв'!$D$6:$Q$70,2,0),"")</f>
        <v/>
      </c>
      <c r="D47" s="228" t="str">
        <f>IFERROR(VLOOKUP(B47,'пр.взв'!$D$6:$Q$70,5,0),"")</f>
        <v/>
      </c>
      <c r="E47" s="228" t="str">
        <f>IFERROR(VLOOKUP(B47,'пр.взв'!$D$6:$Q$70,6,0),"")</f>
        <v/>
      </c>
      <c r="F47" s="228" t="str">
        <f>IFERROR(VLOOKUP(B47,'пр.взв'!$D$6:$Q$70,8,0),"")</f>
        <v/>
      </c>
      <c r="G47" s="221"/>
      <c r="H47" s="219"/>
      <c r="I47" s="246"/>
      <c r="J47" s="221"/>
      <c r="K47" s="226">
        <v>11.0</v>
      </c>
      <c r="L47" s="219" t="str">
        <f>'пр.хода'!AA22</f>
        <v/>
      </c>
      <c r="M47" s="227" t="str">
        <f>IFERROR(VLOOKUP(L47,'пр.взв'!$D$6:$Q$70,2,0),"")</f>
        <v/>
      </c>
      <c r="N47" s="228" t="str">
        <f>IFERROR(VLOOKUP(L47,'пр.взв'!$D$6:$Q$70,5,0),"")</f>
        <v/>
      </c>
      <c r="O47" s="228" t="str">
        <f>IFERROR(VLOOKUP(L47,'пр.взв'!$D$6:$Q$70,6,0),"")</f>
        <v/>
      </c>
      <c r="P47" s="228" t="str">
        <f>IFERROR(VLOOKUP(L47,'пр.взв'!$D$6:$Q$70,8,0),"")</f>
        <v/>
      </c>
      <c r="Q47" s="222"/>
      <c r="R47" s="223"/>
      <c r="S47" s="224"/>
      <c r="T47" s="225"/>
    </row>
    <row r="48" ht="19.5" customHeight="1">
      <c r="A48" s="120"/>
      <c r="B48" s="233">
        <f>'пр.хода'!E26</f>
        <v>21</v>
      </c>
      <c r="C48" s="234" t="str">
        <f>IFERROR(VLOOKUP(B48,'пр.взв'!$D$6:$Q$70,2,0),"")</f>
        <v>БОЖА Юрий</v>
      </c>
      <c r="D48" s="237" t="str">
        <f>IFERROR(VLOOKUP(B48,'пр.взв'!$D$6:$Q$70,5,0),"")</f>
        <v>КМС</v>
      </c>
      <c r="E48" s="237" t="str">
        <f>IFERROR(VLOOKUP(B48,'пр.взв'!$D$6:$Q$70,6,0),"")</f>
        <v>ЦФО</v>
      </c>
      <c r="F48" s="237" t="str">
        <f>IFERROR(VLOOKUP(B48,'пр.взв'!$D$6:$Q$70,8,0),"")</f>
        <v>Брянская</v>
      </c>
      <c r="G48" s="237"/>
      <c r="H48" s="233"/>
      <c r="I48" s="247"/>
      <c r="J48" s="237"/>
      <c r="K48" s="216"/>
      <c r="L48" s="233">
        <f>'пр.хода'!AA26</f>
        <v>22</v>
      </c>
      <c r="M48" s="234" t="str">
        <f>IFERROR(VLOOKUP(L48,'пр.взв'!$D$6:$Q$70,2,0),"")</f>
        <v>УВАРОВ Андрей</v>
      </c>
      <c r="N48" s="237" t="str">
        <f>IFERROR(VLOOKUP(L48,'пр.взв'!$D$6:$Q$70,5,0),"")</f>
        <v>МСМК</v>
      </c>
      <c r="O48" s="237" t="str">
        <f>IFERROR(VLOOKUP(L48,'пр.взв'!$D$6:$Q$70,6,0),"")</f>
        <v>МОС</v>
      </c>
      <c r="P48" s="237" t="str">
        <f>IFERROR(VLOOKUP(L48,'пр.взв'!$D$6:$Q$70,8,0),"")</f>
        <v>Москва</v>
      </c>
      <c r="Q48" s="235"/>
      <c r="R48" s="235"/>
      <c r="S48" s="236"/>
      <c r="T48" s="236"/>
    </row>
    <row r="49" ht="19.5" customHeight="1">
      <c r="A49" s="218">
        <v>4.0</v>
      </c>
      <c r="B49" s="219">
        <f>'пр.хода'!E30</f>
        <v>13</v>
      </c>
      <c r="C49" s="227" t="str">
        <f>IFERROR(VLOOKUP(B49,'пр.взв'!$D$6:$Q$70,2,0),"")</f>
        <v>ЕЛИСЕЕВ Михаил</v>
      </c>
      <c r="D49" s="228" t="str">
        <f>IFERROR(VLOOKUP(B49,'пр.взв'!$D$6:$Q$70,5,0),"")</f>
        <v>КМС</v>
      </c>
      <c r="E49" s="228" t="str">
        <f>IFERROR(VLOOKUP(B49,'пр.взв'!$D$6:$Q$70,6,0),"")</f>
        <v>ПФО</v>
      </c>
      <c r="F49" s="228" t="str">
        <f>IFERROR(VLOOKUP(B49,'пр.взв'!$D$6:$Q$70,8,0),"")</f>
        <v>Пермский</v>
      </c>
      <c r="G49" s="228"/>
      <c r="H49" s="219"/>
      <c r="I49" s="248"/>
      <c r="J49" s="228"/>
      <c r="K49" s="226">
        <v>12.0</v>
      </c>
      <c r="L49" s="219">
        <f>'пр.хода'!AA30</f>
        <v>14</v>
      </c>
      <c r="M49" s="227" t="str">
        <f>IFERROR(VLOOKUP(L49,'пр.взв'!$D$6:$Q$70,2,0),"")</f>
        <v>БУДИМИРОВ Алексей</v>
      </c>
      <c r="N49" s="228" t="str">
        <f>IFERROR(VLOOKUP(L49,'пр.взв'!$D$6:$Q$70,5,0),"")</f>
        <v>МС</v>
      </c>
      <c r="O49" s="228" t="str">
        <f>IFERROR(VLOOKUP(L49,'пр.взв'!$D$6:$Q$70,6,0),"")</f>
        <v>ПФО</v>
      </c>
      <c r="P49" s="228" t="str">
        <f>IFERROR(VLOOKUP(L49,'пр.взв'!$D$6:$Q$70,8,0),"")</f>
        <v>Пензенская</v>
      </c>
      <c r="Q49" s="229"/>
      <c r="R49" s="230"/>
      <c r="S49" s="231"/>
      <c r="T49" s="232"/>
    </row>
    <row r="50" ht="19.5" customHeight="1">
      <c r="A50" s="120"/>
      <c r="B50" s="233">
        <f>'пр.хода'!E34</f>
        <v>29</v>
      </c>
      <c r="C50" s="234" t="str">
        <f>IFERROR(VLOOKUP(B50,'пр.взв'!$D$6:$Q$70,2,0),"")</f>
        <v>НУЖНЕНКОВ Александр</v>
      </c>
      <c r="D50" s="237" t="str">
        <f>IFERROR(VLOOKUP(B50,'пр.взв'!$D$6:$Q$70,5,0),"")</f>
        <v>МС</v>
      </c>
      <c r="E50" s="237" t="str">
        <f>IFERROR(VLOOKUP(B50,'пр.взв'!$D$6:$Q$70,6,0),"")</f>
        <v>ЮФО</v>
      </c>
      <c r="F50" s="237" t="str">
        <f>IFERROR(VLOOKUP(B50,'пр.взв'!$D$6:$Q$70,8,0),"")</f>
        <v>Ростовская</v>
      </c>
      <c r="G50" s="237"/>
      <c r="H50" s="233"/>
      <c r="I50" s="247"/>
      <c r="J50" s="237"/>
      <c r="K50" s="216"/>
      <c r="L50" s="233">
        <f>'пр.хода'!AA34</f>
        <v>30</v>
      </c>
      <c r="M50" s="234" t="str">
        <f>IFERROR(VLOOKUP(L50,'пр.взв'!$D$6:$Q$70,2,0),"")</f>
        <v>КИРЮХИН Сергей</v>
      </c>
      <c r="N50" s="237" t="str">
        <f>IFERROR(VLOOKUP(L50,'пр.взв'!$D$6:$Q$70,5,0),"")</f>
        <v>ЗМС</v>
      </c>
      <c r="O50" s="237" t="str">
        <f>IFERROR(VLOOKUP(L50,'пр.взв'!$D$6:$Q$70,6,0),"")</f>
        <v>СПБ</v>
      </c>
      <c r="P50" s="237" t="str">
        <f>IFERROR(VLOOKUP(L50,'пр.взв'!$D$6:$Q$70,8,0),"")</f>
        <v>Санкт-Петербург</v>
      </c>
      <c r="Q50" s="235"/>
      <c r="R50" s="235"/>
      <c r="S50" s="236"/>
      <c r="T50" s="236"/>
    </row>
    <row r="51" ht="19.5" customHeight="1">
      <c r="A51" s="241">
        <v>5.0</v>
      </c>
      <c r="B51" s="219" t="str">
        <f>'пр.хода'!E39</f>
        <v/>
      </c>
      <c r="C51" s="227" t="str">
        <f>IFERROR(VLOOKUP(B51,'пр.взв'!$D$6:$Q$70,2,0),"")</f>
        <v/>
      </c>
      <c r="D51" s="228" t="str">
        <f>IFERROR(VLOOKUP(B51,'пр.взв'!$D$6:$Q$70,5,0),"")</f>
        <v/>
      </c>
      <c r="E51" s="228" t="str">
        <f>IFERROR(VLOOKUP(B51,'пр.взв'!$D$6:$Q$70,6,0),"")</f>
        <v/>
      </c>
      <c r="F51" s="228" t="str">
        <f>IFERROR(VLOOKUP(B51,'пр.взв'!$D$6:$Q$70,8,0),"")</f>
        <v/>
      </c>
      <c r="G51" s="221"/>
      <c r="H51" s="219"/>
      <c r="I51" s="246"/>
      <c r="J51" s="221"/>
      <c r="K51" s="226">
        <v>13.0</v>
      </c>
      <c r="L51" s="219" t="str">
        <f>'пр.хода'!AA39</f>
        <v/>
      </c>
      <c r="M51" s="227" t="str">
        <f>IFERROR(VLOOKUP(L51,'пр.взв'!$D$6:$Q$70,2,0),"")</f>
        <v/>
      </c>
      <c r="N51" s="228" t="str">
        <f>IFERROR(VLOOKUP(L51,'пр.взв'!$D$6:$Q$70,5,0),"")</f>
        <v/>
      </c>
      <c r="O51" s="228" t="str">
        <f>IFERROR(VLOOKUP(L51,'пр.взв'!$D$6:$Q$70,6,0),"")</f>
        <v/>
      </c>
      <c r="P51" s="228" t="str">
        <f>IFERROR(VLOOKUP(L51,'пр.взв'!$D$6:$Q$70,8,0),"")</f>
        <v/>
      </c>
      <c r="Q51" s="222"/>
      <c r="R51" s="223"/>
      <c r="S51" s="224"/>
      <c r="T51" s="225"/>
    </row>
    <row r="52" ht="19.5" customHeight="1">
      <c r="A52" s="120"/>
      <c r="B52" s="233">
        <f>'пр.хода'!E43</f>
        <v>19</v>
      </c>
      <c r="C52" s="234" t="str">
        <f>IFERROR(VLOOKUP(B52,'пр.взв'!$D$6:$Q$70,2,0),"")</f>
        <v>БЕЗРОДНОВ Даниил</v>
      </c>
      <c r="D52" s="237" t="str">
        <f>IFERROR(VLOOKUP(B52,'пр.взв'!$D$6:$Q$70,5,0),"")</f>
        <v>МС</v>
      </c>
      <c r="E52" s="237" t="str">
        <f>IFERROR(VLOOKUP(B52,'пр.взв'!$D$6:$Q$70,6,0),"")</f>
        <v>УФО</v>
      </c>
      <c r="F52" s="237" t="str">
        <f>IFERROR(VLOOKUP(B52,'пр.взв'!$D$6:$Q$70,8,0),"")</f>
        <v>Тюменская</v>
      </c>
      <c r="G52" s="237"/>
      <c r="H52" s="233"/>
      <c r="I52" s="247"/>
      <c r="J52" s="237"/>
      <c r="K52" s="216"/>
      <c r="L52" s="233">
        <f>'пр.хода'!AA43</f>
        <v>20</v>
      </c>
      <c r="M52" s="234" t="str">
        <f>IFERROR(VLOOKUP(L52,'пр.взв'!$D$6:$Q$70,2,0),"")</f>
        <v>ПЕРЕПЕЛЮК Андрей</v>
      </c>
      <c r="N52" s="237" t="str">
        <f>IFERROR(VLOOKUP(L52,'пр.взв'!$D$6:$Q$70,5,0),"")</f>
        <v>МСМК</v>
      </c>
      <c r="O52" s="237" t="str">
        <f>IFERROR(VLOOKUP(L52,'пр.взв'!$D$6:$Q$70,6,0),"")</f>
        <v>МОС</v>
      </c>
      <c r="P52" s="237" t="str">
        <f>IFERROR(VLOOKUP(L52,'пр.взв'!$D$6:$Q$70,8,0),"")</f>
        <v>Москва</v>
      </c>
      <c r="Q52" s="235"/>
      <c r="R52" s="235"/>
      <c r="S52" s="236"/>
      <c r="T52" s="236"/>
    </row>
    <row r="53" ht="19.5" customHeight="1">
      <c r="A53" s="218">
        <v>6.0</v>
      </c>
      <c r="B53" s="219">
        <f>'пр.хода'!E47</f>
        <v>11</v>
      </c>
      <c r="C53" s="227" t="str">
        <f>IFERROR(VLOOKUP(B53,'пр.взв'!$D$6:$Q$70,2,0),"")</f>
        <v>МАКСИМОВ Евгений</v>
      </c>
      <c r="D53" s="228" t="str">
        <f>IFERROR(VLOOKUP(B53,'пр.взв'!$D$6:$Q$70,5,0),"")</f>
        <v>МСМК</v>
      </c>
      <c r="E53" s="228" t="str">
        <f>IFERROR(VLOOKUP(B53,'пр.взв'!$D$6:$Q$70,6,0),"")</f>
        <v>ЦФО</v>
      </c>
      <c r="F53" s="228" t="str">
        <f>IFERROR(VLOOKUP(B53,'пр.взв'!$D$6:$Q$70,8,0),"")</f>
        <v>Московская</v>
      </c>
      <c r="G53" s="228"/>
      <c r="H53" s="219"/>
      <c r="I53" s="248"/>
      <c r="J53" s="228"/>
      <c r="K53" s="226">
        <v>14.0</v>
      </c>
      <c r="L53" s="219">
        <f>'пр.хода'!AA47</f>
        <v>12</v>
      </c>
      <c r="M53" s="227" t="str">
        <f>IFERROR(VLOOKUP(L53,'пр.взв'!$D$6:$Q$70,2,0),"")</f>
        <v>КАЗАРЯН Самвел</v>
      </c>
      <c r="N53" s="228" t="str">
        <f>IFERROR(VLOOKUP(L53,'пр.взв'!$D$6:$Q$70,5,0),"")</f>
        <v>ЗМС</v>
      </c>
      <c r="O53" s="228" t="str">
        <f>IFERROR(VLOOKUP(L53,'пр.взв'!$D$6:$Q$70,6,0),"")</f>
        <v>ДВФО</v>
      </c>
      <c r="P53" s="228" t="str">
        <f>IFERROR(VLOOKUP(L53,'пр.взв'!$D$6:$Q$70,8,0),"")</f>
        <v>Амурская</v>
      </c>
      <c r="Q53" s="238"/>
      <c r="R53" s="239"/>
      <c r="S53" s="240"/>
      <c r="T53" s="228"/>
    </row>
    <row r="54" ht="19.5" customHeight="1">
      <c r="A54" s="100"/>
      <c r="B54" s="233">
        <f>'пр.хода'!E51</f>
        <v>27</v>
      </c>
      <c r="C54" s="234" t="str">
        <f>IFERROR(VLOOKUP(B54,'пр.взв'!$D$6:$Q$70,2,0),"")</f>
        <v>МЕРКУЛЬЕВ  Виктор</v>
      </c>
      <c r="D54" s="237" t="str">
        <f>IFERROR(VLOOKUP(B54,'пр.взв'!$D$6:$Q$70,5,0),"")</f>
        <v>КМС</v>
      </c>
      <c r="E54" s="237" t="str">
        <f>IFERROR(VLOOKUP(B54,'пр.взв'!$D$6:$Q$70,6,0),"")</f>
        <v>СФО</v>
      </c>
      <c r="F54" s="237" t="str">
        <f>IFERROR(VLOOKUP(B54,'пр.взв'!$D$6:$Q$70,8,0),"")</f>
        <v>Р.Алтай</v>
      </c>
      <c r="G54" s="237"/>
      <c r="H54" s="233"/>
      <c r="I54" s="247"/>
      <c r="J54" s="237"/>
      <c r="K54" s="216"/>
      <c r="L54" s="233">
        <f>'пр.хода'!AA51</f>
        <v>28</v>
      </c>
      <c r="M54" s="234" t="str">
        <f>IFERROR(VLOOKUP(L54,'пр.взв'!$D$6:$Q$70,2,0),"")</f>
        <v>ГЕРЕКОВ Рустам</v>
      </c>
      <c r="N54" s="237" t="str">
        <f>IFERROR(VLOOKUP(L54,'пр.взв'!$D$6:$Q$70,5,0),"")</f>
        <v>МСМК</v>
      </c>
      <c r="O54" s="237" t="str">
        <f>IFERROR(VLOOKUP(L54,'пр.взв'!$D$6:$Q$70,6,0),"")</f>
        <v>СПБ</v>
      </c>
      <c r="P54" s="237" t="str">
        <f>IFERROR(VLOOKUP(L54,'пр.взв'!$D$6:$Q$70,8,0),"")</f>
        <v>Санкт-Петербург</v>
      </c>
      <c r="Q54" s="235"/>
      <c r="R54" s="235"/>
      <c r="S54" s="236"/>
      <c r="T54" s="236"/>
    </row>
    <row r="55" ht="19.5" customHeight="1">
      <c r="A55" s="218">
        <v>7.0</v>
      </c>
      <c r="B55" s="219">
        <f>'пр.хода'!E55</f>
        <v>7</v>
      </c>
      <c r="C55" s="227" t="str">
        <f>IFERROR(VLOOKUP(B55,'пр.взв'!$D$6:$Q$70,2,0),"")</f>
        <v>ЖДАНОВ Даниил</v>
      </c>
      <c r="D55" s="228" t="str">
        <f>IFERROR(VLOOKUP(B55,'пр.взв'!$D$6:$Q$70,5,0),"")</f>
        <v>МС</v>
      </c>
      <c r="E55" s="228" t="str">
        <f>IFERROR(VLOOKUP(B55,'пр.взв'!$D$6:$Q$70,6,0),"")</f>
        <v>ПФО</v>
      </c>
      <c r="F55" s="228" t="str">
        <f>IFERROR(VLOOKUP(B55,'пр.взв'!$D$6:$Q$70,8,0),"")</f>
        <v>Самарская</v>
      </c>
      <c r="G55" s="221"/>
      <c r="H55" s="219"/>
      <c r="I55" s="246"/>
      <c r="J55" s="221"/>
      <c r="K55" s="226">
        <v>15.0</v>
      </c>
      <c r="L55" s="219">
        <f>'пр.хода'!AA55</f>
        <v>8</v>
      </c>
      <c r="M55" s="227" t="str">
        <f>IFERROR(VLOOKUP(L55,'пр.взв'!$D$6:$Q$70,2,0),"")</f>
        <v>ШОГЕНОВ Ислам</v>
      </c>
      <c r="N55" s="228" t="str">
        <f>IFERROR(VLOOKUP(L55,'пр.взв'!$D$6:$Q$70,5,0),"")</f>
        <v>МС</v>
      </c>
      <c r="O55" s="228" t="str">
        <f>IFERROR(VLOOKUP(L55,'пр.взв'!$D$6:$Q$70,6,0),"")</f>
        <v>СКФО</v>
      </c>
      <c r="P55" s="228" t="str">
        <f>IFERROR(VLOOKUP(L55,'пр.взв'!$D$6:$Q$70,8,0),"")</f>
        <v>КБР</v>
      </c>
      <c r="Q55" s="222"/>
      <c r="R55" s="223"/>
      <c r="S55" s="224"/>
      <c r="T55" s="225"/>
    </row>
    <row r="56" ht="19.5" customHeight="1">
      <c r="A56" s="120"/>
      <c r="B56" s="233">
        <f>'пр.хода'!E59</f>
        <v>23</v>
      </c>
      <c r="C56" s="234" t="str">
        <f>IFERROR(VLOOKUP(B56,'пр.взв'!$D$6:$Q$70,2,0),"")</f>
        <v>КУРБАНОВ Аслан</v>
      </c>
      <c r="D56" s="237" t="str">
        <f>IFERROR(VLOOKUP(B56,'пр.взв'!$D$6:$Q$70,5,0),"")</f>
        <v>МС</v>
      </c>
      <c r="E56" s="237" t="str">
        <f>IFERROR(VLOOKUP(B56,'пр.взв'!$D$6:$Q$70,6,0),"")</f>
        <v>СКФО</v>
      </c>
      <c r="F56" s="237" t="str">
        <f>IFERROR(VLOOKUP(B56,'пр.взв'!$D$6:$Q$70,8,0),"")</f>
        <v>Р.Дагестан</v>
      </c>
      <c r="G56" s="237"/>
      <c r="H56" s="233"/>
      <c r="I56" s="247"/>
      <c r="J56" s="237"/>
      <c r="K56" s="216"/>
      <c r="L56" s="233">
        <f>'пр.хода'!AA59</f>
        <v>24</v>
      </c>
      <c r="M56" s="234" t="str">
        <f>IFERROR(VLOOKUP(L56,'пр.взв'!$D$6:$Q$70,2,0),"")</f>
        <v>АЛЕКСАНДРОВ Кирилл</v>
      </c>
      <c r="N56" s="237" t="str">
        <f>IFERROR(VLOOKUP(L56,'пр.взв'!$D$6:$Q$70,5,0),"")</f>
        <v>КМС</v>
      </c>
      <c r="O56" s="237" t="str">
        <f>IFERROR(VLOOKUP(L56,'пр.взв'!$D$6:$Q$70,6,0),"")</f>
        <v>УФО</v>
      </c>
      <c r="P56" s="237" t="str">
        <f>IFERROR(VLOOKUP(L56,'пр.взв'!$D$6:$Q$70,8,0),"")</f>
        <v>Челябинская</v>
      </c>
      <c r="Q56" s="235"/>
      <c r="R56" s="235"/>
      <c r="S56" s="236"/>
      <c r="T56" s="236"/>
    </row>
    <row r="57" ht="19.5" customHeight="1">
      <c r="A57" s="218">
        <v>8.0</v>
      </c>
      <c r="B57" s="219">
        <f>'пр.хода'!E63</f>
        <v>15</v>
      </c>
      <c r="C57" s="227" t="str">
        <f>IFERROR(VLOOKUP(B57,'пр.взв'!$D$6:$Q$70,2,0),"")</f>
        <v>ОСИПЮК Тарас</v>
      </c>
      <c r="D57" s="228" t="str">
        <f>IFERROR(VLOOKUP(B57,'пр.взв'!$D$6:$Q$70,5,0),"")</f>
        <v>МС</v>
      </c>
      <c r="E57" s="228" t="str">
        <f>IFERROR(VLOOKUP(B57,'пр.взв'!$D$6:$Q$70,6,0),"")</f>
        <v>МОС</v>
      </c>
      <c r="F57" s="228" t="str">
        <f>IFERROR(VLOOKUP(B57,'пр.взв'!$D$6:$Q$70,8,0),"")</f>
        <v>Москва</v>
      </c>
      <c r="G57" s="221"/>
      <c r="H57" s="219"/>
      <c r="I57" s="246"/>
      <c r="J57" s="221"/>
      <c r="K57" s="226">
        <v>16.0</v>
      </c>
      <c r="L57" s="219">
        <f>'пр.хода'!AA63</f>
        <v>16</v>
      </c>
      <c r="M57" s="227" t="str">
        <f>IFERROR(VLOOKUP(L57,'пр.взв'!$D$6:$Q$70,2,0),"")</f>
        <v>АСКЕРОВ Джавид</v>
      </c>
      <c r="N57" s="228" t="str">
        <f>IFERROR(VLOOKUP(L57,'пр.взв'!$D$6:$Q$70,5,0),"")</f>
        <v>МС</v>
      </c>
      <c r="O57" s="228" t="str">
        <f>IFERROR(VLOOKUP(L57,'пр.взв'!$D$6:$Q$70,6,0),"")</f>
        <v>ПФО</v>
      </c>
      <c r="P57" s="228" t="str">
        <f>IFERROR(VLOOKUP(L57,'пр.взв'!$D$6:$Q$70,8,0),"")</f>
        <v>Нижегородская</v>
      </c>
      <c r="Q57" s="229"/>
      <c r="R57" s="230"/>
      <c r="S57" s="231"/>
      <c r="T57" s="232"/>
    </row>
    <row r="58" ht="19.5" customHeight="1">
      <c r="A58" s="120"/>
      <c r="B58" s="233">
        <f>'пр.хода'!E67</f>
        <v>31</v>
      </c>
      <c r="C58" s="234" t="str">
        <f>IFERROR(VLOOKUP(B58,'пр.взв'!$D$6:$Q$70,2,0),"")</f>
        <v>АБАЗОВ Аслан</v>
      </c>
      <c r="D58" s="237" t="str">
        <f>IFERROR(VLOOKUP(B58,'пр.взв'!$D$6:$Q$70,5,0),"")</f>
        <v>МС</v>
      </c>
      <c r="E58" s="237" t="str">
        <f>IFERROR(VLOOKUP(B58,'пр.взв'!$D$6:$Q$70,6,0),"")</f>
        <v>ЮФО</v>
      </c>
      <c r="F58" s="237" t="str">
        <f>IFERROR(VLOOKUP(B58,'пр.взв'!$D$6:$Q$70,8,0),"")</f>
        <v>Краснодарский</v>
      </c>
      <c r="G58" s="237"/>
      <c r="H58" s="233"/>
      <c r="I58" s="247"/>
      <c r="J58" s="237"/>
      <c r="K58" s="216"/>
      <c r="L58" s="233">
        <f>'пр.хода'!AA67</f>
        <v>32</v>
      </c>
      <c r="M58" s="234" t="str">
        <f>IFERROR(VLOOKUP(L58,'пр.взв'!$D$6:$Q$70,2,0),"")</f>
        <v>СУРОВЦЕВ Антон</v>
      </c>
      <c r="N58" s="237" t="str">
        <f>IFERROR(VLOOKUP(L58,'пр.взв'!$D$6:$Q$70,5,0),"")</f>
        <v>МСМК</v>
      </c>
      <c r="O58" s="237" t="str">
        <f>IFERROR(VLOOKUP(L58,'пр.взв'!$D$6:$Q$70,6,0),"")</f>
        <v>МОС</v>
      </c>
      <c r="P58" s="237" t="str">
        <f>IFERROR(VLOOKUP(L58,'пр.взв'!$D$6:$Q$70,8,0),"")</f>
        <v>Москва</v>
      </c>
      <c r="Q58" s="235"/>
      <c r="R58" s="235"/>
      <c r="S58" s="236"/>
      <c r="T58" s="236"/>
    </row>
    <row r="59" ht="12.0" customHeight="1">
      <c r="B59" s="203">
        <f>B39</f>
        <v>0</v>
      </c>
      <c r="C59" s="7" t="s">
        <v>297</v>
      </c>
      <c r="L59" s="203">
        <f>L39</f>
        <v>0</v>
      </c>
      <c r="M59" s="7" t="s">
        <v>297</v>
      </c>
    </row>
    <row r="60" ht="12.0" customHeight="1">
      <c r="B60" s="204" t="s">
        <v>298</v>
      </c>
      <c r="C60" s="205" t="s">
        <v>299</v>
      </c>
      <c r="D60" s="206"/>
      <c r="E60" s="206"/>
      <c r="F60" s="206" t="s">
        <v>311</v>
      </c>
      <c r="G60" s="204" t="str">
        <f>G40</f>
        <v>В.к.  88  кг</v>
      </c>
      <c r="H60" s="205"/>
      <c r="I60" s="205"/>
      <c r="J60" s="205"/>
      <c r="K60" s="205"/>
      <c r="L60" s="204" t="s">
        <v>301</v>
      </c>
      <c r="M60" s="205" t="s">
        <v>299</v>
      </c>
      <c r="N60" s="206"/>
      <c r="O60" s="206"/>
      <c r="P60" s="206" t="s">
        <v>311</v>
      </c>
      <c r="Q60" s="204" t="str">
        <f>Q40</f>
        <v>В.к.  88  кг</v>
      </c>
      <c r="R60" s="205"/>
      <c r="S60" s="205"/>
      <c r="T60" s="205"/>
    </row>
    <row r="61" ht="12.75" customHeight="1">
      <c r="A61" s="207" t="s">
        <v>302</v>
      </c>
      <c r="B61" s="208" t="s">
        <v>9</v>
      </c>
      <c r="C61" s="209" t="s">
        <v>10</v>
      </c>
      <c r="D61" s="210" t="s">
        <v>303</v>
      </c>
      <c r="E61" s="211" t="s">
        <v>304</v>
      </c>
      <c r="F61" s="212"/>
      <c r="G61" s="209" t="s">
        <v>305</v>
      </c>
      <c r="H61" s="213" t="s">
        <v>306</v>
      </c>
      <c r="I61" s="210" t="s">
        <v>310</v>
      </c>
      <c r="J61" s="214" t="s">
        <v>308</v>
      </c>
      <c r="K61" s="207" t="s">
        <v>302</v>
      </c>
      <c r="L61" s="208" t="s">
        <v>9</v>
      </c>
      <c r="M61" s="209" t="s">
        <v>10</v>
      </c>
      <c r="N61" s="210" t="s">
        <v>303</v>
      </c>
      <c r="O61" s="211" t="s">
        <v>304</v>
      </c>
      <c r="P61" s="212"/>
      <c r="Q61" s="209" t="s">
        <v>305</v>
      </c>
      <c r="R61" s="213" t="s">
        <v>306</v>
      </c>
      <c r="S61" s="210" t="s">
        <v>310</v>
      </c>
      <c r="T61" s="214" t="s">
        <v>308</v>
      </c>
    </row>
    <row r="62" ht="13.5" customHeight="1">
      <c r="A62" s="215"/>
      <c r="B62" s="107"/>
      <c r="C62" s="216"/>
      <c r="D62" s="216"/>
      <c r="E62" s="120"/>
      <c r="F62" s="127"/>
      <c r="G62" s="216"/>
      <c r="H62" s="216"/>
      <c r="I62" s="216"/>
      <c r="J62" s="217"/>
      <c r="K62" s="215"/>
      <c r="L62" s="107"/>
      <c r="M62" s="216"/>
      <c r="N62" s="216"/>
      <c r="O62" s="120"/>
      <c r="P62" s="127"/>
      <c r="Q62" s="216"/>
      <c r="R62" s="216"/>
      <c r="S62" s="216"/>
      <c r="T62" s="217"/>
    </row>
    <row r="63" ht="19.5" customHeight="1">
      <c r="A63" s="218">
        <v>1.0</v>
      </c>
      <c r="B63" s="249" t="str">
        <f>'пр.хода'!G8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K63" s="226">
        <v>5.0</v>
      </c>
      <c r="L63" s="249" t="str">
        <f>'пр.хода'!Y8</f>
        <v/>
      </c>
      <c r="M63" s="227" t="str">
        <f>IFERROR(VLOOKUP(L63,'пр.взв'!$D$6:$Q$70,2,0),"")</f>
        <v/>
      </c>
      <c r="N63" s="228" t="str">
        <f>IFERROR(VLOOKUP(L63,'пр.взв'!$D$6:$Q$70,5,0),"")</f>
        <v/>
      </c>
      <c r="O63" s="228" t="str">
        <f>IFERROR(VLOOKUP(L63,'пр.взв'!$D$6:$Q$70,6,0),"")</f>
        <v/>
      </c>
      <c r="P63" s="228" t="str">
        <f>IFERROR(VLOOKUP(L63,'пр.взв'!$D$6:$Q$70,8,0),"")</f>
        <v/>
      </c>
      <c r="Q63" s="222"/>
      <c r="R63" s="223"/>
      <c r="S63" s="224"/>
      <c r="T63" s="225"/>
    </row>
    <row r="64" ht="19.5" customHeight="1">
      <c r="A64" s="120"/>
      <c r="B64" s="250" t="str">
        <f>'пр.хода'!G16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K64" s="216"/>
      <c r="L64" s="250" t="str">
        <f>'пр.хода'!Y16</f>
        <v/>
      </c>
      <c r="M64" s="234" t="str">
        <f>IFERROR(VLOOKUP(L64,'пр.взв'!$D$6:$Q$70,2,0),"")</f>
        <v/>
      </c>
      <c r="N64" s="237" t="str">
        <f>IFERROR(VLOOKUP(L64,'пр.взв'!$D$6:$Q$70,5,0),"")</f>
        <v/>
      </c>
      <c r="O64" s="237" t="str">
        <f>IFERROR(VLOOKUP(L64,'пр.взв'!$D$6:$Q$70,6,0),"")</f>
        <v/>
      </c>
      <c r="P64" s="237" t="str">
        <f>IFERROR(VLOOKUP(L64,'пр.взв'!$D$6:$Q$70,8,0),"")</f>
        <v/>
      </c>
      <c r="Q64" s="235"/>
      <c r="R64" s="235"/>
      <c r="S64" s="236"/>
      <c r="T64" s="236"/>
    </row>
    <row r="65" ht="19.5" customHeight="1">
      <c r="A65" s="218">
        <v>2.0</v>
      </c>
      <c r="B65" s="249" t="str">
        <f>'пр.хода'!G24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K65" s="226">
        <v>6.0</v>
      </c>
      <c r="L65" s="249" t="str">
        <f>'пр.хода'!Y24</f>
        <v/>
      </c>
      <c r="M65" s="227" t="str">
        <f>IFERROR(VLOOKUP(L65,'пр.взв'!$D$6:$Q$70,2,0),"")</f>
        <v/>
      </c>
      <c r="N65" s="228" t="str">
        <f>IFERROR(VLOOKUP(L65,'пр.взв'!$D$6:$Q$70,5,0),"")</f>
        <v/>
      </c>
      <c r="O65" s="228" t="str">
        <f>IFERROR(VLOOKUP(L65,'пр.взв'!$D$6:$Q$70,6,0),"")</f>
        <v/>
      </c>
      <c r="P65" s="228" t="str">
        <f>IFERROR(VLOOKUP(L65,'пр.взв'!$D$6:$Q$70,8,0),"")</f>
        <v/>
      </c>
      <c r="Q65" s="238"/>
      <c r="R65" s="239"/>
      <c r="S65" s="240"/>
      <c r="T65" s="228"/>
    </row>
    <row r="66" ht="19.5" customHeight="1">
      <c r="A66" s="120"/>
      <c r="B66" s="250" t="str">
        <f>'пр.хода'!G32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K66" s="216"/>
      <c r="L66" s="250" t="str">
        <f>'пр.хода'!Y32</f>
        <v/>
      </c>
      <c r="M66" s="234" t="str">
        <f>IFERROR(VLOOKUP(L66,'пр.взв'!$D$6:$Q$70,2,0),"")</f>
        <v/>
      </c>
      <c r="N66" s="237" t="str">
        <f>IFERROR(VLOOKUP(L66,'пр.взв'!$D$6:$Q$70,5,0),"")</f>
        <v/>
      </c>
      <c r="O66" s="237" t="str">
        <f>IFERROR(VLOOKUP(L66,'пр.взв'!$D$6:$Q$70,6,0),"")</f>
        <v/>
      </c>
      <c r="P66" s="237" t="str">
        <f>IFERROR(VLOOKUP(L66,'пр.взв'!$D$6:$Q$70,8,0),"")</f>
        <v/>
      </c>
      <c r="Q66" s="235"/>
      <c r="R66" s="235"/>
      <c r="S66" s="236"/>
      <c r="T66" s="236"/>
    </row>
    <row r="67" ht="19.5" customHeight="1">
      <c r="A67" s="218">
        <v>3.0</v>
      </c>
      <c r="B67" s="249" t="str">
        <f>'пр.хода'!G41</f>
        <v/>
      </c>
      <c r="C67" s="227" t="str">
        <f>IFERROR(VLOOKUP(B67,'пр.взв'!$D$6:$Q$70,2,0),"")</f>
        <v/>
      </c>
      <c r="D67" s="228" t="str">
        <f>IFERROR(VLOOKUP(B67,'пр.взв'!$D$6:$Q$70,5,0),"")</f>
        <v/>
      </c>
      <c r="E67" s="228" t="str">
        <f>IFERROR(VLOOKUP(B67,'пр.взв'!$D$6:$Q$70,6,0),"")</f>
        <v/>
      </c>
      <c r="F67" s="228" t="str">
        <f>IFERROR(VLOOKUP(B67,'пр.взв'!$D$6:$Q$70,8,0),"")</f>
        <v/>
      </c>
      <c r="G67" s="222"/>
      <c r="H67" s="223"/>
      <c r="I67" s="224"/>
      <c r="J67" s="225"/>
      <c r="K67" s="226">
        <v>7.0</v>
      </c>
      <c r="L67" s="249" t="str">
        <f>'пр.хода'!Y41</f>
        <v/>
      </c>
      <c r="M67" s="227" t="str">
        <f>IFERROR(VLOOKUP(L67,'пр.взв'!$D$6:$Q$70,2,0),"")</f>
        <v/>
      </c>
      <c r="N67" s="228" t="str">
        <f>IFERROR(VLOOKUP(L67,'пр.взв'!$D$6:$Q$70,5,0),"")</f>
        <v/>
      </c>
      <c r="O67" s="228" t="str">
        <f>IFERROR(VLOOKUP(L67,'пр.взв'!$D$6:$Q$70,6,0),"")</f>
        <v/>
      </c>
      <c r="P67" s="228" t="str">
        <f>IFERROR(VLOOKUP(L67,'пр.взв'!$D$6:$Q$70,8,0),"")</f>
        <v/>
      </c>
      <c r="Q67" s="222"/>
      <c r="R67" s="223"/>
      <c r="S67" s="224"/>
      <c r="T67" s="225"/>
    </row>
    <row r="68" ht="19.5" customHeight="1">
      <c r="A68" s="120"/>
      <c r="B68" s="250" t="str">
        <f>'пр.хода'!G49</f>
        <v/>
      </c>
      <c r="C68" s="234" t="str">
        <f>IFERROR(VLOOKUP(B68,'пр.взв'!$D$6:$Q$70,2,0),"")</f>
        <v/>
      </c>
      <c r="D68" s="237" t="str">
        <f>IFERROR(VLOOKUP(B68,'пр.взв'!$D$6:$Q$70,5,0),"")</f>
        <v/>
      </c>
      <c r="E68" s="237" t="str">
        <f>IFERROR(VLOOKUP(B68,'пр.взв'!$D$6:$Q$70,6,0),"")</f>
        <v/>
      </c>
      <c r="F68" s="237" t="str">
        <f>IFERROR(VLOOKUP(B68,'пр.взв'!$D$6:$Q$70,8,0),"")</f>
        <v/>
      </c>
      <c r="G68" s="235"/>
      <c r="H68" s="235"/>
      <c r="I68" s="236"/>
      <c r="J68" s="236"/>
      <c r="K68" s="216"/>
      <c r="L68" s="250" t="str">
        <f>'пр.хода'!Y49</f>
        <v/>
      </c>
      <c r="M68" s="234" t="str">
        <f>IFERROR(VLOOKUP(L68,'пр.взв'!$D$6:$Q$70,2,0),"")</f>
        <v/>
      </c>
      <c r="N68" s="237" t="str">
        <f>IFERROR(VLOOKUP(L68,'пр.взв'!$D$6:$Q$70,5,0),"")</f>
        <v/>
      </c>
      <c r="O68" s="237" t="str">
        <f>IFERROR(VLOOKUP(L68,'пр.взв'!$D$6:$Q$70,6,0),"")</f>
        <v/>
      </c>
      <c r="P68" s="237" t="str">
        <f>IFERROR(VLOOKUP(L68,'пр.взв'!$D$6:$Q$70,8,0),"")</f>
        <v/>
      </c>
      <c r="Q68" s="235"/>
      <c r="R68" s="235"/>
      <c r="S68" s="236"/>
      <c r="T68" s="236"/>
    </row>
    <row r="69" ht="19.5" customHeight="1">
      <c r="A69" s="218">
        <v>4.0</v>
      </c>
      <c r="B69" s="249" t="str">
        <f>'пр.хода'!G57</f>
        <v/>
      </c>
      <c r="C69" s="227" t="str">
        <f>IFERROR(VLOOKUP(B69,'пр.взв'!$D$6:$Q$70,2,0),"")</f>
        <v/>
      </c>
      <c r="D69" s="228" t="str">
        <f>IFERROR(VLOOKUP(B69,'пр.взв'!$D$6:$Q$70,5,0),"")</f>
        <v/>
      </c>
      <c r="E69" s="228" t="str">
        <f>IFERROR(VLOOKUP(B69,'пр.взв'!$D$6:$Q$70,6,0),"")</f>
        <v/>
      </c>
      <c r="F69" s="228" t="str">
        <f>IFERROR(VLOOKUP(B69,'пр.взв'!$D$6:$Q$70,8,0),"")</f>
        <v/>
      </c>
      <c r="G69" s="238"/>
      <c r="H69" s="239"/>
      <c r="I69" s="240"/>
      <c r="J69" s="228"/>
      <c r="K69" s="226">
        <v>8.0</v>
      </c>
      <c r="L69" s="249" t="str">
        <f>'пр.хода'!Y57</f>
        <v/>
      </c>
      <c r="M69" s="227" t="str">
        <f>IFERROR(VLOOKUP(L69,'пр.взв'!$D$6:$Q$70,2,0),"")</f>
        <v/>
      </c>
      <c r="N69" s="228" t="str">
        <f>IFERROR(VLOOKUP(L69,'пр.взв'!$D$6:$Q$70,5,0),"")</f>
        <v/>
      </c>
      <c r="O69" s="228" t="str">
        <f>IFERROR(VLOOKUP(L69,'пр.взв'!$D$6:$Q$70,6,0),"")</f>
        <v/>
      </c>
      <c r="P69" s="228" t="str">
        <f>IFERROR(VLOOKUP(L69,'пр.взв'!$D$6:$Q$70,8,0),"")</f>
        <v/>
      </c>
      <c r="Q69" s="238"/>
      <c r="R69" s="239"/>
      <c r="S69" s="240"/>
      <c r="T69" s="228"/>
    </row>
    <row r="70" ht="19.5" customHeight="1">
      <c r="A70" s="120"/>
      <c r="B70" s="250" t="str">
        <f>'пр.хода'!G65</f>
        <v/>
      </c>
      <c r="C70" s="234" t="str">
        <f>IFERROR(VLOOKUP(B70,'пр.взв'!$D$6:$Q$70,2,0),"")</f>
        <v/>
      </c>
      <c r="D70" s="237" t="str">
        <f>IFERROR(VLOOKUP(B70,'пр.взв'!$D$6:$Q$70,5,0),"")</f>
        <v/>
      </c>
      <c r="E70" s="237" t="str">
        <f>IFERROR(VLOOKUP(B70,'пр.взв'!$D$6:$Q$70,6,0),"")</f>
        <v/>
      </c>
      <c r="F70" s="237" t="str">
        <f>IFERROR(VLOOKUP(B70,'пр.взв'!$D$6:$Q$70,8,0),"")</f>
        <v/>
      </c>
      <c r="G70" s="235"/>
      <c r="H70" s="235"/>
      <c r="I70" s="236"/>
      <c r="J70" s="236"/>
      <c r="K70" s="216"/>
      <c r="L70" s="250" t="str">
        <f>'пр.хода'!Y65</f>
        <v/>
      </c>
      <c r="M70" s="234" t="str">
        <f>IFERROR(VLOOKUP(L70,'пр.взв'!$D$6:$Q$70,2,0),"")</f>
        <v/>
      </c>
      <c r="N70" s="237" t="str">
        <f>IFERROR(VLOOKUP(L70,'пр.взв'!$D$6:$Q$70,5,0),"")</f>
        <v/>
      </c>
      <c r="O70" s="237" t="str">
        <f>IFERROR(VLOOKUP(L70,'пр.взв'!$D$6:$Q$70,6,0),"")</f>
        <v/>
      </c>
      <c r="P70" s="237" t="str">
        <f>IFERROR(VLOOKUP(L70,'пр.взв'!$D$6:$Q$70,8,0),"")</f>
        <v/>
      </c>
      <c r="Q70" s="235"/>
      <c r="R70" s="235"/>
      <c r="S70" s="236"/>
      <c r="T70" s="236"/>
    </row>
    <row r="71" ht="12.0" customHeight="1">
      <c r="B71" s="203">
        <f>B59</f>
        <v>0</v>
      </c>
      <c r="C71" s="7" t="s">
        <v>297</v>
      </c>
      <c r="L71" s="203">
        <f>L59</f>
        <v>0</v>
      </c>
      <c r="M71" s="7" t="s">
        <v>297</v>
      </c>
    </row>
    <row r="72" ht="12.0" customHeight="1">
      <c r="B72" s="204" t="s">
        <v>298</v>
      </c>
      <c r="C72" s="205" t="s">
        <v>299</v>
      </c>
      <c r="D72" s="206"/>
      <c r="E72" s="206"/>
      <c r="F72" s="206" t="s">
        <v>312</v>
      </c>
      <c r="G72" s="204" t="str">
        <f>G60</f>
        <v>В.к.  88  кг</v>
      </c>
      <c r="H72" s="205"/>
      <c r="I72" s="205"/>
      <c r="J72" s="205"/>
      <c r="K72" s="205"/>
      <c r="L72" s="204" t="s">
        <v>313</v>
      </c>
      <c r="M72" s="205" t="s">
        <v>299</v>
      </c>
      <c r="N72" s="206"/>
      <c r="O72" s="206"/>
      <c r="P72" s="206" t="s">
        <v>312</v>
      </c>
      <c r="Q72" s="204" t="str">
        <f>Q60</f>
        <v>В.к.  88  кг</v>
      </c>
      <c r="R72" s="205"/>
      <c r="S72" s="205"/>
      <c r="T72" s="205"/>
    </row>
    <row r="73" ht="12.75" customHeight="1">
      <c r="A73" s="207" t="s">
        <v>302</v>
      </c>
      <c r="B73" s="208" t="s">
        <v>9</v>
      </c>
      <c r="C73" s="209" t="s">
        <v>10</v>
      </c>
      <c r="D73" s="210" t="s">
        <v>303</v>
      </c>
      <c r="E73" s="211" t="s">
        <v>304</v>
      </c>
      <c r="F73" s="212"/>
      <c r="G73" s="209" t="s">
        <v>305</v>
      </c>
      <c r="H73" s="213" t="s">
        <v>306</v>
      </c>
      <c r="I73" s="210" t="s">
        <v>310</v>
      </c>
      <c r="J73" s="214" t="s">
        <v>308</v>
      </c>
      <c r="K73" s="207" t="s">
        <v>302</v>
      </c>
      <c r="L73" s="208" t="s">
        <v>9</v>
      </c>
      <c r="M73" s="209" t="s">
        <v>10</v>
      </c>
      <c r="N73" s="210" t="s">
        <v>303</v>
      </c>
      <c r="O73" s="211" t="s">
        <v>304</v>
      </c>
      <c r="P73" s="212"/>
      <c r="Q73" s="209" t="s">
        <v>305</v>
      </c>
      <c r="R73" s="213" t="s">
        <v>306</v>
      </c>
      <c r="S73" s="210" t="s">
        <v>310</v>
      </c>
      <c r="T73" s="214" t="s">
        <v>308</v>
      </c>
    </row>
    <row r="74" ht="13.5" customHeight="1">
      <c r="A74" s="215"/>
      <c r="B74" s="127"/>
      <c r="C74" s="216"/>
      <c r="D74" s="216"/>
      <c r="E74" s="120"/>
      <c r="F74" s="127"/>
      <c r="G74" s="216"/>
      <c r="H74" s="216"/>
      <c r="I74" s="216"/>
      <c r="J74" s="217"/>
      <c r="K74" s="215"/>
      <c r="L74" s="127"/>
      <c r="M74" s="216"/>
      <c r="N74" s="216"/>
      <c r="O74" s="120"/>
      <c r="P74" s="127"/>
      <c r="Q74" s="216"/>
      <c r="R74" s="216"/>
      <c r="S74" s="216"/>
      <c r="T74" s="217"/>
    </row>
    <row r="75" ht="19.5" customHeight="1">
      <c r="A75" s="218">
        <v>1.0</v>
      </c>
      <c r="B75" s="249" t="str">
        <f>'пр.хода'!I12</f>
        <v/>
      </c>
      <c r="C75" s="227" t="str">
        <f>IFERROR(VLOOKUP(B75,'пр.взв'!$D$6:$Q$70,2,0),"")</f>
        <v/>
      </c>
      <c r="D75" s="228" t="str">
        <f>IFERROR(VLOOKUP(B75,'пр.взв'!$D$6:$Q$70,5,0),"")</f>
        <v/>
      </c>
      <c r="E75" s="228" t="str">
        <f>IFERROR(VLOOKUP(B75,'пр.взв'!$D$6:$Q$70,6,0),"")</f>
        <v/>
      </c>
      <c r="F75" s="228" t="str">
        <f>IFERROR(VLOOKUP(B75,'пр.взв'!$D$6:$Q$70,8,0),"")</f>
        <v/>
      </c>
      <c r="G75" s="238"/>
      <c r="H75" s="239"/>
      <c r="I75" s="240"/>
      <c r="J75" s="251"/>
      <c r="K75" s="226">
        <v>3.0</v>
      </c>
      <c r="L75" s="249" t="str">
        <f>'пр.хода'!W12</f>
        <v/>
      </c>
      <c r="M75" s="227" t="str">
        <f>IFERROR(VLOOKUP(L75,'пр.взв'!$D$6:$Q$70,2,0),"")</f>
        <v/>
      </c>
      <c r="N75" s="228" t="str">
        <f>IFERROR(VLOOKUP(L75,'пр.взв'!$D$6:$Q$70,5,0),"")</f>
        <v/>
      </c>
      <c r="O75" s="228" t="str">
        <f>IFERROR(VLOOKUP(L75,'пр.взв'!$D$6:$Q$70,6,0),"")</f>
        <v/>
      </c>
      <c r="P75" s="228" t="str">
        <f>IFERROR(VLOOKUP(L75,'пр.взв'!$D$6:$Q$70,8,0),"")</f>
        <v/>
      </c>
      <c r="Q75" s="238"/>
      <c r="R75" s="239"/>
      <c r="S75" s="240"/>
      <c r="T75" s="251"/>
    </row>
    <row r="76" ht="19.5" customHeight="1">
      <c r="A76" s="120"/>
      <c r="B76" s="250" t="str">
        <f>'пр.хода'!I28</f>
        <v/>
      </c>
      <c r="C76" s="234" t="str">
        <f>IFERROR(VLOOKUP(B76,'пр.взв'!$D$6:$Q$70,2,0),"")</f>
        <v/>
      </c>
      <c r="D76" s="237" t="str">
        <f>IFERROR(VLOOKUP(B76,'пр.взв'!$D$6:$Q$70,5,0),"")</f>
        <v/>
      </c>
      <c r="E76" s="237" t="str">
        <f>IFERROR(VLOOKUP(B76,'пр.взв'!$D$6:$Q$70,6,0),"")</f>
        <v/>
      </c>
      <c r="F76" s="237" t="str">
        <f>IFERROR(VLOOKUP(B76,'пр.взв'!$D$6:$Q$70,8,0),"")</f>
        <v/>
      </c>
      <c r="G76" s="235"/>
      <c r="H76" s="235"/>
      <c r="I76" s="236"/>
      <c r="J76" s="236"/>
      <c r="K76" s="216"/>
      <c r="L76" s="250" t="str">
        <f>'пр.хода'!W28</f>
        <v/>
      </c>
      <c r="M76" s="234" t="str">
        <f>IFERROR(VLOOKUP(L76,'пр.взв'!$D$6:$Q$70,2,0),"")</f>
        <v/>
      </c>
      <c r="N76" s="237" t="str">
        <f>IFERROR(VLOOKUP(L76,'пр.взв'!$D$6:$Q$70,5,0),"")</f>
        <v/>
      </c>
      <c r="O76" s="237" t="str">
        <f>IFERROR(VLOOKUP(L76,'пр.взв'!$D$6:$Q$70,6,0),"")</f>
        <v/>
      </c>
      <c r="P76" s="237" t="str">
        <f>IFERROR(VLOOKUP(L76,'пр.взв'!$D$6:$Q$70,8,0),"")</f>
        <v/>
      </c>
      <c r="Q76" s="235"/>
      <c r="R76" s="235"/>
      <c r="S76" s="236"/>
      <c r="T76" s="236"/>
    </row>
    <row r="77" ht="19.5" customHeight="1">
      <c r="A77" s="218">
        <v>2.0</v>
      </c>
      <c r="B77" s="249" t="str">
        <f>'пр.хода'!I46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28"/>
      <c r="K77" s="226">
        <v>4.0</v>
      </c>
      <c r="L77" s="249" t="str">
        <f>'пр.хода'!W45</f>
        <v/>
      </c>
      <c r="M77" s="227" t="str">
        <f>IFERROR(VLOOKUP(L77,'пр.взв'!$D$6:$Q$70,2,0),"")</f>
        <v/>
      </c>
      <c r="N77" s="228" t="str">
        <f>IFERROR(VLOOKUP(L77,'пр.взв'!$D$6:$Q$70,5,0),"")</f>
        <v/>
      </c>
      <c r="O77" s="228" t="str">
        <f>IFERROR(VLOOKUP(L77,'пр.взв'!$D$6:$Q$70,6,0),"")</f>
        <v/>
      </c>
      <c r="P77" s="228" t="str">
        <f>IFERROR(VLOOKUP(L77,'пр.взв'!$D$6:$Q$70,8,0),"")</f>
        <v/>
      </c>
      <c r="Q77" s="238"/>
      <c r="R77" s="239"/>
      <c r="S77" s="240"/>
      <c r="T77" s="228"/>
    </row>
    <row r="78" ht="19.5" customHeight="1">
      <c r="A78" s="120"/>
      <c r="B78" s="250" t="str">
        <f>'пр.хода'!I61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K78" s="216"/>
      <c r="L78" s="250" t="str">
        <f>'пр.хода'!W61</f>
        <v/>
      </c>
      <c r="M78" s="234" t="str">
        <f>IFERROR(VLOOKUP(L78,'пр.взв'!$D$6:$Q$70,2,0),"")</f>
        <v/>
      </c>
      <c r="N78" s="237" t="str">
        <f>IFERROR(VLOOKUP(L78,'пр.взв'!$D$6:$Q$70,5,0),"")</f>
        <v/>
      </c>
      <c r="O78" s="237" t="str">
        <f>IFERROR(VLOOKUP(L78,'пр.взв'!$D$6:$Q$70,6,0),"")</f>
        <v/>
      </c>
      <c r="P78" s="237" t="str">
        <f>IFERROR(VLOOKUP(L78,'пр.взв'!$D$6:$Q$70,8,0),"")</f>
        <v/>
      </c>
      <c r="Q78" s="235"/>
      <c r="R78" s="235"/>
      <c r="S78" s="236"/>
      <c r="T78" s="236"/>
    </row>
    <row r="79" ht="12.0" customHeight="1"/>
    <row r="80" ht="12.0" customHeight="1">
      <c r="B80" s="204" t="s">
        <v>298</v>
      </c>
      <c r="C80" s="252" t="s">
        <v>314</v>
      </c>
      <c r="D80" s="253"/>
      <c r="E80" s="253"/>
      <c r="F80" s="253"/>
      <c r="G80" s="254" t="str">
        <f>G72</f>
        <v>В.к.  88  кг</v>
      </c>
      <c r="H80" s="253"/>
      <c r="I80" s="253"/>
      <c r="J80" s="253"/>
      <c r="K80" s="255"/>
      <c r="L80" s="204" t="s">
        <v>301</v>
      </c>
      <c r="M80" s="252" t="s">
        <v>314</v>
      </c>
      <c r="N80" s="253"/>
      <c r="O80" s="253"/>
      <c r="P80" s="253"/>
      <c r="Q80" s="204" t="str">
        <f>Q72</f>
        <v>В.к.  88  кг</v>
      </c>
      <c r="R80" s="253"/>
      <c r="S80" s="253"/>
      <c r="T80" s="253"/>
    </row>
    <row r="81" ht="12.75" customHeight="1">
      <c r="A81" s="207" t="s">
        <v>302</v>
      </c>
      <c r="B81" s="208" t="s">
        <v>9</v>
      </c>
      <c r="C81" s="209" t="s">
        <v>10</v>
      </c>
      <c r="D81" s="210" t="s">
        <v>303</v>
      </c>
      <c r="E81" s="211" t="s">
        <v>304</v>
      </c>
      <c r="F81" s="212"/>
      <c r="G81" s="209" t="s">
        <v>305</v>
      </c>
      <c r="H81" s="213" t="s">
        <v>306</v>
      </c>
      <c r="I81" s="210" t="s">
        <v>310</v>
      </c>
      <c r="J81" s="214" t="s">
        <v>308</v>
      </c>
      <c r="K81" s="207" t="s">
        <v>302</v>
      </c>
      <c r="L81" s="208" t="s">
        <v>9</v>
      </c>
      <c r="M81" s="209" t="s">
        <v>10</v>
      </c>
      <c r="N81" s="210" t="s">
        <v>303</v>
      </c>
      <c r="O81" s="211" t="s">
        <v>304</v>
      </c>
      <c r="P81" s="212"/>
      <c r="Q81" s="209" t="s">
        <v>305</v>
      </c>
      <c r="R81" s="213" t="s">
        <v>306</v>
      </c>
      <c r="S81" s="210" t="s">
        <v>310</v>
      </c>
      <c r="T81" s="214" t="s">
        <v>308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K82" s="215"/>
      <c r="L82" s="127"/>
      <c r="M82" s="216"/>
      <c r="N82" s="216"/>
      <c r="O82" s="120"/>
      <c r="P82" s="127"/>
      <c r="Q82" s="216"/>
      <c r="R82" s="216"/>
      <c r="S82" s="216"/>
      <c r="T82" s="217"/>
    </row>
    <row r="83" ht="19.5" customHeight="1">
      <c r="A83" s="226">
        <v>1.0</v>
      </c>
      <c r="B83" s="249" t="str">
        <f>'пр.хода'!K20</f>
        <v/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1"/>
      <c r="K83" s="226">
        <v>2.0</v>
      </c>
      <c r="L83" s="249" t="str">
        <f>'пр.хода'!U20</f>
        <v/>
      </c>
      <c r="M83" s="227" t="str">
        <f>IFERROR(VLOOKUP(L83,'пр.взв'!$D$6:$Q$70,2,0),"")</f>
        <v/>
      </c>
      <c r="N83" s="228" t="str">
        <f>IFERROR(VLOOKUP(L83,'пр.взв'!$D$6:$Q$70,5,0),"")</f>
        <v/>
      </c>
      <c r="O83" s="228" t="str">
        <f>IFERROR(VLOOKUP(L83,'пр.взв'!$D$6:$Q$70,6,0),"")</f>
        <v/>
      </c>
      <c r="P83" s="228" t="str">
        <f>IFERROR(VLOOKUP(L83,'пр.взв'!$D$6:$Q$70,8,0),"")</f>
        <v/>
      </c>
      <c r="Q83" s="238"/>
      <c r="R83" s="239"/>
      <c r="S83" s="240"/>
      <c r="T83" s="251"/>
    </row>
    <row r="84" ht="19.5" customHeight="1">
      <c r="A84" s="216"/>
      <c r="B84" s="256" t="str">
        <f>'пр.хода'!K53</f>
        <v/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K84" s="216"/>
      <c r="L84" s="256" t="str">
        <f>'пр.хода'!U53</f>
        <v/>
      </c>
      <c r="M84" s="234" t="str">
        <f>IFERROR(VLOOKUP(L84,'пр.взв'!$D$6:$Q$70,2,0),"")</f>
        <v/>
      </c>
      <c r="N84" s="237" t="str">
        <f>IFERROR(VLOOKUP(L84,'пр.взв'!$D$6:$Q$70,5,0),"")</f>
        <v/>
      </c>
      <c r="O84" s="237" t="str">
        <f>IFERROR(VLOOKUP(L84,'пр.взв'!$D$6:$Q$70,6,0),"")</f>
        <v/>
      </c>
      <c r="P84" s="237" t="str">
        <f>IFERROR(VLOOKUP(L84,'пр.взв'!$D$6:$Q$70,8,0),"")</f>
        <v/>
      </c>
      <c r="Q84" s="235"/>
      <c r="R84" s="235"/>
      <c r="S84" s="236"/>
      <c r="T84" s="236"/>
    </row>
    <row r="85" ht="12.0" customHeight="1">
      <c r="B85" s="203">
        <f>B71</f>
        <v>0</v>
      </c>
      <c r="C85" s="7" t="s">
        <v>297</v>
      </c>
      <c r="L85" s="203">
        <f>L71</f>
        <v>0</v>
      </c>
      <c r="M85" s="7" t="s">
        <v>297</v>
      </c>
    </row>
    <row r="86" ht="12.0" customHeight="1">
      <c r="A86" s="257" t="s">
        <v>315</v>
      </c>
      <c r="K86" s="257" t="s">
        <v>316</v>
      </c>
    </row>
    <row r="87" ht="12.0" customHeight="1">
      <c r="B87" s="204" t="s">
        <v>298</v>
      </c>
      <c r="C87" s="258"/>
      <c r="D87" s="258"/>
      <c r="E87" s="258"/>
      <c r="F87" s="258"/>
      <c r="G87" s="259" t="str">
        <f>G80</f>
        <v>В.к.  88  кг</v>
      </c>
      <c r="H87" s="258"/>
      <c r="I87" s="258"/>
      <c r="J87" s="258"/>
      <c r="K87" s="7"/>
      <c r="L87" s="204" t="s">
        <v>301</v>
      </c>
      <c r="M87" s="258"/>
      <c r="N87" s="258"/>
      <c r="O87" s="258"/>
      <c r="P87" s="258"/>
      <c r="Q87" s="259" t="str">
        <f>Q80</f>
        <v>В.к.  88  кг</v>
      </c>
      <c r="R87" s="255"/>
      <c r="S87" s="255"/>
      <c r="T87" s="255"/>
    </row>
    <row r="88" ht="12.75" customHeight="1">
      <c r="A88" s="207" t="s">
        <v>302</v>
      </c>
      <c r="B88" s="208" t="s">
        <v>9</v>
      </c>
      <c r="C88" s="209" t="s">
        <v>10</v>
      </c>
      <c r="D88" s="210" t="s">
        <v>303</v>
      </c>
      <c r="E88" s="211" t="s">
        <v>304</v>
      </c>
      <c r="F88" s="212"/>
      <c r="G88" s="209" t="s">
        <v>305</v>
      </c>
      <c r="H88" s="213" t="s">
        <v>306</v>
      </c>
      <c r="I88" s="210" t="s">
        <v>310</v>
      </c>
      <c r="J88" s="214" t="s">
        <v>308</v>
      </c>
      <c r="K88" s="207" t="s">
        <v>302</v>
      </c>
      <c r="L88" s="208" t="s">
        <v>9</v>
      </c>
      <c r="M88" s="209" t="s">
        <v>10</v>
      </c>
      <c r="N88" s="210" t="s">
        <v>303</v>
      </c>
      <c r="O88" s="211" t="s">
        <v>304</v>
      </c>
      <c r="P88" s="212"/>
      <c r="Q88" s="209" t="s">
        <v>305</v>
      </c>
      <c r="R88" s="213" t="s">
        <v>306</v>
      </c>
      <c r="S88" s="210" t="s">
        <v>310</v>
      </c>
      <c r="T88" s="214" t="s">
        <v>308</v>
      </c>
    </row>
    <row r="89" ht="13.5" customHeight="1">
      <c r="A89" s="215"/>
      <c r="B89" s="127"/>
      <c r="C89" s="216"/>
      <c r="D89" s="216"/>
      <c r="E89" s="120"/>
      <c r="F89" s="127"/>
      <c r="G89" s="216"/>
      <c r="H89" s="216"/>
      <c r="I89" s="216"/>
      <c r="J89" s="217"/>
      <c r="K89" s="215"/>
      <c r="L89" s="127"/>
      <c r="M89" s="216"/>
      <c r="N89" s="216"/>
      <c r="O89" s="120"/>
      <c r="P89" s="127"/>
      <c r="Q89" s="216"/>
      <c r="R89" s="216"/>
      <c r="S89" s="216"/>
      <c r="T89" s="217"/>
    </row>
    <row r="90" ht="19.5" customHeight="1">
      <c r="A90" s="226">
        <v>1.0</v>
      </c>
      <c r="B90" s="249" t="str">
        <f>'пр.хода'!L7</f>
        <v> </v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39"/>
      <c r="I90" s="240"/>
      <c r="J90" s="251"/>
      <c r="K90" s="226">
        <v>3.0</v>
      </c>
      <c r="L90" s="249" t="str">
        <f>'пр.хода'!L56</f>
        <v> </v>
      </c>
      <c r="M90" s="227" t="str">
        <f>IFERROR(VLOOKUP(L90,'пр.взв'!$D$6:$Q$70,2,0),"")</f>
        <v/>
      </c>
      <c r="N90" s="228" t="str">
        <f>IFERROR(VLOOKUP(L90,'пр.взв'!$D$6:$Q$70,5,0),"")</f>
        <v/>
      </c>
      <c r="O90" s="228" t="str">
        <f>IFERROR(VLOOKUP(L90,'пр.взв'!$D$6:$Q$70,6,0),"")</f>
        <v/>
      </c>
      <c r="P90" s="228" t="str">
        <f>IFERROR(VLOOKUP(L90,'пр.взв'!$D$6:$Q$70,8,0),"")</f>
        <v/>
      </c>
      <c r="Q90" s="238"/>
      <c r="R90" s="239"/>
      <c r="S90" s="240"/>
      <c r="T90" s="251"/>
    </row>
    <row r="91" ht="19.5" customHeight="1">
      <c r="A91" s="192"/>
      <c r="B91" s="256" t="str">
        <f>'пр.хода'!L10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K91" s="192"/>
      <c r="L91" s="256" t="str">
        <f>'пр.хода'!L59</f>
        <v> </v>
      </c>
      <c r="M91" s="234" t="str">
        <f>IFERROR(VLOOKUP(L91,'пр.взв'!$D$6:$Q$70,2,0),"")</f>
        <v/>
      </c>
      <c r="N91" s="237" t="str">
        <f>IFERROR(VLOOKUP(L91,'пр.взв'!$D$6:$Q$70,5,0),"")</f>
        <v/>
      </c>
      <c r="O91" s="237" t="str">
        <f>IFERROR(VLOOKUP(L91,'пр.взв'!$D$6:$Q$70,6,0),"")</f>
        <v/>
      </c>
      <c r="P91" s="237" t="str">
        <f>IFERROR(VLOOKUP(L91,'пр.взв'!$D$6:$Q$70,8,0),"")</f>
        <v/>
      </c>
      <c r="Q91" s="235"/>
      <c r="R91" s="235"/>
      <c r="S91" s="236"/>
      <c r="T91" s="236"/>
    </row>
    <row r="92" ht="19.5" customHeight="1">
      <c r="A92" s="226">
        <v>2.0</v>
      </c>
      <c r="B92" s="260" t="str">
        <f>'пр.хода'!L14</f>
        <v> </v>
      </c>
      <c r="C92" s="227" t="str">
        <f>IFERROR(VLOOKUP(B92,'пр.взв'!$D$6:$Q$70,2,0),"")</f>
        <v/>
      </c>
      <c r="D92" s="228" t="str">
        <f>IFERROR(VLOOKUP(B92,'пр.взв'!$D$6:$Q$70,5,0),"")</f>
        <v/>
      </c>
      <c r="E92" s="228" t="str">
        <f>IFERROR(VLOOKUP(B92,'пр.взв'!$D$6:$Q$70,6,0),"")</f>
        <v/>
      </c>
      <c r="F92" s="228" t="str">
        <f>IFERROR(VLOOKUP(B92,'пр.взв'!$D$6:$Q$70,8,0),"")</f>
        <v/>
      </c>
      <c r="G92" s="238"/>
      <c r="H92" s="223"/>
      <c r="I92" s="224"/>
      <c r="J92" s="225"/>
      <c r="K92" s="226">
        <v>4.0</v>
      </c>
      <c r="L92" s="260" t="str">
        <f>'пр.хода'!L63</f>
        <v> </v>
      </c>
      <c r="M92" s="227" t="str">
        <f>IFERROR(VLOOKUP(L92,'пр.взв'!$D$6:$Q$70,2,0),"")</f>
        <v/>
      </c>
      <c r="N92" s="228" t="str">
        <f>IFERROR(VLOOKUP(L92,'пр.взв'!$D$6:$Q$70,5,0),"")</f>
        <v/>
      </c>
      <c r="O92" s="228" t="str">
        <f>IFERROR(VLOOKUP(L92,'пр.взв'!$D$6:$Q$70,6,0),"")</f>
        <v/>
      </c>
      <c r="P92" s="228" t="str">
        <f>IFERROR(VLOOKUP(L92,'пр.взв'!$D$6:$Q$70,8,0),"")</f>
        <v/>
      </c>
      <c r="Q92" s="222"/>
      <c r="R92" s="223"/>
      <c r="S92" s="224"/>
      <c r="T92" s="225"/>
    </row>
    <row r="93" ht="19.5" customHeight="1">
      <c r="A93" s="216"/>
      <c r="B93" s="256" t="str">
        <f>'пр.хода'!L17</f>
        <v> </v>
      </c>
      <c r="C93" s="234" t="str">
        <f>IFERROR(VLOOKUP(B93,'пр.взв'!$D$6:$Q$70,2,0),"")</f>
        <v/>
      </c>
      <c r="D93" s="237" t="str">
        <f>IFERROR(VLOOKUP(B93,'пр.взв'!$D$6:$Q$70,5,0),"")</f>
        <v/>
      </c>
      <c r="E93" s="237" t="str">
        <f>IFERROR(VLOOKUP(B93,'пр.взв'!$D$6:$Q$70,6,0),"")</f>
        <v/>
      </c>
      <c r="F93" s="237" t="str">
        <f>IFERROR(VLOOKUP(B93,'пр.взв'!$D$6:$Q$70,8,0),"")</f>
        <v/>
      </c>
      <c r="G93" s="235"/>
      <c r="H93" s="235"/>
      <c r="I93" s="236"/>
      <c r="J93" s="236"/>
      <c r="K93" s="216"/>
      <c r="L93" s="256" t="str">
        <f>'пр.хода'!L66</f>
        <v> </v>
      </c>
      <c r="M93" s="234" t="str">
        <f>IFERROR(VLOOKUP(L93,'пр.взв'!$D$6:$Q$70,2,0),"")</f>
        <v/>
      </c>
      <c r="N93" s="237" t="str">
        <f>IFERROR(VLOOKUP(L93,'пр.взв'!$D$6:$Q$70,5,0),"")</f>
        <v/>
      </c>
      <c r="O93" s="237" t="str">
        <f>IFERROR(VLOOKUP(L93,'пр.взв'!$D$6:$Q$70,6,0),"")</f>
        <v/>
      </c>
      <c r="P93" s="237" t="str">
        <f>IFERROR(VLOOKUP(L93,'пр.взв'!$D$6:$Q$70,8,0),"")</f>
        <v/>
      </c>
      <c r="Q93" s="235"/>
      <c r="R93" s="235"/>
      <c r="S93" s="236"/>
      <c r="T93" s="236"/>
    </row>
    <row r="94" ht="12.0" customHeight="1">
      <c r="C94" s="7"/>
      <c r="M94" s="7"/>
    </row>
    <row r="95" ht="19.5" customHeight="1">
      <c r="A95" s="261">
        <v>5.0</v>
      </c>
      <c r="B95" s="249" t="str">
        <f>'пр.хода'!N8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1"/>
      <c r="K95" s="226">
        <v>7.0</v>
      </c>
      <c r="L95" s="249" t="str">
        <f>'пр.хода'!N57</f>
        <v/>
      </c>
      <c r="M95" s="227" t="str">
        <f>IFERROR(VLOOKUP(L95,'пр.взв'!$D$6:$Q$70,2,0),"")</f>
        <v/>
      </c>
      <c r="N95" s="228" t="str">
        <f>IFERROR(VLOOKUP(L95,'пр.взв'!$D$6:$Q$70,5,0),"")</f>
        <v/>
      </c>
      <c r="O95" s="228" t="str">
        <f>IFERROR(VLOOKUP(L95,'пр.взв'!$D$6:$Q$70,6,0),"")</f>
        <v/>
      </c>
      <c r="P95" s="228" t="str">
        <f>IFERROR(VLOOKUP(L95,'пр.взв'!$D$6:$Q$70,8,0),"")</f>
        <v/>
      </c>
      <c r="Q95" s="238"/>
      <c r="R95" s="239"/>
      <c r="S95" s="240"/>
      <c r="T95" s="262"/>
    </row>
    <row r="96" ht="19.5" customHeight="1">
      <c r="A96" s="215"/>
      <c r="B96" s="256" t="str">
        <f>'пр.хода'!N11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K96" s="216"/>
      <c r="L96" s="256" t="str">
        <f>'пр.хода'!N60</f>
        <v> </v>
      </c>
      <c r="M96" s="234" t="str">
        <f>IFERROR(VLOOKUP(L96,'пр.взв'!$D$6:$Q$70,2,0),"")</f>
        <v/>
      </c>
      <c r="N96" s="237" t="str">
        <f>IFERROR(VLOOKUP(L96,'пр.взв'!$D$6:$Q$70,5,0),"")</f>
        <v/>
      </c>
      <c r="O96" s="237" t="str">
        <f>IFERROR(VLOOKUP(L96,'пр.взв'!$D$6:$Q$70,6,0),"")</f>
        <v/>
      </c>
      <c r="P96" s="237" t="str">
        <f>IFERROR(VLOOKUP(L96,'пр.взв'!$D$6:$Q$70,8,0),"")</f>
        <v/>
      </c>
      <c r="Q96" s="235"/>
      <c r="R96" s="235"/>
      <c r="S96" s="236"/>
      <c r="T96" s="263"/>
    </row>
    <row r="97" ht="19.5" customHeight="1">
      <c r="A97" s="264">
        <v>6.0</v>
      </c>
      <c r="B97" s="260" t="str">
        <f>'пр.хода'!N15</f>
        <v/>
      </c>
      <c r="C97" s="227" t="str">
        <f>IFERROR(VLOOKUP(B97,'пр.взв'!$D$6:$Q$70,2,0),"")</f>
        <v/>
      </c>
      <c r="D97" s="228" t="str">
        <f>IFERROR(VLOOKUP(B97,'пр.взв'!$D$6:$Q$70,5,0),"")</f>
        <v/>
      </c>
      <c r="E97" s="228" t="str">
        <f>IFERROR(VLOOKUP(B97,'пр.взв'!$D$6:$Q$70,6,0),"")</f>
        <v/>
      </c>
      <c r="F97" s="228" t="str">
        <f>IFERROR(VLOOKUP(B97,'пр.взв'!$D$6:$Q$70,8,0),"")</f>
        <v/>
      </c>
      <c r="G97" s="238"/>
      <c r="H97" s="223"/>
      <c r="I97" s="224"/>
      <c r="J97" s="225"/>
      <c r="K97" s="265">
        <v>8.0</v>
      </c>
      <c r="L97" s="260" t="str">
        <f>'пр.хода'!N64</f>
        <v/>
      </c>
      <c r="M97" s="227" t="str">
        <f>IFERROR(VLOOKUP(L97,'пр.взв'!$D$6:$Q$70,2,0),"")</f>
        <v/>
      </c>
      <c r="N97" s="228" t="str">
        <f>IFERROR(VLOOKUP(L97,'пр.взв'!$D$6:$Q$70,5,0),"")</f>
        <v/>
      </c>
      <c r="O97" s="228" t="str">
        <f>IFERROR(VLOOKUP(L97,'пр.взв'!$D$6:$Q$70,6,0),"")</f>
        <v/>
      </c>
      <c r="P97" s="228" t="str">
        <f>IFERROR(VLOOKUP(L97,'пр.взв'!$D$6:$Q$70,8,0),"")</f>
        <v/>
      </c>
      <c r="Q97" s="222"/>
      <c r="R97" s="223"/>
      <c r="S97" s="224"/>
      <c r="T97" s="266"/>
    </row>
    <row r="98" ht="19.5" customHeight="1">
      <c r="A98" s="215"/>
      <c r="B98" s="256" t="str">
        <f>'пр.хода'!N18</f>
        <v> </v>
      </c>
      <c r="C98" s="234" t="str">
        <f>IFERROR(VLOOKUP(B98,'пр.взв'!$D$6:$Q$70,2,0),"")</f>
        <v/>
      </c>
      <c r="D98" s="237" t="str">
        <f>IFERROR(VLOOKUP(B98,'пр.взв'!$D$6:$Q$70,5,0),"")</f>
        <v/>
      </c>
      <c r="E98" s="237" t="str">
        <f>IFERROR(VLOOKUP(B98,'пр.взв'!$D$6:$Q$70,6,0),"")</f>
        <v/>
      </c>
      <c r="F98" s="237" t="str">
        <f>IFERROR(VLOOKUP(B98,'пр.взв'!$D$6:$Q$70,8,0),"")</f>
        <v/>
      </c>
      <c r="G98" s="235"/>
      <c r="H98" s="235"/>
      <c r="I98" s="236"/>
      <c r="J98" s="236"/>
      <c r="K98" s="216"/>
      <c r="L98" s="256" t="str">
        <f>'пр.хода'!N67</f>
        <v> </v>
      </c>
      <c r="M98" s="234" t="str">
        <f>IFERROR(VLOOKUP(L98,'пр.взв'!$D$6:$Q$70,2,0),"")</f>
        <v/>
      </c>
      <c r="N98" s="237" t="str">
        <f>IFERROR(VLOOKUP(L98,'пр.взв'!$D$6:$Q$70,5,0),"")</f>
        <v/>
      </c>
      <c r="O98" s="237" t="str">
        <f>IFERROR(VLOOKUP(L98,'пр.взв'!$D$6:$Q$70,6,0),"")</f>
        <v/>
      </c>
      <c r="P98" s="237" t="str">
        <f>IFERROR(VLOOKUP(L98,'пр.взв'!$D$6:$Q$70,8,0),"")</f>
        <v/>
      </c>
      <c r="Q98" s="235"/>
      <c r="R98" s="235"/>
      <c r="S98" s="236"/>
      <c r="T98" s="263"/>
    </row>
    <row r="99" ht="12.0" customHeight="1">
      <c r="A99" s="267"/>
      <c r="B99" s="267"/>
      <c r="C99" s="267"/>
      <c r="D99" s="267"/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7"/>
      <c r="S99" s="267"/>
      <c r="T99" s="267"/>
    </row>
    <row r="100" ht="19.5" customHeight="1">
      <c r="A100" s="265">
        <v>9.0</v>
      </c>
      <c r="B100" s="260" t="str">
        <f>'пр.хода'!O10</f>
        <v/>
      </c>
      <c r="C100" s="227" t="str">
        <f>IFERROR(VLOOKUP(B100,'пр.взв'!$D$6:$Q$70,2,0),"")</f>
        <v/>
      </c>
      <c r="D100" s="228" t="str">
        <f>IFERROR(VLOOKUP(B100,'пр.взв'!$D$6:$Q$70,5,0),"")</f>
        <v/>
      </c>
      <c r="E100" s="228" t="str">
        <f>IFERROR(VLOOKUP(B100,'пр.взв'!$D$6:$Q$70,6,0),"")</f>
        <v/>
      </c>
      <c r="F100" s="228" t="str">
        <f>IFERROR(VLOOKUP(B100,'пр.взв'!$D$6:$Q$70,8,0),"")</f>
        <v/>
      </c>
      <c r="G100" s="222"/>
      <c r="H100" s="223"/>
      <c r="I100" s="224"/>
      <c r="J100" s="225"/>
      <c r="K100" s="265">
        <v>11.0</v>
      </c>
      <c r="L100" s="260" t="str">
        <f>'пр.хода'!O59</f>
        <v/>
      </c>
      <c r="M100" s="227" t="str">
        <f>IFERROR(VLOOKUP(L100,'пр.взв'!$D$6:$Q$70,2,0),"")</f>
        <v/>
      </c>
      <c r="N100" s="228" t="str">
        <f>IFERROR(VLOOKUP(L100,'пр.взв'!$D$6:$Q$70,5,0),"")</f>
        <v/>
      </c>
      <c r="O100" s="228" t="str">
        <f>IFERROR(VLOOKUP(L100,'пр.взв'!$D$6:$Q$70,6,0),"")</f>
        <v/>
      </c>
      <c r="P100" s="228" t="str">
        <f>IFERROR(VLOOKUP(L100,'пр.взв'!$D$6:$Q$70,8,0),"")</f>
        <v/>
      </c>
      <c r="Q100" s="222"/>
      <c r="R100" s="223"/>
      <c r="S100" s="224"/>
      <c r="T100" s="225"/>
    </row>
    <row r="101" ht="19.5" customHeight="1">
      <c r="A101" s="216"/>
      <c r="B101" s="256" t="str">
        <f>'пр.хода'!O13</f>
        <v> </v>
      </c>
      <c r="C101" s="234" t="str">
        <f>IFERROR(VLOOKUP(B101,'пр.взв'!$D$6:$Q$70,2,0),"")</f>
        <v/>
      </c>
      <c r="D101" s="237" t="str">
        <f>IFERROR(VLOOKUP(B101,'пр.взв'!$D$6:$Q$70,5,0),"")</f>
        <v/>
      </c>
      <c r="E101" s="237" t="str">
        <f>IFERROR(VLOOKUP(B101,'пр.взв'!$D$6:$Q$70,6,0),"")</f>
        <v/>
      </c>
      <c r="F101" s="237" t="str">
        <f>IFERROR(VLOOKUP(B101,'пр.взв'!$D$6:$Q$70,8,0),"")</f>
        <v/>
      </c>
      <c r="G101" s="235"/>
      <c r="H101" s="235"/>
      <c r="I101" s="236"/>
      <c r="J101" s="236"/>
      <c r="K101" s="216"/>
      <c r="L101" s="256" t="str">
        <f>'пр.хода'!O62</f>
        <v> </v>
      </c>
      <c r="M101" s="234" t="str">
        <f>IFERROR(VLOOKUP(L101,'пр.взв'!$D$6:$Q$70,2,0),"")</f>
        <v/>
      </c>
      <c r="N101" s="237" t="str">
        <f>IFERROR(VLOOKUP(L101,'пр.взв'!$D$6:$Q$70,5,0),"")</f>
        <v/>
      </c>
      <c r="O101" s="237" t="str">
        <f>IFERROR(VLOOKUP(L101,'пр.взв'!$D$6:$Q$70,6,0),"")</f>
        <v/>
      </c>
      <c r="P101" s="237" t="str">
        <f>IFERROR(VLOOKUP(L101,'пр.взв'!$D$6:$Q$70,8,0),"")</f>
        <v/>
      </c>
      <c r="Q101" s="235"/>
      <c r="R101" s="235"/>
      <c r="S101" s="236"/>
      <c r="T101" s="236"/>
    </row>
    <row r="102" ht="19.5" customHeight="1">
      <c r="A102" s="226">
        <v>10.0</v>
      </c>
      <c r="B102" s="249" t="str">
        <f>'пр.хода'!O17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38"/>
      <c r="H102" s="239"/>
      <c r="I102" s="240"/>
      <c r="J102" s="251"/>
      <c r="K102" s="226">
        <v>12.0</v>
      </c>
      <c r="L102" s="249" t="str">
        <f>'пр.хода'!O66</f>
        <v/>
      </c>
      <c r="M102" s="227" t="str">
        <f>IFERROR(VLOOKUP(L102,'пр.взв'!$D$6:$Q$70,2,0),"")</f>
        <v/>
      </c>
      <c r="N102" s="228" t="str">
        <f>IFERROR(VLOOKUP(L102,'пр.взв'!$D$6:$Q$70,5,0),"")</f>
        <v/>
      </c>
      <c r="O102" s="228" t="str">
        <f>IFERROR(VLOOKUP(L102,'пр.взв'!$D$6:$Q$70,6,0),"")</f>
        <v/>
      </c>
      <c r="P102" s="228" t="str">
        <f>IFERROR(VLOOKUP(L102,'пр.взв'!$D$6:$Q$70,8,0),"")</f>
        <v/>
      </c>
      <c r="Q102" s="238"/>
      <c r="R102" s="239"/>
      <c r="S102" s="240"/>
      <c r="T102" s="251"/>
    </row>
    <row r="103" ht="19.5" customHeight="1">
      <c r="A103" s="216"/>
      <c r="B103" s="256" t="str">
        <f>'пр.хода'!O20</f>
        <v> </v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35"/>
      <c r="H103" s="235"/>
      <c r="I103" s="236"/>
      <c r="J103" s="236"/>
      <c r="K103" s="216"/>
      <c r="L103" s="256" t="str">
        <f>'пр.хода'!O69</f>
        <v> </v>
      </c>
      <c r="M103" s="234" t="str">
        <f>IFERROR(VLOOKUP(L103,'пр.взв'!$D$6:$Q$70,2,0),"")</f>
        <v/>
      </c>
      <c r="N103" s="237" t="str">
        <f>IFERROR(VLOOKUP(L103,'пр.взв'!$D$6:$Q$70,5,0),"")</f>
        <v/>
      </c>
      <c r="O103" s="237" t="str">
        <f>IFERROR(VLOOKUP(L103,'пр.взв'!$D$6:$Q$70,6,0),"")</f>
        <v/>
      </c>
      <c r="P103" s="237" t="str">
        <f>IFERROR(VLOOKUP(L103,'пр.взв'!$D$6:$Q$70,8,0),"")</f>
        <v/>
      </c>
      <c r="Q103" s="235"/>
      <c r="R103" s="235"/>
      <c r="S103" s="236"/>
      <c r="T103" s="236"/>
    </row>
    <row r="104" ht="12.0" customHeight="1">
      <c r="C104" s="7"/>
      <c r="M104" s="7"/>
    </row>
    <row r="105" ht="19.5" customHeight="1">
      <c r="A105" s="261">
        <v>13.0</v>
      </c>
      <c r="B105" s="249" t="str">
        <f>'пр.хода'!P12</f>
        <v/>
      </c>
      <c r="C105" s="227" t="str">
        <f>IFERROR(VLOOKUP(B105,'пр.взв'!$D$6:$Q$70,2,0),"")</f>
        <v/>
      </c>
      <c r="D105" s="228" t="str">
        <f>IFERROR(VLOOKUP(B105,'пр.взв'!$D$6:$Q$70,5,0),"")</f>
        <v/>
      </c>
      <c r="E105" s="228" t="str">
        <f>IFERROR(VLOOKUP(B105,'пр.взв'!$D$6:$Q$70,6,0),"")</f>
        <v/>
      </c>
      <c r="F105" s="228" t="str">
        <f>IFERROR(VLOOKUP(B105,'пр.взв'!$D$6:$Q$70,8,0),"")</f>
        <v/>
      </c>
      <c r="G105" s="238"/>
      <c r="H105" s="239"/>
      <c r="I105" s="240"/>
      <c r="J105" s="251"/>
      <c r="K105" s="226">
        <v>14.0</v>
      </c>
      <c r="L105" s="249" t="str">
        <f>'пр.хода'!P61</f>
        <v/>
      </c>
      <c r="M105" s="227" t="str">
        <f>IFERROR(VLOOKUP(L105,'пр.взв'!$D$6:$Q$70,2,0),"")</f>
        <v/>
      </c>
      <c r="N105" s="228" t="str">
        <f>IFERROR(VLOOKUP(L105,'пр.взв'!$D$6:$Q$70,5,0),"")</f>
        <v/>
      </c>
      <c r="O105" s="228" t="str">
        <f>IFERROR(VLOOKUP(L105,'пр.взв'!$D$6:$Q$70,6,0),"")</f>
        <v/>
      </c>
      <c r="P105" s="228" t="str">
        <f>IFERROR(VLOOKUP(L105,'пр.взв'!$D$6:$Q$70,8,0),"")</f>
        <v/>
      </c>
      <c r="Q105" s="238"/>
      <c r="R105" s="239"/>
      <c r="S105" s="240"/>
      <c r="T105" s="262"/>
    </row>
    <row r="106" ht="19.5" customHeight="1">
      <c r="A106" s="215"/>
      <c r="B106" s="256" t="str">
        <f>'пр.хода'!P19</f>
        <v/>
      </c>
      <c r="C106" s="234" t="str">
        <f>IFERROR(VLOOKUP(B106,'пр.взв'!$D$6:$Q$70,2,0),"")</f>
        <v/>
      </c>
      <c r="D106" s="237" t="str">
        <f>IFERROR(VLOOKUP(B106,'пр.взв'!$D$6:$Q$70,5,0),"")</f>
        <v/>
      </c>
      <c r="E106" s="237" t="str">
        <f>IFERROR(VLOOKUP(B106,'пр.взв'!$D$6:$Q$70,6,0),"")</f>
        <v/>
      </c>
      <c r="F106" s="237" t="str">
        <f>IFERROR(VLOOKUP(B106,'пр.взв'!$D$6:$Q$70,8,0),"")</f>
        <v/>
      </c>
      <c r="G106" s="235"/>
      <c r="H106" s="235"/>
      <c r="I106" s="236"/>
      <c r="J106" s="236"/>
      <c r="K106" s="216"/>
      <c r="L106" s="256" t="str">
        <f>'пр.хода'!P68</f>
        <v/>
      </c>
      <c r="M106" s="234" t="str">
        <f>IFERROR(VLOOKUP(L106,'пр.взв'!$D$6:$Q$70,2,0),"")</f>
        <v/>
      </c>
      <c r="N106" s="237" t="str">
        <f>IFERROR(VLOOKUP(L106,'пр.взв'!$D$6:$Q$70,5,0),"")</f>
        <v/>
      </c>
      <c r="O106" s="237" t="str">
        <f>IFERROR(VLOOKUP(L106,'пр.взв'!$D$6:$Q$70,6,0),"")</f>
        <v/>
      </c>
      <c r="P106" s="237" t="str">
        <f>IFERROR(VLOOKUP(L106,'пр.взв'!$D$6:$Q$70,8,0),"")</f>
        <v/>
      </c>
      <c r="Q106" s="235"/>
      <c r="R106" s="235"/>
      <c r="S106" s="236"/>
      <c r="T106" s="263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68"/>
      <c r="B1" s="269" t="s">
        <v>296</v>
      </c>
      <c r="C1" s="107"/>
      <c r="D1" s="270"/>
      <c r="E1" s="271" t="str">
        <f>'пр.взв'!G4</f>
        <v>В.к.  88  кг</v>
      </c>
      <c r="F1" s="116"/>
      <c r="G1" s="272"/>
      <c r="H1" s="272"/>
      <c r="I1" s="272"/>
      <c r="J1" s="272"/>
      <c r="K1" s="273"/>
      <c r="L1" s="268"/>
      <c r="M1" s="269" t="s">
        <v>296</v>
      </c>
      <c r="N1" s="107"/>
      <c r="O1" s="270"/>
      <c r="P1" s="271" t="str">
        <f>'пр.взв'!G4</f>
        <v>В.к.  88  кг</v>
      </c>
      <c r="Q1" s="116"/>
      <c r="R1" s="272"/>
      <c r="S1" s="272"/>
      <c r="T1" s="272"/>
      <c r="U1" s="272"/>
    </row>
    <row r="2" ht="12.0" customHeight="1">
      <c r="A2" s="274"/>
      <c r="B2" s="275">
        <v>3.0</v>
      </c>
      <c r="C2" s="276" t="s">
        <v>297</v>
      </c>
      <c r="D2" s="270" t="s">
        <v>300</v>
      </c>
      <c r="E2" s="277" t="s">
        <v>317</v>
      </c>
      <c r="F2" s="107"/>
      <c r="G2" s="278"/>
      <c r="H2" s="278"/>
      <c r="I2" s="278"/>
      <c r="J2" s="278"/>
      <c r="L2" s="274"/>
      <c r="M2" s="275">
        <f>B2</f>
        <v>3</v>
      </c>
      <c r="N2" s="276" t="s">
        <v>297</v>
      </c>
      <c r="O2" s="270" t="str">
        <f>D2</f>
        <v>1/32</v>
      </c>
      <c r="P2" s="277" t="s">
        <v>318</v>
      </c>
      <c r="Q2" s="107"/>
      <c r="R2" s="278"/>
      <c r="S2" s="278"/>
      <c r="T2" s="278"/>
      <c r="U2" s="278"/>
    </row>
    <row r="3" ht="25.5" customHeight="1">
      <c r="A3" s="279" t="s">
        <v>302</v>
      </c>
      <c r="B3" s="280" t="s">
        <v>9</v>
      </c>
      <c r="C3" s="281" t="s">
        <v>10</v>
      </c>
      <c r="D3" s="282" t="s">
        <v>303</v>
      </c>
      <c r="E3" s="283" t="s">
        <v>304</v>
      </c>
      <c r="F3" s="284"/>
      <c r="G3" s="281" t="s">
        <v>305</v>
      </c>
      <c r="H3" s="285" t="s">
        <v>306</v>
      </c>
      <c r="I3" s="282" t="s">
        <v>307</v>
      </c>
      <c r="J3" s="286" t="s">
        <v>308</v>
      </c>
      <c r="L3" s="279" t="s">
        <v>302</v>
      </c>
      <c r="M3" s="280" t="s">
        <v>9</v>
      </c>
      <c r="N3" s="281" t="s">
        <v>10</v>
      </c>
      <c r="O3" s="282" t="s">
        <v>303</v>
      </c>
      <c r="P3" s="283" t="s">
        <v>304</v>
      </c>
      <c r="Q3" s="284"/>
      <c r="R3" s="281" t="s">
        <v>305</v>
      </c>
      <c r="S3" s="285" t="s">
        <v>306</v>
      </c>
      <c r="T3" s="282" t="s">
        <v>307</v>
      </c>
      <c r="U3" s="286" t="s">
        <v>308</v>
      </c>
    </row>
    <row r="4" ht="12.75" customHeight="1">
      <c r="A4" s="218">
        <v>1.0</v>
      </c>
      <c r="B4" s="219">
        <v>1.0</v>
      </c>
      <c r="C4" s="227" t="str">
        <f>IFERROR(VLOOKUP(B4,'пр.взв'!$D$6:$Q$70,2,0),"")</f>
        <v>БЕЛЕВ Вадим</v>
      </c>
      <c r="D4" s="228" t="str">
        <f>IFERROR(VLOOKUP(B4,'пр.взв'!$D$6:$Q$70,5,0),"")</f>
        <v>КМС</v>
      </c>
      <c r="E4" s="228" t="str">
        <f>IFERROR(VLOOKUP(B4,'пр.взв'!$D$6:$Q$70,6,0),"")</f>
        <v>СПБ</v>
      </c>
      <c r="F4" s="228" t="str">
        <f>IFERROR(VLOOKUP(B4,'пр.взв'!$D$6:$Q$70,8,0),"")</f>
        <v>Санкт-Петербург</v>
      </c>
      <c r="G4" s="222"/>
      <c r="H4" s="223"/>
      <c r="I4" s="224"/>
      <c r="J4" s="225"/>
      <c r="L4" s="226">
        <v>17.0</v>
      </c>
      <c r="M4" s="219">
        <v>2.0</v>
      </c>
      <c r="N4" s="227" t="str">
        <f>IFERROR(VLOOKUP(M4,'пр.взв'!$D$6:$Q$70,2,0),"")</f>
        <v>ОСИПЕНКО Виктор</v>
      </c>
      <c r="O4" s="228" t="str">
        <f>IFERROR(VLOOKUP(M4,'пр.взв'!$D$6:$Q$70,5,0),"")</f>
        <v>МСМК</v>
      </c>
      <c r="P4" s="228" t="str">
        <f>IFERROR(VLOOKUP(M4,'пр.взв'!$D$6:$Q$70,6,0),"")</f>
        <v>ЦФО</v>
      </c>
      <c r="Q4" s="228" t="str">
        <f>IFERROR(VLOOKUP(M4,'пр.взв'!$D$6:$Q$70,8,0),"")</f>
        <v>Брянская</v>
      </c>
      <c r="R4" s="222"/>
      <c r="S4" s="223"/>
      <c r="T4" s="224"/>
      <c r="U4" s="225"/>
    </row>
    <row r="5" ht="12.75" customHeight="1">
      <c r="A5" s="120"/>
      <c r="B5" s="233">
        <v>33.0</v>
      </c>
      <c r="C5" s="234" t="str">
        <f>IFERROR(VLOOKUP(B5,'пр.взв'!$D$6:$Q$70,2,0),"")</f>
        <v>РЯБОВ Сергей</v>
      </c>
      <c r="D5" s="237" t="str">
        <f>IFERROR(VLOOKUP(B5,'пр.взв'!$D$6:$Q$70,5,0),"")</f>
        <v>ЗМС</v>
      </c>
      <c r="E5" s="237" t="str">
        <f>IFERROR(VLOOKUP(B5,'пр.взв'!$D$6:$Q$70,6,0),"")</f>
        <v>МОС</v>
      </c>
      <c r="F5" s="237" t="str">
        <f>IFERROR(VLOOKUP(B5,'пр.взв'!$D$6:$Q$70,8,0),"")</f>
        <v>Москва</v>
      </c>
      <c r="G5" s="235"/>
      <c r="H5" s="235"/>
      <c r="I5" s="236"/>
      <c r="J5" s="236"/>
      <c r="L5" s="216"/>
      <c r="M5" s="233">
        <v>34.0</v>
      </c>
      <c r="N5" s="234" t="str">
        <f>IFERROR(VLOOKUP(M5,'пр.взв'!$D$6:$Q$70,2,0),"")</f>
        <v>МАНУКЯН Леван</v>
      </c>
      <c r="O5" s="237" t="str">
        <f>IFERROR(VLOOKUP(M5,'пр.взв'!$D$6:$Q$70,5,0),"")</f>
        <v>МСМК</v>
      </c>
      <c r="P5" s="237" t="str">
        <f>IFERROR(VLOOKUP(M5,'пр.взв'!$D$6:$Q$70,6,0),"")</f>
        <v>ЮФО</v>
      </c>
      <c r="Q5" s="237" t="str">
        <f>IFERROR(VLOOKUP(M5,'пр.взв'!$D$6:$Q$70,8,0),"")</f>
        <v>Краснодарский</v>
      </c>
      <c r="R5" s="235"/>
      <c r="S5" s="235"/>
      <c r="T5" s="236"/>
      <c r="U5" s="236"/>
    </row>
    <row r="6" ht="12.75" customHeight="1">
      <c r="A6" s="218">
        <v>2.0</v>
      </c>
      <c r="B6" s="219">
        <v>17.0</v>
      </c>
      <c r="C6" s="227" t="str">
        <f>IFERROR(VLOOKUP(B6,'пр.взв'!$D$6:$Q$70,2,0),"")</f>
        <v>МОНАКОВ Данила</v>
      </c>
      <c r="D6" s="228" t="str">
        <f>IFERROR(VLOOKUP(B6,'пр.взв'!$D$6:$Q$70,5,0),"")</f>
        <v>МС</v>
      </c>
      <c r="E6" s="228" t="str">
        <f>IFERROR(VLOOKUP(B6,'пр.взв'!$D$6:$Q$70,6,0),"")</f>
        <v>ДВФО</v>
      </c>
      <c r="F6" s="228" t="str">
        <f>IFERROR(VLOOKUP(B6,'пр.взв'!$D$6:$Q$70,8,0),"")</f>
        <v>Хабаровский</v>
      </c>
      <c r="G6" s="238"/>
      <c r="H6" s="239"/>
      <c r="I6" s="240"/>
      <c r="J6" s="228"/>
      <c r="L6" s="226">
        <v>18.0</v>
      </c>
      <c r="M6" s="219">
        <v>18.0</v>
      </c>
      <c r="N6" s="227" t="str">
        <f>IFERROR(VLOOKUP(M6,'пр.взв'!$D$6:$Q$70,2,0),"")</f>
        <v>ГАДЖИЕВ Шамиль</v>
      </c>
      <c r="O6" s="228" t="str">
        <f>IFERROR(VLOOKUP(M6,'пр.взв'!$D$6:$Q$70,5,0),"")</f>
        <v>МСМК</v>
      </c>
      <c r="P6" s="228" t="str">
        <f>IFERROR(VLOOKUP(M6,'пр.взв'!$D$6:$Q$70,6,0),"")</f>
        <v>МОС</v>
      </c>
      <c r="Q6" s="228" t="str">
        <f>IFERROR(VLOOKUP(M6,'пр.взв'!$D$6:$Q$70,8,0),"")</f>
        <v>Москва</v>
      </c>
      <c r="R6" s="238"/>
      <c r="S6" s="239"/>
      <c r="T6" s="240"/>
      <c r="U6" s="228"/>
    </row>
    <row r="7" ht="12.75" customHeight="1">
      <c r="A7" s="120"/>
      <c r="B7" s="233">
        <v>49.0</v>
      </c>
      <c r="C7" s="234" t="str">
        <f>IFERROR(VLOOKUP(B7,'пр.взв'!$D$6:$Q$70,2,0),"")</f>
        <v/>
      </c>
      <c r="D7" s="237" t="str">
        <f>IFERROR(VLOOKUP(B7,'пр.взв'!$D$6:$Q$70,5,0),"")</f>
        <v/>
      </c>
      <c r="E7" s="237" t="str">
        <f>IFERROR(VLOOKUP(B7,'пр.взв'!$D$6:$Q$70,6,0),"")</f>
        <v/>
      </c>
      <c r="F7" s="237" t="str">
        <f>IFERROR(VLOOKUP(B7,'пр.взв'!$D$6:$Q$70,8,0),"")</f>
        <v/>
      </c>
      <c r="G7" s="235"/>
      <c r="H7" s="235"/>
      <c r="I7" s="236"/>
      <c r="J7" s="236"/>
      <c r="L7" s="216"/>
      <c r="M7" s="233">
        <v>50.0</v>
      </c>
      <c r="N7" s="234" t="str">
        <f>IFERROR(VLOOKUP(M7,'пр.взв'!$D$6:$Q$70,2,0),"")</f>
        <v/>
      </c>
      <c r="O7" s="237" t="str">
        <f>IFERROR(VLOOKUP(M7,'пр.взв'!$D$6:$Q$70,5,0),"")</f>
        <v/>
      </c>
      <c r="P7" s="237" t="str">
        <f>IFERROR(VLOOKUP(M7,'пр.взв'!$D$6:$Q$70,6,0),"")</f>
        <v/>
      </c>
      <c r="Q7" s="237" t="str">
        <f>IFERROR(VLOOKUP(M7,'пр.взв'!$D$6:$Q$70,8,0),"")</f>
        <v/>
      </c>
      <c r="R7" s="235"/>
      <c r="S7" s="235"/>
      <c r="T7" s="236"/>
      <c r="U7" s="236"/>
    </row>
    <row r="8" ht="12.75" customHeight="1">
      <c r="A8" s="218">
        <v>3.0</v>
      </c>
      <c r="B8" s="219">
        <v>9.0</v>
      </c>
      <c r="C8" s="227" t="str">
        <f>IFERROR(VLOOKUP(B8,'пр.взв'!$D$6:$Q$70,2,0),"")</f>
        <v>ЗИМИН Максим</v>
      </c>
      <c r="D8" s="228" t="str">
        <f>IFERROR(VLOOKUP(B8,'пр.взв'!$D$6:$Q$70,5,0),"")</f>
        <v>МС</v>
      </c>
      <c r="E8" s="228" t="str">
        <f>IFERROR(VLOOKUP(B8,'пр.взв'!$D$6:$Q$70,6,0),"")</f>
        <v>ЦФО</v>
      </c>
      <c r="F8" s="228" t="str">
        <f>IFERROR(VLOOKUP(B8,'пр.взв'!$D$6:$Q$70,8,0),"")</f>
        <v>Воронежская</v>
      </c>
      <c r="G8" s="222"/>
      <c r="H8" s="223"/>
      <c r="I8" s="224"/>
      <c r="J8" s="225"/>
      <c r="L8" s="226">
        <v>19.0</v>
      </c>
      <c r="M8" s="219">
        <v>10.0</v>
      </c>
      <c r="N8" s="227" t="str">
        <f>IFERROR(VLOOKUP(M8,'пр.взв'!$D$6:$Q$70,2,0),"")</f>
        <v>СУХАНОВ Денис</v>
      </c>
      <c r="O8" s="228" t="str">
        <f>IFERROR(VLOOKUP(M8,'пр.взв'!$D$6:$Q$70,5,0),"")</f>
        <v>МСМК</v>
      </c>
      <c r="P8" s="228" t="str">
        <f>IFERROR(VLOOKUP(M8,'пр.взв'!$D$6:$Q$70,6,0),"")</f>
        <v>УФО</v>
      </c>
      <c r="Q8" s="228" t="str">
        <f>IFERROR(VLOOKUP(M8,'пр.взв'!$D$6:$Q$70,8,0),"")</f>
        <v>Свердловская-Курганская</v>
      </c>
      <c r="R8" s="222"/>
      <c r="S8" s="223"/>
      <c r="T8" s="224"/>
      <c r="U8" s="225"/>
    </row>
    <row r="9" ht="12.75" customHeight="1">
      <c r="A9" s="120"/>
      <c r="B9" s="233">
        <v>41.0</v>
      </c>
      <c r="C9" s="234" t="str">
        <f>IFERROR(VLOOKUP(B9,'пр.взв'!$D$6:$Q$70,2,0),"")</f>
        <v/>
      </c>
      <c r="D9" s="237" t="str">
        <f>IFERROR(VLOOKUP(B9,'пр.взв'!$D$6:$Q$70,5,0),"")</f>
        <v/>
      </c>
      <c r="E9" s="237" t="str">
        <f>IFERROR(VLOOKUP(B9,'пр.взв'!$D$6:$Q$70,6,0),"")</f>
        <v/>
      </c>
      <c r="F9" s="237" t="str">
        <f>IFERROR(VLOOKUP(B9,'пр.взв'!$D$6:$Q$70,8,0),"")</f>
        <v/>
      </c>
      <c r="G9" s="235"/>
      <c r="H9" s="235"/>
      <c r="I9" s="236"/>
      <c r="J9" s="236"/>
      <c r="L9" s="216"/>
      <c r="M9" s="233">
        <v>42.0</v>
      </c>
      <c r="N9" s="234" t="str">
        <f>IFERROR(VLOOKUP(M9,'пр.взв'!$D$6:$Q$70,2,0),"")</f>
        <v/>
      </c>
      <c r="O9" s="237" t="str">
        <f>IFERROR(VLOOKUP(M9,'пр.взв'!$D$6:$Q$70,5,0),"")</f>
        <v/>
      </c>
      <c r="P9" s="237" t="str">
        <f>IFERROR(VLOOKUP(M9,'пр.взв'!$D$6:$Q$70,6,0),"")</f>
        <v/>
      </c>
      <c r="Q9" s="237" t="str">
        <f>IFERROR(VLOOKUP(M9,'пр.взв'!$D$6:$Q$70,8,0),"")</f>
        <v/>
      </c>
      <c r="R9" s="235"/>
      <c r="S9" s="235"/>
      <c r="T9" s="236"/>
      <c r="U9" s="236"/>
    </row>
    <row r="10" ht="12.75" customHeight="1">
      <c r="A10" s="218">
        <v>4.0</v>
      </c>
      <c r="B10" s="219">
        <v>25.0</v>
      </c>
      <c r="C10" s="227" t="str">
        <f>IFERROR(VLOOKUP(B10,'пр.взв'!$D$6:$Q$70,2,0),"")</f>
        <v>ИВАНОВ Максим</v>
      </c>
      <c r="D10" s="228" t="str">
        <f>IFERROR(VLOOKUP(B10,'пр.взв'!$D$6:$Q$70,5,0),"")</f>
        <v>МСМК</v>
      </c>
      <c r="E10" s="228" t="str">
        <f>IFERROR(VLOOKUP(B10,'пр.взв'!$D$6:$Q$70,6,0),"")</f>
        <v>ПФО</v>
      </c>
      <c r="F10" s="228" t="str">
        <f>IFERROR(VLOOKUP(B10,'пр.взв'!$D$6:$Q$70,8,0),"")</f>
        <v>Чувашская</v>
      </c>
      <c r="G10" s="238"/>
      <c r="H10" s="239"/>
      <c r="I10" s="240"/>
      <c r="J10" s="228"/>
      <c r="L10" s="226">
        <v>20.0</v>
      </c>
      <c r="M10" s="219">
        <v>26.0</v>
      </c>
      <c r="N10" s="227" t="str">
        <f>IFERROR(VLOOKUP(M10,'пр.взв'!$D$6:$Q$70,2,0),"")</f>
        <v>БАБАЕВ  Рауль</v>
      </c>
      <c r="O10" s="228" t="str">
        <f>IFERROR(VLOOKUP(M10,'пр.взв'!$D$6:$Q$70,5,0),"")</f>
        <v>МС</v>
      </c>
      <c r="P10" s="228" t="str">
        <f>IFERROR(VLOOKUP(M10,'пр.взв'!$D$6:$Q$70,6,0),"")</f>
        <v>ЦФО</v>
      </c>
      <c r="Q10" s="228" t="str">
        <f>IFERROR(VLOOKUP(M10,'пр.взв'!$D$6:$Q$70,8,0),"")</f>
        <v>Рязанская</v>
      </c>
      <c r="R10" s="229"/>
      <c r="S10" s="230"/>
      <c r="T10" s="231"/>
      <c r="U10" s="232"/>
    </row>
    <row r="11" ht="12.75" customHeight="1">
      <c r="A11" s="120"/>
      <c r="B11" s="233">
        <v>57.0</v>
      </c>
      <c r="C11" s="234" t="str">
        <f>IFERROR(VLOOKUP(B11,'пр.взв'!$D$6:$Q$70,2,0),"")</f>
        <v/>
      </c>
      <c r="D11" s="237" t="str">
        <f>IFERROR(VLOOKUP(B11,'пр.взв'!$D$6:$Q$70,5,0),"")</f>
        <v/>
      </c>
      <c r="E11" s="237" t="str">
        <f>IFERROR(VLOOKUP(B11,'пр.взв'!$D$6:$Q$70,6,0),"")</f>
        <v/>
      </c>
      <c r="F11" s="237" t="str">
        <f>IFERROR(VLOOKUP(B11,'пр.взв'!$D$6:$Q$70,8,0),"")</f>
        <v/>
      </c>
      <c r="G11" s="235"/>
      <c r="H11" s="235"/>
      <c r="I11" s="236"/>
      <c r="J11" s="236"/>
      <c r="L11" s="216"/>
      <c r="M11" s="233">
        <v>58.0</v>
      </c>
      <c r="N11" s="234" t="str">
        <f>IFERROR(VLOOKUP(M11,'пр.взв'!$D$6:$Q$70,2,0),"")</f>
        <v/>
      </c>
      <c r="O11" s="237" t="str">
        <f>IFERROR(VLOOKUP(M11,'пр.взв'!$D$6:$Q$70,5,0),"")</f>
        <v/>
      </c>
      <c r="P11" s="237" t="str">
        <f>IFERROR(VLOOKUP(M11,'пр.взв'!$D$6:$Q$70,6,0),"")</f>
        <v/>
      </c>
      <c r="Q11" s="237" t="str">
        <f>IFERROR(VLOOKUP(M11,'пр.взв'!$D$6:$Q$70,8,0),"")</f>
        <v/>
      </c>
      <c r="R11" s="235"/>
      <c r="S11" s="235"/>
      <c r="T11" s="236"/>
      <c r="U11" s="236"/>
    </row>
    <row r="12" ht="12.75" customHeight="1">
      <c r="A12" s="241">
        <v>5.0</v>
      </c>
      <c r="B12" s="219">
        <v>5.0</v>
      </c>
      <c r="C12" s="227" t="str">
        <f>IFERROR(VLOOKUP(B12,'пр.взв'!$D$6:$Q$70,2,0),"")</f>
        <v>КАНАТЧИКОВ Александр</v>
      </c>
      <c r="D12" s="228" t="str">
        <f>IFERROR(VLOOKUP(B12,'пр.взв'!$D$6:$Q$70,5,0),"")</f>
        <v>МС</v>
      </c>
      <c r="E12" s="228" t="str">
        <f>IFERROR(VLOOKUP(B12,'пр.взв'!$D$6:$Q$70,6,0),"")</f>
        <v>УФО</v>
      </c>
      <c r="F12" s="228" t="str">
        <f>IFERROR(VLOOKUP(B12,'пр.взв'!$D$6:$Q$70,8,0),"")</f>
        <v>Свердловская</v>
      </c>
      <c r="G12" s="222"/>
      <c r="H12" s="223"/>
      <c r="I12" s="224"/>
      <c r="J12" s="225"/>
      <c r="L12" s="226">
        <v>21.0</v>
      </c>
      <c r="M12" s="219">
        <v>6.0</v>
      </c>
      <c r="N12" s="227" t="str">
        <f>IFERROR(VLOOKUP(M12,'пр.взв'!$D$6:$Q$70,2,0),"")</f>
        <v>ХАЧИРОВ Петр</v>
      </c>
      <c r="O12" s="228" t="str">
        <f>IFERROR(VLOOKUP(M12,'пр.взв'!$D$6:$Q$70,5,0),"")</f>
        <v>МС</v>
      </c>
      <c r="P12" s="228" t="str">
        <f>IFERROR(VLOOKUP(M12,'пр.взв'!$D$6:$Q$70,6,0),"")</f>
        <v>СКФО</v>
      </c>
      <c r="Q12" s="228" t="str">
        <f>IFERROR(VLOOKUP(M12,'пр.взв'!$D$6:$Q$70,8,0),"")</f>
        <v>РСО-Алания</v>
      </c>
      <c r="R12" s="222"/>
      <c r="S12" s="223"/>
      <c r="T12" s="224"/>
      <c r="U12" s="225"/>
    </row>
    <row r="13" ht="12.75" customHeight="1">
      <c r="A13" s="120"/>
      <c r="B13" s="233">
        <v>37.0</v>
      </c>
      <c r="C13" s="234" t="str">
        <f>IFERROR(VLOOKUP(B13,'пр.взв'!$D$6:$Q$70,2,0),"")</f>
        <v>ПАНОВ Владислав</v>
      </c>
      <c r="D13" s="237" t="str">
        <f>IFERROR(VLOOKUP(B13,'пр.взв'!$D$6:$Q$70,5,0),"")</f>
        <v>МС</v>
      </c>
      <c r="E13" s="237" t="str">
        <f>IFERROR(VLOOKUP(B13,'пр.взв'!$D$6:$Q$70,6,0),"")</f>
        <v>СФО</v>
      </c>
      <c r="F13" s="237" t="str">
        <f>IFERROR(VLOOKUP(B13,'пр.взв'!$D$6:$Q$70,8,0),"")</f>
        <v>Красноярский</v>
      </c>
      <c r="G13" s="235"/>
      <c r="H13" s="235"/>
      <c r="I13" s="236"/>
      <c r="J13" s="236"/>
      <c r="L13" s="216"/>
      <c r="M13" s="233">
        <v>38.0</v>
      </c>
      <c r="N13" s="234" t="str">
        <f>IFERROR(VLOOKUP(M13,'пр.взв'!$D$6:$Q$70,2,0),"")</f>
        <v>НЕДОБЕЖКИН Игорь</v>
      </c>
      <c r="O13" s="237" t="str">
        <f>IFERROR(VLOOKUP(M13,'пр.взв'!$D$6:$Q$70,5,0),"")</f>
        <v>МС</v>
      </c>
      <c r="P13" s="237" t="str">
        <f>IFERROR(VLOOKUP(M13,'пр.взв'!$D$6:$Q$70,6,0),"")</f>
        <v>СПБ</v>
      </c>
      <c r="Q13" s="237" t="str">
        <f>IFERROR(VLOOKUP(M13,'пр.взв'!$D$6:$Q$70,8,0),"")</f>
        <v>Санкт-Петербург</v>
      </c>
      <c r="R13" s="235"/>
      <c r="S13" s="235"/>
      <c r="T13" s="236"/>
      <c r="U13" s="236"/>
    </row>
    <row r="14" ht="12.75" customHeight="1">
      <c r="A14" s="218">
        <v>6.0</v>
      </c>
      <c r="B14" s="219">
        <v>21.0</v>
      </c>
      <c r="C14" s="227" t="str">
        <f>IFERROR(VLOOKUP(B14,'пр.взв'!$D$6:$Q$70,2,0),"")</f>
        <v>БОЖА Юрий</v>
      </c>
      <c r="D14" s="228" t="str">
        <f>IFERROR(VLOOKUP(B14,'пр.взв'!$D$6:$Q$70,5,0),"")</f>
        <v>КМС</v>
      </c>
      <c r="E14" s="228" t="str">
        <f>IFERROR(VLOOKUP(B14,'пр.взв'!$D$6:$Q$70,6,0),"")</f>
        <v>ЦФО</v>
      </c>
      <c r="F14" s="228" t="str">
        <f>IFERROR(VLOOKUP(B14,'пр.взв'!$D$6:$Q$70,8,0),"")</f>
        <v>Брянская</v>
      </c>
      <c r="G14" s="238"/>
      <c r="H14" s="239"/>
      <c r="I14" s="240"/>
      <c r="J14" s="228"/>
      <c r="L14" s="226">
        <v>22.0</v>
      </c>
      <c r="M14" s="219">
        <v>22.0</v>
      </c>
      <c r="N14" s="227" t="str">
        <f>IFERROR(VLOOKUP(M14,'пр.взв'!$D$6:$Q$70,2,0),"")</f>
        <v>УВАРОВ Андрей</v>
      </c>
      <c r="O14" s="228" t="str">
        <f>IFERROR(VLOOKUP(M14,'пр.взв'!$D$6:$Q$70,5,0),"")</f>
        <v>МСМК</v>
      </c>
      <c r="P14" s="228" t="str">
        <f>IFERROR(VLOOKUP(M14,'пр.взв'!$D$6:$Q$70,6,0),"")</f>
        <v>МОС</v>
      </c>
      <c r="Q14" s="228" t="str">
        <f>IFERROR(VLOOKUP(M14,'пр.взв'!$D$6:$Q$70,8,0),"")</f>
        <v>Москва</v>
      </c>
      <c r="R14" s="238"/>
      <c r="S14" s="239"/>
      <c r="T14" s="240"/>
      <c r="U14" s="228"/>
    </row>
    <row r="15" ht="12.75" customHeight="1">
      <c r="A15" s="100"/>
      <c r="B15" s="233">
        <v>53.0</v>
      </c>
      <c r="C15" s="234" t="str">
        <f>IFERROR(VLOOKUP(B15,'пр.взв'!$D$6:$Q$70,2,0),"")</f>
        <v/>
      </c>
      <c r="D15" s="237" t="str">
        <f>IFERROR(VLOOKUP(B15,'пр.взв'!$D$6:$Q$70,5,0),"")</f>
        <v/>
      </c>
      <c r="E15" s="237" t="str">
        <f>IFERROR(VLOOKUP(B15,'пр.взв'!$D$6:$Q$70,6,0),"")</f>
        <v/>
      </c>
      <c r="F15" s="237" t="str">
        <f>IFERROR(VLOOKUP(B15,'пр.взв'!$D$6:$Q$70,8,0),"")</f>
        <v/>
      </c>
      <c r="G15" s="235"/>
      <c r="H15" s="235"/>
      <c r="I15" s="236"/>
      <c r="J15" s="236"/>
      <c r="L15" s="216"/>
      <c r="M15" s="233">
        <v>54.0</v>
      </c>
      <c r="N15" s="234" t="str">
        <f>IFERROR(VLOOKUP(M15,'пр.взв'!$D$6:$Q$70,2,0),"")</f>
        <v/>
      </c>
      <c r="O15" s="237" t="str">
        <f>IFERROR(VLOOKUP(M15,'пр.взв'!$D$6:$Q$70,5,0),"")</f>
        <v/>
      </c>
      <c r="P15" s="237" t="str">
        <f>IFERROR(VLOOKUP(M15,'пр.взв'!$D$6:$Q$70,6,0),"")</f>
        <v/>
      </c>
      <c r="Q15" s="237" t="str">
        <f>IFERROR(VLOOKUP(M15,'пр.взв'!$D$6:$Q$70,8,0),"")</f>
        <v/>
      </c>
      <c r="R15" s="235"/>
      <c r="S15" s="235"/>
      <c r="T15" s="236"/>
      <c r="U15" s="236"/>
    </row>
    <row r="16" ht="12.75" customHeight="1">
      <c r="A16" s="218">
        <v>7.0</v>
      </c>
      <c r="B16" s="219">
        <v>13.0</v>
      </c>
      <c r="C16" s="227" t="str">
        <f>IFERROR(VLOOKUP(B16,'пр.взв'!$D$6:$Q$70,2,0),"")</f>
        <v>ЕЛИСЕЕВ Михаил</v>
      </c>
      <c r="D16" s="228" t="str">
        <f>IFERROR(VLOOKUP(B16,'пр.взв'!$D$6:$Q$70,5,0),"")</f>
        <v>КМС</v>
      </c>
      <c r="E16" s="228" t="str">
        <f>IFERROR(VLOOKUP(B16,'пр.взв'!$D$6:$Q$70,6,0),"")</f>
        <v>ПФО</v>
      </c>
      <c r="F16" s="228" t="str">
        <f>IFERROR(VLOOKUP(B16,'пр.взв'!$D$6:$Q$70,8,0),"")</f>
        <v>Пермский</v>
      </c>
      <c r="G16" s="222"/>
      <c r="H16" s="223"/>
      <c r="I16" s="224"/>
      <c r="J16" s="225"/>
      <c r="L16" s="226">
        <v>23.0</v>
      </c>
      <c r="M16" s="219">
        <v>14.0</v>
      </c>
      <c r="N16" s="227" t="str">
        <f>IFERROR(VLOOKUP(M16,'пр.взв'!$D$6:$Q$70,2,0),"")</f>
        <v>БУДИМИРОВ Алексей</v>
      </c>
      <c r="O16" s="228" t="str">
        <f>IFERROR(VLOOKUP(M16,'пр.взв'!$D$6:$Q$70,5,0),"")</f>
        <v>МС</v>
      </c>
      <c r="P16" s="228" t="str">
        <f>IFERROR(VLOOKUP(M16,'пр.взв'!$D$6:$Q$70,6,0),"")</f>
        <v>ПФО</v>
      </c>
      <c r="Q16" s="228" t="str">
        <f>IFERROR(VLOOKUP(M16,'пр.взв'!$D$6:$Q$70,8,0),"")</f>
        <v>Пензенская</v>
      </c>
      <c r="R16" s="222"/>
      <c r="S16" s="223"/>
      <c r="T16" s="224"/>
      <c r="U16" s="225"/>
    </row>
    <row r="17" ht="12.75" customHeight="1">
      <c r="A17" s="120"/>
      <c r="B17" s="233">
        <v>45.0</v>
      </c>
      <c r="C17" s="234" t="str">
        <f>IFERROR(VLOOKUP(B17,'пр.взв'!$D$6:$Q$70,2,0),"")</f>
        <v/>
      </c>
      <c r="D17" s="237" t="str">
        <f>IFERROR(VLOOKUP(B17,'пр.взв'!$D$6:$Q$70,5,0),"")</f>
        <v/>
      </c>
      <c r="E17" s="237" t="str">
        <f>IFERROR(VLOOKUP(B17,'пр.взв'!$D$6:$Q$70,6,0),"")</f>
        <v/>
      </c>
      <c r="F17" s="237" t="str">
        <f>IFERROR(VLOOKUP(B17,'пр.взв'!$D$6:$Q$70,8,0),"")</f>
        <v/>
      </c>
      <c r="G17" s="235"/>
      <c r="H17" s="235"/>
      <c r="I17" s="236"/>
      <c r="J17" s="236"/>
      <c r="L17" s="216"/>
      <c r="M17" s="233">
        <v>46.0</v>
      </c>
      <c r="N17" s="234" t="str">
        <f>IFERROR(VLOOKUP(M17,'пр.взв'!$D$6:$Q$70,2,0),"")</f>
        <v/>
      </c>
      <c r="O17" s="237" t="str">
        <f>IFERROR(VLOOKUP(M17,'пр.взв'!$D$6:$Q$70,5,0),"")</f>
        <v/>
      </c>
      <c r="P17" s="237" t="str">
        <f>IFERROR(VLOOKUP(M17,'пр.взв'!$D$6:$Q$70,6,0),"")</f>
        <v/>
      </c>
      <c r="Q17" s="237" t="str">
        <f>IFERROR(VLOOKUP(M17,'пр.взв'!$D$6:$Q$70,8,0),"")</f>
        <v/>
      </c>
      <c r="R17" s="235"/>
      <c r="S17" s="235"/>
      <c r="T17" s="236"/>
      <c r="U17" s="236"/>
    </row>
    <row r="18" ht="12.75" customHeight="1">
      <c r="A18" s="218">
        <v>8.0</v>
      </c>
      <c r="B18" s="219">
        <v>29.0</v>
      </c>
      <c r="C18" s="227" t="str">
        <f>IFERROR(VLOOKUP(B18,'пр.взв'!$D$6:$Q$70,2,0),"")</f>
        <v>НУЖНЕНКОВ Александр</v>
      </c>
      <c r="D18" s="228" t="str">
        <f>IFERROR(VLOOKUP(B18,'пр.взв'!$D$6:$Q$70,5,0),"")</f>
        <v>МС</v>
      </c>
      <c r="E18" s="228" t="str">
        <f>IFERROR(VLOOKUP(B18,'пр.взв'!$D$6:$Q$70,6,0),"")</f>
        <v>ЮФО</v>
      </c>
      <c r="F18" s="228" t="str">
        <f>IFERROR(VLOOKUP(B18,'пр.взв'!$D$6:$Q$70,8,0),"")</f>
        <v>Ростовская</v>
      </c>
      <c r="G18" s="238"/>
      <c r="H18" s="239"/>
      <c r="I18" s="240"/>
      <c r="J18" s="228"/>
      <c r="L18" s="242">
        <v>24.0</v>
      </c>
      <c r="M18" s="219">
        <v>30.0</v>
      </c>
      <c r="N18" s="227" t="str">
        <f>IFERROR(VLOOKUP(M18,'пр.взв'!$D$6:$Q$70,2,0),"")</f>
        <v>КИРЮХИН Сергей</v>
      </c>
      <c r="O18" s="228" t="str">
        <f>IFERROR(VLOOKUP(M18,'пр.взв'!$D$6:$Q$70,5,0),"")</f>
        <v>ЗМС</v>
      </c>
      <c r="P18" s="228" t="str">
        <f>IFERROR(VLOOKUP(M18,'пр.взв'!$D$6:$Q$70,6,0),"")</f>
        <v>СПБ</v>
      </c>
      <c r="Q18" s="228" t="str">
        <f>IFERROR(VLOOKUP(M18,'пр.взв'!$D$6:$Q$70,8,0),"")</f>
        <v>Санкт-Петербург</v>
      </c>
      <c r="R18" s="229"/>
      <c r="S18" s="230"/>
      <c r="T18" s="231"/>
      <c r="U18" s="232"/>
    </row>
    <row r="19" ht="12.75" customHeight="1">
      <c r="A19" s="100"/>
      <c r="B19" s="233">
        <v>61.0</v>
      </c>
      <c r="C19" s="234" t="str">
        <f>IFERROR(VLOOKUP(B19,'пр.взв'!$D$6:$Q$70,2,0),"")</f>
        <v/>
      </c>
      <c r="D19" s="237" t="str">
        <f>IFERROR(VLOOKUP(B19,'пр.взв'!$D$6:$Q$70,5,0),"")</f>
        <v/>
      </c>
      <c r="E19" s="237" t="str">
        <f>IFERROR(VLOOKUP(B19,'пр.взв'!$D$6:$Q$70,6,0),"")</f>
        <v/>
      </c>
      <c r="F19" s="237" t="str">
        <f>IFERROR(VLOOKUP(B19,'пр.взв'!$D$6:$Q$70,8,0),"")</f>
        <v/>
      </c>
      <c r="G19" s="235"/>
      <c r="H19" s="235"/>
      <c r="I19" s="236"/>
      <c r="J19" s="236"/>
      <c r="L19" s="217"/>
      <c r="M19" s="233">
        <v>62.0</v>
      </c>
      <c r="N19" s="234" t="str">
        <f>IFERROR(VLOOKUP(M19,'пр.взв'!$D$6:$Q$70,2,0),"")</f>
        <v/>
      </c>
      <c r="O19" s="237" t="str">
        <f>IFERROR(VLOOKUP(M19,'пр.взв'!$D$6:$Q$70,5,0),"")</f>
        <v/>
      </c>
      <c r="P19" s="237" t="str">
        <f>IFERROR(VLOOKUP(M19,'пр.взв'!$D$6:$Q$70,6,0),"")</f>
        <v/>
      </c>
      <c r="Q19" s="237" t="str">
        <f>IFERROR(VLOOKUP(M19,'пр.взв'!$D$6:$Q$70,8,0),"")</f>
        <v/>
      </c>
      <c r="R19" s="235"/>
      <c r="S19" s="235"/>
      <c r="T19" s="236"/>
      <c r="U19" s="236"/>
    </row>
    <row r="20" ht="13.5" customHeight="1">
      <c r="A20" s="218">
        <v>9.0</v>
      </c>
      <c r="B20" s="243">
        <v>3.0</v>
      </c>
      <c r="C20" s="227" t="str">
        <f>IFERROR(VLOOKUP(B20,'пр.взв'!$D$6:$Q$70,2,0),"")</f>
        <v>ПАНАИТОВ Артур</v>
      </c>
      <c r="D20" s="228" t="str">
        <f>IFERROR(VLOOKUP(B20,'пр.взв'!$D$6:$Q$70,5,0),"")</f>
        <v>МС</v>
      </c>
      <c r="E20" s="228" t="str">
        <f>IFERROR(VLOOKUP(B20,'пр.взв'!$D$6:$Q$70,6,0),"")</f>
        <v>СПБ</v>
      </c>
      <c r="F20" s="228" t="str">
        <f>IFERROR(VLOOKUP(B20,'пр.взв'!$D$6:$Q$70,8,0),"")</f>
        <v>Санкт-Петербург</v>
      </c>
      <c r="G20" s="222"/>
      <c r="H20" s="223"/>
      <c r="I20" s="224"/>
      <c r="J20" s="225"/>
      <c r="L20" s="244">
        <v>25.0</v>
      </c>
      <c r="M20" s="243">
        <v>4.0</v>
      </c>
      <c r="N20" s="227" t="str">
        <f>IFERROR(VLOOKUP(M20,'пр.взв'!$D$6:$Q$70,2,0),"")</f>
        <v>УЛЬЯХОВ Александр</v>
      </c>
      <c r="O20" s="228" t="str">
        <f>IFERROR(VLOOKUP(M20,'пр.взв'!$D$6:$Q$70,5,0),"")</f>
        <v>МСМК</v>
      </c>
      <c r="P20" s="228" t="str">
        <f>IFERROR(VLOOKUP(M20,'пр.взв'!$D$6:$Q$70,6,0),"")</f>
        <v>ЦФО</v>
      </c>
      <c r="Q20" s="228" t="str">
        <f>IFERROR(VLOOKUP(M20,'пр.взв'!$D$6:$Q$70,8,0),"")</f>
        <v>Брянская</v>
      </c>
      <c r="R20" s="222"/>
      <c r="S20" s="223"/>
      <c r="T20" s="224"/>
      <c r="U20" s="251"/>
    </row>
    <row r="21" ht="12.75" customHeight="1">
      <c r="A21" s="120"/>
      <c r="B21" s="233">
        <v>35.0</v>
      </c>
      <c r="C21" s="234" t="str">
        <f>IFERROR(VLOOKUP(B21,'пр.взв'!$D$6:$Q$70,2,0),"")</f>
        <v>ЛОМАКИН Александр</v>
      </c>
      <c r="D21" s="237" t="str">
        <f>IFERROR(VLOOKUP(B21,'пр.взв'!$D$6:$Q$70,5,0),"")</f>
        <v>МСМК</v>
      </c>
      <c r="E21" s="237" t="str">
        <f>IFERROR(VLOOKUP(B21,'пр.взв'!$D$6:$Q$70,6,0),"")</f>
        <v>МОС</v>
      </c>
      <c r="F21" s="237" t="str">
        <f>IFERROR(VLOOKUP(B21,'пр.взв'!$D$6:$Q$70,8,0),"")</f>
        <v>Москва</v>
      </c>
      <c r="G21" s="235"/>
      <c r="H21" s="235"/>
      <c r="I21" s="236"/>
      <c r="J21" s="236"/>
      <c r="L21" s="217"/>
      <c r="M21" s="233">
        <v>36.0</v>
      </c>
      <c r="N21" s="234" t="str">
        <f>IFERROR(VLOOKUP(M21,'пр.взв'!$D$6:$Q$70,2,0),"")</f>
        <v>БЕРЛИН Павел</v>
      </c>
      <c r="O21" s="237" t="str">
        <f>IFERROR(VLOOKUP(M21,'пр.взв'!$D$6:$Q$70,5,0),"")</f>
        <v>КМС</v>
      </c>
      <c r="P21" s="237" t="str">
        <f>IFERROR(VLOOKUP(M21,'пр.взв'!$D$6:$Q$70,6,0),"")</f>
        <v>СФО</v>
      </c>
      <c r="Q21" s="237" t="str">
        <f>IFERROR(VLOOKUP(M21,'пр.взв'!$D$6:$Q$70,8,0),"")</f>
        <v>Красноярский</v>
      </c>
      <c r="R21" s="235"/>
      <c r="S21" s="235"/>
      <c r="T21" s="236"/>
      <c r="U21" s="236"/>
    </row>
    <row r="22" ht="12.75" customHeight="1">
      <c r="A22" s="218">
        <v>10.0</v>
      </c>
      <c r="B22" s="219">
        <v>19.0</v>
      </c>
      <c r="C22" s="227" t="str">
        <f>IFERROR(VLOOKUP(B22,'пр.взв'!$D$6:$Q$70,2,0),"")</f>
        <v>БЕЗРОДНОВ Даниил</v>
      </c>
      <c r="D22" s="228" t="str">
        <f>IFERROR(VLOOKUP(B22,'пр.взв'!$D$6:$Q$70,5,0),"")</f>
        <v>МС</v>
      </c>
      <c r="E22" s="228" t="str">
        <f>IFERROR(VLOOKUP(B22,'пр.взв'!$D$6:$Q$70,6,0),"")</f>
        <v>УФО</v>
      </c>
      <c r="F22" s="228" t="str">
        <f>IFERROR(VLOOKUP(B22,'пр.взв'!$D$6:$Q$70,8,0),"")</f>
        <v>Тюменская</v>
      </c>
      <c r="G22" s="238"/>
      <c r="H22" s="239"/>
      <c r="I22" s="240"/>
      <c r="J22" s="228"/>
      <c r="L22" s="226">
        <v>26.0</v>
      </c>
      <c r="M22" s="219">
        <v>20.0</v>
      </c>
      <c r="N22" s="227" t="str">
        <f>IFERROR(VLOOKUP(M22,'пр.взв'!$D$6:$Q$70,2,0),"")</f>
        <v>ПЕРЕПЕЛЮК Андрей</v>
      </c>
      <c r="O22" s="228" t="str">
        <f>IFERROR(VLOOKUP(M22,'пр.взв'!$D$6:$Q$70,5,0),"")</f>
        <v>МСМК</v>
      </c>
      <c r="P22" s="228" t="str">
        <f>IFERROR(VLOOKUP(M22,'пр.взв'!$D$6:$Q$70,6,0),"")</f>
        <v>МОС</v>
      </c>
      <c r="Q22" s="228" t="str">
        <f>IFERROR(VLOOKUP(M22,'пр.взв'!$D$6:$Q$70,8,0),"")</f>
        <v>Москва</v>
      </c>
      <c r="R22" s="238"/>
      <c r="S22" s="239"/>
      <c r="T22" s="240"/>
      <c r="U22" s="228"/>
    </row>
    <row r="23" ht="12.75" customHeight="1">
      <c r="A23" s="100"/>
      <c r="B23" s="233">
        <v>51.0</v>
      </c>
      <c r="C23" s="234" t="str">
        <f>IFERROR(VLOOKUP(B23,'пр.взв'!$D$6:$Q$70,2,0),"")</f>
        <v/>
      </c>
      <c r="D23" s="237" t="str">
        <f>IFERROR(VLOOKUP(B23,'пр.взв'!$D$6:$Q$70,5,0),"")</f>
        <v/>
      </c>
      <c r="E23" s="237" t="str">
        <f>IFERROR(VLOOKUP(B23,'пр.взв'!$D$6:$Q$70,6,0),"")</f>
        <v/>
      </c>
      <c r="F23" s="237" t="str">
        <f>IFERROR(VLOOKUP(B23,'пр.взв'!$D$6:$Q$70,8,0),"")</f>
        <v/>
      </c>
      <c r="G23" s="235"/>
      <c r="H23" s="235"/>
      <c r="I23" s="236"/>
      <c r="J23" s="236"/>
      <c r="L23" s="216"/>
      <c r="M23" s="233">
        <v>52.0</v>
      </c>
      <c r="N23" s="234" t="str">
        <f>IFERROR(VLOOKUP(M23,'пр.взв'!$D$6:$Q$70,2,0),"")</f>
        <v/>
      </c>
      <c r="O23" s="237" t="str">
        <f>IFERROR(VLOOKUP(M23,'пр.взв'!$D$6:$Q$70,5,0),"")</f>
        <v/>
      </c>
      <c r="P23" s="237" t="str">
        <f>IFERROR(VLOOKUP(M23,'пр.взв'!$D$6:$Q$70,6,0),"")</f>
        <v/>
      </c>
      <c r="Q23" s="237" t="str">
        <f>IFERROR(VLOOKUP(M23,'пр.взв'!$D$6:$Q$70,8,0),"")</f>
        <v/>
      </c>
      <c r="R23" s="235"/>
      <c r="S23" s="235"/>
      <c r="T23" s="236"/>
      <c r="U23" s="236"/>
    </row>
    <row r="24" ht="12.75" customHeight="1">
      <c r="A24" s="218">
        <v>11.0</v>
      </c>
      <c r="B24" s="219">
        <v>11.0</v>
      </c>
      <c r="C24" s="227" t="str">
        <f>IFERROR(VLOOKUP(B24,'пр.взв'!$D$6:$Q$70,2,0),"")</f>
        <v>МАКСИМОВ Евгений</v>
      </c>
      <c r="D24" s="228" t="str">
        <f>IFERROR(VLOOKUP(B24,'пр.взв'!$D$6:$Q$70,5,0),"")</f>
        <v>МСМК</v>
      </c>
      <c r="E24" s="228" t="str">
        <f>IFERROR(VLOOKUP(B24,'пр.взв'!$D$6:$Q$70,6,0),"")</f>
        <v>ЦФО</v>
      </c>
      <c r="F24" s="228" t="str">
        <f>IFERROR(VLOOKUP(B24,'пр.взв'!$D$6:$Q$70,8,0),"")</f>
        <v>Московская</v>
      </c>
      <c r="G24" s="222"/>
      <c r="H24" s="223"/>
      <c r="I24" s="224"/>
      <c r="J24" s="225"/>
      <c r="L24" s="226">
        <v>27.0</v>
      </c>
      <c r="M24" s="219">
        <v>12.0</v>
      </c>
      <c r="N24" s="227" t="str">
        <f>IFERROR(VLOOKUP(M24,'пр.взв'!$D$6:$Q$70,2,0),"")</f>
        <v>КАЗАРЯН Самвел</v>
      </c>
      <c r="O24" s="228" t="str">
        <f>IFERROR(VLOOKUP(M24,'пр.взв'!$D$6:$Q$70,5,0),"")</f>
        <v>ЗМС</v>
      </c>
      <c r="P24" s="228" t="str">
        <f>IFERROR(VLOOKUP(M24,'пр.взв'!$D$6:$Q$70,6,0),"")</f>
        <v>ДВФО</v>
      </c>
      <c r="Q24" s="228" t="str">
        <f>IFERROR(VLOOKUP(M24,'пр.взв'!$D$6:$Q$70,8,0),"")</f>
        <v>Амурская</v>
      </c>
      <c r="R24" s="222"/>
      <c r="S24" s="223"/>
      <c r="T24" s="224"/>
      <c r="U24" s="225"/>
    </row>
    <row r="25" ht="12.75" customHeight="1">
      <c r="A25" s="120"/>
      <c r="B25" s="233">
        <v>43.0</v>
      </c>
      <c r="C25" s="234" t="str">
        <f>IFERROR(VLOOKUP(B25,'пр.взв'!$D$6:$Q$70,2,0),"")</f>
        <v/>
      </c>
      <c r="D25" s="237" t="str">
        <f>IFERROR(VLOOKUP(B25,'пр.взв'!$D$6:$Q$70,5,0),"")</f>
        <v/>
      </c>
      <c r="E25" s="237" t="str">
        <f>IFERROR(VLOOKUP(B25,'пр.взв'!$D$6:$Q$70,6,0),"")</f>
        <v/>
      </c>
      <c r="F25" s="237" t="str">
        <f>IFERROR(VLOOKUP(B25,'пр.взв'!$D$6:$Q$70,8,0),"")</f>
        <v/>
      </c>
      <c r="G25" s="235"/>
      <c r="H25" s="235"/>
      <c r="I25" s="236"/>
      <c r="J25" s="236"/>
      <c r="L25" s="216"/>
      <c r="M25" s="233">
        <v>44.0</v>
      </c>
      <c r="N25" s="234" t="str">
        <f>IFERROR(VLOOKUP(M25,'пр.взв'!$D$6:$Q$70,2,0),"")</f>
        <v/>
      </c>
      <c r="O25" s="237" t="str">
        <f>IFERROR(VLOOKUP(M25,'пр.взв'!$D$6:$Q$70,5,0),"")</f>
        <v/>
      </c>
      <c r="P25" s="237" t="str">
        <f>IFERROR(VLOOKUP(M25,'пр.взв'!$D$6:$Q$70,6,0),"")</f>
        <v/>
      </c>
      <c r="Q25" s="237" t="str">
        <f>IFERROR(VLOOKUP(M25,'пр.взв'!$D$6:$Q$70,8,0),"")</f>
        <v/>
      </c>
      <c r="R25" s="235"/>
      <c r="S25" s="235"/>
      <c r="T25" s="236"/>
      <c r="U25" s="236"/>
    </row>
    <row r="26" ht="12.75" customHeight="1">
      <c r="A26" s="218">
        <v>12.0</v>
      </c>
      <c r="B26" s="219">
        <v>27.0</v>
      </c>
      <c r="C26" s="227" t="str">
        <f>IFERROR(VLOOKUP(B26,'пр.взв'!$D$6:$Q$70,2,0),"")</f>
        <v>МЕРКУЛЬЕВ  Виктор</v>
      </c>
      <c r="D26" s="228" t="str">
        <f>IFERROR(VLOOKUP(B26,'пр.взв'!$D$6:$Q$70,5,0),"")</f>
        <v>КМС</v>
      </c>
      <c r="E26" s="228" t="str">
        <f>IFERROR(VLOOKUP(B26,'пр.взв'!$D$6:$Q$70,6,0),"")</f>
        <v>СФО</v>
      </c>
      <c r="F26" s="228" t="str">
        <f>IFERROR(VLOOKUP(B26,'пр.взв'!$D$6:$Q$70,8,0),"")</f>
        <v>Р.Алтай</v>
      </c>
      <c r="G26" s="238"/>
      <c r="H26" s="239"/>
      <c r="I26" s="240"/>
      <c r="J26" s="228"/>
      <c r="L26" s="226">
        <v>28.0</v>
      </c>
      <c r="M26" s="219">
        <v>28.0</v>
      </c>
      <c r="N26" s="227" t="str">
        <f>IFERROR(VLOOKUP(M26,'пр.взв'!$D$6:$Q$70,2,0),"")</f>
        <v>ГЕРЕКОВ Рустам</v>
      </c>
      <c r="O26" s="228" t="str">
        <f>IFERROR(VLOOKUP(M26,'пр.взв'!$D$6:$Q$70,5,0),"")</f>
        <v>МСМК</v>
      </c>
      <c r="P26" s="228" t="str">
        <f>IFERROR(VLOOKUP(M26,'пр.взв'!$D$6:$Q$70,6,0),"")</f>
        <v>СПБ</v>
      </c>
      <c r="Q26" s="228" t="str">
        <f>IFERROR(VLOOKUP(M26,'пр.взв'!$D$6:$Q$70,8,0),"")</f>
        <v>Санкт-Петербург</v>
      </c>
      <c r="R26" s="229"/>
      <c r="S26" s="230"/>
      <c r="T26" s="231"/>
      <c r="U26" s="232"/>
    </row>
    <row r="27" ht="12.75" customHeight="1">
      <c r="A27" s="100"/>
      <c r="B27" s="233">
        <v>59.0</v>
      </c>
      <c r="C27" s="234" t="str">
        <f>IFERROR(VLOOKUP(B27,'пр.взв'!$D$6:$Q$70,2,0),"")</f>
        <v/>
      </c>
      <c r="D27" s="237" t="str">
        <f>IFERROR(VLOOKUP(B27,'пр.взв'!$D$6:$Q$70,5,0),"")</f>
        <v/>
      </c>
      <c r="E27" s="237" t="str">
        <f>IFERROR(VLOOKUP(B27,'пр.взв'!$D$6:$Q$70,6,0),"")</f>
        <v/>
      </c>
      <c r="F27" s="237" t="str">
        <f>IFERROR(VLOOKUP(B27,'пр.взв'!$D$6:$Q$70,8,0),"")</f>
        <v/>
      </c>
      <c r="G27" s="235"/>
      <c r="H27" s="235"/>
      <c r="I27" s="236"/>
      <c r="J27" s="236"/>
      <c r="L27" s="216"/>
      <c r="M27" s="233">
        <v>60.0</v>
      </c>
      <c r="N27" s="234" t="str">
        <f>IFERROR(VLOOKUP(M27,'пр.взв'!$D$6:$Q$70,2,0),"")</f>
        <v/>
      </c>
      <c r="O27" s="237" t="str">
        <f>IFERROR(VLOOKUP(M27,'пр.взв'!$D$6:$Q$70,5,0),"")</f>
        <v/>
      </c>
      <c r="P27" s="237" t="str">
        <f>IFERROR(VLOOKUP(M27,'пр.взв'!$D$6:$Q$70,6,0),"")</f>
        <v/>
      </c>
      <c r="Q27" s="237" t="str">
        <f>IFERROR(VLOOKUP(M27,'пр.взв'!$D$6:$Q$70,8,0),"")</f>
        <v/>
      </c>
      <c r="R27" s="235"/>
      <c r="S27" s="235"/>
      <c r="T27" s="236"/>
      <c r="U27" s="236"/>
    </row>
    <row r="28" ht="12.75" customHeight="1">
      <c r="A28" s="218">
        <v>13.0</v>
      </c>
      <c r="B28" s="219">
        <v>7.0</v>
      </c>
      <c r="C28" s="227" t="str">
        <f>IFERROR(VLOOKUP(B28,'пр.взв'!$D$6:$Q$70,2,0),"")</f>
        <v>ЖДАНОВ Даниил</v>
      </c>
      <c r="D28" s="228" t="str">
        <f>IFERROR(VLOOKUP(B28,'пр.взв'!$D$6:$Q$70,5,0),"")</f>
        <v>МС</v>
      </c>
      <c r="E28" s="228" t="str">
        <f>IFERROR(VLOOKUP(B28,'пр.взв'!$D$6:$Q$70,6,0),"")</f>
        <v>ПФО</v>
      </c>
      <c r="F28" s="228" t="str">
        <f>IFERROR(VLOOKUP(B28,'пр.взв'!$D$6:$Q$70,8,0),"")</f>
        <v>Самарская</v>
      </c>
      <c r="G28" s="222"/>
      <c r="H28" s="223"/>
      <c r="I28" s="224"/>
      <c r="J28" s="225"/>
      <c r="L28" s="226">
        <v>29.0</v>
      </c>
      <c r="M28" s="219">
        <v>8.0</v>
      </c>
      <c r="N28" s="227" t="str">
        <f>IFERROR(VLOOKUP(M28,'пр.взв'!$D$6:$Q$70,2,0),"")</f>
        <v>ШОГЕНОВ Ислам</v>
      </c>
      <c r="O28" s="228" t="str">
        <f>IFERROR(VLOOKUP(M28,'пр.взв'!$D$6:$Q$70,5,0),"")</f>
        <v>МС</v>
      </c>
      <c r="P28" s="228" t="str">
        <f>IFERROR(VLOOKUP(M28,'пр.взв'!$D$6:$Q$70,6,0),"")</f>
        <v>СКФО</v>
      </c>
      <c r="Q28" s="228" t="str">
        <f>IFERROR(VLOOKUP(M28,'пр.взв'!$D$6:$Q$70,8,0),"")</f>
        <v>КБР</v>
      </c>
      <c r="R28" s="222"/>
      <c r="S28" s="223"/>
      <c r="T28" s="224"/>
      <c r="U28" s="225"/>
    </row>
    <row r="29" ht="12.75" customHeight="1">
      <c r="A29" s="120"/>
      <c r="B29" s="233">
        <v>39.0</v>
      </c>
      <c r="C29" s="234" t="str">
        <f>IFERROR(VLOOKUP(B29,'пр.взв'!$D$6:$Q$70,2,0),"")</f>
        <v/>
      </c>
      <c r="D29" s="237" t="str">
        <f>IFERROR(VLOOKUP(B29,'пр.взв'!$D$6:$Q$70,5,0),"")</f>
        <v/>
      </c>
      <c r="E29" s="237" t="str">
        <f>IFERROR(VLOOKUP(B29,'пр.взв'!$D$6:$Q$70,6,0),"")</f>
        <v/>
      </c>
      <c r="F29" s="237" t="str">
        <f>IFERROR(VLOOKUP(B29,'пр.взв'!$D$6:$Q$70,8,0),"")</f>
        <v/>
      </c>
      <c r="G29" s="235"/>
      <c r="H29" s="235"/>
      <c r="I29" s="236"/>
      <c r="J29" s="236"/>
      <c r="L29" s="216"/>
      <c r="M29" s="233">
        <v>40.0</v>
      </c>
      <c r="N29" s="234" t="str">
        <f>IFERROR(VLOOKUP(M29,'пр.взв'!$D$6:$Q$70,2,0),"")</f>
        <v/>
      </c>
      <c r="O29" s="237" t="str">
        <f>IFERROR(VLOOKUP(M29,'пр.взв'!$D$6:$Q$70,5,0),"")</f>
        <v/>
      </c>
      <c r="P29" s="237" t="str">
        <f>IFERROR(VLOOKUP(M29,'пр.взв'!$D$6:$Q$70,6,0),"")</f>
        <v/>
      </c>
      <c r="Q29" s="237" t="str">
        <f>IFERROR(VLOOKUP(M29,'пр.взв'!$D$6:$Q$70,8,0),"")</f>
        <v/>
      </c>
      <c r="R29" s="235"/>
      <c r="S29" s="235"/>
      <c r="T29" s="236"/>
      <c r="U29" s="236"/>
    </row>
    <row r="30" ht="12.75" customHeight="1">
      <c r="A30" s="218">
        <v>14.0</v>
      </c>
      <c r="B30" s="219">
        <v>23.0</v>
      </c>
      <c r="C30" s="227" t="str">
        <f>IFERROR(VLOOKUP(B30,'пр.взв'!$D$6:$Q$70,2,0),"")</f>
        <v>КУРБАНОВ Аслан</v>
      </c>
      <c r="D30" s="228" t="str">
        <f>IFERROR(VLOOKUP(B30,'пр.взв'!$D$6:$Q$70,5,0),"")</f>
        <v>МС</v>
      </c>
      <c r="E30" s="228" t="str">
        <f>IFERROR(VLOOKUP(B30,'пр.взв'!$D$6:$Q$70,6,0),"")</f>
        <v>СКФО</v>
      </c>
      <c r="F30" s="228" t="str">
        <f>IFERROR(VLOOKUP(B30,'пр.взв'!$D$6:$Q$70,8,0),"")</f>
        <v>Р.Дагестан</v>
      </c>
      <c r="G30" s="238"/>
      <c r="H30" s="239"/>
      <c r="I30" s="240"/>
      <c r="J30" s="228"/>
      <c r="L30" s="226">
        <v>30.0</v>
      </c>
      <c r="M30" s="219">
        <v>24.0</v>
      </c>
      <c r="N30" s="227" t="str">
        <f>IFERROR(VLOOKUP(M30,'пр.взв'!$D$6:$Q$70,2,0),"")</f>
        <v>АЛЕКСАНДРОВ Кирилл</v>
      </c>
      <c r="O30" s="228" t="str">
        <f>IFERROR(VLOOKUP(M30,'пр.взв'!$D$6:$Q$70,5,0),"")</f>
        <v>КМС</v>
      </c>
      <c r="P30" s="228" t="str">
        <f>IFERROR(VLOOKUP(M30,'пр.взв'!$D$6:$Q$70,6,0),"")</f>
        <v>УФО</v>
      </c>
      <c r="Q30" s="228" t="str">
        <f>IFERROR(VLOOKUP(M30,'пр.взв'!$D$6:$Q$70,8,0),"")</f>
        <v>Челябинская</v>
      </c>
      <c r="R30" s="238"/>
      <c r="S30" s="239"/>
      <c r="T30" s="240"/>
      <c r="U30" s="228"/>
    </row>
    <row r="31" ht="12.75" customHeight="1">
      <c r="A31" s="100"/>
      <c r="B31" s="233">
        <v>55.0</v>
      </c>
      <c r="C31" s="234" t="str">
        <f>IFERROR(VLOOKUP(B31,'пр.взв'!$D$6:$Q$70,2,0),"")</f>
        <v/>
      </c>
      <c r="D31" s="237" t="str">
        <f>IFERROR(VLOOKUP(B31,'пр.взв'!$D$6:$Q$70,5,0),"")</f>
        <v/>
      </c>
      <c r="E31" s="237" t="str">
        <f>IFERROR(VLOOKUP(B31,'пр.взв'!$D$6:$Q$70,6,0),"")</f>
        <v/>
      </c>
      <c r="F31" s="237" t="str">
        <f>IFERROR(VLOOKUP(B31,'пр.взв'!$D$6:$Q$70,8,0),"")</f>
        <v/>
      </c>
      <c r="G31" s="235"/>
      <c r="H31" s="235"/>
      <c r="I31" s="236"/>
      <c r="J31" s="236"/>
      <c r="L31" s="216"/>
      <c r="M31" s="233">
        <v>56.0</v>
      </c>
      <c r="N31" s="234" t="str">
        <f>IFERROR(VLOOKUP(M31,'пр.взв'!$D$6:$Q$70,2,0),"")</f>
        <v/>
      </c>
      <c r="O31" s="237" t="str">
        <f>IFERROR(VLOOKUP(M31,'пр.взв'!$D$6:$Q$70,5,0),"")</f>
        <v/>
      </c>
      <c r="P31" s="237" t="str">
        <f>IFERROR(VLOOKUP(M31,'пр.взв'!$D$6:$Q$70,6,0),"")</f>
        <v/>
      </c>
      <c r="Q31" s="237" t="str">
        <f>IFERROR(VLOOKUP(M31,'пр.взв'!$D$6:$Q$70,8,0),"")</f>
        <v/>
      </c>
      <c r="R31" s="235"/>
      <c r="S31" s="235"/>
      <c r="T31" s="236"/>
      <c r="U31" s="236"/>
    </row>
    <row r="32" ht="12.75" customHeight="1">
      <c r="A32" s="218">
        <v>15.0</v>
      </c>
      <c r="B32" s="219">
        <v>15.0</v>
      </c>
      <c r="C32" s="227" t="str">
        <f>IFERROR(VLOOKUP(B32,'пр.взв'!$D$6:$Q$70,2,0),"")</f>
        <v>ОСИПЮК Тарас</v>
      </c>
      <c r="D32" s="228" t="str">
        <f>IFERROR(VLOOKUP(B32,'пр.взв'!$D$6:$Q$70,5,0),"")</f>
        <v>МС</v>
      </c>
      <c r="E32" s="228" t="str">
        <f>IFERROR(VLOOKUP(B32,'пр.взв'!$D$6:$Q$70,6,0),"")</f>
        <v>МОС</v>
      </c>
      <c r="F32" s="228" t="str">
        <f>IFERROR(VLOOKUP(B32,'пр.взв'!$D$6:$Q$70,8,0),"")</f>
        <v>Москва</v>
      </c>
      <c r="G32" s="222"/>
      <c r="H32" s="223"/>
      <c r="I32" s="224"/>
      <c r="J32" s="225"/>
      <c r="L32" s="226">
        <v>31.0</v>
      </c>
      <c r="M32" s="219">
        <v>16.0</v>
      </c>
      <c r="N32" s="227" t="str">
        <f>IFERROR(VLOOKUP(M32,'пр.взв'!$D$6:$Q$70,2,0),"")</f>
        <v>АСКЕРОВ Джавид</v>
      </c>
      <c r="O32" s="228" t="str">
        <f>IFERROR(VLOOKUP(M32,'пр.взв'!$D$6:$Q$70,5,0),"")</f>
        <v>МС</v>
      </c>
      <c r="P32" s="228" t="str">
        <f>IFERROR(VLOOKUP(M32,'пр.взв'!$D$6:$Q$70,6,0),"")</f>
        <v>ПФО</v>
      </c>
      <c r="Q32" s="228" t="str">
        <f>IFERROR(VLOOKUP(M32,'пр.взв'!$D$6:$Q$70,8,0),"")</f>
        <v>Нижегородская</v>
      </c>
      <c r="R32" s="222"/>
      <c r="S32" s="223"/>
      <c r="T32" s="224"/>
      <c r="U32" s="225"/>
    </row>
    <row r="33" ht="12.75" customHeight="1">
      <c r="A33" s="120"/>
      <c r="B33" s="233">
        <v>47.0</v>
      </c>
      <c r="C33" s="234" t="str">
        <f>IFERROR(VLOOKUP(B33,'пр.взв'!$D$6:$Q$70,2,0),"")</f>
        <v/>
      </c>
      <c r="D33" s="237" t="str">
        <f>IFERROR(VLOOKUP(B33,'пр.взв'!$D$6:$Q$70,5,0),"")</f>
        <v/>
      </c>
      <c r="E33" s="237" t="str">
        <f>IFERROR(VLOOKUP(B33,'пр.взв'!$D$6:$Q$70,6,0),"")</f>
        <v/>
      </c>
      <c r="F33" s="237" t="str">
        <f>IFERROR(VLOOKUP(B33,'пр.взв'!$D$6:$Q$70,8,0),"")</f>
        <v/>
      </c>
      <c r="G33" s="235"/>
      <c r="H33" s="235"/>
      <c r="I33" s="236"/>
      <c r="J33" s="236"/>
      <c r="L33" s="216"/>
      <c r="M33" s="233">
        <v>48.0</v>
      </c>
      <c r="N33" s="234" t="str">
        <f>IFERROR(VLOOKUP(M33,'пр.взв'!$D$6:$Q$70,2,0),"")</f>
        <v/>
      </c>
      <c r="O33" s="237" t="str">
        <f>IFERROR(VLOOKUP(M33,'пр.взв'!$D$6:$Q$70,5,0),"")</f>
        <v/>
      </c>
      <c r="P33" s="237" t="str">
        <f>IFERROR(VLOOKUP(M33,'пр.взв'!$D$6:$Q$70,6,0),"")</f>
        <v/>
      </c>
      <c r="Q33" s="237" t="str">
        <f>IFERROR(VLOOKUP(M33,'пр.взв'!$D$6:$Q$70,8,0),"")</f>
        <v/>
      </c>
      <c r="R33" s="235"/>
      <c r="S33" s="235"/>
      <c r="T33" s="236"/>
      <c r="U33" s="236"/>
    </row>
    <row r="34" ht="12.75" customHeight="1">
      <c r="A34" s="242">
        <v>16.0</v>
      </c>
      <c r="B34" s="219">
        <v>31.0</v>
      </c>
      <c r="C34" s="227" t="str">
        <f>IFERROR(VLOOKUP(B34,'пр.взв'!$D$6:$Q$70,2,0),"")</f>
        <v>АБАЗОВ Аслан</v>
      </c>
      <c r="D34" s="228" t="str">
        <f>IFERROR(VLOOKUP(B34,'пр.взв'!$D$6:$Q$70,5,0),"")</f>
        <v>МС</v>
      </c>
      <c r="E34" s="228" t="str">
        <f>IFERROR(VLOOKUP(B34,'пр.взв'!$D$6:$Q$70,6,0),"")</f>
        <v>ЮФО</v>
      </c>
      <c r="F34" s="228" t="str">
        <f>IFERROR(VLOOKUP(B34,'пр.взв'!$D$6:$Q$70,8,0),"")</f>
        <v>Краснодарский</v>
      </c>
      <c r="G34" s="229"/>
      <c r="H34" s="230"/>
      <c r="I34" s="231"/>
      <c r="J34" s="232"/>
      <c r="L34" s="226">
        <v>32.0</v>
      </c>
      <c r="M34" s="219">
        <v>32.0</v>
      </c>
      <c r="N34" s="227" t="str">
        <f>IFERROR(VLOOKUP(M34,'пр.взв'!$D$6:$Q$70,2,0),"")</f>
        <v>СУРОВЦЕВ Антон</v>
      </c>
      <c r="O34" s="228" t="str">
        <f>IFERROR(VLOOKUP(M34,'пр.взв'!$D$6:$Q$70,5,0),"")</f>
        <v>МСМК</v>
      </c>
      <c r="P34" s="228" t="str">
        <f>IFERROR(VLOOKUP(M34,'пр.взв'!$D$6:$Q$70,6,0),"")</f>
        <v>МОС</v>
      </c>
      <c r="Q34" s="228" t="str">
        <f>IFERROR(VLOOKUP(M34,'пр.взв'!$D$6:$Q$70,8,0),"")</f>
        <v>Москва</v>
      </c>
      <c r="R34" s="229"/>
      <c r="S34" s="230"/>
      <c r="T34" s="231"/>
      <c r="U34" s="232"/>
    </row>
    <row r="35" ht="12.75" customHeight="1">
      <c r="A35" s="217"/>
      <c r="B35" s="233">
        <v>63.0</v>
      </c>
      <c r="C35" s="234" t="str">
        <f>IFERROR(VLOOKUP(B35,'пр.взв'!$D$6:$Q$70,2,0),"")</f>
        <v/>
      </c>
      <c r="D35" s="237" t="str">
        <f>IFERROR(VLOOKUP(B35,'пр.взв'!$D$6:$Q$70,5,0),"")</f>
        <v/>
      </c>
      <c r="E35" s="237" t="str">
        <f>IFERROR(VLOOKUP(B35,'пр.взв'!$D$6:$Q$70,6,0),"")</f>
        <v/>
      </c>
      <c r="F35" s="237" t="str">
        <f>IFERROR(VLOOKUP(B35,'пр.взв'!$D$6:$Q$70,8,0),"")</f>
        <v/>
      </c>
      <c r="G35" s="235"/>
      <c r="H35" s="235"/>
      <c r="I35" s="236"/>
      <c r="J35" s="236"/>
      <c r="L35" s="216"/>
      <c r="M35" s="233">
        <v>64.0</v>
      </c>
      <c r="N35" s="234" t="str">
        <f>IFERROR(VLOOKUP(M35,'пр.взв'!$D$6:$Q$70,2,0),"")</f>
        <v/>
      </c>
      <c r="O35" s="237" t="str">
        <f>IFERROR(VLOOKUP(M35,'пр.взв'!$D$6:$Q$70,5,0),"")</f>
        <v/>
      </c>
      <c r="P35" s="237" t="str">
        <f>IFERROR(VLOOKUP(M35,'пр.взв'!$D$6:$Q$70,6,0),"")</f>
        <v/>
      </c>
      <c r="Q35" s="237" t="str">
        <f>IFERROR(VLOOKUP(M35,'пр.взв'!$D$6:$Q$70,8,0),"")</f>
        <v/>
      </c>
      <c r="R35" s="235"/>
      <c r="S35" s="235"/>
      <c r="T35" s="236"/>
      <c r="U35" s="236"/>
    </row>
    <row r="36" ht="25.5" customHeight="1">
      <c r="A36" s="268"/>
      <c r="B36" s="269" t="s">
        <v>296</v>
      </c>
      <c r="C36" s="107"/>
      <c r="D36" s="270"/>
      <c r="E36" s="271" t="str">
        <f>E1</f>
        <v>В.к.  88  кг</v>
      </c>
      <c r="F36" s="116"/>
      <c r="G36" s="204" t="str">
        <f>'пр.взв'!$D$4</f>
        <v/>
      </c>
      <c r="H36" s="205"/>
      <c r="I36" s="205"/>
      <c r="J36" s="205"/>
      <c r="L36" s="268"/>
      <c r="M36" s="269" t="s">
        <v>296</v>
      </c>
      <c r="N36" s="107"/>
      <c r="O36" s="270"/>
      <c r="P36" s="271" t="str">
        <f>E36</f>
        <v>В.к.  88  кг</v>
      </c>
      <c r="Q36" s="116"/>
      <c r="R36" s="204" t="str">
        <f>'пр.взв'!$D$4</f>
        <v/>
      </c>
      <c r="S36" s="205"/>
      <c r="T36" s="205"/>
      <c r="U36" s="205"/>
    </row>
    <row r="37" ht="25.5" customHeight="1">
      <c r="A37" s="274"/>
      <c r="B37" s="275">
        <v>3.0</v>
      </c>
      <c r="C37" s="276" t="s">
        <v>297</v>
      </c>
      <c r="D37" s="270" t="s">
        <v>300</v>
      </c>
      <c r="E37" s="277" t="s">
        <v>317</v>
      </c>
      <c r="F37" s="107"/>
      <c r="G37" s="204"/>
      <c r="H37" s="205"/>
      <c r="I37" s="205"/>
      <c r="J37" s="205"/>
      <c r="L37" s="274"/>
      <c r="M37" s="275">
        <f>B37</f>
        <v>3</v>
      </c>
      <c r="N37" s="276" t="s">
        <v>297</v>
      </c>
      <c r="O37" s="270" t="str">
        <f>D37</f>
        <v>1/32</v>
      </c>
      <c r="P37" s="277" t="s">
        <v>318</v>
      </c>
      <c r="Q37" s="107"/>
      <c r="R37" s="204"/>
      <c r="S37" s="205"/>
      <c r="T37" s="205"/>
      <c r="U37" s="205"/>
    </row>
    <row r="38" ht="12.75" customHeight="1">
      <c r="A38" s="207" t="s">
        <v>302</v>
      </c>
      <c r="B38" s="208" t="s">
        <v>9</v>
      </c>
      <c r="C38" s="209" t="s">
        <v>10</v>
      </c>
      <c r="D38" s="210" t="s">
        <v>303</v>
      </c>
      <c r="E38" s="211" t="s">
        <v>304</v>
      </c>
      <c r="F38" s="212"/>
      <c r="G38" s="209" t="s">
        <v>305</v>
      </c>
      <c r="H38" s="213" t="s">
        <v>306</v>
      </c>
      <c r="I38" s="210" t="s">
        <v>310</v>
      </c>
      <c r="J38" s="214" t="s">
        <v>308</v>
      </c>
      <c r="L38" s="207" t="s">
        <v>302</v>
      </c>
      <c r="M38" s="208" t="s">
        <v>9</v>
      </c>
      <c r="N38" s="209" t="s">
        <v>10</v>
      </c>
      <c r="O38" s="210" t="s">
        <v>303</v>
      </c>
      <c r="P38" s="211" t="s">
        <v>304</v>
      </c>
      <c r="Q38" s="212"/>
      <c r="R38" s="209" t="s">
        <v>305</v>
      </c>
      <c r="S38" s="213" t="s">
        <v>306</v>
      </c>
      <c r="T38" s="210" t="s">
        <v>310</v>
      </c>
      <c r="U38" s="214" t="s">
        <v>308</v>
      </c>
    </row>
    <row r="39" ht="12.75" customHeight="1">
      <c r="A39" s="215"/>
      <c r="B39" s="107"/>
      <c r="C39" s="216"/>
      <c r="D39" s="216"/>
      <c r="E39" s="120"/>
      <c r="F39" s="127"/>
      <c r="G39" s="216"/>
      <c r="H39" s="216"/>
      <c r="I39" s="216"/>
      <c r="J39" s="217"/>
      <c r="L39" s="215"/>
      <c r="M39" s="107"/>
      <c r="N39" s="216"/>
      <c r="O39" s="216"/>
      <c r="P39" s="120"/>
      <c r="Q39" s="127"/>
      <c r="R39" s="216"/>
      <c r="S39" s="216"/>
      <c r="T39" s="216"/>
      <c r="U39" s="217"/>
    </row>
    <row r="40" ht="13.5" customHeight="1">
      <c r="A40" s="218">
        <v>1.0</v>
      </c>
      <c r="B40" s="219" t="str">
        <f>'пр.хода'!E6</f>
        <v/>
      </c>
      <c r="C40" s="227" t="str">
        <f>IFERROR(VLOOKUP(B40,'пр.взв'!$D$6:$Q$70,2,0),"")</f>
        <v/>
      </c>
      <c r="D40" s="228" t="str">
        <f>IFERROR(VLOOKUP(B40,'пр.взв'!$D$6:$Q$70,5,0),"")</f>
        <v/>
      </c>
      <c r="E40" s="228" t="str">
        <f>IFERROR(VLOOKUP(B40,'пр.взв'!$D$6:$Q$70,6,0),"")</f>
        <v/>
      </c>
      <c r="F40" s="228" t="str">
        <f>IFERROR(VLOOKUP(B40,'пр.взв'!$D$6:$Q$70,8,0),"")</f>
        <v/>
      </c>
      <c r="G40" s="221"/>
      <c r="H40" s="219"/>
      <c r="I40" s="246"/>
      <c r="J40" s="221"/>
      <c r="L40" s="226">
        <v>9.0</v>
      </c>
      <c r="M40" s="219" t="str">
        <f>'пр.хода'!AA6</f>
        <v/>
      </c>
      <c r="N40" s="227" t="str">
        <f>IFERROR(VLOOKUP(M40,'пр.взв'!$D$6:$Q$70,2,0),"")</f>
        <v/>
      </c>
      <c r="O40" s="228" t="str">
        <f>IFERROR(VLOOKUP(M40,'пр.взв'!$D$6:$Q$70,5,0),"")</f>
        <v/>
      </c>
      <c r="P40" s="228" t="str">
        <f>IFERROR(VLOOKUP(M40,'пр.взв'!$D$6:$Q$70,6,0),"")</f>
        <v/>
      </c>
      <c r="Q40" s="228" t="str">
        <f>IFERROR(VLOOKUP(M40,'пр.взв'!$D$6:$Q$70,8,0),"")</f>
        <v/>
      </c>
      <c r="R40" s="222"/>
      <c r="S40" s="223"/>
      <c r="T40" s="224"/>
      <c r="U40" s="225"/>
    </row>
    <row r="41" ht="12.75" customHeight="1">
      <c r="A41" s="120"/>
      <c r="B41" s="233">
        <f>'пр.хода'!E10</f>
        <v>17</v>
      </c>
      <c r="C41" s="234" t="str">
        <f>IFERROR(VLOOKUP(B41,'пр.взв'!$D$6:$Q$70,2,0),"")</f>
        <v>МОНАКОВ Данила</v>
      </c>
      <c r="D41" s="237" t="str">
        <f>IFERROR(VLOOKUP(B41,'пр.взв'!$D$6:$Q$70,5,0),"")</f>
        <v>МС</v>
      </c>
      <c r="E41" s="237" t="str">
        <f>IFERROR(VLOOKUP(B41,'пр.взв'!$D$6:$Q$70,6,0),"")</f>
        <v>ДВФО</v>
      </c>
      <c r="F41" s="237" t="str">
        <f>IFERROR(VLOOKUP(B41,'пр.взв'!$D$6:$Q$70,8,0),"")</f>
        <v>Хабаровский</v>
      </c>
      <c r="G41" s="237"/>
      <c r="H41" s="233"/>
      <c r="I41" s="247"/>
      <c r="J41" s="237"/>
      <c r="L41" s="216"/>
      <c r="M41" s="233">
        <f>'пр.хода'!AA10</f>
        <v>18</v>
      </c>
      <c r="N41" s="234" t="str">
        <f>IFERROR(VLOOKUP(M41,'пр.взв'!$D$6:$Q$70,2,0),"")</f>
        <v>ГАДЖИЕВ Шамиль</v>
      </c>
      <c r="O41" s="237" t="str">
        <f>IFERROR(VLOOKUP(M41,'пр.взв'!$D$6:$Q$70,5,0),"")</f>
        <v>МСМК</v>
      </c>
      <c r="P41" s="237" t="str">
        <f>IFERROR(VLOOKUP(M41,'пр.взв'!$D$6:$Q$70,6,0),"")</f>
        <v>МОС</v>
      </c>
      <c r="Q41" s="237" t="str">
        <f>IFERROR(VLOOKUP(M41,'пр.взв'!$D$6:$Q$70,8,0),"")</f>
        <v>Москва</v>
      </c>
      <c r="R41" s="235"/>
      <c r="S41" s="235"/>
      <c r="T41" s="236"/>
      <c r="U41" s="236"/>
    </row>
    <row r="42" ht="12.75" customHeight="1">
      <c r="A42" s="218">
        <v>2.0</v>
      </c>
      <c r="B42" s="219">
        <f>'пр.хода'!E14</f>
        <v>9</v>
      </c>
      <c r="C42" s="227" t="str">
        <f>IFERROR(VLOOKUP(B42,'пр.взв'!$D$6:$Q$70,2,0),"")</f>
        <v>ЗИМИН Максим</v>
      </c>
      <c r="D42" s="228" t="str">
        <f>IFERROR(VLOOKUP(B42,'пр.взв'!$D$6:$Q$70,5,0),"")</f>
        <v>МС</v>
      </c>
      <c r="E42" s="228" t="str">
        <f>IFERROR(VLOOKUP(B42,'пр.взв'!$D$6:$Q$70,6,0),"")</f>
        <v>ЦФО</v>
      </c>
      <c r="F42" s="228" t="str">
        <f>IFERROR(VLOOKUP(B42,'пр.взв'!$D$6:$Q$70,8,0),"")</f>
        <v>Воронежская</v>
      </c>
      <c r="G42" s="228"/>
      <c r="H42" s="219"/>
      <c r="I42" s="248"/>
      <c r="J42" s="228"/>
      <c r="L42" s="226">
        <v>10.0</v>
      </c>
      <c r="M42" s="219">
        <f>'пр.хода'!AA14</f>
        <v>10</v>
      </c>
      <c r="N42" s="227" t="str">
        <f>IFERROR(VLOOKUP(M42,'пр.взв'!$D$6:$Q$70,2,0),"")</f>
        <v>СУХАНОВ Денис</v>
      </c>
      <c r="O42" s="228" t="str">
        <f>IFERROR(VLOOKUP(M42,'пр.взв'!$D$6:$Q$70,5,0),"")</f>
        <v>МСМК</v>
      </c>
      <c r="P42" s="228" t="str">
        <f>IFERROR(VLOOKUP(M42,'пр.взв'!$D$6:$Q$70,6,0),"")</f>
        <v>УФО</v>
      </c>
      <c r="Q42" s="228" t="str">
        <f>IFERROR(VLOOKUP(M42,'пр.взв'!$D$6:$Q$70,8,0),"")</f>
        <v>Свердловская-Курганская</v>
      </c>
      <c r="R42" s="238"/>
      <c r="S42" s="239"/>
      <c r="T42" s="240"/>
      <c r="U42" s="228"/>
    </row>
    <row r="43" ht="12.75" customHeight="1">
      <c r="A43" s="120"/>
      <c r="B43" s="233">
        <f>'пр.хода'!E18</f>
        <v>25</v>
      </c>
      <c r="C43" s="234" t="str">
        <f>IFERROR(VLOOKUP(B43,'пр.взв'!$D$6:$Q$70,2,0),"")</f>
        <v>ИВАНОВ Максим</v>
      </c>
      <c r="D43" s="237" t="str">
        <f>IFERROR(VLOOKUP(B43,'пр.взв'!$D$6:$Q$70,5,0),"")</f>
        <v>МСМК</v>
      </c>
      <c r="E43" s="237" t="str">
        <f>IFERROR(VLOOKUP(B43,'пр.взв'!$D$6:$Q$70,6,0),"")</f>
        <v>ПФО</v>
      </c>
      <c r="F43" s="237" t="str">
        <f>IFERROR(VLOOKUP(B43,'пр.взв'!$D$6:$Q$70,8,0),"")</f>
        <v>Чувашская</v>
      </c>
      <c r="G43" s="237"/>
      <c r="H43" s="233"/>
      <c r="I43" s="247"/>
      <c r="J43" s="237"/>
      <c r="L43" s="216"/>
      <c r="M43" s="233">
        <f>'пр.хода'!AA18</f>
        <v>26</v>
      </c>
      <c r="N43" s="234" t="str">
        <f>IFERROR(VLOOKUP(M43,'пр.взв'!$D$6:$Q$70,2,0),"")</f>
        <v>БАБАЕВ  Рауль</v>
      </c>
      <c r="O43" s="237" t="str">
        <f>IFERROR(VLOOKUP(M43,'пр.взв'!$D$6:$Q$70,5,0),"")</f>
        <v>МС</v>
      </c>
      <c r="P43" s="237" t="str">
        <f>IFERROR(VLOOKUP(M43,'пр.взв'!$D$6:$Q$70,6,0),"")</f>
        <v>ЦФО</v>
      </c>
      <c r="Q43" s="237" t="str">
        <f>IFERROR(VLOOKUP(M43,'пр.взв'!$D$6:$Q$70,8,0),"")</f>
        <v>Рязанская</v>
      </c>
      <c r="R43" s="235"/>
      <c r="S43" s="235"/>
      <c r="T43" s="236"/>
      <c r="U43" s="236"/>
    </row>
    <row r="44" ht="12.75" customHeight="1">
      <c r="A44" s="218">
        <v>3.0</v>
      </c>
      <c r="B44" s="219" t="str">
        <f>'пр.хода'!E22</f>
        <v/>
      </c>
      <c r="C44" s="227" t="str">
        <f>IFERROR(VLOOKUP(B44,'пр.взв'!$D$6:$Q$70,2,0),"")</f>
        <v/>
      </c>
      <c r="D44" s="228" t="str">
        <f>IFERROR(VLOOKUP(B44,'пр.взв'!$D$6:$Q$70,5,0),"")</f>
        <v/>
      </c>
      <c r="E44" s="228" t="str">
        <f>IFERROR(VLOOKUP(B44,'пр.взв'!$D$6:$Q$70,6,0),"")</f>
        <v/>
      </c>
      <c r="F44" s="228" t="str">
        <f>IFERROR(VLOOKUP(B44,'пр.взв'!$D$6:$Q$70,8,0),"")</f>
        <v/>
      </c>
      <c r="G44" s="221"/>
      <c r="H44" s="219"/>
      <c r="I44" s="246"/>
      <c r="J44" s="221"/>
      <c r="L44" s="226">
        <v>11.0</v>
      </c>
      <c r="M44" s="219" t="str">
        <f>'пр.хода'!AA22</f>
        <v/>
      </c>
      <c r="N44" s="227" t="str">
        <f>IFERROR(VLOOKUP(M44,'пр.взв'!$D$6:$Q$70,2,0),"")</f>
        <v/>
      </c>
      <c r="O44" s="228" t="str">
        <f>IFERROR(VLOOKUP(M44,'пр.взв'!$D$6:$Q$70,5,0),"")</f>
        <v/>
      </c>
      <c r="P44" s="228" t="str">
        <f>IFERROR(VLOOKUP(M44,'пр.взв'!$D$6:$Q$70,6,0),"")</f>
        <v/>
      </c>
      <c r="Q44" s="228" t="str">
        <f>IFERROR(VLOOKUP(M44,'пр.взв'!$D$6:$Q$70,8,0),"")</f>
        <v/>
      </c>
      <c r="R44" s="222"/>
      <c r="S44" s="223"/>
      <c r="T44" s="224"/>
      <c r="U44" s="225"/>
    </row>
    <row r="45" ht="12.75" customHeight="1">
      <c r="A45" s="120"/>
      <c r="B45" s="233">
        <f>'пр.хода'!E26</f>
        <v>21</v>
      </c>
      <c r="C45" s="234" t="str">
        <f>IFERROR(VLOOKUP(B45,'пр.взв'!$D$6:$Q$70,2,0),"")</f>
        <v>БОЖА Юрий</v>
      </c>
      <c r="D45" s="237" t="str">
        <f>IFERROR(VLOOKUP(B45,'пр.взв'!$D$6:$Q$70,5,0),"")</f>
        <v>КМС</v>
      </c>
      <c r="E45" s="237" t="str">
        <f>IFERROR(VLOOKUP(B45,'пр.взв'!$D$6:$Q$70,6,0),"")</f>
        <v>ЦФО</v>
      </c>
      <c r="F45" s="237" t="str">
        <f>IFERROR(VLOOKUP(B45,'пр.взв'!$D$6:$Q$70,8,0),"")</f>
        <v>Брянская</v>
      </c>
      <c r="G45" s="237"/>
      <c r="H45" s="233"/>
      <c r="I45" s="247"/>
      <c r="J45" s="237"/>
      <c r="L45" s="216"/>
      <c r="M45" s="233">
        <f>'пр.хода'!AA26</f>
        <v>22</v>
      </c>
      <c r="N45" s="234" t="str">
        <f>IFERROR(VLOOKUP(M45,'пр.взв'!$D$6:$Q$70,2,0),"")</f>
        <v>УВАРОВ Андрей</v>
      </c>
      <c r="O45" s="237" t="str">
        <f>IFERROR(VLOOKUP(M45,'пр.взв'!$D$6:$Q$70,5,0),"")</f>
        <v>МСМК</v>
      </c>
      <c r="P45" s="237" t="str">
        <f>IFERROR(VLOOKUP(M45,'пр.взв'!$D$6:$Q$70,6,0),"")</f>
        <v>МОС</v>
      </c>
      <c r="Q45" s="237" t="str">
        <f>IFERROR(VLOOKUP(M45,'пр.взв'!$D$6:$Q$70,8,0),"")</f>
        <v>Москва</v>
      </c>
      <c r="R45" s="235"/>
      <c r="S45" s="235"/>
      <c r="T45" s="236"/>
      <c r="U45" s="236"/>
    </row>
    <row r="46" ht="12.75" customHeight="1">
      <c r="A46" s="218">
        <v>4.0</v>
      </c>
      <c r="B46" s="219">
        <f>'пр.хода'!E30</f>
        <v>13</v>
      </c>
      <c r="C46" s="227" t="str">
        <f>IFERROR(VLOOKUP(B46,'пр.взв'!$D$6:$Q$70,2,0),"")</f>
        <v>ЕЛИСЕЕВ Михаил</v>
      </c>
      <c r="D46" s="228" t="str">
        <f>IFERROR(VLOOKUP(B46,'пр.взв'!$D$6:$Q$70,5,0),"")</f>
        <v>КМС</v>
      </c>
      <c r="E46" s="228" t="str">
        <f>IFERROR(VLOOKUP(B46,'пр.взв'!$D$6:$Q$70,6,0),"")</f>
        <v>ПФО</v>
      </c>
      <c r="F46" s="228" t="str">
        <f>IFERROR(VLOOKUP(B46,'пр.взв'!$D$6:$Q$70,8,0),"")</f>
        <v>Пермский</v>
      </c>
      <c r="G46" s="228"/>
      <c r="H46" s="219"/>
      <c r="I46" s="248"/>
      <c r="J46" s="228"/>
      <c r="L46" s="226">
        <v>12.0</v>
      </c>
      <c r="M46" s="219">
        <f>'пр.хода'!AA30</f>
        <v>14</v>
      </c>
      <c r="N46" s="227" t="str">
        <f>IFERROR(VLOOKUP(M46,'пр.взв'!$D$6:$Q$70,2,0),"")</f>
        <v>БУДИМИРОВ Алексей</v>
      </c>
      <c r="O46" s="228" t="str">
        <f>IFERROR(VLOOKUP(M46,'пр.взв'!$D$6:$Q$70,5,0),"")</f>
        <v>МС</v>
      </c>
      <c r="P46" s="228" t="str">
        <f>IFERROR(VLOOKUP(M46,'пр.взв'!$D$6:$Q$70,6,0),"")</f>
        <v>ПФО</v>
      </c>
      <c r="Q46" s="228" t="str">
        <f>IFERROR(VLOOKUP(M46,'пр.взв'!$D$6:$Q$70,8,0),"")</f>
        <v>Пензенская</v>
      </c>
      <c r="R46" s="229"/>
      <c r="S46" s="230"/>
      <c r="T46" s="231"/>
      <c r="U46" s="232"/>
    </row>
    <row r="47" ht="12.75" customHeight="1">
      <c r="A47" s="120"/>
      <c r="B47" s="233">
        <f>'пр.хода'!E34</f>
        <v>29</v>
      </c>
      <c r="C47" s="234" t="str">
        <f>IFERROR(VLOOKUP(B47,'пр.взв'!$D$6:$Q$70,2,0),"")</f>
        <v>НУЖНЕНКОВ Александр</v>
      </c>
      <c r="D47" s="237" t="str">
        <f>IFERROR(VLOOKUP(B47,'пр.взв'!$D$6:$Q$70,5,0),"")</f>
        <v>МС</v>
      </c>
      <c r="E47" s="237" t="str">
        <f>IFERROR(VLOOKUP(B47,'пр.взв'!$D$6:$Q$70,6,0),"")</f>
        <v>ЮФО</v>
      </c>
      <c r="F47" s="237" t="str">
        <f>IFERROR(VLOOKUP(B47,'пр.взв'!$D$6:$Q$70,8,0),"")</f>
        <v>Ростовская</v>
      </c>
      <c r="G47" s="237"/>
      <c r="H47" s="233"/>
      <c r="I47" s="247"/>
      <c r="J47" s="237"/>
      <c r="L47" s="216"/>
      <c r="M47" s="233">
        <f>'пр.хода'!AA34</f>
        <v>30</v>
      </c>
      <c r="N47" s="234" t="str">
        <f>IFERROR(VLOOKUP(M47,'пр.взв'!$D$6:$Q$70,2,0),"")</f>
        <v>КИРЮХИН Сергей</v>
      </c>
      <c r="O47" s="237" t="str">
        <f>IFERROR(VLOOKUP(M47,'пр.взв'!$D$6:$Q$70,5,0),"")</f>
        <v>ЗМС</v>
      </c>
      <c r="P47" s="237" t="str">
        <f>IFERROR(VLOOKUP(M47,'пр.взв'!$D$6:$Q$70,6,0),"")</f>
        <v>СПБ</v>
      </c>
      <c r="Q47" s="237" t="str">
        <f>IFERROR(VLOOKUP(M47,'пр.взв'!$D$6:$Q$70,8,0),"")</f>
        <v>Санкт-Петербург</v>
      </c>
      <c r="R47" s="235"/>
      <c r="S47" s="235"/>
      <c r="T47" s="236"/>
      <c r="U47" s="236"/>
    </row>
    <row r="48" ht="12.75" customHeight="1">
      <c r="A48" s="241">
        <v>5.0</v>
      </c>
      <c r="B48" s="219" t="str">
        <f>'пр.хода'!E39</f>
        <v/>
      </c>
      <c r="C48" s="227" t="str">
        <f>IFERROR(VLOOKUP(B48,'пр.взв'!$D$6:$Q$70,2,0),"")</f>
        <v/>
      </c>
      <c r="D48" s="228" t="str">
        <f>IFERROR(VLOOKUP(B48,'пр.взв'!$D$6:$Q$70,5,0),"")</f>
        <v/>
      </c>
      <c r="E48" s="228" t="str">
        <f>IFERROR(VLOOKUP(B48,'пр.взв'!$D$6:$Q$70,6,0),"")</f>
        <v/>
      </c>
      <c r="F48" s="228" t="str">
        <f>IFERROR(VLOOKUP(B48,'пр.взв'!$D$6:$Q$70,8,0),"")</f>
        <v/>
      </c>
      <c r="G48" s="221"/>
      <c r="H48" s="219"/>
      <c r="I48" s="246"/>
      <c r="J48" s="221"/>
      <c r="L48" s="226">
        <v>13.0</v>
      </c>
      <c r="M48" s="219" t="str">
        <f>'пр.хода'!AA39</f>
        <v/>
      </c>
      <c r="N48" s="227" t="str">
        <f>IFERROR(VLOOKUP(M48,'пр.взв'!$D$6:$Q$70,2,0),"")</f>
        <v/>
      </c>
      <c r="O48" s="228" t="str">
        <f>IFERROR(VLOOKUP(M48,'пр.взв'!$D$6:$Q$70,5,0),"")</f>
        <v/>
      </c>
      <c r="P48" s="228" t="str">
        <f>IFERROR(VLOOKUP(M48,'пр.взв'!$D$6:$Q$70,6,0),"")</f>
        <v/>
      </c>
      <c r="Q48" s="228" t="str">
        <f>IFERROR(VLOOKUP(M48,'пр.взв'!$D$6:$Q$70,8,0),"")</f>
        <v/>
      </c>
      <c r="R48" s="222"/>
      <c r="S48" s="223"/>
      <c r="T48" s="224"/>
      <c r="U48" s="225"/>
    </row>
    <row r="49" ht="12.75" customHeight="1">
      <c r="A49" s="120"/>
      <c r="B49" s="233">
        <f>'пр.хода'!E43</f>
        <v>19</v>
      </c>
      <c r="C49" s="234" t="str">
        <f>IFERROR(VLOOKUP(B49,'пр.взв'!$D$6:$Q$70,2,0),"")</f>
        <v>БЕЗРОДНОВ Даниил</v>
      </c>
      <c r="D49" s="237" t="str">
        <f>IFERROR(VLOOKUP(B49,'пр.взв'!$D$6:$Q$70,5,0),"")</f>
        <v>МС</v>
      </c>
      <c r="E49" s="237" t="str">
        <f>IFERROR(VLOOKUP(B49,'пр.взв'!$D$6:$Q$70,6,0),"")</f>
        <v>УФО</v>
      </c>
      <c r="F49" s="237" t="str">
        <f>IFERROR(VLOOKUP(B49,'пр.взв'!$D$6:$Q$70,8,0),"")</f>
        <v>Тюменская</v>
      </c>
      <c r="G49" s="237"/>
      <c r="H49" s="233"/>
      <c r="I49" s="247"/>
      <c r="J49" s="237"/>
      <c r="L49" s="216"/>
      <c r="M49" s="233">
        <f>'пр.хода'!AA43</f>
        <v>20</v>
      </c>
      <c r="N49" s="234" t="str">
        <f>IFERROR(VLOOKUP(M49,'пр.взв'!$D$6:$Q$70,2,0),"")</f>
        <v>ПЕРЕПЕЛЮК Андрей</v>
      </c>
      <c r="O49" s="237" t="str">
        <f>IFERROR(VLOOKUP(M49,'пр.взв'!$D$6:$Q$70,5,0),"")</f>
        <v>МСМК</v>
      </c>
      <c r="P49" s="237" t="str">
        <f>IFERROR(VLOOKUP(M49,'пр.взв'!$D$6:$Q$70,6,0),"")</f>
        <v>МОС</v>
      </c>
      <c r="Q49" s="237" t="str">
        <f>IFERROR(VLOOKUP(M49,'пр.взв'!$D$6:$Q$70,8,0),"")</f>
        <v>Москва</v>
      </c>
      <c r="R49" s="235"/>
      <c r="S49" s="235"/>
      <c r="T49" s="236"/>
      <c r="U49" s="236"/>
    </row>
    <row r="50" ht="12.75" customHeight="1">
      <c r="A50" s="218">
        <v>6.0</v>
      </c>
      <c r="B50" s="219">
        <f>'пр.хода'!E47</f>
        <v>11</v>
      </c>
      <c r="C50" s="227" t="str">
        <f>IFERROR(VLOOKUP(B50,'пр.взв'!$D$6:$Q$70,2,0),"")</f>
        <v>МАКСИМОВ Евгений</v>
      </c>
      <c r="D50" s="228" t="str">
        <f>IFERROR(VLOOKUP(B50,'пр.взв'!$D$6:$Q$70,5,0),"")</f>
        <v>МСМК</v>
      </c>
      <c r="E50" s="228" t="str">
        <f>IFERROR(VLOOKUP(B50,'пр.взв'!$D$6:$Q$70,6,0),"")</f>
        <v>ЦФО</v>
      </c>
      <c r="F50" s="228" t="str">
        <f>IFERROR(VLOOKUP(B50,'пр.взв'!$D$6:$Q$70,8,0),"")</f>
        <v>Московская</v>
      </c>
      <c r="G50" s="228"/>
      <c r="H50" s="219"/>
      <c r="I50" s="248"/>
      <c r="J50" s="228"/>
      <c r="L50" s="226">
        <v>14.0</v>
      </c>
      <c r="M50" s="219">
        <f>'пр.хода'!AA47</f>
        <v>12</v>
      </c>
      <c r="N50" s="227" t="str">
        <f>IFERROR(VLOOKUP(M50,'пр.взв'!$D$6:$Q$70,2,0),"")</f>
        <v>КАЗАРЯН Самвел</v>
      </c>
      <c r="O50" s="228" t="str">
        <f>IFERROR(VLOOKUP(M50,'пр.взв'!$D$6:$Q$70,5,0),"")</f>
        <v>ЗМС</v>
      </c>
      <c r="P50" s="228" t="str">
        <f>IFERROR(VLOOKUP(M50,'пр.взв'!$D$6:$Q$70,6,0),"")</f>
        <v>ДВФО</v>
      </c>
      <c r="Q50" s="228" t="str">
        <f>IFERROR(VLOOKUP(M50,'пр.взв'!$D$6:$Q$70,8,0),"")</f>
        <v>Амурская</v>
      </c>
      <c r="R50" s="238"/>
      <c r="S50" s="239"/>
      <c r="T50" s="240"/>
      <c r="U50" s="228"/>
    </row>
    <row r="51" ht="13.5" customHeight="1">
      <c r="A51" s="100"/>
      <c r="B51" s="233">
        <f>'пр.хода'!E51</f>
        <v>27</v>
      </c>
      <c r="C51" s="234" t="str">
        <f>IFERROR(VLOOKUP(B51,'пр.взв'!$D$6:$Q$70,2,0),"")</f>
        <v>МЕРКУЛЬЕВ  Виктор</v>
      </c>
      <c r="D51" s="237" t="str">
        <f>IFERROR(VLOOKUP(B51,'пр.взв'!$D$6:$Q$70,5,0),"")</f>
        <v>КМС</v>
      </c>
      <c r="E51" s="237" t="str">
        <f>IFERROR(VLOOKUP(B51,'пр.взв'!$D$6:$Q$70,6,0),"")</f>
        <v>СФО</v>
      </c>
      <c r="F51" s="237" t="str">
        <f>IFERROR(VLOOKUP(B51,'пр.взв'!$D$6:$Q$70,8,0),"")</f>
        <v>Р.Алтай</v>
      </c>
      <c r="G51" s="237"/>
      <c r="H51" s="233"/>
      <c r="I51" s="247"/>
      <c r="J51" s="237"/>
      <c r="L51" s="216"/>
      <c r="M51" s="233">
        <f>'пр.хода'!AA51</f>
        <v>28</v>
      </c>
      <c r="N51" s="234" t="str">
        <f>IFERROR(VLOOKUP(M51,'пр.взв'!$D$6:$Q$70,2,0),"")</f>
        <v>ГЕРЕКОВ Рустам</v>
      </c>
      <c r="O51" s="237" t="str">
        <f>IFERROR(VLOOKUP(M51,'пр.взв'!$D$6:$Q$70,5,0),"")</f>
        <v>МСМК</v>
      </c>
      <c r="P51" s="237" t="str">
        <f>IFERROR(VLOOKUP(M51,'пр.взв'!$D$6:$Q$70,6,0),"")</f>
        <v>СПБ</v>
      </c>
      <c r="Q51" s="237" t="str">
        <f>IFERROR(VLOOKUP(M51,'пр.взв'!$D$6:$Q$70,8,0),"")</f>
        <v>Санкт-Петербург</v>
      </c>
      <c r="R51" s="235"/>
      <c r="S51" s="235"/>
      <c r="T51" s="236"/>
      <c r="U51" s="236"/>
    </row>
    <row r="52" ht="12.75" customHeight="1">
      <c r="A52" s="218">
        <v>7.0</v>
      </c>
      <c r="B52" s="219">
        <f>'пр.хода'!E55</f>
        <v>7</v>
      </c>
      <c r="C52" s="227" t="str">
        <f>IFERROR(VLOOKUP(B52,'пр.взв'!$D$6:$Q$70,2,0),"")</f>
        <v>ЖДАНОВ Даниил</v>
      </c>
      <c r="D52" s="228" t="str">
        <f>IFERROR(VLOOKUP(B52,'пр.взв'!$D$6:$Q$70,5,0),"")</f>
        <v>МС</v>
      </c>
      <c r="E52" s="228" t="str">
        <f>IFERROR(VLOOKUP(B52,'пр.взв'!$D$6:$Q$70,6,0),"")</f>
        <v>ПФО</v>
      </c>
      <c r="F52" s="228" t="str">
        <f>IFERROR(VLOOKUP(B52,'пр.взв'!$D$6:$Q$70,8,0),"")</f>
        <v>Самарская</v>
      </c>
      <c r="G52" s="221"/>
      <c r="H52" s="219"/>
      <c r="I52" s="246"/>
      <c r="J52" s="221"/>
      <c r="L52" s="226">
        <v>15.0</v>
      </c>
      <c r="M52" s="219">
        <f>'пр.хода'!AA55</f>
        <v>8</v>
      </c>
      <c r="N52" s="227" t="str">
        <f>IFERROR(VLOOKUP(M52,'пр.взв'!$D$6:$Q$70,2,0),"")</f>
        <v>ШОГЕНОВ Ислам</v>
      </c>
      <c r="O52" s="228" t="str">
        <f>IFERROR(VLOOKUP(M52,'пр.взв'!$D$6:$Q$70,5,0),"")</f>
        <v>МС</v>
      </c>
      <c r="P52" s="228" t="str">
        <f>IFERROR(VLOOKUP(M52,'пр.взв'!$D$6:$Q$70,6,0),"")</f>
        <v>СКФО</v>
      </c>
      <c r="Q52" s="228" t="str">
        <f>IFERROR(VLOOKUP(M52,'пр.взв'!$D$6:$Q$70,8,0),"")</f>
        <v>КБР</v>
      </c>
      <c r="R52" s="222"/>
      <c r="S52" s="223"/>
      <c r="T52" s="224"/>
      <c r="U52" s="225"/>
    </row>
    <row r="53" ht="12.75" customHeight="1">
      <c r="A53" s="120"/>
      <c r="B53" s="233">
        <f>'пр.хода'!E59</f>
        <v>23</v>
      </c>
      <c r="C53" s="234" t="str">
        <f>IFERROR(VLOOKUP(B53,'пр.взв'!$D$6:$Q$70,2,0),"")</f>
        <v>КУРБАНОВ Аслан</v>
      </c>
      <c r="D53" s="237" t="str">
        <f>IFERROR(VLOOKUP(B53,'пр.взв'!$D$6:$Q$70,5,0),"")</f>
        <v>МС</v>
      </c>
      <c r="E53" s="237" t="str">
        <f>IFERROR(VLOOKUP(B53,'пр.взв'!$D$6:$Q$70,6,0),"")</f>
        <v>СКФО</v>
      </c>
      <c r="F53" s="237" t="str">
        <f>IFERROR(VLOOKUP(B53,'пр.взв'!$D$6:$Q$70,8,0),"")</f>
        <v>Р.Дагестан</v>
      </c>
      <c r="G53" s="237"/>
      <c r="H53" s="233"/>
      <c r="I53" s="247"/>
      <c r="J53" s="237"/>
      <c r="L53" s="216"/>
      <c r="M53" s="233">
        <f>'пр.хода'!AA59</f>
        <v>24</v>
      </c>
      <c r="N53" s="234" t="str">
        <f>IFERROR(VLOOKUP(M53,'пр.взв'!$D$6:$Q$70,2,0),"")</f>
        <v>АЛЕКСАНДРОВ Кирилл</v>
      </c>
      <c r="O53" s="237" t="str">
        <f>IFERROR(VLOOKUP(M53,'пр.взв'!$D$6:$Q$70,5,0),"")</f>
        <v>КМС</v>
      </c>
      <c r="P53" s="237" t="str">
        <f>IFERROR(VLOOKUP(M53,'пр.взв'!$D$6:$Q$70,6,0),"")</f>
        <v>УФО</v>
      </c>
      <c r="Q53" s="237" t="str">
        <f>IFERROR(VLOOKUP(M53,'пр.взв'!$D$6:$Q$70,8,0),"")</f>
        <v>Челябинская</v>
      </c>
      <c r="R53" s="235"/>
      <c r="S53" s="235"/>
      <c r="T53" s="236"/>
      <c r="U53" s="236"/>
    </row>
    <row r="54" ht="12.75" customHeight="1">
      <c r="A54" s="218">
        <v>8.0</v>
      </c>
      <c r="B54" s="219">
        <f>'пр.хода'!E63</f>
        <v>15</v>
      </c>
      <c r="C54" s="227" t="str">
        <f>IFERROR(VLOOKUP(B54,'пр.взв'!$D$6:$Q$70,2,0),"")</f>
        <v>ОСИПЮК Тарас</v>
      </c>
      <c r="D54" s="228" t="str">
        <f>IFERROR(VLOOKUP(B54,'пр.взв'!$D$6:$Q$70,5,0),"")</f>
        <v>МС</v>
      </c>
      <c r="E54" s="228" t="str">
        <f>IFERROR(VLOOKUP(B54,'пр.взв'!$D$6:$Q$70,6,0),"")</f>
        <v>МОС</v>
      </c>
      <c r="F54" s="228" t="str">
        <f>IFERROR(VLOOKUP(B54,'пр.взв'!$D$6:$Q$70,8,0),"")</f>
        <v>Москва</v>
      </c>
      <c r="G54" s="221"/>
      <c r="H54" s="219"/>
      <c r="I54" s="246"/>
      <c r="J54" s="221"/>
      <c r="L54" s="226">
        <v>16.0</v>
      </c>
      <c r="M54" s="219">
        <f>'пр.хода'!AA63</f>
        <v>16</v>
      </c>
      <c r="N54" s="227" t="str">
        <f>IFERROR(VLOOKUP(M54,'пр.взв'!$D$6:$Q$70,2,0),"")</f>
        <v>АСКЕРОВ Джавид</v>
      </c>
      <c r="O54" s="228" t="str">
        <f>IFERROR(VLOOKUP(M54,'пр.взв'!$D$6:$Q$70,5,0),"")</f>
        <v>МС</v>
      </c>
      <c r="P54" s="228" t="str">
        <f>IFERROR(VLOOKUP(M54,'пр.взв'!$D$6:$Q$70,6,0),"")</f>
        <v>ПФО</v>
      </c>
      <c r="Q54" s="228" t="str">
        <f>IFERROR(VLOOKUP(M54,'пр.взв'!$D$6:$Q$70,8,0),"")</f>
        <v>Нижегородская</v>
      </c>
      <c r="R54" s="229"/>
      <c r="S54" s="230"/>
      <c r="T54" s="231"/>
      <c r="U54" s="232"/>
    </row>
    <row r="55" ht="12.75" customHeight="1">
      <c r="A55" s="120"/>
      <c r="B55" s="233">
        <f>'пр.хода'!E67</f>
        <v>31</v>
      </c>
      <c r="C55" s="234" t="str">
        <f>IFERROR(VLOOKUP(B55,'пр.взв'!$D$6:$Q$70,2,0),"")</f>
        <v>АБАЗОВ Аслан</v>
      </c>
      <c r="D55" s="237" t="str">
        <f>IFERROR(VLOOKUP(B55,'пр.взв'!$D$6:$Q$70,5,0),"")</f>
        <v>МС</v>
      </c>
      <c r="E55" s="237" t="str">
        <f>IFERROR(VLOOKUP(B55,'пр.взв'!$D$6:$Q$70,6,0),"")</f>
        <v>ЮФО</v>
      </c>
      <c r="F55" s="237" t="str">
        <f>IFERROR(VLOOKUP(B55,'пр.взв'!$D$6:$Q$70,8,0),"")</f>
        <v>Краснодарский</v>
      </c>
      <c r="G55" s="237"/>
      <c r="H55" s="233"/>
      <c r="I55" s="247"/>
      <c r="J55" s="237"/>
      <c r="L55" s="216"/>
      <c r="M55" s="233">
        <f>'пр.хода'!AA67</f>
        <v>32</v>
      </c>
      <c r="N55" s="234" t="str">
        <f>IFERROR(VLOOKUP(M55,'пр.взв'!$D$6:$Q$70,2,0),"")</f>
        <v>СУРОВЦЕВ Антон</v>
      </c>
      <c r="O55" s="237" t="str">
        <f>IFERROR(VLOOKUP(M55,'пр.взв'!$D$6:$Q$70,5,0),"")</f>
        <v>МСМК</v>
      </c>
      <c r="P55" s="237" t="str">
        <f>IFERROR(VLOOKUP(M55,'пр.взв'!$D$6:$Q$70,6,0),"")</f>
        <v>МОС</v>
      </c>
      <c r="Q55" s="237" t="str">
        <f>IFERROR(VLOOKUP(M55,'пр.взв'!$D$6:$Q$70,8,0),"")</f>
        <v>Москва</v>
      </c>
      <c r="R55" s="235"/>
      <c r="S55" s="235"/>
      <c r="T55" s="236"/>
      <c r="U55" s="236"/>
    </row>
    <row r="56" ht="12.0" customHeight="1">
      <c r="B56" s="204" t="s">
        <v>298</v>
      </c>
      <c r="C56" s="205" t="s">
        <v>299</v>
      </c>
      <c r="D56" s="206"/>
      <c r="E56" s="206"/>
      <c r="F56" s="206" t="s">
        <v>311</v>
      </c>
      <c r="G56" s="204" t="str">
        <f>'пр.взв'!$D$4</f>
        <v/>
      </c>
      <c r="H56" s="205"/>
      <c r="I56" s="205"/>
      <c r="J56" s="205"/>
      <c r="L56" s="205"/>
      <c r="M56" s="204" t="s">
        <v>301</v>
      </c>
      <c r="N56" s="205" t="s">
        <v>299</v>
      </c>
      <c r="O56" s="206"/>
      <c r="P56" s="206"/>
      <c r="Q56" s="206" t="s">
        <v>311</v>
      </c>
      <c r="R56" s="204" t="str">
        <f>'пр.взв'!$D$4</f>
        <v/>
      </c>
      <c r="S56" s="205"/>
      <c r="T56" s="205"/>
      <c r="U56" s="205"/>
    </row>
    <row r="57" ht="12.75" customHeight="1">
      <c r="A57" s="207" t="s">
        <v>302</v>
      </c>
      <c r="B57" s="208" t="s">
        <v>9</v>
      </c>
      <c r="C57" s="209" t="s">
        <v>10</v>
      </c>
      <c r="D57" s="210" t="s">
        <v>303</v>
      </c>
      <c r="E57" s="211" t="s">
        <v>304</v>
      </c>
      <c r="F57" s="212"/>
      <c r="G57" s="209" t="s">
        <v>305</v>
      </c>
      <c r="H57" s="213" t="s">
        <v>306</v>
      </c>
      <c r="I57" s="210" t="s">
        <v>310</v>
      </c>
      <c r="J57" s="214" t="s">
        <v>308</v>
      </c>
      <c r="L57" s="207" t="s">
        <v>302</v>
      </c>
      <c r="M57" s="208" t="s">
        <v>9</v>
      </c>
      <c r="N57" s="209" t="s">
        <v>10</v>
      </c>
      <c r="O57" s="210" t="s">
        <v>303</v>
      </c>
      <c r="P57" s="211" t="s">
        <v>304</v>
      </c>
      <c r="Q57" s="212"/>
      <c r="R57" s="209" t="s">
        <v>305</v>
      </c>
      <c r="S57" s="213" t="s">
        <v>306</v>
      </c>
      <c r="T57" s="210" t="s">
        <v>310</v>
      </c>
      <c r="U57" s="214" t="s">
        <v>308</v>
      </c>
    </row>
    <row r="58" ht="13.5" customHeight="1">
      <c r="A58" s="215"/>
      <c r="B58" s="107"/>
      <c r="C58" s="216"/>
      <c r="D58" s="216"/>
      <c r="E58" s="120"/>
      <c r="F58" s="127"/>
      <c r="G58" s="216"/>
      <c r="H58" s="216"/>
      <c r="I58" s="216"/>
      <c r="J58" s="217"/>
      <c r="L58" s="215"/>
      <c r="M58" s="107"/>
      <c r="N58" s="216"/>
      <c r="O58" s="216"/>
      <c r="P58" s="120"/>
      <c r="Q58" s="127"/>
      <c r="R58" s="216"/>
      <c r="S58" s="216"/>
      <c r="T58" s="216"/>
      <c r="U58" s="217"/>
    </row>
    <row r="59" ht="12.0" customHeight="1">
      <c r="A59" s="218">
        <v>1.0</v>
      </c>
      <c r="B59" s="249" t="str">
        <f>'пр.хода'!G8</f>
        <v/>
      </c>
      <c r="C59" s="227" t="str">
        <f>IFERROR(VLOOKUP(B59,'пр.взв'!$D$6:$Q$70,2,0),"")</f>
        <v/>
      </c>
      <c r="D59" s="228" t="str">
        <f>IFERROR(VLOOKUP(B59,'пр.взв'!$D$6:$Q$70,5,0),"")</f>
        <v/>
      </c>
      <c r="E59" s="228" t="str">
        <f>IFERROR(VLOOKUP(B59,'пр.взв'!$D$6:$Q$70,6,0),"")</f>
        <v/>
      </c>
      <c r="F59" s="228" t="str">
        <f>IFERROR(VLOOKUP(B59,'пр.взв'!$D$6:$Q$70,8,0),"")</f>
        <v/>
      </c>
      <c r="G59" s="222"/>
      <c r="H59" s="223"/>
      <c r="I59" s="224"/>
      <c r="J59" s="225"/>
      <c r="L59" s="226">
        <v>5.0</v>
      </c>
      <c r="M59" s="249" t="str">
        <f>'пр.хода'!Y8</f>
        <v/>
      </c>
      <c r="N59" s="227" t="str">
        <f>IFERROR(VLOOKUP(M59,'пр.взв'!$D$6:$Q$70,2,0),"")</f>
        <v/>
      </c>
      <c r="O59" s="228" t="str">
        <f>IFERROR(VLOOKUP(M59,'пр.взв'!$D$6:$Q$70,5,0),"")</f>
        <v/>
      </c>
      <c r="P59" s="228" t="str">
        <f>IFERROR(VLOOKUP(M59,'пр.взв'!$D$6:$Q$70,6,0),"")</f>
        <v/>
      </c>
      <c r="Q59" s="228" t="str">
        <f>IFERROR(VLOOKUP(M59,'пр.взв'!$D$6:$Q$70,8,0),"")</f>
        <v/>
      </c>
      <c r="R59" s="222"/>
      <c r="S59" s="223"/>
      <c r="T59" s="224"/>
      <c r="U59" s="225"/>
    </row>
    <row r="60" ht="12.0" customHeight="1">
      <c r="A60" s="120"/>
      <c r="B60" s="250" t="str">
        <f>'пр.хода'!G16</f>
        <v/>
      </c>
      <c r="C60" s="234" t="str">
        <f>IFERROR(VLOOKUP(B60,'пр.взв'!$D$6:$Q$70,2,0),"")</f>
        <v/>
      </c>
      <c r="D60" s="237" t="str">
        <f>IFERROR(VLOOKUP(B60,'пр.взв'!$D$6:$Q$70,5,0),"")</f>
        <v/>
      </c>
      <c r="E60" s="237" t="str">
        <f>IFERROR(VLOOKUP(B60,'пр.взв'!$D$6:$Q$70,6,0),"")</f>
        <v/>
      </c>
      <c r="F60" s="237" t="str">
        <f>IFERROR(VLOOKUP(B60,'пр.взв'!$D$6:$Q$70,8,0),"")</f>
        <v/>
      </c>
      <c r="G60" s="235"/>
      <c r="H60" s="235"/>
      <c r="I60" s="236"/>
      <c r="J60" s="236"/>
      <c r="L60" s="216"/>
      <c r="M60" s="250" t="str">
        <f>'пр.хода'!Y16</f>
        <v/>
      </c>
      <c r="N60" s="234" t="str">
        <f>IFERROR(VLOOKUP(M60,'пр.взв'!$D$6:$Q$70,2,0),"")</f>
        <v/>
      </c>
      <c r="O60" s="237" t="str">
        <f>IFERROR(VLOOKUP(M60,'пр.взв'!$D$6:$Q$70,5,0),"")</f>
        <v/>
      </c>
      <c r="P60" s="237" t="str">
        <f>IFERROR(VLOOKUP(M60,'пр.взв'!$D$6:$Q$70,6,0),"")</f>
        <v/>
      </c>
      <c r="Q60" s="237" t="str">
        <f>IFERROR(VLOOKUP(M60,'пр.взв'!$D$6:$Q$70,8,0),"")</f>
        <v/>
      </c>
      <c r="R60" s="235"/>
      <c r="S60" s="235"/>
      <c r="T60" s="236"/>
      <c r="U60" s="236"/>
    </row>
    <row r="61" ht="12.75" customHeight="1">
      <c r="A61" s="218">
        <v>2.0</v>
      </c>
      <c r="B61" s="249" t="str">
        <f>'пр.хода'!G24</f>
        <v/>
      </c>
      <c r="C61" s="227" t="str">
        <f>IFERROR(VLOOKUP(B61,'пр.взв'!$D$6:$Q$70,2,0),"")</f>
        <v/>
      </c>
      <c r="D61" s="228" t="str">
        <f>IFERROR(VLOOKUP(B61,'пр.взв'!$D$6:$Q$70,5,0),"")</f>
        <v/>
      </c>
      <c r="E61" s="228" t="str">
        <f>IFERROR(VLOOKUP(B61,'пр.взв'!$D$6:$Q$70,6,0),"")</f>
        <v/>
      </c>
      <c r="F61" s="228" t="str">
        <f>IFERROR(VLOOKUP(B61,'пр.взв'!$D$6:$Q$70,8,0),"")</f>
        <v/>
      </c>
      <c r="G61" s="238"/>
      <c r="H61" s="239"/>
      <c r="I61" s="240"/>
      <c r="J61" s="228"/>
      <c r="L61" s="226">
        <v>6.0</v>
      </c>
      <c r="M61" s="249" t="str">
        <f>'пр.хода'!Y24</f>
        <v/>
      </c>
      <c r="N61" s="227" t="str">
        <f>IFERROR(VLOOKUP(M61,'пр.взв'!$D$6:$Q$70,2,0),"")</f>
        <v/>
      </c>
      <c r="O61" s="228" t="str">
        <f>IFERROR(VLOOKUP(M61,'пр.взв'!$D$6:$Q$70,5,0),"")</f>
        <v/>
      </c>
      <c r="P61" s="228" t="str">
        <f>IFERROR(VLOOKUP(M61,'пр.взв'!$D$6:$Q$70,6,0),"")</f>
        <v/>
      </c>
      <c r="Q61" s="228" t="str">
        <f>IFERROR(VLOOKUP(M61,'пр.взв'!$D$6:$Q$70,8,0),"")</f>
        <v/>
      </c>
      <c r="R61" s="238"/>
      <c r="S61" s="239"/>
      <c r="T61" s="240"/>
      <c r="U61" s="228"/>
    </row>
    <row r="62" ht="12.75" customHeight="1">
      <c r="A62" s="120"/>
      <c r="B62" s="250" t="str">
        <f>'пр.хода'!G32</f>
        <v/>
      </c>
      <c r="C62" s="234" t="str">
        <f>IFERROR(VLOOKUP(B62,'пр.взв'!$D$6:$Q$70,2,0),"")</f>
        <v/>
      </c>
      <c r="D62" s="237" t="str">
        <f>IFERROR(VLOOKUP(B62,'пр.взв'!$D$6:$Q$70,5,0),"")</f>
        <v/>
      </c>
      <c r="E62" s="237" t="str">
        <f>IFERROR(VLOOKUP(B62,'пр.взв'!$D$6:$Q$70,6,0),"")</f>
        <v/>
      </c>
      <c r="F62" s="237" t="str">
        <f>IFERROR(VLOOKUP(B62,'пр.взв'!$D$6:$Q$70,8,0),"")</f>
        <v/>
      </c>
      <c r="G62" s="235"/>
      <c r="H62" s="235"/>
      <c r="I62" s="236"/>
      <c r="J62" s="236"/>
      <c r="L62" s="216"/>
      <c r="M62" s="250" t="str">
        <f>'пр.хода'!Y32</f>
        <v/>
      </c>
      <c r="N62" s="234" t="str">
        <f>IFERROR(VLOOKUP(M62,'пр.взв'!$D$6:$Q$70,2,0),"")</f>
        <v/>
      </c>
      <c r="O62" s="237" t="str">
        <f>IFERROR(VLOOKUP(M62,'пр.взв'!$D$6:$Q$70,5,0),"")</f>
        <v/>
      </c>
      <c r="P62" s="237" t="str">
        <f>IFERROR(VLOOKUP(M62,'пр.взв'!$D$6:$Q$70,6,0),"")</f>
        <v/>
      </c>
      <c r="Q62" s="237" t="str">
        <f>IFERROR(VLOOKUP(M62,'пр.взв'!$D$6:$Q$70,8,0),"")</f>
        <v/>
      </c>
      <c r="R62" s="235"/>
      <c r="S62" s="235"/>
      <c r="T62" s="236"/>
      <c r="U62" s="236"/>
    </row>
    <row r="63" ht="12.75" customHeight="1">
      <c r="A63" s="218">
        <v>3.0</v>
      </c>
      <c r="B63" s="249" t="str">
        <f>'пр.хода'!G41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L63" s="226">
        <v>7.0</v>
      </c>
      <c r="M63" s="249" t="str">
        <f>'пр.хода'!Y41</f>
        <v/>
      </c>
      <c r="N63" s="227" t="str">
        <f>IFERROR(VLOOKUP(M63,'пр.взв'!$D$6:$Q$70,2,0),"")</f>
        <v/>
      </c>
      <c r="O63" s="228" t="str">
        <f>IFERROR(VLOOKUP(M63,'пр.взв'!$D$6:$Q$70,5,0),"")</f>
        <v/>
      </c>
      <c r="P63" s="228" t="str">
        <f>IFERROR(VLOOKUP(M63,'пр.взв'!$D$6:$Q$70,6,0),"")</f>
        <v/>
      </c>
      <c r="Q63" s="228" t="str">
        <f>IFERROR(VLOOKUP(M63,'пр.взв'!$D$6:$Q$70,8,0),"")</f>
        <v/>
      </c>
      <c r="R63" s="222"/>
      <c r="S63" s="223"/>
      <c r="T63" s="224"/>
      <c r="U63" s="225"/>
    </row>
    <row r="64" ht="12.75" customHeight="1">
      <c r="A64" s="120"/>
      <c r="B64" s="250" t="str">
        <f>'пр.хода'!G49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L64" s="216"/>
      <c r="M64" s="250" t="str">
        <f>'пр.хода'!Y49</f>
        <v/>
      </c>
      <c r="N64" s="234" t="str">
        <f>IFERROR(VLOOKUP(M64,'пр.взв'!$D$6:$Q$70,2,0),"")</f>
        <v/>
      </c>
      <c r="O64" s="237" t="str">
        <f>IFERROR(VLOOKUP(M64,'пр.взв'!$D$6:$Q$70,5,0),"")</f>
        <v/>
      </c>
      <c r="P64" s="237" t="str">
        <f>IFERROR(VLOOKUP(M64,'пр.взв'!$D$6:$Q$70,6,0),"")</f>
        <v/>
      </c>
      <c r="Q64" s="237" t="str">
        <f>IFERROR(VLOOKUP(M64,'пр.взв'!$D$6:$Q$70,8,0),"")</f>
        <v/>
      </c>
      <c r="R64" s="235"/>
      <c r="S64" s="235"/>
      <c r="T64" s="236"/>
      <c r="U64" s="236"/>
    </row>
    <row r="65" ht="12.75" customHeight="1">
      <c r="A65" s="218">
        <v>4.0</v>
      </c>
      <c r="B65" s="249" t="str">
        <f>'пр.хода'!G57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L65" s="226">
        <v>8.0</v>
      </c>
      <c r="M65" s="249" t="str">
        <f>'пр.хода'!Y57</f>
        <v/>
      </c>
      <c r="N65" s="227" t="str">
        <f>IFERROR(VLOOKUP(M65,'пр.взв'!$D$6:$Q$70,2,0),"")</f>
        <v/>
      </c>
      <c r="O65" s="228" t="str">
        <f>IFERROR(VLOOKUP(M65,'пр.взв'!$D$6:$Q$70,5,0),"")</f>
        <v/>
      </c>
      <c r="P65" s="228" t="str">
        <f>IFERROR(VLOOKUP(M65,'пр.взв'!$D$6:$Q$70,6,0),"")</f>
        <v/>
      </c>
      <c r="Q65" s="228" t="str">
        <f>IFERROR(VLOOKUP(M65,'пр.взв'!$D$6:$Q$70,8,0),"")</f>
        <v/>
      </c>
      <c r="R65" s="238"/>
      <c r="S65" s="239"/>
      <c r="T65" s="240"/>
      <c r="U65" s="228"/>
    </row>
    <row r="66" ht="12.75" customHeight="1">
      <c r="A66" s="120"/>
      <c r="B66" s="250" t="str">
        <f>'пр.хода'!G65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L66" s="216"/>
      <c r="M66" s="250" t="str">
        <f>'пр.хода'!Y65</f>
        <v/>
      </c>
      <c r="N66" s="234" t="str">
        <f>IFERROR(VLOOKUP(M66,'пр.взв'!$D$6:$Q$70,2,0),"")</f>
        <v/>
      </c>
      <c r="O66" s="237" t="str">
        <f>IFERROR(VLOOKUP(M66,'пр.взв'!$D$6:$Q$70,5,0),"")</f>
        <v/>
      </c>
      <c r="P66" s="237" t="str">
        <f>IFERROR(VLOOKUP(M66,'пр.взв'!$D$6:$Q$70,6,0),"")</f>
        <v/>
      </c>
      <c r="Q66" s="237" t="str">
        <f>IFERROR(VLOOKUP(M66,'пр.взв'!$D$6:$Q$70,8,0),"")</f>
        <v/>
      </c>
      <c r="R66" s="235"/>
      <c r="S66" s="235"/>
      <c r="T66" s="236"/>
      <c r="U66" s="236"/>
    </row>
    <row r="67" ht="12.0" customHeight="1">
      <c r="B67" s="204" t="s">
        <v>298</v>
      </c>
      <c r="C67" s="205" t="s">
        <v>299</v>
      </c>
      <c r="D67" s="206"/>
      <c r="E67" s="206"/>
      <c r="F67" s="206" t="s">
        <v>312</v>
      </c>
      <c r="G67" s="204" t="str">
        <f>'пр.взв'!$D$4</f>
        <v/>
      </c>
      <c r="H67" s="205"/>
      <c r="I67" s="205"/>
      <c r="J67" s="205"/>
      <c r="L67" s="205"/>
      <c r="M67" s="204" t="s">
        <v>313</v>
      </c>
      <c r="N67" s="205" t="s">
        <v>299</v>
      </c>
      <c r="O67" s="206"/>
      <c r="P67" s="206"/>
      <c r="Q67" s="206" t="s">
        <v>312</v>
      </c>
      <c r="R67" s="204" t="str">
        <f>'пр.взв'!$D$4</f>
        <v/>
      </c>
      <c r="S67" s="205"/>
      <c r="T67" s="205"/>
      <c r="U67" s="205"/>
    </row>
    <row r="68" ht="12.75" customHeight="1">
      <c r="A68" s="207" t="s">
        <v>302</v>
      </c>
      <c r="B68" s="208" t="s">
        <v>9</v>
      </c>
      <c r="C68" s="209" t="s">
        <v>10</v>
      </c>
      <c r="D68" s="210" t="s">
        <v>303</v>
      </c>
      <c r="E68" s="211" t="s">
        <v>304</v>
      </c>
      <c r="F68" s="212"/>
      <c r="G68" s="209" t="s">
        <v>305</v>
      </c>
      <c r="H68" s="213" t="s">
        <v>306</v>
      </c>
      <c r="I68" s="210" t="s">
        <v>310</v>
      </c>
      <c r="J68" s="214" t="s">
        <v>308</v>
      </c>
      <c r="L68" s="207" t="s">
        <v>302</v>
      </c>
      <c r="M68" s="208" t="s">
        <v>9</v>
      </c>
      <c r="N68" s="209" t="s">
        <v>10</v>
      </c>
      <c r="O68" s="210" t="s">
        <v>303</v>
      </c>
      <c r="P68" s="211" t="s">
        <v>304</v>
      </c>
      <c r="Q68" s="212"/>
      <c r="R68" s="209" t="s">
        <v>305</v>
      </c>
      <c r="S68" s="213" t="s">
        <v>306</v>
      </c>
      <c r="T68" s="210" t="s">
        <v>310</v>
      </c>
      <c r="U68" s="214" t="s">
        <v>308</v>
      </c>
    </row>
    <row r="69" ht="13.5" customHeight="1">
      <c r="A69" s="215"/>
      <c r="B69" s="127"/>
      <c r="C69" s="216"/>
      <c r="D69" s="216"/>
      <c r="E69" s="120"/>
      <c r="F69" s="127"/>
      <c r="G69" s="216"/>
      <c r="H69" s="216"/>
      <c r="I69" s="216"/>
      <c r="J69" s="217"/>
      <c r="L69" s="215"/>
      <c r="M69" s="127"/>
      <c r="N69" s="216"/>
      <c r="O69" s="216"/>
      <c r="P69" s="120"/>
      <c r="Q69" s="127"/>
      <c r="R69" s="216"/>
      <c r="S69" s="216"/>
      <c r="T69" s="216"/>
      <c r="U69" s="217"/>
    </row>
    <row r="70" ht="12.0" customHeight="1">
      <c r="A70" s="218">
        <v>1.0</v>
      </c>
      <c r="B70" s="249" t="str">
        <f>'пр.хода'!I12</f>
        <v/>
      </c>
      <c r="C70" s="227" t="str">
        <f>IFERROR(VLOOKUP(B70,'пр.взв'!$D$6:$Q$70,2,0),"")</f>
        <v/>
      </c>
      <c r="D70" s="228" t="str">
        <f>IFERROR(VLOOKUP(B70,'пр.взв'!$D$6:$Q$70,5,0),"")</f>
        <v/>
      </c>
      <c r="E70" s="228" t="str">
        <f>IFERROR(VLOOKUP(B70,'пр.взв'!$D$6:$Q$70,6,0),"")</f>
        <v/>
      </c>
      <c r="F70" s="228" t="str">
        <f>IFERROR(VLOOKUP(B70,'пр.взв'!$D$6:$Q$70,8,0),"")</f>
        <v/>
      </c>
      <c r="G70" s="238"/>
      <c r="H70" s="239"/>
      <c r="I70" s="240"/>
      <c r="J70" s="251"/>
      <c r="L70" s="226">
        <v>3.0</v>
      </c>
      <c r="M70" s="249" t="str">
        <f>'пр.хода'!W12</f>
        <v/>
      </c>
      <c r="N70" s="227" t="str">
        <f>IFERROR(VLOOKUP(M70,'пр.взв'!$D$6:$Q$70,2,0),"")</f>
        <v/>
      </c>
      <c r="O70" s="228" t="str">
        <f>IFERROR(VLOOKUP(M70,'пр.взв'!$D$6:$Q$70,5,0),"")</f>
        <v/>
      </c>
      <c r="P70" s="228" t="str">
        <f>IFERROR(VLOOKUP(M70,'пр.взв'!$D$6:$Q$70,6,0),"")</f>
        <v/>
      </c>
      <c r="Q70" s="228" t="str">
        <f>IFERROR(VLOOKUP(M70,'пр.взв'!$D$6:$Q$70,8,0),"")</f>
        <v/>
      </c>
      <c r="R70" s="238"/>
      <c r="S70" s="239"/>
      <c r="T70" s="240"/>
      <c r="U70" s="251"/>
    </row>
    <row r="71" ht="12.0" customHeight="1">
      <c r="A71" s="120"/>
      <c r="B71" s="250" t="str">
        <f>'пр.хода'!I28</f>
        <v/>
      </c>
      <c r="C71" s="234" t="str">
        <f>IFERROR(VLOOKUP(B71,'пр.взв'!$D$6:$Q$70,2,0),"")</f>
        <v/>
      </c>
      <c r="D71" s="237" t="str">
        <f>IFERROR(VLOOKUP(B71,'пр.взв'!$D$6:$Q$70,5,0),"")</f>
        <v/>
      </c>
      <c r="E71" s="237" t="str">
        <f>IFERROR(VLOOKUP(B71,'пр.взв'!$D$6:$Q$70,6,0),"")</f>
        <v/>
      </c>
      <c r="F71" s="237" t="str">
        <f>IFERROR(VLOOKUP(B71,'пр.взв'!$D$6:$Q$70,8,0),"")</f>
        <v/>
      </c>
      <c r="G71" s="235"/>
      <c r="H71" s="235"/>
      <c r="I71" s="236"/>
      <c r="J71" s="236"/>
      <c r="L71" s="216"/>
      <c r="M71" s="250" t="str">
        <f>'пр.хода'!W28</f>
        <v/>
      </c>
      <c r="N71" s="234" t="str">
        <f>IFERROR(VLOOKUP(M71,'пр.взв'!$D$6:$Q$70,2,0),"")</f>
        <v/>
      </c>
      <c r="O71" s="237" t="str">
        <f>IFERROR(VLOOKUP(M71,'пр.взв'!$D$6:$Q$70,5,0),"")</f>
        <v/>
      </c>
      <c r="P71" s="237" t="str">
        <f>IFERROR(VLOOKUP(M71,'пр.взв'!$D$6:$Q$70,6,0),"")</f>
        <v/>
      </c>
      <c r="Q71" s="237" t="str">
        <f>IFERROR(VLOOKUP(M71,'пр.взв'!$D$6:$Q$70,8,0),"")</f>
        <v/>
      </c>
      <c r="R71" s="235"/>
      <c r="S71" s="235"/>
      <c r="T71" s="236"/>
      <c r="U71" s="236"/>
    </row>
    <row r="72" ht="12.75" customHeight="1">
      <c r="A72" s="218">
        <v>2.0</v>
      </c>
      <c r="B72" s="249" t="str">
        <f>'пр.хода'!I46</f>
        <v/>
      </c>
      <c r="C72" s="227" t="str">
        <f>IFERROR(VLOOKUP(B72,'пр.взв'!$D$6:$Q$70,2,0),"")</f>
        <v/>
      </c>
      <c r="D72" s="228" t="str">
        <f>IFERROR(VLOOKUP(B72,'пр.взв'!$D$6:$Q$70,5,0),"")</f>
        <v/>
      </c>
      <c r="E72" s="228" t="str">
        <f>IFERROR(VLOOKUP(B72,'пр.взв'!$D$6:$Q$70,6,0),"")</f>
        <v/>
      </c>
      <c r="F72" s="228" t="str">
        <f>IFERROR(VLOOKUP(B72,'пр.взв'!$D$6:$Q$70,8,0),"")</f>
        <v/>
      </c>
      <c r="G72" s="238"/>
      <c r="H72" s="239"/>
      <c r="I72" s="240"/>
      <c r="J72" s="228"/>
      <c r="L72" s="226">
        <v>4.0</v>
      </c>
      <c r="M72" s="249" t="str">
        <f>'пр.хода'!W45</f>
        <v/>
      </c>
      <c r="N72" s="227" t="str">
        <f>IFERROR(VLOOKUP(M72,'пр.взв'!$D$6:$Q$70,2,0),"")</f>
        <v/>
      </c>
      <c r="O72" s="228" t="str">
        <f>IFERROR(VLOOKUP(M72,'пр.взв'!$D$6:$Q$70,5,0),"")</f>
        <v/>
      </c>
      <c r="P72" s="228" t="str">
        <f>IFERROR(VLOOKUP(M72,'пр.взв'!$D$6:$Q$70,6,0),"")</f>
        <v/>
      </c>
      <c r="Q72" s="228" t="str">
        <f>IFERROR(VLOOKUP(M72,'пр.взв'!$D$6:$Q$70,8,0),"")</f>
        <v/>
      </c>
      <c r="R72" s="238"/>
      <c r="S72" s="239"/>
      <c r="T72" s="240"/>
      <c r="U72" s="228"/>
    </row>
    <row r="73" ht="12.75" customHeight="1">
      <c r="A73" s="120"/>
      <c r="B73" s="250" t="str">
        <f>'пр.хода'!I61</f>
        <v/>
      </c>
      <c r="C73" s="234" t="str">
        <f>IFERROR(VLOOKUP(B73,'пр.взв'!$D$6:$Q$70,2,0),"")</f>
        <v/>
      </c>
      <c r="D73" s="237" t="str">
        <f>IFERROR(VLOOKUP(B73,'пр.взв'!$D$6:$Q$70,5,0),"")</f>
        <v/>
      </c>
      <c r="E73" s="237" t="str">
        <f>IFERROR(VLOOKUP(B73,'пр.взв'!$D$6:$Q$70,6,0),"")</f>
        <v/>
      </c>
      <c r="F73" s="237" t="str">
        <f>IFERROR(VLOOKUP(B73,'пр.взв'!$D$6:$Q$70,8,0),"")</f>
        <v/>
      </c>
      <c r="G73" s="235"/>
      <c r="H73" s="235"/>
      <c r="I73" s="236"/>
      <c r="J73" s="236"/>
      <c r="L73" s="216"/>
      <c r="M73" s="250" t="str">
        <f>'пр.хода'!W61</f>
        <v/>
      </c>
      <c r="N73" s="234" t="str">
        <f>IFERROR(VLOOKUP(M73,'пр.взв'!$D$6:$Q$70,2,0),"")</f>
        <v/>
      </c>
      <c r="O73" s="237" t="str">
        <f>IFERROR(VLOOKUP(M73,'пр.взв'!$D$6:$Q$70,5,0),"")</f>
        <v/>
      </c>
      <c r="P73" s="237" t="str">
        <f>IFERROR(VLOOKUP(M73,'пр.взв'!$D$6:$Q$70,6,0),"")</f>
        <v/>
      </c>
      <c r="Q73" s="237" t="str">
        <f>IFERROR(VLOOKUP(M73,'пр.взв'!$D$6:$Q$70,8,0),"")</f>
        <v/>
      </c>
      <c r="R73" s="235"/>
      <c r="S73" s="235"/>
      <c r="T73" s="236"/>
      <c r="U73" s="236"/>
    </row>
    <row r="74" ht="12.0" customHeight="1">
      <c r="B74" s="204" t="s">
        <v>298</v>
      </c>
      <c r="C74" s="252" t="s">
        <v>314</v>
      </c>
      <c r="D74" s="253"/>
      <c r="E74" s="253"/>
      <c r="F74" s="253"/>
      <c r="G74" s="254" t="str">
        <f>'пр.взв'!$D$4</f>
        <v/>
      </c>
      <c r="H74" s="253"/>
      <c r="I74" s="253"/>
      <c r="J74" s="253"/>
      <c r="L74" s="255"/>
      <c r="M74" s="204" t="s">
        <v>301</v>
      </c>
      <c r="N74" s="252" t="s">
        <v>314</v>
      </c>
      <c r="O74" s="253"/>
      <c r="P74" s="253"/>
      <c r="Q74" s="253"/>
      <c r="R74" s="204" t="str">
        <f>'пр.взв'!$D$4</f>
        <v/>
      </c>
      <c r="S74" s="253"/>
      <c r="T74" s="253"/>
      <c r="U74" s="253"/>
    </row>
    <row r="75" ht="12.75" customHeight="1">
      <c r="A75" s="207" t="s">
        <v>302</v>
      </c>
      <c r="B75" s="208" t="s">
        <v>9</v>
      </c>
      <c r="C75" s="209" t="s">
        <v>10</v>
      </c>
      <c r="D75" s="210" t="s">
        <v>303</v>
      </c>
      <c r="E75" s="211" t="s">
        <v>304</v>
      </c>
      <c r="F75" s="212"/>
      <c r="G75" s="209" t="s">
        <v>305</v>
      </c>
      <c r="H75" s="213" t="s">
        <v>306</v>
      </c>
      <c r="I75" s="210" t="s">
        <v>310</v>
      </c>
      <c r="J75" s="214" t="s">
        <v>308</v>
      </c>
      <c r="L75" s="207" t="s">
        <v>302</v>
      </c>
      <c r="M75" s="208" t="s">
        <v>9</v>
      </c>
      <c r="N75" s="209" t="s">
        <v>10</v>
      </c>
      <c r="O75" s="210" t="s">
        <v>303</v>
      </c>
      <c r="P75" s="211" t="s">
        <v>304</v>
      </c>
      <c r="Q75" s="212"/>
      <c r="R75" s="209" t="s">
        <v>305</v>
      </c>
      <c r="S75" s="213" t="s">
        <v>306</v>
      </c>
      <c r="T75" s="210" t="s">
        <v>310</v>
      </c>
      <c r="U75" s="214" t="s">
        <v>308</v>
      </c>
    </row>
    <row r="76" ht="13.5" customHeight="1">
      <c r="A76" s="215"/>
      <c r="B76" s="127"/>
      <c r="C76" s="216"/>
      <c r="D76" s="216"/>
      <c r="E76" s="120"/>
      <c r="F76" s="127"/>
      <c r="G76" s="216"/>
      <c r="H76" s="216"/>
      <c r="I76" s="216"/>
      <c r="J76" s="217"/>
      <c r="L76" s="215"/>
      <c r="M76" s="127"/>
      <c r="N76" s="216"/>
      <c r="O76" s="216"/>
      <c r="P76" s="120"/>
      <c r="Q76" s="127"/>
      <c r="R76" s="216"/>
      <c r="S76" s="216"/>
      <c r="T76" s="216"/>
      <c r="U76" s="217"/>
    </row>
    <row r="77" ht="12.0" customHeight="1">
      <c r="A77" s="226">
        <v>1.0</v>
      </c>
      <c r="B77" s="249" t="str">
        <f>'пр.хода'!K20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51"/>
      <c r="L77" s="226">
        <v>2.0</v>
      </c>
      <c r="M77" s="249" t="str">
        <f>'пр.хода'!U20</f>
        <v/>
      </c>
      <c r="N77" s="227" t="str">
        <f>IFERROR(VLOOKUP(M77,'пр.взв'!$D$6:$Q$70,2,0),"")</f>
        <v/>
      </c>
      <c r="O77" s="228" t="str">
        <f>IFERROR(VLOOKUP(M77,'пр.взв'!$D$6:$Q$70,5,0),"")</f>
        <v/>
      </c>
      <c r="P77" s="228" t="str">
        <f>IFERROR(VLOOKUP(M77,'пр.взв'!$D$6:$Q$70,6,0),"")</f>
        <v/>
      </c>
      <c r="Q77" s="228" t="str">
        <f>IFERROR(VLOOKUP(M77,'пр.взв'!$D$6:$Q$70,8,0),"")</f>
        <v/>
      </c>
      <c r="R77" s="238"/>
      <c r="S77" s="239"/>
      <c r="T77" s="240"/>
      <c r="U77" s="251"/>
    </row>
    <row r="78" ht="12.0" customHeight="1">
      <c r="A78" s="216"/>
      <c r="B78" s="256" t="str">
        <f>'пр.хода'!K53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L78" s="216"/>
      <c r="M78" s="256" t="str">
        <f>'пр.хода'!U53</f>
        <v/>
      </c>
      <c r="N78" s="234" t="str">
        <f>IFERROR(VLOOKUP(M78,'пр.взв'!$D$6:$Q$70,2,0),"")</f>
        <v/>
      </c>
      <c r="O78" s="237" t="str">
        <f>IFERROR(VLOOKUP(M78,'пр.взв'!$D$6:$Q$70,5,0),"")</f>
        <v/>
      </c>
      <c r="P78" s="237" t="str">
        <f>IFERROR(VLOOKUP(M78,'пр.взв'!$D$6:$Q$70,6,0),"")</f>
        <v/>
      </c>
      <c r="Q78" s="237" t="str">
        <f>IFERROR(VLOOKUP(M78,'пр.взв'!$D$6:$Q$70,8,0),"")</f>
        <v/>
      </c>
      <c r="R78" s="235"/>
      <c r="S78" s="235"/>
      <c r="T78" s="236"/>
      <c r="U78" s="236"/>
    </row>
    <row r="79" ht="12.0" customHeight="1">
      <c r="A79" s="287" t="s">
        <v>319</v>
      </c>
      <c r="L79" s="287" t="s">
        <v>320</v>
      </c>
    </row>
    <row r="80" ht="12.0" customHeight="1">
      <c r="B80" s="204" t="s">
        <v>298</v>
      </c>
      <c r="C80" s="258"/>
      <c r="D80" s="258"/>
      <c r="E80" s="258"/>
      <c r="F80" s="258"/>
      <c r="G80" s="259" t="str">
        <f>'пр.взв'!$D$4</f>
        <v/>
      </c>
      <c r="H80" s="258"/>
      <c r="I80" s="258"/>
      <c r="J80" s="258"/>
      <c r="L80" s="7"/>
      <c r="M80" s="204" t="s">
        <v>301</v>
      </c>
      <c r="N80" s="258"/>
      <c r="O80" s="258"/>
      <c r="P80" s="258"/>
      <c r="Q80" s="258"/>
      <c r="R80" s="259" t="str">
        <f>'пр.взв'!$D$4</f>
        <v/>
      </c>
      <c r="S80" s="255"/>
      <c r="T80" s="255"/>
      <c r="U80" s="255"/>
    </row>
    <row r="81" ht="12.75" customHeight="1">
      <c r="A81" s="207" t="s">
        <v>302</v>
      </c>
      <c r="B81" s="208" t="s">
        <v>9</v>
      </c>
      <c r="C81" s="209" t="s">
        <v>10</v>
      </c>
      <c r="D81" s="210" t="s">
        <v>303</v>
      </c>
      <c r="E81" s="211" t="s">
        <v>304</v>
      </c>
      <c r="F81" s="212"/>
      <c r="G81" s="209" t="s">
        <v>305</v>
      </c>
      <c r="H81" s="213" t="s">
        <v>306</v>
      </c>
      <c r="I81" s="210" t="s">
        <v>310</v>
      </c>
      <c r="J81" s="214" t="s">
        <v>308</v>
      </c>
      <c r="L81" s="207" t="s">
        <v>302</v>
      </c>
      <c r="M81" s="208" t="s">
        <v>9</v>
      </c>
      <c r="N81" s="209" t="s">
        <v>10</v>
      </c>
      <c r="O81" s="210" t="s">
        <v>303</v>
      </c>
      <c r="P81" s="211" t="s">
        <v>304</v>
      </c>
      <c r="Q81" s="212"/>
      <c r="R81" s="209" t="s">
        <v>305</v>
      </c>
      <c r="S81" s="213" t="s">
        <v>306</v>
      </c>
      <c r="T81" s="210" t="s">
        <v>310</v>
      </c>
      <c r="U81" s="214" t="s">
        <v>308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L82" s="215"/>
      <c r="M82" s="127"/>
      <c r="N82" s="216"/>
      <c r="O82" s="216"/>
      <c r="P82" s="120"/>
      <c r="Q82" s="127"/>
      <c r="R82" s="216"/>
      <c r="S82" s="216"/>
      <c r="T82" s="216"/>
      <c r="U82" s="217"/>
    </row>
    <row r="83" ht="12.0" customHeight="1">
      <c r="A83" s="226">
        <v>1.0</v>
      </c>
      <c r="B83" s="249" t="str">
        <f>'пр.хода'!L7</f>
        <v> </v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1"/>
      <c r="L83" s="226">
        <v>3.0</v>
      </c>
      <c r="M83" s="249" t="str">
        <f>'пр.хода'!L56</f>
        <v> </v>
      </c>
      <c r="N83" s="227" t="str">
        <f>IFERROR(VLOOKUP(M83,'пр.взв'!$D$6:$Q$70,2,0),"")</f>
        <v/>
      </c>
      <c r="O83" s="228" t="str">
        <f>IFERROR(VLOOKUP(M83,'пр.взв'!$D$6:$Q$70,5,0),"")</f>
        <v/>
      </c>
      <c r="P83" s="228" t="str">
        <f>IFERROR(VLOOKUP(M83,'пр.взв'!$D$6:$Q$70,6,0),"")</f>
        <v/>
      </c>
      <c r="Q83" s="228" t="str">
        <f>IFERROR(VLOOKUP(M83,'пр.взв'!$D$6:$Q$70,8,0),"")</f>
        <v/>
      </c>
      <c r="R83" s="238"/>
      <c r="S83" s="239"/>
      <c r="T83" s="240"/>
      <c r="U83" s="251"/>
    </row>
    <row r="84" ht="12.0" customHeight="1">
      <c r="A84" s="192"/>
      <c r="B84" s="256" t="str">
        <f>'пр.хода'!L10</f>
        <v> </v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L84" s="192"/>
      <c r="M84" s="256" t="str">
        <f>'пр.хода'!L59</f>
        <v> </v>
      </c>
      <c r="N84" s="234" t="str">
        <f>IFERROR(VLOOKUP(M84,'пр.взв'!$D$6:$Q$70,2,0),"")</f>
        <v/>
      </c>
      <c r="O84" s="237" t="str">
        <f>IFERROR(VLOOKUP(M84,'пр.взв'!$D$6:$Q$70,5,0),"")</f>
        <v/>
      </c>
      <c r="P84" s="237" t="str">
        <f>IFERROR(VLOOKUP(M84,'пр.взв'!$D$6:$Q$70,6,0),"")</f>
        <v/>
      </c>
      <c r="Q84" s="237" t="str">
        <f>IFERROR(VLOOKUP(M84,'пр.взв'!$D$6:$Q$70,8,0),"")</f>
        <v/>
      </c>
      <c r="R84" s="235"/>
      <c r="S84" s="235"/>
      <c r="T84" s="236"/>
      <c r="U84" s="236"/>
    </row>
    <row r="85" ht="12.0" customHeight="1">
      <c r="A85" s="226">
        <v>2.0</v>
      </c>
      <c r="B85" s="260" t="str">
        <f>'пр.хода'!L14</f>
        <v> </v>
      </c>
      <c r="C85" s="227" t="str">
        <f>IFERROR(VLOOKUP(B85,'пр.взв'!$D$6:$Q$70,2,0),"")</f>
        <v/>
      </c>
      <c r="D85" s="228" t="str">
        <f>IFERROR(VLOOKUP(B85,'пр.взв'!$D$6:$Q$70,5,0),"")</f>
        <v/>
      </c>
      <c r="E85" s="228" t="str">
        <f>IFERROR(VLOOKUP(B85,'пр.взв'!$D$6:$Q$70,6,0),"")</f>
        <v/>
      </c>
      <c r="F85" s="228" t="str">
        <f>IFERROR(VLOOKUP(B85,'пр.взв'!$D$6:$Q$70,8,0),"")</f>
        <v/>
      </c>
      <c r="G85" s="238"/>
      <c r="H85" s="223"/>
      <c r="I85" s="224"/>
      <c r="J85" s="225"/>
      <c r="L85" s="226">
        <v>4.0</v>
      </c>
      <c r="M85" s="260" t="str">
        <f>'пр.хода'!L63</f>
        <v> </v>
      </c>
      <c r="N85" s="227" t="str">
        <f>IFERROR(VLOOKUP(M85,'пр.взв'!$D$6:$Q$70,2,0),"")</f>
        <v/>
      </c>
      <c r="O85" s="228" t="str">
        <f>IFERROR(VLOOKUP(M85,'пр.взв'!$D$6:$Q$70,5,0),"")</f>
        <v/>
      </c>
      <c r="P85" s="228" t="str">
        <f>IFERROR(VLOOKUP(M85,'пр.взв'!$D$6:$Q$70,6,0),"")</f>
        <v/>
      </c>
      <c r="Q85" s="228" t="str">
        <f>IFERROR(VLOOKUP(M85,'пр.взв'!$D$6:$Q$70,8,0),"")</f>
        <v/>
      </c>
      <c r="R85" s="222"/>
      <c r="S85" s="223"/>
      <c r="T85" s="224"/>
      <c r="U85" s="225"/>
    </row>
    <row r="86" ht="12.0" customHeight="1">
      <c r="A86" s="216"/>
      <c r="B86" s="256" t="str">
        <f>'пр.хода'!L17</f>
        <v> </v>
      </c>
      <c r="C86" s="234" t="str">
        <f>IFERROR(VLOOKUP(B86,'пр.взв'!$D$6:$Q$70,2,0),"")</f>
        <v/>
      </c>
      <c r="D86" s="237" t="str">
        <f>IFERROR(VLOOKUP(B86,'пр.взв'!$D$6:$Q$70,5,0),"")</f>
        <v/>
      </c>
      <c r="E86" s="237" t="str">
        <f>IFERROR(VLOOKUP(B86,'пр.взв'!$D$6:$Q$70,6,0),"")</f>
        <v/>
      </c>
      <c r="F86" s="237" t="str">
        <f>IFERROR(VLOOKUP(B86,'пр.взв'!$D$6:$Q$70,8,0),"")</f>
        <v/>
      </c>
      <c r="G86" s="235"/>
      <c r="H86" s="235"/>
      <c r="I86" s="236"/>
      <c r="J86" s="236"/>
      <c r="L86" s="216"/>
      <c r="M86" s="256" t="str">
        <f>'пр.хода'!L66</f>
        <v> </v>
      </c>
      <c r="N86" s="234" t="str">
        <f>IFERROR(VLOOKUP(M86,'пр.взв'!$D$6:$Q$70,2,0),"")</f>
        <v/>
      </c>
      <c r="O86" s="237" t="str">
        <f>IFERROR(VLOOKUP(M86,'пр.взв'!$D$6:$Q$70,5,0),"")</f>
        <v/>
      </c>
      <c r="P86" s="237" t="str">
        <f>IFERROR(VLOOKUP(M86,'пр.взв'!$D$6:$Q$70,6,0),"")</f>
        <v/>
      </c>
      <c r="Q86" s="237" t="str">
        <f>IFERROR(VLOOKUP(M86,'пр.взв'!$D$6:$Q$70,8,0),"")</f>
        <v/>
      </c>
      <c r="R86" s="235"/>
      <c r="S86" s="235"/>
      <c r="T86" s="236"/>
      <c r="U86" s="236"/>
    </row>
    <row r="87" ht="12.0" customHeight="1">
      <c r="A87" s="287" t="s">
        <v>321</v>
      </c>
      <c r="L87" s="287" t="s">
        <v>322</v>
      </c>
    </row>
    <row r="88" ht="12.0" customHeight="1">
      <c r="A88" s="261">
        <v>5.0</v>
      </c>
      <c r="B88" s="249" t="str">
        <f>'пр.хода'!N8</f>
        <v/>
      </c>
      <c r="C88" s="227" t="str">
        <f>IFERROR(VLOOKUP(B88,'пр.взв'!$D$6:$Q$70,2,0),"")</f>
        <v/>
      </c>
      <c r="D88" s="228" t="str">
        <f>IFERROR(VLOOKUP(B88,'пр.взв'!$D$6:$Q$70,5,0),"")</f>
        <v/>
      </c>
      <c r="E88" s="228" t="str">
        <f>IFERROR(VLOOKUP(B88,'пр.взв'!$D$6:$Q$70,6,0),"")</f>
        <v/>
      </c>
      <c r="F88" s="228" t="str">
        <f>IFERROR(VLOOKUP(B88,'пр.взв'!$D$6:$Q$70,8,0),"")</f>
        <v/>
      </c>
      <c r="G88" s="238"/>
      <c r="H88" s="239"/>
      <c r="I88" s="240"/>
      <c r="J88" s="251"/>
      <c r="L88" s="226">
        <v>7.0</v>
      </c>
      <c r="M88" s="249" t="str">
        <f>'пр.хода'!N57</f>
        <v/>
      </c>
      <c r="N88" s="227" t="str">
        <f>IFERROR(VLOOKUP(M88,'пр.взв'!$D$6:$Q$70,2,0),"")</f>
        <v/>
      </c>
      <c r="O88" s="228" t="str">
        <f>IFERROR(VLOOKUP(M88,'пр.взв'!$D$6:$Q$70,5,0),"")</f>
        <v/>
      </c>
      <c r="P88" s="228" t="str">
        <f>IFERROR(VLOOKUP(M88,'пр.взв'!$D$6:$Q$70,6,0),"")</f>
        <v/>
      </c>
      <c r="Q88" s="228" t="str">
        <f>IFERROR(VLOOKUP(M88,'пр.взв'!$D$6:$Q$70,8,0),"")</f>
        <v/>
      </c>
      <c r="R88" s="238"/>
      <c r="S88" s="239"/>
      <c r="T88" s="240"/>
      <c r="U88" s="262"/>
    </row>
    <row r="89" ht="12.0" customHeight="1">
      <c r="A89" s="215"/>
      <c r="B89" s="256" t="str">
        <f>'пр.хода'!N11</f>
        <v> </v>
      </c>
      <c r="C89" s="234" t="str">
        <f>IFERROR(VLOOKUP(B89,'пр.взв'!$D$6:$Q$70,2,0),"")</f>
        <v/>
      </c>
      <c r="D89" s="237" t="str">
        <f>IFERROR(VLOOKUP(B89,'пр.взв'!$D$6:$Q$70,5,0),"")</f>
        <v/>
      </c>
      <c r="E89" s="237" t="str">
        <f>IFERROR(VLOOKUP(B89,'пр.взв'!$D$6:$Q$70,6,0),"")</f>
        <v/>
      </c>
      <c r="F89" s="237" t="str">
        <f>IFERROR(VLOOKUP(B89,'пр.взв'!$D$6:$Q$70,8,0),"")</f>
        <v/>
      </c>
      <c r="G89" s="235"/>
      <c r="H89" s="235"/>
      <c r="I89" s="236"/>
      <c r="J89" s="236"/>
      <c r="L89" s="216"/>
      <c r="M89" s="256" t="str">
        <f>'пр.хода'!N60</f>
        <v> </v>
      </c>
      <c r="N89" s="234" t="str">
        <f>IFERROR(VLOOKUP(M89,'пр.взв'!$D$6:$Q$70,2,0),"")</f>
        <v/>
      </c>
      <c r="O89" s="237" t="str">
        <f>IFERROR(VLOOKUP(M89,'пр.взв'!$D$6:$Q$70,5,0),"")</f>
        <v/>
      </c>
      <c r="P89" s="237" t="str">
        <f>IFERROR(VLOOKUP(M89,'пр.взв'!$D$6:$Q$70,6,0),"")</f>
        <v/>
      </c>
      <c r="Q89" s="237" t="str">
        <f>IFERROR(VLOOKUP(M89,'пр.взв'!$D$6:$Q$70,8,0),"")</f>
        <v/>
      </c>
      <c r="R89" s="235"/>
      <c r="S89" s="235"/>
      <c r="T89" s="236"/>
      <c r="U89" s="263"/>
    </row>
    <row r="90" ht="12.0" customHeight="1">
      <c r="A90" s="264">
        <v>6.0</v>
      </c>
      <c r="B90" s="260" t="str">
        <f>'пр.хода'!N15</f>
        <v/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23"/>
      <c r="I90" s="224"/>
      <c r="J90" s="225"/>
      <c r="L90" s="265">
        <v>8.0</v>
      </c>
      <c r="M90" s="260" t="str">
        <f>'пр.хода'!N64</f>
        <v/>
      </c>
      <c r="N90" s="227" t="str">
        <f>IFERROR(VLOOKUP(M90,'пр.взв'!$D$6:$Q$70,2,0),"")</f>
        <v/>
      </c>
      <c r="O90" s="228" t="str">
        <f>IFERROR(VLOOKUP(M90,'пр.взв'!$D$6:$Q$70,5,0),"")</f>
        <v/>
      </c>
      <c r="P90" s="228" t="str">
        <f>IFERROR(VLOOKUP(M90,'пр.взв'!$D$6:$Q$70,6,0),"")</f>
        <v/>
      </c>
      <c r="Q90" s="228" t="str">
        <f>IFERROR(VLOOKUP(M90,'пр.взв'!$D$6:$Q$70,8,0),"")</f>
        <v/>
      </c>
      <c r="R90" s="222"/>
      <c r="S90" s="223"/>
      <c r="T90" s="224"/>
      <c r="U90" s="266"/>
    </row>
    <row r="91" ht="12.0" customHeight="1">
      <c r="A91" s="215"/>
      <c r="B91" s="256" t="str">
        <f>'пр.хода'!N18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L91" s="216"/>
      <c r="M91" s="256" t="str">
        <f>'пр.хода'!N67</f>
        <v> </v>
      </c>
      <c r="N91" s="234" t="str">
        <f>IFERROR(VLOOKUP(M91,'пр.взв'!$D$6:$Q$70,2,0),"")</f>
        <v/>
      </c>
      <c r="O91" s="237" t="str">
        <f>IFERROR(VLOOKUP(M91,'пр.взв'!$D$6:$Q$70,5,0),"")</f>
        <v/>
      </c>
      <c r="P91" s="237" t="str">
        <f>IFERROR(VLOOKUP(M91,'пр.взв'!$D$6:$Q$70,6,0),"")</f>
        <v/>
      </c>
      <c r="Q91" s="237" t="str">
        <f>IFERROR(VLOOKUP(M91,'пр.взв'!$D$6:$Q$70,8,0),"")</f>
        <v/>
      </c>
      <c r="R91" s="235"/>
      <c r="S91" s="235"/>
      <c r="T91" s="236"/>
      <c r="U91" s="263"/>
    </row>
    <row r="92" ht="12.0" customHeight="1">
      <c r="A92" s="288" t="s">
        <v>323</v>
      </c>
      <c r="B92" s="78"/>
      <c r="C92" s="78"/>
      <c r="D92" s="78"/>
      <c r="E92" s="78"/>
      <c r="F92" s="78"/>
      <c r="G92" s="78"/>
      <c r="H92" s="78"/>
      <c r="I92" s="78"/>
      <c r="J92" s="78"/>
      <c r="L92" s="288" t="s">
        <v>324</v>
      </c>
      <c r="M92" s="78"/>
      <c r="N92" s="78"/>
      <c r="O92" s="78"/>
      <c r="P92" s="78"/>
      <c r="Q92" s="78"/>
      <c r="R92" s="78"/>
      <c r="S92" s="78"/>
      <c r="T92" s="78"/>
      <c r="U92" s="78"/>
    </row>
    <row r="93" ht="12.0" customHeight="1">
      <c r="A93" s="265">
        <v>9.0</v>
      </c>
      <c r="B93" s="260" t="str">
        <f>'пр.хода'!O10</f>
        <v/>
      </c>
      <c r="C93" s="227" t="str">
        <f>IFERROR(VLOOKUP(B93,'пр.взв'!$D$6:$Q$70,2,0),"")</f>
        <v/>
      </c>
      <c r="D93" s="228" t="str">
        <f>IFERROR(VLOOKUP(B93,'пр.взв'!$D$6:$Q$70,5,0),"")</f>
        <v/>
      </c>
      <c r="E93" s="228" t="str">
        <f>IFERROR(VLOOKUP(B93,'пр.взв'!$D$6:$Q$70,6,0),"")</f>
        <v/>
      </c>
      <c r="F93" s="228" t="str">
        <f>IFERROR(VLOOKUP(B93,'пр.взв'!$D$6:$Q$70,8,0),"")</f>
        <v/>
      </c>
      <c r="G93" s="222"/>
      <c r="H93" s="223"/>
      <c r="I93" s="224"/>
      <c r="J93" s="225"/>
      <c r="L93" s="265">
        <v>11.0</v>
      </c>
      <c r="M93" s="260" t="str">
        <f>'пр.хода'!O59</f>
        <v/>
      </c>
      <c r="N93" s="227" t="str">
        <f>IFERROR(VLOOKUP(M93,'пр.взв'!$D$6:$Q$70,2,0),"")</f>
        <v/>
      </c>
      <c r="O93" s="228" t="str">
        <f>IFERROR(VLOOKUP(M93,'пр.взв'!$D$6:$Q$70,5,0),"")</f>
        <v/>
      </c>
      <c r="P93" s="228" t="str">
        <f>IFERROR(VLOOKUP(M93,'пр.взв'!$D$6:$Q$70,6,0),"")</f>
        <v/>
      </c>
      <c r="Q93" s="228" t="str">
        <f>IFERROR(VLOOKUP(M93,'пр.взв'!$D$6:$Q$70,8,0),"")</f>
        <v/>
      </c>
      <c r="R93" s="222"/>
      <c r="S93" s="223"/>
      <c r="T93" s="224"/>
      <c r="U93" s="225"/>
    </row>
    <row r="94" ht="12.0" customHeight="1">
      <c r="A94" s="216"/>
      <c r="B94" s="256" t="str">
        <f>'пр.хода'!O13</f>
        <v> </v>
      </c>
      <c r="C94" s="234" t="str">
        <f>IFERROR(VLOOKUP(B94,'пр.взв'!$D$6:$Q$70,2,0),"")</f>
        <v/>
      </c>
      <c r="D94" s="237" t="str">
        <f>IFERROR(VLOOKUP(B94,'пр.взв'!$D$6:$Q$70,5,0),"")</f>
        <v/>
      </c>
      <c r="E94" s="237" t="str">
        <f>IFERROR(VLOOKUP(B94,'пр.взв'!$D$6:$Q$70,6,0),"")</f>
        <v/>
      </c>
      <c r="F94" s="237" t="str">
        <f>IFERROR(VLOOKUP(B94,'пр.взв'!$D$6:$Q$70,8,0),"")</f>
        <v/>
      </c>
      <c r="G94" s="235"/>
      <c r="H94" s="235"/>
      <c r="I94" s="236"/>
      <c r="J94" s="236"/>
      <c r="L94" s="216"/>
      <c r="M94" s="256" t="str">
        <f>'пр.хода'!O62</f>
        <v> </v>
      </c>
      <c r="N94" s="234" t="str">
        <f>IFERROR(VLOOKUP(M94,'пр.взв'!$D$6:$Q$70,2,0),"")</f>
        <v/>
      </c>
      <c r="O94" s="237" t="str">
        <f>IFERROR(VLOOKUP(M94,'пр.взв'!$D$6:$Q$70,5,0),"")</f>
        <v/>
      </c>
      <c r="P94" s="237" t="str">
        <f>IFERROR(VLOOKUP(M94,'пр.взв'!$D$6:$Q$70,6,0),"")</f>
        <v/>
      </c>
      <c r="Q94" s="237" t="str">
        <f>IFERROR(VLOOKUP(M94,'пр.взв'!$D$6:$Q$70,8,0),"")</f>
        <v/>
      </c>
      <c r="R94" s="235"/>
      <c r="S94" s="235"/>
      <c r="T94" s="236"/>
      <c r="U94" s="236"/>
    </row>
    <row r="95" ht="12.0" customHeight="1">
      <c r="A95" s="226">
        <v>10.0</v>
      </c>
      <c r="B95" s="249" t="str">
        <f>'пр.хода'!O17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1"/>
      <c r="L95" s="226">
        <v>12.0</v>
      </c>
      <c r="M95" s="249" t="str">
        <f>'пр.хода'!O66</f>
        <v/>
      </c>
      <c r="N95" s="227" t="str">
        <f>IFERROR(VLOOKUP(M95,'пр.взв'!$D$6:$Q$70,2,0),"")</f>
        <v/>
      </c>
      <c r="O95" s="228" t="str">
        <f>IFERROR(VLOOKUP(M95,'пр.взв'!$D$6:$Q$70,5,0),"")</f>
        <v/>
      </c>
      <c r="P95" s="228" t="str">
        <f>IFERROR(VLOOKUP(M95,'пр.взв'!$D$6:$Q$70,6,0),"")</f>
        <v/>
      </c>
      <c r="Q95" s="228" t="str">
        <f>IFERROR(VLOOKUP(M95,'пр.взв'!$D$6:$Q$70,8,0),"")</f>
        <v/>
      </c>
      <c r="R95" s="238"/>
      <c r="S95" s="239"/>
      <c r="T95" s="240"/>
      <c r="U95" s="251"/>
    </row>
    <row r="96" ht="12.0" customHeight="1">
      <c r="A96" s="216"/>
      <c r="B96" s="256" t="str">
        <f>'пр.хода'!O20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L96" s="216"/>
      <c r="M96" s="256" t="str">
        <f>'пр.хода'!O69</f>
        <v> </v>
      </c>
      <c r="N96" s="234" t="str">
        <f>IFERROR(VLOOKUP(M96,'пр.взв'!$D$6:$Q$70,2,0),"")</f>
        <v/>
      </c>
      <c r="O96" s="237" t="str">
        <f>IFERROR(VLOOKUP(M96,'пр.взв'!$D$6:$Q$70,5,0),"")</f>
        <v/>
      </c>
      <c r="P96" s="237" t="str">
        <f>IFERROR(VLOOKUP(M96,'пр.взв'!$D$6:$Q$70,6,0),"")</f>
        <v/>
      </c>
      <c r="Q96" s="237" t="str">
        <f>IFERROR(VLOOKUP(M96,'пр.взв'!$D$6:$Q$70,8,0),"")</f>
        <v/>
      </c>
      <c r="R96" s="235"/>
      <c r="S96" s="235"/>
      <c r="T96" s="236"/>
      <c r="U96" s="236"/>
    </row>
    <row r="97" ht="12.0" customHeight="1">
      <c r="A97" s="287" t="s">
        <v>325</v>
      </c>
      <c r="L97" s="287" t="s">
        <v>326</v>
      </c>
    </row>
    <row r="98" ht="12.0" customHeight="1">
      <c r="A98" s="261">
        <v>13.0</v>
      </c>
      <c r="B98" s="249" t="str">
        <f>'пр.хода'!P12</f>
        <v/>
      </c>
      <c r="C98" s="227" t="str">
        <f>IFERROR(VLOOKUP(B98,'пр.взв'!$D$6:$Q$70,2,0),"")</f>
        <v/>
      </c>
      <c r="D98" s="228" t="str">
        <f>IFERROR(VLOOKUP(B98,'пр.взв'!$D$6:$Q$70,5,0),"")</f>
        <v/>
      </c>
      <c r="E98" s="228" t="str">
        <f>IFERROR(VLOOKUP(B98,'пр.взв'!$D$6:$Q$70,6,0),"")</f>
        <v/>
      </c>
      <c r="F98" s="228" t="str">
        <f>IFERROR(VLOOKUP(B98,'пр.взв'!$D$6:$Q$70,8,0),"")</f>
        <v/>
      </c>
      <c r="G98" s="238"/>
      <c r="H98" s="239"/>
      <c r="I98" s="240"/>
      <c r="J98" s="251"/>
      <c r="L98" s="226">
        <v>14.0</v>
      </c>
      <c r="M98" s="249" t="str">
        <f>'пр.хода'!P61</f>
        <v/>
      </c>
      <c r="N98" s="227" t="str">
        <f>IFERROR(VLOOKUP(M98,'пр.взв'!$D$6:$Q$70,2,0),"")</f>
        <v/>
      </c>
      <c r="O98" s="228" t="str">
        <f>IFERROR(VLOOKUP(M98,'пр.взв'!$D$6:$Q$70,5,0),"")</f>
        <v/>
      </c>
      <c r="P98" s="228" t="str">
        <f>IFERROR(VLOOKUP(M98,'пр.взв'!$D$6:$Q$70,6,0),"")</f>
        <v/>
      </c>
      <c r="Q98" s="228" t="str">
        <f>IFERROR(VLOOKUP(M98,'пр.взв'!$D$6:$Q$70,8,0),"")</f>
        <v/>
      </c>
      <c r="R98" s="238"/>
      <c r="S98" s="239"/>
      <c r="T98" s="240"/>
      <c r="U98" s="262"/>
    </row>
    <row r="99" ht="12.0" customHeight="1">
      <c r="A99" s="215"/>
      <c r="B99" s="256" t="str">
        <f>'пр.хода'!P19</f>
        <v/>
      </c>
      <c r="C99" s="234" t="str">
        <f>IFERROR(VLOOKUP(B99,'пр.взв'!$D$6:$Q$70,2,0),"")</f>
        <v/>
      </c>
      <c r="D99" s="237" t="str">
        <f>IFERROR(VLOOKUP(B99,'пр.взв'!$D$6:$Q$70,5,0),"")</f>
        <v/>
      </c>
      <c r="E99" s="237" t="str">
        <f>IFERROR(VLOOKUP(B99,'пр.взв'!$D$6:$Q$70,6,0),"")</f>
        <v/>
      </c>
      <c r="F99" s="237" t="str">
        <f>IFERROR(VLOOKUP(B99,'пр.взв'!$D$6:$Q$70,8,0),"")</f>
        <v/>
      </c>
      <c r="G99" s="235"/>
      <c r="H99" s="235"/>
      <c r="I99" s="236"/>
      <c r="J99" s="236"/>
      <c r="L99" s="216"/>
      <c r="M99" s="256" t="str">
        <f>'пр.хода'!P68</f>
        <v/>
      </c>
      <c r="N99" s="234" t="str">
        <f>IFERROR(VLOOKUP(M99,'пр.взв'!$D$6:$Q$70,2,0),"")</f>
        <v/>
      </c>
      <c r="O99" s="237" t="str">
        <f>IFERROR(VLOOKUP(M99,'пр.взв'!$D$6:$Q$70,5,0),"")</f>
        <v/>
      </c>
      <c r="P99" s="237" t="str">
        <f>IFERROR(VLOOKUP(M99,'пр.взв'!$D$6:$Q$70,6,0),"")</f>
        <v/>
      </c>
      <c r="Q99" s="237" t="str">
        <f>IFERROR(VLOOKUP(M99,'пр.взв'!$D$6:$Q$70,8,0),"")</f>
        <v/>
      </c>
      <c r="R99" s="235"/>
      <c r="S99" s="235"/>
      <c r="T99" s="236"/>
      <c r="U99" s="263"/>
    </row>
    <row r="100" ht="12.0" customHeight="1">
      <c r="C100" s="245" t="s">
        <v>327</v>
      </c>
      <c r="N100" s="245" t="s">
        <v>327</v>
      </c>
    </row>
    <row r="101" ht="12.0" customHeight="1">
      <c r="C101" s="289" t="s">
        <v>328</v>
      </c>
      <c r="D101" s="290" t="str">
        <f>'пр.взв'!$D$4</f>
        <v/>
      </c>
      <c r="E101" s="116"/>
      <c r="F101" s="116"/>
      <c r="N101" s="289" t="s">
        <v>328</v>
      </c>
      <c r="O101" s="290" t="str">
        <f>'пр.взв'!$D$4</f>
        <v/>
      </c>
      <c r="P101" s="116"/>
      <c r="Q101" s="116"/>
    </row>
    <row r="102" ht="12.0" customHeight="1">
      <c r="A102" s="291"/>
      <c r="B102" s="232" t="str">
        <f>'пр.хода'!Q15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92"/>
      <c r="H102" s="231"/>
      <c r="I102" s="231"/>
      <c r="J102" s="293"/>
      <c r="L102" s="291"/>
      <c r="M102" s="232" t="str">
        <f>'пр.хода'!Q15</f>
        <v/>
      </c>
      <c r="N102" s="227" t="str">
        <f>IFERROR(VLOOKUP(M102,'пр.взв'!$D$6:$Q$70,2,0),"")</f>
        <v/>
      </c>
      <c r="O102" s="228" t="str">
        <f>IFERROR(VLOOKUP(M102,'пр.взв'!$D$6:$Q$70,5,0),"")</f>
        <v/>
      </c>
      <c r="P102" s="228" t="str">
        <f>IFERROR(VLOOKUP(M102,'пр.взв'!$D$6:$Q$70,6,0),"")</f>
        <v/>
      </c>
      <c r="Q102" s="228" t="str">
        <f>IFERROR(VLOOKUP(M102,'пр.взв'!$D$6:$Q$70,8,0),"")</f>
        <v/>
      </c>
    </row>
    <row r="103" ht="12.0" customHeight="1">
      <c r="A103" s="294"/>
      <c r="B103" s="232" t="str">
        <f>'пр.хода'!Q21</f>
        <v/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92"/>
      <c r="H103" s="293"/>
      <c r="I103" s="293"/>
      <c r="J103" s="293"/>
      <c r="L103" s="294"/>
      <c r="M103" s="232" t="str">
        <f>'пр.хода'!Q21</f>
        <v/>
      </c>
      <c r="N103" s="234" t="str">
        <f>IFERROR(VLOOKUP(M103,'пр.взв'!$D$6:$Q$70,2,0),"")</f>
        <v/>
      </c>
      <c r="O103" s="237" t="str">
        <f>IFERROR(VLOOKUP(M103,'пр.взв'!$D$6:$Q$70,5,0),"")</f>
        <v/>
      </c>
      <c r="P103" s="237" t="str">
        <f>IFERROR(VLOOKUP(M103,'пр.взв'!$D$6:$Q$70,6,0),"")</f>
        <v/>
      </c>
      <c r="Q103" s="237" t="str">
        <f>IFERROR(VLOOKUP(M103,'пр.взв'!$D$6:$Q$70,8,0),"")</f>
        <v/>
      </c>
    </row>
    <row r="104" ht="12.0" customHeight="1">
      <c r="C104" s="105" t="s">
        <v>329</v>
      </c>
      <c r="N104" s="105" t="s">
        <v>329</v>
      </c>
    </row>
    <row r="105" ht="12.0" customHeight="1">
      <c r="C105" s="289" t="s">
        <v>330</v>
      </c>
      <c r="D105" s="295" t="str">
        <f>'пр.взв'!$D$4</f>
        <v/>
      </c>
      <c r="E105" s="116"/>
      <c r="F105" s="116"/>
      <c r="N105" s="289" t="s">
        <v>330</v>
      </c>
      <c r="O105" s="295" t="str">
        <f>'пр.взв'!$D$4</f>
        <v/>
      </c>
      <c r="P105" s="116"/>
      <c r="Q105" s="116"/>
    </row>
    <row r="106" ht="12.0" customHeight="1">
      <c r="A106" s="291"/>
      <c r="B106" s="232" t="str">
        <f>'пр.хода'!Q64</f>
        <v/>
      </c>
      <c r="C106" s="227" t="str">
        <f>IFERROR(VLOOKUP(B106,'пр.взв'!$D$6:$Q$70,2,0),"")</f>
        <v/>
      </c>
      <c r="D106" s="228" t="str">
        <f>IFERROR(VLOOKUP(B106,'пр.взв'!$D$6:$Q$70,5,0),"")</f>
        <v/>
      </c>
      <c r="E106" s="228" t="str">
        <f>IFERROR(VLOOKUP(B106,'пр.взв'!$D$6:$Q$70,6,0),"")</f>
        <v/>
      </c>
      <c r="F106" s="228" t="str">
        <f>IFERROR(VLOOKUP(B106,'пр.взв'!$D$6:$Q$70,8,0),"")</f>
        <v/>
      </c>
      <c r="G106" s="292"/>
      <c r="H106" s="231"/>
      <c r="I106" s="231"/>
      <c r="J106" s="293"/>
      <c r="L106" s="291"/>
      <c r="M106" s="232" t="str">
        <f>'пр.хода'!Q64</f>
        <v/>
      </c>
      <c r="N106" s="227" t="str">
        <f>IFERROR(VLOOKUP(M106,'пр.взв'!$D$6:$Q$70,2,0),"")</f>
        <v/>
      </c>
      <c r="O106" s="228" t="str">
        <f>IFERROR(VLOOKUP(M106,'пр.взв'!$D$6:$Q$70,5,0),"")</f>
        <v/>
      </c>
      <c r="P106" s="228" t="str">
        <f>IFERROR(VLOOKUP(M106,'пр.взв'!$D$6:$Q$70,6,0),"")</f>
        <v/>
      </c>
      <c r="Q106" s="228" t="str">
        <f>IFERROR(VLOOKUP(M106,'пр.взв'!$D$6:$Q$70,8,0),"")</f>
        <v/>
      </c>
    </row>
    <row r="107" ht="12.0" customHeight="1">
      <c r="A107" s="294"/>
      <c r="B107" s="232" t="str">
        <f>'пр.хода'!Q69</f>
        <v/>
      </c>
      <c r="C107" s="234" t="str">
        <f>IFERROR(VLOOKUP(B107,'пр.взв'!$D$6:$Q$70,2,0),"")</f>
        <v/>
      </c>
      <c r="D107" s="237" t="str">
        <f>IFERROR(VLOOKUP(B107,'пр.взв'!$D$6:$Q$70,5,0),"")</f>
        <v/>
      </c>
      <c r="E107" s="237" t="str">
        <f>IFERROR(VLOOKUP(B107,'пр.взв'!$D$6:$Q$70,6,0),"")</f>
        <v/>
      </c>
      <c r="F107" s="237" t="str">
        <f>IFERROR(VLOOKUP(B107,'пр.взв'!$D$6:$Q$70,8,0),"")</f>
        <v/>
      </c>
      <c r="G107" s="292"/>
      <c r="H107" s="293"/>
      <c r="I107" s="293"/>
      <c r="J107" s="293"/>
      <c r="L107" s="294"/>
      <c r="M107" s="232" t="str">
        <f>'пр.хода'!Q69</f>
        <v/>
      </c>
      <c r="N107" s="234" t="str">
        <f>IFERROR(VLOOKUP(M107,'пр.взв'!$D$6:$Q$70,2,0),"")</f>
        <v/>
      </c>
      <c r="O107" s="237" t="str">
        <f>IFERROR(VLOOKUP(M107,'пр.взв'!$D$6:$Q$70,5,0),"")</f>
        <v/>
      </c>
      <c r="P107" s="237" t="str">
        <f>IFERROR(VLOOKUP(M107,'пр.взв'!$D$6:$Q$70,6,0),"")</f>
        <v/>
      </c>
      <c r="Q107" s="237" t="str">
        <f>IFERROR(VLOOKUP(M107,'пр.взв'!$D$6:$Q$70,8,0),"")</f>
        <v/>
      </c>
    </row>
    <row r="108" ht="12.0" customHeight="1">
      <c r="C108" s="296" t="s">
        <v>331</v>
      </c>
      <c r="D108" s="295" t="str">
        <f>'пр.взв'!$D$4</f>
        <v/>
      </c>
      <c r="E108" s="116"/>
      <c r="F108" s="116"/>
      <c r="N108" s="296" t="s">
        <v>331</v>
      </c>
      <c r="O108" s="295" t="str">
        <f>'пр.взв'!$D$4</f>
        <v/>
      </c>
      <c r="P108" s="116"/>
      <c r="Q108" s="116"/>
    </row>
    <row r="109" ht="12.0" customHeight="1">
      <c r="A109" s="291"/>
      <c r="B109" s="232" t="str">
        <f>'пр.хода'!M36</f>
        <v/>
      </c>
      <c r="C109" s="227" t="str">
        <f>IFERROR(VLOOKUP(B109,'пр.взв'!$D$6:$Q$70,2,0),"")</f>
        <v/>
      </c>
      <c r="D109" s="228" t="str">
        <f>IFERROR(VLOOKUP(B109,'пр.взв'!$D$6:$Q$70,5,0),"")</f>
        <v/>
      </c>
      <c r="E109" s="228" t="str">
        <f>IFERROR(VLOOKUP(B109,'пр.взв'!$D$6:$Q$70,6,0),"")</f>
        <v/>
      </c>
      <c r="F109" s="228" t="str">
        <f>IFERROR(VLOOKUP(B109,'пр.взв'!$D$6:$Q$70,8,0),"")</f>
        <v/>
      </c>
      <c r="G109" s="292"/>
      <c r="H109" s="231"/>
      <c r="I109" s="231"/>
      <c r="J109" s="293"/>
      <c r="L109" s="291"/>
      <c r="M109" s="232" t="str">
        <f>'пр.хода'!M36</f>
        <v/>
      </c>
      <c r="N109" s="227" t="str">
        <f>IFERROR(VLOOKUP(M109,'пр.взв'!$D$6:$Q$70,2,0),"")</f>
        <v/>
      </c>
      <c r="O109" s="228" t="str">
        <f>IFERROR(VLOOKUP(M109,'пр.взв'!$D$6:$Q$70,5,0),"")</f>
        <v/>
      </c>
      <c r="P109" s="228" t="str">
        <f>IFERROR(VLOOKUP(M109,'пр.взв'!$D$6:$Q$70,6,0),"")</f>
        <v/>
      </c>
      <c r="Q109" s="228" t="str">
        <f>IFERROR(VLOOKUP(M109,'пр.взв'!$D$6:$Q$70,8,0),"")</f>
        <v/>
      </c>
    </row>
    <row r="110" ht="12.0" customHeight="1">
      <c r="A110" s="294"/>
      <c r="B110" s="232" t="str">
        <f>'пр.хода'!S36</f>
        <v/>
      </c>
      <c r="C110" s="234" t="str">
        <f>IFERROR(VLOOKUP(B110,'пр.взв'!$D$6:$Q$70,2,0),"")</f>
        <v/>
      </c>
      <c r="D110" s="237" t="str">
        <f>IFERROR(VLOOKUP(B110,'пр.взв'!$D$6:$Q$70,5,0),"")</f>
        <v/>
      </c>
      <c r="E110" s="237" t="str">
        <f>IFERROR(VLOOKUP(B110,'пр.взв'!$D$6:$Q$70,6,0),"")</f>
        <v/>
      </c>
      <c r="F110" s="237" t="str">
        <f>IFERROR(VLOOKUP(B110,'пр.взв'!$D$6:$Q$70,8,0),"")</f>
        <v/>
      </c>
      <c r="G110" s="292"/>
      <c r="H110" s="293"/>
      <c r="I110" s="293"/>
      <c r="J110" s="293"/>
      <c r="L110" s="294"/>
      <c r="M110" s="232" t="str">
        <f>'пр.хода'!S36</f>
        <v/>
      </c>
      <c r="N110" s="234" t="str">
        <f>IFERROR(VLOOKUP(M110,'пр.взв'!$D$6:$Q$70,2,0),"")</f>
        <v/>
      </c>
      <c r="O110" s="237" t="str">
        <f>IFERROR(VLOOKUP(M110,'пр.взв'!$D$6:$Q$70,5,0),"")</f>
        <v/>
      </c>
      <c r="P110" s="237" t="str">
        <f>IFERROR(VLOOKUP(M110,'пр.взв'!$D$6:$Q$70,6,0),"")</f>
        <v/>
      </c>
      <c r="Q110" s="237" t="str">
        <f>IFERROR(VLOOKUP(M110,'пр.взв'!$D$6:$Q$70,8,0),"")</f>
        <v/>
      </c>
    </row>
  </sheetData>
  <mergeCells count="195"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D101:F101"/>
    <mergeCell ref="L10:L11"/>
    <mergeCell ref="L12:L13"/>
    <mergeCell ref="L14:L15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R57:R58"/>
    <mergeCell ref="S57:S58"/>
    <mergeCell ref="T57:T58"/>
    <mergeCell ref="U57:U58"/>
    <mergeCell ref="A44:A45"/>
    <mergeCell ref="A46:A47"/>
    <mergeCell ref="A48:A4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40.5" customHeight="1">
      <c r="A1" s="297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298"/>
      <c r="E2" s="259"/>
    </row>
    <row r="3" ht="19.5" customHeight="1">
      <c r="C3" s="245" t="s">
        <v>327</v>
      </c>
      <c r="E3" s="299" t="str">
        <f>'пр.взв'!G4</f>
        <v>В.к.  88  кг</v>
      </c>
      <c r="G3" s="300"/>
    </row>
    <row r="4" ht="21.0" customHeight="1">
      <c r="C4" s="289" t="s">
        <v>328</v>
      </c>
      <c r="D4" s="290" t="str">
        <f>'пр.взв'!$D$4</f>
        <v/>
      </c>
      <c r="E4" s="116"/>
      <c r="F4" s="116"/>
    </row>
    <row r="5" ht="15.0" customHeight="1">
      <c r="A5" s="207" t="s">
        <v>332</v>
      </c>
      <c r="B5" s="210" t="s">
        <v>9</v>
      </c>
      <c r="C5" s="210" t="s">
        <v>10</v>
      </c>
      <c r="D5" s="210" t="s">
        <v>303</v>
      </c>
      <c r="E5" s="301" t="s">
        <v>304</v>
      </c>
      <c r="F5" s="212"/>
      <c r="G5" s="210" t="s">
        <v>305</v>
      </c>
      <c r="H5" s="210" t="s">
        <v>307</v>
      </c>
      <c r="I5" s="302" t="s">
        <v>308</v>
      </c>
    </row>
    <row r="6" ht="15.0" customHeight="1">
      <c r="A6" s="215"/>
      <c r="B6" s="216"/>
      <c r="C6" s="216"/>
      <c r="D6" s="216"/>
      <c r="E6" s="120"/>
      <c r="F6" s="127"/>
      <c r="G6" s="216"/>
      <c r="H6" s="216"/>
      <c r="I6" s="217"/>
    </row>
    <row r="7" ht="27.0" customHeight="1">
      <c r="A7" s="303"/>
      <c r="B7" s="228" t="str">
        <f>'пр.хода'!Q15</f>
        <v/>
      </c>
      <c r="C7" s="238" t="str">
        <f>IFERROR(VLOOKUP(B7,'пр.взв'!$D$6:$M$70,2,0),"")</f>
        <v/>
      </c>
      <c r="D7" s="238" t="str">
        <f>IFERROR(VLOOKUP(B7,'пр.взв'!$D$6:$M$70,5,0),"")</f>
        <v/>
      </c>
      <c r="E7" s="238" t="str">
        <f>IFERROR(VLOOKUP(B7,'пр.взв'!$D$6:$M$70,6,0),"")</f>
        <v/>
      </c>
      <c r="F7" s="238" t="str">
        <f>IFERROR(VLOOKUP(B7,'пр.взв'!$D$6:$M$70,8,0),"")</f>
        <v/>
      </c>
      <c r="G7" s="238"/>
      <c r="H7" s="240"/>
      <c r="I7" s="262"/>
    </row>
    <row r="8" ht="27.0" customHeight="1">
      <c r="A8" s="304"/>
      <c r="B8" s="237" t="str">
        <f>'пр.хода'!Q21</f>
        <v/>
      </c>
      <c r="C8" s="235" t="str">
        <f>IFERROR(VLOOKUP(B8,'пр.взв'!$D$6:$M$70,2,0),"")</f>
        <v/>
      </c>
      <c r="D8" s="235" t="str">
        <f>IFERROR(VLOOKUP(B8,'пр.взв'!$D$6:$M$70,5,0),"")</f>
        <v/>
      </c>
      <c r="E8" s="235" t="str">
        <f>IFERROR(VLOOKUP(B8,'пр.взв'!$D$6:$M$70,6,0),"")</f>
        <v/>
      </c>
      <c r="F8" s="235" t="str">
        <f>IFERROR(VLOOKUP(B8,'пр.взв'!$D$6:$M$70,8,0),"")</f>
        <v/>
      </c>
      <c r="G8" s="235"/>
      <c r="H8" s="236"/>
      <c r="I8" s="263"/>
    </row>
    <row r="9" ht="34.5" customHeight="1">
      <c r="A9" s="87" t="s">
        <v>333</v>
      </c>
      <c r="B9" s="87"/>
    </row>
    <row r="10" ht="19.5" customHeight="1">
      <c r="B10" s="87" t="s">
        <v>334</v>
      </c>
      <c r="C10" s="305"/>
      <c r="D10" s="305"/>
      <c r="E10" s="305"/>
      <c r="F10" s="305"/>
      <c r="G10" s="305"/>
      <c r="H10" s="305"/>
      <c r="I10" s="305"/>
    </row>
    <row r="11" ht="19.5" customHeight="1">
      <c r="B11" s="87" t="s">
        <v>301</v>
      </c>
      <c r="C11" s="305"/>
      <c r="D11" s="305"/>
      <c r="E11" s="305"/>
      <c r="F11" s="305"/>
      <c r="G11" s="305"/>
      <c r="H11" s="305"/>
      <c r="I11" s="305"/>
    </row>
    <row r="12" ht="19.5" customHeight="1"/>
    <row r="13" ht="24.0" customHeight="1">
      <c r="C13" s="105" t="s">
        <v>329</v>
      </c>
      <c r="E13" s="299" t="str">
        <f>'пр.взв'!G4</f>
        <v>В.к.  88  кг</v>
      </c>
      <c r="G13" s="300" t="str">
        <f>G3</f>
        <v/>
      </c>
    </row>
    <row r="14" ht="12.75" customHeight="1">
      <c r="C14" s="289" t="s">
        <v>330</v>
      </c>
      <c r="D14" s="295" t="str">
        <f>'пр.взв'!$D$4</f>
        <v/>
      </c>
      <c r="E14" s="116"/>
      <c r="F14" s="116"/>
    </row>
    <row r="15" ht="15.0" customHeight="1">
      <c r="A15" s="207" t="s">
        <v>332</v>
      </c>
      <c r="B15" s="210" t="s">
        <v>9</v>
      </c>
      <c r="C15" s="210" t="s">
        <v>10</v>
      </c>
      <c r="D15" s="210" t="s">
        <v>303</v>
      </c>
      <c r="E15" s="301" t="s">
        <v>304</v>
      </c>
      <c r="F15" s="212"/>
      <c r="G15" s="210" t="s">
        <v>305</v>
      </c>
      <c r="H15" s="210" t="s">
        <v>307</v>
      </c>
      <c r="I15" s="302" t="s">
        <v>308</v>
      </c>
    </row>
    <row r="16" ht="15.0" customHeight="1">
      <c r="A16" s="215"/>
      <c r="B16" s="216"/>
      <c r="C16" s="216"/>
      <c r="D16" s="216"/>
      <c r="E16" s="120"/>
      <c r="F16" s="127"/>
      <c r="G16" s="216"/>
      <c r="H16" s="216"/>
      <c r="I16" s="217"/>
    </row>
    <row r="17" ht="27.0" customHeight="1">
      <c r="A17" s="303"/>
      <c r="B17" s="228" t="str">
        <f>'пр.хода'!Q64</f>
        <v/>
      </c>
      <c r="C17" s="238" t="str">
        <f>IFERROR(VLOOKUP(B17,'пр.взв'!$D$6:$M$70,2,0),"")</f>
        <v/>
      </c>
      <c r="D17" s="238" t="str">
        <f>IFERROR(VLOOKUP(B17,'пр.взв'!$D$6:$M$70,5,0),"")</f>
        <v/>
      </c>
      <c r="E17" s="238" t="str">
        <f>IFERROR(VLOOKUP(B17,'пр.взв'!$D$6:$M$70,6,0),"")</f>
        <v/>
      </c>
      <c r="F17" s="238" t="str">
        <f>IFERROR(VLOOKUP(B17,'пр.взв'!$D$6:$M$70,8,0),"")</f>
        <v/>
      </c>
      <c r="G17" s="238"/>
      <c r="H17" s="240"/>
      <c r="I17" s="262"/>
    </row>
    <row r="18" ht="27.0" customHeight="1">
      <c r="A18" s="304"/>
      <c r="B18" s="237" t="str">
        <f>'пр.хода'!Q69</f>
        <v/>
      </c>
      <c r="C18" s="235" t="str">
        <f>IFERROR(VLOOKUP(B18,'пр.взв'!$D$6:$M$70,2,0),"")</f>
        <v/>
      </c>
      <c r="D18" s="235" t="str">
        <f>IFERROR(VLOOKUP(B18,'пр.взв'!$D$6:$M$70,5,0),"")</f>
        <v/>
      </c>
      <c r="E18" s="235" t="str">
        <f>IFERROR(VLOOKUP(B18,'пр.взв'!$D$6:$M$70,6,0),"")</f>
        <v/>
      </c>
      <c r="F18" s="235" t="str">
        <f>IFERROR(VLOOKUP(B18,'пр.взв'!$D$6:$M$70,8,0),"")</f>
        <v/>
      </c>
      <c r="G18" s="235"/>
      <c r="H18" s="236"/>
      <c r="I18" s="263"/>
    </row>
    <row r="19" ht="32.25" customHeight="1">
      <c r="A19" s="87" t="s">
        <v>333</v>
      </c>
      <c r="B19" s="87"/>
      <c r="F19" s="305"/>
    </row>
    <row r="20" ht="19.5" customHeight="1">
      <c r="B20" s="87" t="s">
        <v>334</v>
      </c>
      <c r="C20" s="305"/>
      <c r="D20" s="305"/>
      <c r="E20" s="305"/>
      <c r="F20" s="305"/>
      <c r="G20" s="305"/>
      <c r="H20" s="305"/>
      <c r="I20" s="305"/>
    </row>
    <row r="21" ht="19.5" customHeight="1">
      <c r="B21" s="87" t="s">
        <v>301</v>
      </c>
      <c r="C21" s="305"/>
      <c r="D21" s="305"/>
      <c r="E21" s="305"/>
      <c r="F21" s="305"/>
      <c r="G21" s="305"/>
      <c r="H21" s="305"/>
      <c r="I21" s="305"/>
    </row>
    <row r="22" ht="12.0" customHeight="1"/>
    <row r="23" ht="46.5" customHeight="1">
      <c r="A23" s="297" t="str">
        <f>A1</f>
        <v>Чемпионат России по самбо среди мужчин (отбор на Чемпионат Мира и Европы) ЕКП № 23747</v>
      </c>
    </row>
    <row r="24" ht="12.0" customHeight="1">
      <c r="D24" s="298"/>
      <c r="E24" s="259"/>
    </row>
    <row r="25" ht="12.0" customHeight="1">
      <c r="C25" s="306" t="s">
        <v>331</v>
      </c>
      <c r="E25" s="299" t="str">
        <f>'пр.взв'!G4</f>
        <v>В.к.  88  кг</v>
      </c>
      <c r="G25" s="300"/>
    </row>
    <row r="26" ht="12.75" customHeight="1"/>
    <row r="27" ht="15.0" customHeight="1">
      <c r="A27" s="207" t="s">
        <v>332</v>
      </c>
      <c r="B27" s="210" t="s">
        <v>9</v>
      </c>
      <c r="C27" s="210" t="s">
        <v>10</v>
      </c>
      <c r="D27" s="210" t="s">
        <v>303</v>
      </c>
      <c r="E27" s="301" t="s">
        <v>304</v>
      </c>
      <c r="F27" s="212"/>
      <c r="G27" s="210" t="s">
        <v>305</v>
      </c>
      <c r="H27" s="210" t="s">
        <v>307</v>
      </c>
      <c r="I27" s="302" t="s">
        <v>308</v>
      </c>
    </row>
    <row r="28" ht="15.0" customHeight="1">
      <c r="A28" s="215"/>
      <c r="B28" s="216"/>
      <c r="C28" s="216"/>
      <c r="D28" s="216"/>
      <c r="E28" s="120"/>
      <c r="F28" s="127"/>
      <c r="G28" s="216"/>
      <c r="H28" s="216"/>
      <c r="I28" s="217"/>
    </row>
    <row r="29" ht="27.0" customHeight="1">
      <c r="A29" s="303"/>
      <c r="B29" s="228" t="str">
        <f>'пр.хода'!M36</f>
        <v/>
      </c>
      <c r="C29" s="238" t="str">
        <f>IFERROR(VLOOKUP(B29,'пр.взв'!$D$6:$M$70,2,0),"")</f>
        <v/>
      </c>
      <c r="D29" s="238" t="str">
        <f>IFERROR(VLOOKUP(B29,'пр.взв'!$D$6:$M$70,5,0),"")</f>
        <v/>
      </c>
      <c r="E29" s="238" t="str">
        <f>IFERROR(VLOOKUP(B29,'пр.взв'!$D$6:$M$70,6,0),"")</f>
        <v/>
      </c>
      <c r="F29" s="238" t="str">
        <f>IFERROR(VLOOKUP(B29,'пр.взв'!$D$6:$M$70,8,0),"")</f>
        <v/>
      </c>
      <c r="G29" s="238"/>
      <c r="H29" s="240"/>
      <c r="I29" s="262"/>
    </row>
    <row r="30" ht="27.0" customHeight="1">
      <c r="A30" s="304"/>
      <c r="B30" s="237" t="str">
        <f>'пр.хода'!S36</f>
        <v/>
      </c>
      <c r="C30" s="235" t="str">
        <f>IFERROR(VLOOKUP(B30,'пр.взв'!$D$6:$M$70,2,0),"")</f>
        <v/>
      </c>
      <c r="D30" s="235" t="str">
        <f>IFERROR(VLOOKUP(B30,'пр.взв'!$D$6:$M$70,5,0),"")</f>
        <v/>
      </c>
      <c r="E30" s="235" t="str">
        <f>IFERROR(VLOOKUP(B30,'пр.взв'!$D$6:$M$70,6,0),"")</f>
        <v/>
      </c>
      <c r="F30" s="235" t="str">
        <f>IFERROR(VLOOKUP(B30,'пр.взв'!$D$6:$M$70,8,0),"")</f>
        <v/>
      </c>
      <c r="G30" s="235"/>
      <c r="H30" s="236"/>
      <c r="I30" s="263"/>
    </row>
    <row r="31" ht="38.25" customHeight="1">
      <c r="A31" s="87" t="s">
        <v>333</v>
      </c>
      <c r="B31" s="87"/>
    </row>
    <row r="32" ht="19.5" customHeight="1">
      <c r="B32" s="87" t="s">
        <v>334</v>
      </c>
      <c r="C32" s="305"/>
      <c r="D32" s="305"/>
      <c r="E32" s="305"/>
      <c r="F32" s="305"/>
      <c r="G32" s="305"/>
      <c r="H32" s="305"/>
      <c r="I32" s="305"/>
    </row>
    <row r="33" ht="19.5" customHeight="1">
      <c r="B33" s="87" t="s">
        <v>301</v>
      </c>
      <c r="C33" s="305"/>
      <c r="D33" s="305"/>
      <c r="E33" s="305"/>
      <c r="F33" s="305"/>
      <c r="G33" s="305"/>
      <c r="H33" s="305"/>
      <c r="I33" s="305"/>
    </row>
    <row r="34" ht="12.0" customHeight="1"/>
    <row r="35" ht="12.0" customHeight="1"/>
    <row r="36" ht="12.0" customHeight="1"/>
    <row r="37" ht="12.0" customHeight="1">
      <c r="A37" s="307" t="s">
        <v>279</v>
      </c>
      <c r="B37" s="87"/>
      <c r="C37" s="87"/>
      <c r="D37" s="87"/>
      <c r="E37" s="7"/>
      <c r="F37" s="105" t="s">
        <v>279</v>
      </c>
      <c r="G37" s="7" t="s">
        <v>279</v>
      </c>
    </row>
    <row r="38" ht="12.0" customHeight="1">
      <c r="A38" s="87"/>
      <c r="B38" s="87"/>
      <c r="C38" s="87"/>
      <c r="D38" s="87"/>
      <c r="E38" s="7"/>
      <c r="F38" s="29"/>
      <c r="G38" s="7"/>
    </row>
    <row r="39" ht="12.0" customHeight="1">
      <c r="A39" s="87" t="s">
        <v>279</v>
      </c>
      <c r="C39" s="87"/>
      <c r="D39" s="87"/>
      <c r="E39" s="87"/>
      <c r="F39" s="105" t="s">
        <v>279</v>
      </c>
      <c r="G39" s="7" t="s">
        <v>279</v>
      </c>
    </row>
    <row r="40" ht="12.0" customHeight="1">
      <c r="C40" s="7"/>
      <c r="D40" s="7"/>
      <c r="E40" s="7"/>
      <c r="F40" s="7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</sheetData>
  <mergeCells count="31"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  <mergeCell ref="E13:F13"/>
    <mergeCell ref="D14:F14"/>
    <mergeCell ref="A15:A16"/>
    <mergeCell ref="B15:B16"/>
    <mergeCell ref="C15:C16"/>
    <mergeCell ref="G15:G16"/>
    <mergeCell ref="B27:B28"/>
    <mergeCell ref="C27:C28"/>
    <mergeCell ref="D27:D28"/>
    <mergeCell ref="E27:F28"/>
    <mergeCell ref="G27:G28"/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3.29"/>
    <col customWidth="1" min="5" max="5" width="7.57"/>
    <col customWidth="1" min="6" max="6" width="12.29"/>
    <col customWidth="1" min="7" max="7" width="10.0"/>
    <col customWidth="1" min="8" max="8" width="16.14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</cols>
  <sheetData>
    <row r="1" ht="30.0" customHeight="1">
      <c r="A1" s="72" t="s">
        <v>280</v>
      </c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>
        <f>SUMIF(T6:T11,V1,$K$14:$K$17)</f>
        <v>1</v>
      </c>
      <c r="U1" s="308"/>
      <c r="V1" s="308" t="str">
        <f>J12</f>
        <v/>
      </c>
    </row>
    <row r="2" ht="28.5" customHeight="1">
      <c r="B2" s="309" t="s">
        <v>335</v>
      </c>
      <c r="D2" s="310" t="str">
        <f>'пр.взв'!C2</f>
        <v>Чемпионат России по самбо среди мужчин (отбор на Чемпионат Мира и Европы) ЕКП № 23747</v>
      </c>
      <c r="E2" s="83"/>
      <c r="F2" s="83"/>
      <c r="G2" s="83"/>
      <c r="H2" s="84"/>
      <c r="T2" s="29">
        <f>SUMIF(J14:J16,V1,$K$14:$K$17)</f>
        <v>2</v>
      </c>
    </row>
    <row r="3" ht="15.0" customHeight="1">
      <c r="B3" s="311" t="s">
        <v>336</v>
      </c>
      <c r="C3" s="78"/>
      <c r="D3" s="78"/>
      <c r="E3" s="78"/>
      <c r="F3" s="78"/>
      <c r="G3" s="78"/>
      <c r="H3" s="312" t="str">
        <f>'пр.взв'!G4</f>
        <v>В.к.  88  кг</v>
      </c>
    </row>
    <row r="4" ht="12.75" customHeight="1">
      <c r="A4" s="313" t="s">
        <v>337</v>
      </c>
      <c r="B4" s="314" t="s">
        <v>9</v>
      </c>
      <c r="C4" s="315" t="s">
        <v>10</v>
      </c>
      <c r="D4" s="316" t="s">
        <v>11</v>
      </c>
      <c r="E4" s="317" t="s">
        <v>13</v>
      </c>
      <c r="F4" s="75"/>
      <c r="G4" s="318" t="s">
        <v>15</v>
      </c>
      <c r="H4" s="302" t="s">
        <v>16</v>
      </c>
      <c r="J4" s="29" t="str">
        <f>IFERROR(LEFT(F6,FIND(",",F6)-1),F6)</f>
        <v/>
      </c>
      <c r="K4" s="29">
        <v>1.0</v>
      </c>
      <c r="L4" s="319" t="s">
        <v>338</v>
      </c>
      <c r="M4" s="320" t="s">
        <v>14</v>
      </c>
      <c r="N4" s="321"/>
      <c r="O4" s="83"/>
      <c r="P4" s="83"/>
      <c r="Q4" s="84"/>
      <c r="S4" s="322" t="s">
        <v>338</v>
      </c>
      <c r="T4" s="320" t="s">
        <v>14</v>
      </c>
      <c r="U4" s="321"/>
      <c r="V4" s="83"/>
      <c r="W4" s="83"/>
      <c r="X4" s="84"/>
      <c r="AC4" s="322" t="s">
        <v>338</v>
      </c>
      <c r="AD4" s="320" t="s">
        <v>14</v>
      </c>
      <c r="AE4" s="321"/>
      <c r="AF4" s="83"/>
      <c r="AG4" s="83"/>
      <c r="AH4" s="84"/>
    </row>
    <row r="5" ht="9.75" customHeight="1">
      <c r="A5" s="121"/>
      <c r="C5" s="323"/>
      <c r="E5" s="324"/>
      <c r="F5" s="325"/>
      <c r="G5" s="326"/>
      <c r="H5" s="327"/>
      <c r="L5" s="121"/>
      <c r="M5" s="121"/>
      <c r="N5" s="328">
        <v>1.0</v>
      </c>
      <c r="O5" s="329">
        <v>2.0</v>
      </c>
      <c r="P5" s="329">
        <v>3.0</v>
      </c>
      <c r="Q5" s="330">
        <v>5.0</v>
      </c>
      <c r="S5" s="121"/>
      <c r="T5" s="121"/>
      <c r="U5" s="328">
        <v>1.0</v>
      </c>
      <c r="V5" s="329">
        <v>2.0</v>
      </c>
      <c r="W5" s="329">
        <v>3.0</v>
      </c>
      <c r="X5" s="330">
        <v>5.0</v>
      </c>
      <c r="Z5" s="204">
        <v>1.0</v>
      </c>
      <c r="AB5" s="204">
        <v>2.0</v>
      </c>
      <c r="AC5" s="121"/>
      <c r="AD5" s="323"/>
      <c r="AE5" s="331">
        <v>1.0</v>
      </c>
      <c r="AF5" s="332">
        <v>2.0</v>
      </c>
      <c r="AG5" s="332">
        <v>3.0</v>
      </c>
      <c r="AH5" s="333">
        <v>5.0</v>
      </c>
    </row>
    <row r="6" ht="11.25" customHeight="1">
      <c r="A6" s="334">
        <v>1.0</v>
      </c>
      <c r="B6" s="335" t="str">
        <f>'пр.хода'!M32</f>
        <v/>
      </c>
      <c r="C6" s="336" t="str">
        <f>IFERROR(VLOOKUP(B6,'пр.взв'!$D$6:$M$70,3,0),"")</f>
        <v/>
      </c>
      <c r="D6" s="336" t="str">
        <f>IFERROR(VLOOKUP(B6,'пр.взв'!$D$6:$M$70,4,0),"")</f>
        <v/>
      </c>
      <c r="E6" s="336" t="str">
        <f>IFERROR(VLOOKUP(B6,'пр.взв'!$D$6:$M$70,6,0),"")</f>
        <v/>
      </c>
      <c r="F6" s="336" t="str">
        <f>IFERROR(VLOOKUP(B6,'пр.взв'!$D$6:$M$70,7,0),"")</f>
        <v/>
      </c>
      <c r="G6" s="336" t="str">
        <f>IFERROR(VLOOKUP(B6,'пр.взв'!$D$6:$M$70,8,0),"")</f>
        <v/>
      </c>
      <c r="H6" s="337" t="str">
        <f>IFERROR(VLOOKUP(B6,'пр.взв'!$D$6:$M$70,10,0),"")</f>
        <v/>
      </c>
      <c r="J6" s="29" t="s">
        <v>339</v>
      </c>
      <c r="K6" s="29">
        <v>1.0</v>
      </c>
      <c r="L6" s="338">
        <v>1.0</v>
      </c>
      <c r="M6" s="339" t="s">
        <v>340</v>
      </c>
      <c r="N6" s="340">
        <f>SUMIF($J$4:$J$7,J4,$K$4:$K$7)</f>
        <v>1</v>
      </c>
      <c r="O6" s="340">
        <f>SUMIF($I$8:$J$9,"алт",$K$6:$K$9)</f>
        <v>0</v>
      </c>
      <c r="P6" s="341">
        <f>SUMIF($J$10:$J$13,"Алт",$K$10:$K$13)</f>
        <v>0</v>
      </c>
      <c r="Q6" s="341">
        <f>SUMIF($J$14:$J$17,"Алт",$K$14:$K$17)</f>
        <v>0</v>
      </c>
      <c r="S6" s="338">
        <v>1.0</v>
      </c>
      <c r="T6" s="339" t="str">
        <f>J4</f>
        <v/>
      </c>
      <c r="U6" s="340">
        <f t="shared" ref="U6:U11" si="1">SUMIF($J$4:$J$7,T6,$K$4:$K$7)</f>
        <v>1</v>
      </c>
      <c r="V6" s="340">
        <f t="shared" ref="V6:V11" si="2">SUMIF($I$8:$J$9,T6,$K$6:$K$9)</f>
        <v>4</v>
      </c>
      <c r="W6" s="341">
        <f t="shared" ref="W6:W11" si="3">SUMIF($J$10:$J$13,T6,$K$10:$K$13)</f>
        <v>2</v>
      </c>
      <c r="X6" s="341">
        <f t="shared" ref="X6:X10" si="4">SUMIF($J$14:$J$17,T6,$K$14:$K$17)</f>
        <v>2</v>
      </c>
      <c r="Z6" s="203" t="str">
        <f>T6</f>
        <v/>
      </c>
      <c r="AB6" s="203" t="str">
        <f>Z6</f>
        <v/>
      </c>
      <c r="AC6" s="342">
        <v>1.0</v>
      </c>
      <c r="AD6" s="343" t="str">
        <f>AB6</f>
        <v/>
      </c>
      <c r="AE6" s="344">
        <f t="shared" ref="AE6:AE11" si="5">SUMIF($J$4:$J$7,AD6,$K$4:$K$7)</f>
        <v>1</v>
      </c>
      <c r="AF6" s="344">
        <f t="shared" ref="AF6:AF11" si="6">SUMIF($I$8:$J$9,AD6,$K$6:$K$9)</f>
        <v>4</v>
      </c>
      <c r="AG6" s="344">
        <f t="shared" ref="AG6:AG11" si="7">SUMIF($J$10:$J$13,AD6,$K$10:$K$13)</f>
        <v>2</v>
      </c>
      <c r="AH6" s="345">
        <f t="shared" ref="AH6:AH11" si="8">SUMIF($J$14:$J$17,AD6,$K$14:$K$17)</f>
        <v>2</v>
      </c>
    </row>
    <row r="7" ht="11.25" customHeight="1">
      <c r="A7" s="346">
        <v>2.0</v>
      </c>
      <c r="B7" s="347" t="str">
        <f>'пр.хода'!M40</f>
        <v/>
      </c>
      <c r="C7" s="348" t="str">
        <f>IFERROR(VLOOKUP(B7,'пр.взв'!$D$6:$M$70,3,0),"")</f>
        <v/>
      </c>
      <c r="D7" s="348" t="str">
        <f>IFERROR(VLOOKUP(B7,'пр.взв'!$D$6:$M$70,4,0),"")</f>
        <v/>
      </c>
      <c r="E7" s="348" t="str">
        <f>IFERROR(VLOOKUP(B7,'пр.взв'!$D$6:$M$70,6,0),"")</f>
        <v/>
      </c>
      <c r="F7" s="348" t="str">
        <f>IFERROR(VLOOKUP(B7,'пр.взв'!$D$6:$M$70,7,0),"")</f>
        <v/>
      </c>
      <c r="G7" s="348" t="str">
        <f>IFERROR(VLOOKUP(B7,'пр.взв'!$D$6:$M$70,8,0),"")</f>
        <v/>
      </c>
      <c r="H7" s="349" t="str">
        <f>IFERROR(VLOOKUP(B7,'пр.взв'!$D$6:$M$70,10,0),"")</f>
        <v/>
      </c>
      <c r="L7" s="350">
        <v>2.0</v>
      </c>
      <c r="M7" s="339" t="s">
        <v>341</v>
      </c>
      <c r="N7" s="340">
        <f>SUMIF($J$4:$J$7,"заб",$K$4:$K$7)</f>
        <v>0</v>
      </c>
      <c r="O7" s="340">
        <f>SUMIF($I$8:$J$9,"заб",$K$6:$K$9)</f>
        <v>0</v>
      </c>
      <c r="P7" s="341">
        <f>SUMIF($J$10:$J$13,"заб",$K$10:$K$13)</f>
        <v>0</v>
      </c>
      <c r="Q7" s="341">
        <f>SUMIF($J$14:$J$17,"заб",$K$14:$K$17)</f>
        <v>0</v>
      </c>
      <c r="S7" s="350">
        <v>2.0</v>
      </c>
      <c r="T7" s="339" t="str">
        <f>IF(J8=J4," ",J8)</f>
        <v> </v>
      </c>
      <c r="U7" s="340">
        <f t="shared" si="1"/>
        <v>0</v>
      </c>
      <c r="V7" s="340">
        <f t="shared" si="2"/>
        <v>0</v>
      </c>
      <c r="W7" s="341">
        <f t="shared" si="3"/>
        <v>0</v>
      </c>
      <c r="X7" s="341">
        <f t="shared" si="4"/>
        <v>0</v>
      </c>
      <c r="Z7" s="203" t="str">
        <f>IF(OR(T7=" "),T8,T7)</f>
        <v> </v>
      </c>
      <c r="AA7" s="203">
        <f>IF(U7=U6," ",U7)</f>
        <v>0</v>
      </c>
      <c r="AB7" s="203" t="str">
        <f>IF(OR(Z7=" "),Z8,Z7)</f>
        <v> </v>
      </c>
      <c r="AC7" s="351">
        <v>2.0</v>
      </c>
      <c r="AD7" s="352" t="str">
        <f>IF(OR(AB7=" "),AB8,AB7)</f>
        <v> </v>
      </c>
      <c r="AE7" s="37">
        <f t="shared" si="5"/>
        <v>0</v>
      </c>
      <c r="AF7" s="37">
        <f t="shared" si="6"/>
        <v>0</v>
      </c>
      <c r="AG7" s="37">
        <f t="shared" si="7"/>
        <v>0</v>
      </c>
      <c r="AH7" s="353">
        <f t="shared" si="8"/>
        <v>0</v>
      </c>
    </row>
    <row r="8" ht="11.25" customHeight="1">
      <c r="A8" s="346">
        <v>3.0</v>
      </c>
      <c r="B8" s="347" t="str">
        <f>'пр.хода'!R18</f>
        <v/>
      </c>
      <c r="C8" s="348" t="str">
        <f>IFERROR(VLOOKUP(B8,'пр.взв'!$D$6:$M$70,3,0),"")</f>
        <v/>
      </c>
      <c r="D8" s="348" t="str">
        <f>IFERROR(VLOOKUP(B8,'пр.взв'!$D$6:$M$70,4,0),"")</f>
        <v/>
      </c>
      <c r="E8" s="348" t="str">
        <f>IFERROR(VLOOKUP(B8,'пр.взв'!$D$6:$M$70,6,0),"")</f>
        <v/>
      </c>
      <c r="F8" s="348" t="str">
        <f>IFERROR(VLOOKUP(B8,'пр.взв'!$D$6:$M$70,7,0),"")</f>
        <v/>
      </c>
      <c r="G8" s="348" t="str">
        <f>IFERROR(VLOOKUP(B8,'пр.взв'!$D$6:$M$70,8,0),"")</f>
        <v/>
      </c>
      <c r="H8" s="349" t="str">
        <f>IFERROR(VLOOKUP(B8,'пр.взв'!$D$6:$M$70,10,0),"")</f>
        <v/>
      </c>
      <c r="J8" s="29" t="str">
        <f>IFERROR(LEFT(F7,FIND(",",F7)-1),F7)</f>
        <v/>
      </c>
      <c r="K8" s="29">
        <v>1.0</v>
      </c>
      <c r="L8" s="354">
        <v>3.0</v>
      </c>
      <c r="M8" s="339" t="s">
        <v>342</v>
      </c>
      <c r="N8" s="340">
        <f>SUMIF($J$4:$J$7,"ирк",$K$4:$K$7)</f>
        <v>0</v>
      </c>
      <c r="O8" s="340">
        <f>SUMIF($I$8:$J$9,"ирк",$K$6:$K$9)</f>
        <v>0</v>
      </c>
      <c r="P8" s="341">
        <f>SUMIF($J$10:$J$13,"ирк",$K$10:$K$13)</f>
        <v>0</v>
      </c>
      <c r="Q8" s="341">
        <f>SUMIF($J$14:$J$17,"ирк",$K$14:$K$17)</f>
        <v>0</v>
      </c>
      <c r="S8" s="354">
        <v>3.0</v>
      </c>
      <c r="T8" s="339" t="str">
        <f>IF(OR(J10=J4,J10=J8)," ",J10)</f>
        <v> </v>
      </c>
      <c r="U8" s="340">
        <f t="shared" si="1"/>
        <v>0</v>
      </c>
      <c r="V8" s="340">
        <f t="shared" si="2"/>
        <v>0</v>
      </c>
      <c r="W8" s="341">
        <f t="shared" si="3"/>
        <v>0</v>
      </c>
      <c r="X8" s="341">
        <f t="shared" si="4"/>
        <v>0</v>
      </c>
      <c r="Z8" s="203" t="str">
        <f>IF(OR(T8=" ",T7=" "),T9,T8)</f>
        <v> </v>
      </c>
      <c r="AB8" s="203" t="str">
        <f>IF(OR(Z8=" ",Z7=" "),Z9,Z8)</f>
        <v> </v>
      </c>
      <c r="AC8" s="355">
        <v>3.0</v>
      </c>
      <c r="AD8" s="352" t="str">
        <f>IF(OR(AB8=" ",AB7=" "),AB9,AB8)</f>
        <v> </v>
      </c>
      <c r="AE8" s="37">
        <f t="shared" si="5"/>
        <v>0</v>
      </c>
      <c r="AF8" s="37">
        <f t="shared" si="6"/>
        <v>0</v>
      </c>
      <c r="AG8" s="37">
        <f t="shared" si="7"/>
        <v>0</v>
      </c>
      <c r="AH8" s="353">
        <f t="shared" si="8"/>
        <v>0</v>
      </c>
    </row>
    <row r="9" ht="11.25" customHeight="1">
      <c r="A9" s="346">
        <v>3.0</v>
      </c>
      <c r="B9" s="347" t="str">
        <f>'пр.хода'!R67</f>
        <v/>
      </c>
      <c r="C9" s="348" t="str">
        <f>IFERROR(VLOOKUP(B9,'пр.взв'!$D$6:$M$70,3,0),"")</f>
        <v/>
      </c>
      <c r="D9" s="348" t="str">
        <f>IFERROR(VLOOKUP(B9,'пр.взв'!$D$6:$M$70,4,0),"")</f>
        <v/>
      </c>
      <c r="E9" s="348" t="str">
        <f>IFERROR(VLOOKUP(B9,'пр.взв'!$D$6:$M$70,6,0),"")</f>
        <v/>
      </c>
      <c r="F9" s="348" t="str">
        <f>IFERROR(VLOOKUP(B9,'пр.взв'!$D$6:$M$70,7,0),"")</f>
        <v/>
      </c>
      <c r="G9" s="348" t="str">
        <f>IFERROR(VLOOKUP(B9,'пр.взв'!$D$6:$M$70,8,0),"")</f>
        <v/>
      </c>
      <c r="H9" s="349" t="str">
        <f>IFERROR(VLOOKUP(B9,'пр.взв'!$D$6:$M$70,10,0),"")</f>
        <v/>
      </c>
      <c r="L9" s="350">
        <v>4.0</v>
      </c>
      <c r="M9" s="339" t="s">
        <v>343</v>
      </c>
      <c r="N9" s="340">
        <f>SUMIF($J$4:$J$7,"кем",$K$4:$K$7)</f>
        <v>0</v>
      </c>
      <c r="O9" s="340">
        <f>SUMIF($I$8:$J$9,"кем",$K$6:$K$9)</f>
        <v>0</v>
      </c>
      <c r="P9" s="341">
        <f>SUMIF($J$10:$J$13,"кем",$K$10:$K$13)</f>
        <v>0</v>
      </c>
      <c r="Q9" s="341">
        <f>SUMIF($J$14:$J$17,"кем",$K$14:$K$17)</f>
        <v>0</v>
      </c>
      <c r="S9" s="350">
        <v>4.0</v>
      </c>
      <c r="T9" s="339" t="str">
        <f>IF(OR(J12=J4,J12=J8,J12=J10)," ",J12)</f>
        <v> </v>
      </c>
      <c r="U9" s="340">
        <f t="shared" si="1"/>
        <v>0</v>
      </c>
      <c r="V9" s="340">
        <f t="shared" si="2"/>
        <v>0</v>
      </c>
      <c r="W9" s="341">
        <f t="shared" si="3"/>
        <v>0</v>
      </c>
      <c r="X9" s="341">
        <f t="shared" si="4"/>
        <v>0</v>
      </c>
      <c r="Z9" s="203" t="str">
        <f>IF(OR(T7=" ",T8=" ",T9=" "),T10,T9)</f>
        <v> </v>
      </c>
      <c r="AB9" s="203" t="str">
        <f>IF(OR(Z7=" ",Z8=" ",Z9=" "),Z10,Z9)</f>
        <v> </v>
      </c>
      <c r="AC9" s="351">
        <v>4.0</v>
      </c>
      <c r="AD9" s="352" t="str">
        <f>IF(OR(AB7=" ",AB8=" ",AB9=" "),AB10,AB9)</f>
        <v> </v>
      </c>
      <c r="AE9" s="37">
        <f t="shared" si="5"/>
        <v>0</v>
      </c>
      <c r="AF9" s="37">
        <f t="shared" si="6"/>
        <v>0</v>
      </c>
      <c r="AG9" s="37">
        <f t="shared" si="7"/>
        <v>0</v>
      </c>
      <c r="AH9" s="353">
        <f t="shared" si="8"/>
        <v>0</v>
      </c>
    </row>
    <row r="10" ht="11.25" customHeight="1">
      <c r="A10" s="346">
        <v>5.0</v>
      </c>
      <c r="B10" s="347" t="str">
        <f>'пр.хода'!AM28</f>
        <v/>
      </c>
      <c r="C10" s="348" t="str">
        <f>IFERROR(VLOOKUP(B10,'пр.взв'!$D$6:$M$70,3,0),"")</f>
        <v/>
      </c>
      <c r="D10" s="348" t="str">
        <f>IFERROR(VLOOKUP(B10,'пр.взв'!$D$6:$M$70,4,0),"")</f>
        <v/>
      </c>
      <c r="E10" s="348" t="str">
        <f>IFERROR(VLOOKUP(B10,'пр.взв'!$D$6:$M$70,6,0),"")</f>
        <v/>
      </c>
      <c r="F10" s="348" t="str">
        <f>IFERROR(VLOOKUP(B10,'пр.взв'!$D$6:$M$70,7,0),"")</f>
        <v/>
      </c>
      <c r="G10" s="348" t="str">
        <f>IFERROR(VLOOKUP(B10,'пр.взв'!$D$6:$M$70,8,0),"")</f>
        <v/>
      </c>
      <c r="H10" s="349" t="str">
        <f>IFERROR(VLOOKUP(B10,'пр.взв'!$D$6:$M$70,10,0),"")</f>
        <v/>
      </c>
      <c r="J10" s="29" t="str">
        <f>IFERROR(LEFT(F8,FIND(",",F8)-1),F8)</f>
        <v/>
      </c>
      <c r="K10" s="29">
        <v>1.0</v>
      </c>
      <c r="L10" s="354">
        <v>5.0</v>
      </c>
      <c r="M10" s="339" t="s">
        <v>172</v>
      </c>
      <c r="N10" s="340">
        <f>SUMIF($J$4:$J$7,"кра",$K$4:$K$7)</f>
        <v>0</v>
      </c>
      <c r="O10" s="340">
        <f>SUMIF($I$8:$J$9,"кра",$K$6:$K$9)</f>
        <v>0</v>
      </c>
      <c r="P10" s="341">
        <f>SUMIF($J$10:$J$13,"кра",$K$10:$K$13)</f>
        <v>0</v>
      </c>
      <c r="Q10" s="341">
        <f>SUMIF($J$14:$J$17,"кра",$K$14:$K$17)</f>
        <v>0</v>
      </c>
      <c r="S10" s="354">
        <v>5.0</v>
      </c>
      <c r="T10" s="339" t="str">
        <f>IF(OR(J14=J4,J14=J8,J14=J10,J14=J12)," ",J14)</f>
        <v> </v>
      </c>
      <c r="U10" s="340">
        <f t="shared" si="1"/>
        <v>0</v>
      </c>
      <c r="V10" s="340">
        <f t="shared" si="2"/>
        <v>0</v>
      </c>
      <c r="W10" s="341">
        <f t="shared" si="3"/>
        <v>0</v>
      </c>
      <c r="X10" s="341">
        <f t="shared" si="4"/>
        <v>0</v>
      </c>
      <c r="Z10" s="203" t="str">
        <f>IF(OR(T7=" ",T8=" ",T9=" ",T10=" "),T11,T10)</f>
        <v> </v>
      </c>
      <c r="AB10" s="203" t="str">
        <f>IF(OR(Z7=" ",Z8=" ",Z9=" ")," ",Z10)</f>
        <v> </v>
      </c>
      <c r="AC10" s="355">
        <v>5.0</v>
      </c>
      <c r="AD10" s="352" t="str">
        <f>IF(OR(AB7=" ",AB8=" ",AB9=" ")," ",AB10)</f>
        <v> </v>
      </c>
      <c r="AE10" s="37">
        <f t="shared" si="5"/>
        <v>0</v>
      </c>
      <c r="AF10" s="37">
        <f t="shared" si="6"/>
        <v>0</v>
      </c>
      <c r="AG10" s="37">
        <f t="shared" si="7"/>
        <v>0</v>
      </c>
      <c r="AH10" s="353">
        <f t="shared" si="8"/>
        <v>0</v>
      </c>
    </row>
    <row r="11" ht="11.25" customHeight="1">
      <c r="A11" s="346">
        <v>5.0</v>
      </c>
      <c r="B11" s="347" t="str">
        <f>'пр.хода'!AM29</f>
        <v/>
      </c>
      <c r="C11" s="348" t="str">
        <f>IFERROR(VLOOKUP(B11,'пр.взв'!$D$6:$M$70,3,0),"")</f>
        <v/>
      </c>
      <c r="D11" s="348" t="str">
        <f>IFERROR(VLOOKUP(B11,'пр.взв'!$D$6:$M$70,4,0),"")</f>
        <v/>
      </c>
      <c r="E11" s="348" t="str">
        <f>IFERROR(VLOOKUP(B11,'пр.взв'!$D$6:$M$70,6,0),"")</f>
        <v/>
      </c>
      <c r="F11" s="348" t="str">
        <f>IFERROR(VLOOKUP(B11,'пр.взв'!$D$6:$M$70,7,0),"")</f>
        <v/>
      </c>
      <c r="G11" s="348" t="str">
        <f>IFERROR(VLOOKUP(B11,'пр.взв'!$D$6:$M$70,8,0),"")</f>
        <v/>
      </c>
      <c r="H11" s="349" t="str">
        <f>IFERROR(VLOOKUP(B11,'пр.взв'!$D$6:$M$70,10,0),"")</f>
        <v/>
      </c>
      <c r="L11" s="350">
        <v>6.0</v>
      </c>
      <c r="M11" s="339" t="s">
        <v>344</v>
      </c>
      <c r="N11" s="340">
        <f>SUMIF($J$4:$J$7,"нов",$K$4:$K$7)</f>
        <v>0</v>
      </c>
      <c r="O11" s="340">
        <f>SUMIF($I$8:$J$9,"нов",$K$6:$K$9)</f>
        <v>0</v>
      </c>
      <c r="P11" s="341">
        <f>SUMIF($J$10:$J$13,"нов",$K$10:$K$13)</f>
        <v>0</v>
      </c>
      <c r="Q11" s="341">
        <f>SUMIF($J$14:$J$17,"нов",$K$14:$K$17)</f>
        <v>0</v>
      </c>
      <c r="S11" s="350">
        <v>6.0</v>
      </c>
      <c r="T11" s="339" t="str">
        <f>IF(OR(J16=J4,J16=J8,J16=J10,J16=J12,J16=J14)," ",J16)</f>
        <v> </v>
      </c>
      <c r="U11" s="340">
        <f t="shared" si="1"/>
        <v>0</v>
      </c>
      <c r="V11" s="340">
        <f t="shared" si="2"/>
        <v>0</v>
      </c>
      <c r="W11" s="341">
        <f t="shared" si="3"/>
        <v>0</v>
      </c>
      <c r="X11" s="341">
        <f>SUMIF($J$14:$J$17,T11,$K$8:$K$17)</f>
        <v>0</v>
      </c>
      <c r="Z11" s="203" t="str">
        <f>IF(OR(T7=" ",T8=" ",T9=" ",T10=" ")," ",T11)</f>
        <v> </v>
      </c>
      <c r="AB11" s="203" t="str">
        <f>IF(OR(Z7=" ",Z8=" ",Z9=" ",Z10=" ")," ",Z11)</f>
        <v> </v>
      </c>
      <c r="AC11" s="356">
        <v>6.0</v>
      </c>
      <c r="AD11" s="357" t="str">
        <f>IF(OR(AB7=" ",AB8=" ",AB9=" ",AB10=" ")," ",AB11)</f>
        <v> </v>
      </c>
      <c r="AE11" s="358">
        <f t="shared" si="5"/>
        <v>0</v>
      </c>
      <c r="AF11" s="358">
        <f t="shared" si="6"/>
        <v>0</v>
      </c>
      <c r="AG11" s="358">
        <f t="shared" si="7"/>
        <v>0</v>
      </c>
      <c r="AH11" s="359">
        <f t="shared" si="8"/>
        <v>0</v>
      </c>
    </row>
    <row r="12" ht="11.25" customHeight="1">
      <c r="A12" s="360" t="s">
        <v>345</v>
      </c>
      <c r="B12" s="347" t="str">
        <f>'пр.хода'!AM25</f>
        <v/>
      </c>
      <c r="C12" s="348" t="str">
        <f>IFERROR(VLOOKUP(B12,'пр.взв'!$D$6:$M$70,3,0),"")</f>
        <v/>
      </c>
      <c r="D12" s="348" t="str">
        <f>IFERROR(VLOOKUP(B12,'пр.взв'!$D$6:$M$70,4,0),"")</f>
        <v/>
      </c>
      <c r="E12" s="348" t="str">
        <f>IFERROR(VLOOKUP(B12,'пр.взв'!$D$6:$M$70,6,0),"")</f>
        <v/>
      </c>
      <c r="F12" s="348" t="str">
        <f>IFERROR(VLOOKUP(B12,'пр.взв'!$D$6:$M$70,7,0),"")</f>
        <v/>
      </c>
      <c r="G12" s="348" t="str">
        <f>IFERROR(VLOOKUP(B12,'пр.взв'!$D$6:$M$70,8,0),"")</f>
        <v/>
      </c>
      <c r="H12" s="349" t="str">
        <f>IFERROR(VLOOKUP(B12,'пр.взв'!$D$6:$M$70,10,0),"")</f>
        <v/>
      </c>
      <c r="J12" s="29" t="str">
        <f>IFERROR(LEFT(F9,FIND(",",F9)-1),F9)</f>
        <v/>
      </c>
      <c r="K12" s="29">
        <v>1.0</v>
      </c>
      <c r="L12" s="354">
        <v>7.0</v>
      </c>
      <c r="M12" s="339" t="s">
        <v>346</v>
      </c>
      <c r="N12" s="340">
        <f>SUMIF($J$4:$J$7,"омс",$K$4:$K$7)</f>
        <v>0</v>
      </c>
      <c r="O12" s="340">
        <f>SUMIF($I$8:$J$9,"омс",$K$6:$K$9)</f>
        <v>0</v>
      </c>
      <c r="P12" s="341">
        <f>SUMIF($J$10:$J$13,"омс",$K$10:$K$13)</f>
        <v>0</v>
      </c>
      <c r="Q12" s="341">
        <f>SUMIF($J$14:$J$17,"омс",$K$14:$K$17)</f>
        <v>0</v>
      </c>
      <c r="S12" s="361"/>
      <c r="T12" s="339" t="str">
        <f t="shared" ref="T12:T13" si="10">IF(OR(J15=J7,J15=J11,J15=J13)," ",J15)</f>
        <v> </v>
      </c>
      <c r="U12" s="362"/>
      <c r="V12" s="362"/>
      <c r="W12" s="363"/>
      <c r="X12" s="363"/>
      <c r="AC12" s="364"/>
      <c r="AD12" s="365"/>
      <c r="AE12" s="366">
        <f t="shared" ref="AE12:AH12" si="9">SUM(AE6:AE11)</f>
        <v>1</v>
      </c>
      <c r="AF12" s="366">
        <f t="shared" si="9"/>
        <v>4</v>
      </c>
      <c r="AG12" s="366">
        <f t="shared" si="9"/>
        <v>2</v>
      </c>
      <c r="AH12" s="366">
        <f t="shared" si="9"/>
        <v>2</v>
      </c>
    </row>
    <row r="13" ht="11.25" customHeight="1">
      <c r="A13" s="360" t="s">
        <v>345</v>
      </c>
      <c r="B13" s="347" t="str">
        <f>'пр.хода'!AM26</f>
        <v/>
      </c>
      <c r="C13" s="348" t="str">
        <f>IFERROR(VLOOKUP(B13,'пр.взв'!$D$6:$M$70,3,0),"")</f>
        <v/>
      </c>
      <c r="D13" s="348" t="str">
        <f>IFERROR(VLOOKUP(B13,'пр.взв'!$D$6:$M$70,4,0),"")</f>
        <v/>
      </c>
      <c r="E13" s="348" t="str">
        <f>IFERROR(VLOOKUP(B13,'пр.взв'!$D$6:$M$70,6,0),"")</f>
        <v/>
      </c>
      <c r="F13" s="348" t="str">
        <f>IFERROR(VLOOKUP(B13,'пр.взв'!$D$6:$M$70,7,0),"")</f>
        <v/>
      </c>
      <c r="G13" s="348" t="str">
        <f>IFERROR(VLOOKUP(B13,'пр.взв'!$D$6:$M$70,8,0),"")</f>
        <v/>
      </c>
      <c r="H13" s="349" t="str">
        <f>IFERROR(VLOOKUP(B13,'пр.взв'!$D$6:$M$70,10,0),"")</f>
        <v/>
      </c>
      <c r="L13" s="350">
        <v>8.0</v>
      </c>
      <c r="M13" s="339" t="s">
        <v>185</v>
      </c>
      <c r="N13" s="340">
        <f>SUMIF($J$4:$J$7,"р.а",$K$4:$K$7)</f>
        <v>0</v>
      </c>
      <c r="O13" s="340">
        <f>SUMIF($I$8:$J$9,"р.а",$K$6:$K$9)</f>
        <v>0</v>
      </c>
      <c r="P13" s="341">
        <f>SUMIF($J$10:$J$13,"р.а",$K$10:$K$13)</f>
        <v>0</v>
      </c>
      <c r="Q13" s="341">
        <f>SUMIF($J$14:$J$17,"р.а",$K$14:$K$17)</f>
        <v>0</v>
      </c>
      <c r="S13" s="367"/>
      <c r="T13" s="368" t="str">
        <f t="shared" si="10"/>
        <v> </v>
      </c>
      <c r="U13" s="362"/>
      <c r="V13" s="362"/>
      <c r="W13" s="363"/>
      <c r="X13" s="363"/>
    </row>
    <row r="14" ht="11.25" customHeight="1">
      <c r="A14" s="360" t="s">
        <v>347</v>
      </c>
      <c r="B14" s="347" t="str">
        <f>'пр.хода'!AM20</f>
        <v> </v>
      </c>
      <c r="C14" s="348" t="str">
        <f>IFERROR(VLOOKUP(B14,'пр.взв'!$D$6:$M$70,3,0),"")</f>
        <v/>
      </c>
      <c r="D14" s="348" t="str">
        <f>IFERROR(VLOOKUP(B14,'пр.взв'!$D$6:$M$70,4,0),"")</f>
        <v/>
      </c>
      <c r="E14" s="348" t="str">
        <f>IFERROR(VLOOKUP(B14,'пр.взв'!$D$6:$M$70,6,0),"")</f>
        <v/>
      </c>
      <c r="F14" s="348" t="str">
        <f>IFERROR(VLOOKUP(B14,'пр.взв'!$D$6:$M$70,7,0),"")</f>
        <v/>
      </c>
      <c r="G14" s="348" t="str">
        <f>IFERROR(VLOOKUP(B14,'пр.взв'!$D$6:$M$70,8,0),"")</f>
        <v/>
      </c>
      <c r="H14" s="349" t="str">
        <f>IFERROR(VLOOKUP(B14,'пр.взв'!$D$6:$M$70,10,0),"")</f>
        <v/>
      </c>
      <c r="J14" s="29" t="str">
        <f>IFERROR(LEFT(F10,FIND(",",F10)-1),F10)</f>
        <v/>
      </c>
      <c r="K14" s="29">
        <v>1.0</v>
      </c>
      <c r="L14" s="354">
        <v>9.0</v>
      </c>
      <c r="M14" s="339" t="s">
        <v>348</v>
      </c>
      <c r="N14" s="340">
        <f>SUMIF($J$4:$J$7,"р.б",$K$4:$K$7)</f>
        <v>0</v>
      </c>
      <c r="O14" s="340">
        <f>SUMIF($I$8:$J$9,"р.б",$K$6:$K$9)</f>
        <v>0</v>
      </c>
      <c r="P14" s="341">
        <f>SUMIF($J$10:$J$13,"р.б",$K$10:$K$13)</f>
        <v>0</v>
      </c>
      <c r="Q14" s="341">
        <f>SUMIF($J$14:$J$17,"р.б",$K$14:$K$17)</f>
        <v>0</v>
      </c>
      <c r="S14" s="361"/>
      <c r="T14" s="368"/>
      <c r="U14" s="362"/>
      <c r="V14" s="362"/>
      <c r="W14" s="363"/>
      <c r="X14" s="363"/>
    </row>
    <row r="15" ht="11.25" customHeight="1">
      <c r="A15" s="369" t="str">
        <f t="shared" ref="A15:A17" si="11">$A$14</f>
        <v>9-12</v>
      </c>
      <c r="B15" s="347" t="str">
        <f>'пр.хода'!AM21</f>
        <v> </v>
      </c>
      <c r="C15" s="348" t="str">
        <f>IFERROR(VLOOKUP(B15,'пр.взв'!$D$6:$M$70,3,0),"")</f>
        <v/>
      </c>
      <c r="D15" s="348" t="str">
        <f>IFERROR(VLOOKUP(B15,'пр.взв'!$D$6:$M$70,4,0),"")</f>
        <v/>
      </c>
      <c r="E15" s="348" t="str">
        <f>IFERROR(VLOOKUP(B15,'пр.взв'!$D$6:$M$70,6,0),"")</f>
        <v/>
      </c>
      <c r="F15" s="348" t="str">
        <f>IFERROR(VLOOKUP(B15,'пр.взв'!$D$6:$M$70,7,0),"")</f>
        <v/>
      </c>
      <c r="G15" s="348" t="str">
        <f>IFERROR(VLOOKUP(B15,'пр.взв'!$D$6:$M$70,8,0),"")</f>
        <v/>
      </c>
      <c r="H15" s="349" t="str">
        <f>IFERROR(VLOOKUP(B15,'пр.взв'!$D$6:$M$70,10,0),"")</f>
        <v/>
      </c>
      <c r="L15" s="350">
        <v>10.0</v>
      </c>
      <c r="M15" s="339" t="s">
        <v>349</v>
      </c>
      <c r="N15" s="340">
        <f>SUMIF($J$4:$J$7,"р.х",$K$4:$K$7)</f>
        <v>0</v>
      </c>
      <c r="O15" s="340">
        <f>SUMIF($I$8:$J$9,"р.х",$K$6:$K$9)</f>
        <v>0</v>
      </c>
      <c r="P15" s="341">
        <f>SUMIF($J$10:$J$13,"р.х",$K$10:$K$13)</f>
        <v>0</v>
      </c>
      <c r="Q15" s="341">
        <f>SUMIF($J$14:$J$17,"р.х",$K$14:$K$17)</f>
        <v>0</v>
      </c>
      <c r="S15" s="367"/>
      <c r="T15" s="368"/>
      <c r="U15" s="362"/>
      <c r="V15" s="362"/>
      <c r="W15" s="363"/>
      <c r="X15" s="363"/>
    </row>
    <row r="16" ht="11.25" customHeight="1">
      <c r="A16" s="369" t="str">
        <f t="shared" si="11"/>
        <v>9-12</v>
      </c>
      <c r="B16" s="347" t="str">
        <f>'пр.хода'!AM22</f>
        <v> </v>
      </c>
      <c r="C16" s="348" t="str">
        <f>IFERROR(VLOOKUP(B16,'пр.взв'!$D$6:$M$70,3,0),"")</f>
        <v/>
      </c>
      <c r="D16" s="348" t="str">
        <f>IFERROR(VLOOKUP(B16,'пр.взв'!$D$6:$M$70,4,0),"")</f>
        <v/>
      </c>
      <c r="E16" s="348" t="str">
        <f>IFERROR(VLOOKUP(B16,'пр.взв'!$D$6:$M$70,6,0),"")</f>
        <v/>
      </c>
      <c r="F16" s="348" t="str">
        <f>IFERROR(VLOOKUP(B16,'пр.взв'!$D$6:$M$70,7,0),"")</f>
        <v/>
      </c>
      <c r="G16" s="348" t="str">
        <f>IFERROR(VLOOKUP(B16,'пр.взв'!$D$6:$M$70,8,0),"")</f>
        <v/>
      </c>
      <c r="H16" s="349" t="str">
        <f>IFERROR(VLOOKUP(B16,'пр.взв'!$D$6:$M$70,10,0),"")</f>
        <v/>
      </c>
      <c r="J16" s="29" t="str">
        <f>IFERROR(LEFT(F11,FIND(",",F11)-1),F11)</f>
        <v/>
      </c>
      <c r="K16" s="29">
        <v>1.0</v>
      </c>
      <c r="L16" s="354">
        <v>11.0</v>
      </c>
      <c r="M16" s="370" t="s">
        <v>350</v>
      </c>
      <c r="N16" s="340">
        <f>SUMIF($J$4:$J$7,"том",$K$4:$K$7)</f>
        <v>0</v>
      </c>
      <c r="O16" s="340">
        <f>SUMIF($I$8:$J$9,"том",$K$6:$K$9)</f>
        <v>0</v>
      </c>
      <c r="P16" s="341">
        <f>SUMIF($J$10:$J$13,"том",$K$10:$K$13)</f>
        <v>0</v>
      </c>
      <c r="Q16" s="341">
        <f>SUMIF($J$14:$J$17,"том",$K$14:$K$17)</f>
        <v>0</v>
      </c>
      <c r="S16" s="361"/>
      <c r="T16" s="371"/>
      <c r="U16" s="362"/>
      <c r="V16" s="362"/>
      <c r="W16" s="363"/>
      <c r="X16" s="363"/>
    </row>
    <row r="17" ht="11.25" customHeight="1">
      <c r="A17" s="369" t="str">
        <f t="shared" si="11"/>
        <v>9-12</v>
      </c>
      <c r="B17" s="347" t="str">
        <f>'пр.хода'!AM23</f>
        <v> </v>
      </c>
      <c r="C17" s="348" t="str">
        <f>IFERROR(VLOOKUP(B17,'пр.взв'!$D$6:$M$70,3,0),"")</f>
        <v/>
      </c>
      <c r="D17" s="348" t="str">
        <f>IFERROR(VLOOKUP(B17,'пр.взв'!$D$6:$M$70,4,0),"")</f>
        <v/>
      </c>
      <c r="E17" s="348" t="str">
        <f>IFERROR(VLOOKUP(B17,'пр.взв'!$D$6:$M$70,6,0),"")</f>
        <v/>
      </c>
      <c r="F17" s="348" t="str">
        <f>IFERROR(VLOOKUP(B17,'пр.взв'!$D$6:$M$70,7,0),"")</f>
        <v/>
      </c>
      <c r="G17" s="348" t="str">
        <f>IFERROR(VLOOKUP(B17,'пр.взв'!$D$6:$M$70,8,0),"")</f>
        <v/>
      </c>
      <c r="H17" s="349" t="str">
        <f>IFERROR(VLOOKUP(B17,'пр.взв'!$D$6:$M$70,10,0),"")</f>
        <v/>
      </c>
      <c r="L17" s="350">
        <v>12.0</v>
      </c>
      <c r="M17" s="370" t="s">
        <v>351</v>
      </c>
      <c r="N17" s="340">
        <f>SUMIF($J$4:$J$7,"Мос",$K$4:$K$7)</f>
        <v>0</v>
      </c>
      <c r="O17" s="340">
        <f>SUMIF($I$8:$J$9,"Мос",$K$6:$K$9)</f>
        <v>0</v>
      </c>
      <c r="P17" s="341">
        <f>SUMIF($J$10:$J$13,"Мос",$K$10:$K$13)</f>
        <v>0</v>
      </c>
      <c r="Q17" s="341">
        <f>SUMIF($J$14:$J$17,"Мос",$K$14:$K$17)</f>
        <v>0</v>
      </c>
      <c r="S17" s="367"/>
      <c r="T17" s="371"/>
      <c r="U17" s="362"/>
      <c r="V17" s="362"/>
      <c r="W17" s="363"/>
      <c r="X17" s="363"/>
    </row>
    <row r="18" ht="11.25" customHeight="1">
      <c r="A18" s="360" t="s">
        <v>352</v>
      </c>
      <c r="B18" s="347" t="str">
        <f>'пр.хода'!AM15</f>
        <v> </v>
      </c>
      <c r="C18" s="348" t="str">
        <f>IFERROR(VLOOKUP(B18,'пр.взв'!$D$6:$M$70,3,0),"")</f>
        <v/>
      </c>
      <c r="D18" s="348" t="str">
        <f>IFERROR(VLOOKUP(B18,'пр.взв'!$D$6:$M$70,4,0),"")</f>
        <v/>
      </c>
      <c r="E18" s="348" t="str">
        <f>IFERROR(VLOOKUP(B18,'пр.взв'!$D$6:$M$70,6,0),"")</f>
        <v/>
      </c>
      <c r="F18" s="348" t="str">
        <f>IFERROR(VLOOKUP(B18,'пр.взв'!$D$6:$M$70,7,0),"")</f>
        <v/>
      </c>
      <c r="G18" s="348" t="str">
        <f>IFERROR(VLOOKUP(B18,'пр.взв'!$D$6:$M$70,8,0),"")</f>
        <v/>
      </c>
      <c r="H18" s="349" t="str">
        <f>IFERROR(VLOOKUP(B18,'пр.взв'!$D$6:$M$70,10,0),"")</f>
        <v/>
      </c>
      <c r="L18" s="364"/>
      <c r="M18" s="365"/>
      <c r="N18" s="372">
        <f t="shared" ref="N18:Q18" si="12">SUM(N6:N17)</f>
        <v>1</v>
      </c>
      <c r="O18" s="372">
        <f t="shared" si="12"/>
        <v>0</v>
      </c>
      <c r="P18" s="372">
        <f t="shared" si="12"/>
        <v>0</v>
      </c>
      <c r="Q18" s="372">
        <f t="shared" si="12"/>
        <v>0</v>
      </c>
      <c r="S18" s="364"/>
      <c r="T18" s="365"/>
      <c r="U18" s="372">
        <f t="shared" ref="U18:X18" si="13">SUM(U6:U17)</f>
        <v>1</v>
      </c>
      <c r="V18" s="372">
        <f t="shared" si="13"/>
        <v>4</v>
      </c>
      <c r="W18" s="372">
        <f t="shared" si="13"/>
        <v>2</v>
      </c>
      <c r="X18" s="372">
        <f t="shared" si="13"/>
        <v>2</v>
      </c>
    </row>
    <row r="19" ht="11.25" customHeight="1">
      <c r="A19" s="360" t="s">
        <v>352</v>
      </c>
      <c r="B19" s="347" t="str">
        <f>'пр.хода'!AM16</f>
        <v> </v>
      </c>
      <c r="C19" s="348" t="str">
        <f>IFERROR(VLOOKUP(B19,'пр.взв'!$D$6:$M$70,3,0),"")</f>
        <v/>
      </c>
      <c r="D19" s="348" t="str">
        <f>IFERROR(VLOOKUP(B19,'пр.взв'!$D$6:$M$70,4,0),"")</f>
        <v/>
      </c>
      <c r="E19" s="348" t="str">
        <f>IFERROR(VLOOKUP(B19,'пр.взв'!$D$6:$M$70,6,0),"")</f>
        <v/>
      </c>
      <c r="F19" s="348" t="str">
        <f>IFERROR(VLOOKUP(B19,'пр.взв'!$D$6:$M$70,7,0),"")</f>
        <v/>
      </c>
      <c r="G19" s="348" t="str">
        <f>IFERROR(VLOOKUP(B19,'пр.взв'!$D$6:$M$70,8,0),"")</f>
        <v/>
      </c>
      <c r="H19" s="349" t="str">
        <f>IFERROR(VLOOKUP(B19,'пр.взв'!$D$6:$M$70,10,0),"")</f>
        <v/>
      </c>
    </row>
    <row r="20" ht="11.25" customHeight="1">
      <c r="A20" s="360" t="s">
        <v>352</v>
      </c>
      <c r="B20" s="347" t="str">
        <f>'пр.хода'!AM17</f>
        <v> </v>
      </c>
      <c r="C20" s="348" t="str">
        <f>IFERROR(VLOOKUP(B20,'пр.взв'!$D$6:$M$70,3,0),"")</f>
        <v/>
      </c>
      <c r="D20" s="348" t="str">
        <f>IFERROR(VLOOKUP(B20,'пр.взв'!$D$6:$M$70,4,0),"")</f>
        <v/>
      </c>
      <c r="E20" s="348" t="str">
        <f>IFERROR(VLOOKUP(B20,'пр.взв'!$D$6:$M$70,6,0),"")</f>
        <v/>
      </c>
      <c r="F20" s="348" t="str">
        <f>IFERROR(VLOOKUP(B20,'пр.взв'!$D$6:$M$70,7,0),"")</f>
        <v/>
      </c>
      <c r="G20" s="348" t="str">
        <f>IFERROR(VLOOKUP(B20,'пр.взв'!$D$6:$M$70,8,0),"")</f>
        <v/>
      </c>
      <c r="H20" s="349" t="str">
        <f>IFERROR(VLOOKUP(B20,'пр.взв'!$D$6:$M$70,10,0),"")</f>
        <v/>
      </c>
    </row>
    <row r="21" ht="11.25" customHeight="1">
      <c r="A21" s="360" t="s">
        <v>352</v>
      </c>
      <c r="B21" s="347" t="str">
        <f>'пр.хода'!AM18</f>
        <v> </v>
      </c>
      <c r="C21" s="348" t="str">
        <f>IFERROR(VLOOKUP(B21,'пр.взв'!$D$6:$M$70,3,0),"")</f>
        <v/>
      </c>
      <c r="D21" s="348" t="str">
        <f>IFERROR(VLOOKUP(B21,'пр.взв'!$D$6:$M$70,4,0),"")</f>
        <v/>
      </c>
      <c r="E21" s="348" t="str">
        <f>IFERROR(VLOOKUP(B21,'пр.взв'!$D$6:$M$70,6,0),"")</f>
        <v/>
      </c>
      <c r="F21" s="348" t="str">
        <f>IFERROR(VLOOKUP(B21,'пр.взв'!$D$6:$M$70,7,0),"")</f>
        <v/>
      </c>
      <c r="G21" s="348" t="str">
        <f>IFERROR(VLOOKUP(B21,'пр.взв'!$D$6:$M$70,8,0),"")</f>
        <v/>
      </c>
      <c r="H21" s="349" t="str">
        <f>IFERROR(VLOOKUP(B21,'пр.взв'!$D$6:$M$70,10,0),"")</f>
        <v/>
      </c>
    </row>
    <row r="22" ht="11.25" customHeight="1">
      <c r="A22" s="360" t="s">
        <v>353</v>
      </c>
      <c r="B22" s="347" t="str">
        <f>'пр.хода'!AM12</f>
        <v> </v>
      </c>
      <c r="C22" s="348" t="str">
        <f>IFERROR(VLOOKUP(B22,'пр.взв'!$D$6:$M$70,3,0),"")</f>
        <v/>
      </c>
      <c r="D22" s="348" t="str">
        <f>IFERROR(VLOOKUP(B22,'пр.взв'!$D$6:$M$70,4,0),"")</f>
        <v/>
      </c>
      <c r="E22" s="348" t="str">
        <f>IFERROR(VLOOKUP(B22,'пр.взв'!$D$6:$M$70,6,0),"")</f>
        <v/>
      </c>
      <c r="F22" s="348" t="str">
        <f>IFERROR(VLOOKUP(B22,'пр.взв'!$D$6:$M$70,7,0),"")</f>
        <v/>
      </c>
      <c r="G22" s="348" t="str">
        <f>IFERROR(VLOOKUP(B22,'пр.взв'!$D$6:$M$70,8,0),"")</f>
        <v/>
      </c>
      <c r="H22" s="349" t="str">
        <f>IFERROR(VLOOKUP(B22,'пр.взв'!$D$6:$M$70,10,0),"")</f>
        <v/>
      </c>
    </row>
    <row r="23" ht="11.25" customHeight="1">
      <c r="A23" s="360" t="s">
        <v>353</v>
      </c>
      <c r="B23" s="347" t="str">
        <f>'пр.хода'!AM10</f>
        <v> </v>
      </c>
      <c r="C23" s="348" t="str">
        <f>IFERROR(VLOOKUP(B23,'пр.взв'!$D$6:$M$70,3,0),"")</f>
        <v/>
      </c>
      <c r="D23" s="348" t="str">
        <f>IFERROR(VLOOKUP(B23,'пр.взв'!$D$6:$M$70,4,0),"")</f>
        <v/>
      </c>
      <c r="E23" s="348" t="str">
        <f>IFERROR(VLOOKUP(B23,'пр.взв'!$D$6:$M$70,6,0),"")</f>
        <v/>
      </c>
      <c r="F23" s="348" t="str">
        <f>IFERROR(VLOOKUP(B23,'пр.взв'!$D$6:$M$70,7,0),"")</f>
        <v/>
      </c>
      <c r="G23" s="348" t="str">
        <f>IFERROR(VLOOKUP(B23,'пр.взв'!$D$6:$M$70,8,0),"")</f>
        <v/>
      </c>
      <c r="H23" s="349" t="str">
        <f>IFERROR(VLOOKUP(B23,'пр.взв'!$D$6:$M$70,10,0),"")</f>
        <v/>
      </c>
    </row>
    <row r="24" ht="11.25" customHeight="1">
      <c r="A24" s="360" t="s">
        <v>353</v>
      </c>
      <c r="B24" s="347" t="str">
        <f>'пр.хода'!AM11</f>
        <v> </v>
      </c>
      <c r="C24" s="348" t="str">
        <f>IFERROR(VLOOKUP(B24,'пр.взв'!$D$6:$M$70,3,0),"")</f>
        <v/>
      </c>
      <c r="D24" s="348" t="str">
        <f>IFERROR(VLOOKUP(B24,'пр.взв'!$D$6:$M$70,4,0),"")</f>
        <v/>
      </c>
      <c r="E24" s="348" t="str">
        <f>IFERROR(VLOOKUP(B24,'пр.взв'!$D$6:$M$70,6,0),"")</f>
        <v/>
      </c>
      <c r="F24" s="348" t="str">
        <f>IFERROR(VLOOKUP(B24,'пр.взв'!$D$6:$M$70,7,0),"")</f>
        <v/>
      </c>
      <c r="G24" s="348" t="str">
        <f>IFERROR(VLOOKUP(B24,'пр.взв'!$D$6:$M$70,8,0),"")</f>
        <v/>
      </c>
      <c r="H24" s="349" t="str">
        <f>IFERROR(VLOOKUP(B24,'пр.взв'!$D$6:$M$70,10,0),"")</f>
        <v/>
      </c>
    </row>
    <row r="25" ht="11.25" customHeight="1">
      <c r="A25" s="360" t="s">
        <v>353</v>
      </c>
      <c r="B25" s="347" t="str">
        <f>'пр.хода'!AM13</f>
        <v> </v>
      </c>
      <c r="C25" s="348" t="str">
        <f>IFERROR(VLOOKUP(B25,'пр.взв'!$D$6:$M$70,3,0),"")</f>
        <v/>
      </c>
      <c r="D25" s="348" t="str">
        <f>IFERROR(VLOOKUP(B25,'пр.взв'!$D$6:$M$70,4,0),"")</f>
        <v/>
      </c>
      <c r="E25" s="348" t="str">
        <f>IFERROR(VLOOKUP(B25,'пр.взв'!$D$6:$M$70,6,0),"")</f>
        <v/>
      </c>
      <c r="F25" s="348" t="str">
        <f>IFERROR(VLOOKUP(B25,'пр.взв'!$D$6:$M$70,7,0),"")</f>
        <v/>
      </c>
      <c r="G25" s="348" t="str">
        <f>IFERROR(VLOOKUP(B25,'пр.взв'!$D$6:$M$70,8,0),"")</f>
        <v/>
      </c>
      <c r="H25" s="349" t="str">
        <f>IFERROR(VLOOKUP(B25,'пр.взв'!$D$6:$M$70,10,0),"")</f>
        <v/>
      </c>
    </row>
    <row r="26" ht="11.25" customHeight="1">
      <c r="A26" s="360" t="s">
        <v>354</v>
      </c>
      <c r="B26" s="347" t="str">
        <f>'пр.хода'!AL11</f>
        <v/>
      </c>
      <c r="C26" s="348" t="str">
        <f>IFERROR(VLOOKUP(B26,'пр.взв'!$D$6:$M$70,3,0),"")</f>
        <v/>
      </c>
      <c r="D26" s="348" t="str">
        <f>IFERROR(VLOOKUP(B26,'пр.взв'!$D$6:$M$70,4,0),"")</f>
        <v/>
      </c>
      <c r="E26" s="348" t="str">
        <f>IFERROR(VLOOKUP(B26,'пр.взв'!$D$6:$M$70,6,0),"")</f>
        <v/>
      </c>
      <c r="F26" s="348" t="str">
        <f>IFERROR(VLOOKUP(B26,'пр.взв'!$D$6:$M$70,7,0),"")</f>
        <v/>
      </c>
      <c r="G26" s="348" t="str">
        <f>IFERROR(VLOOKUP(B26,'пр.взв'!$D$6:$M$70,8,0),"")</f>
        <v/>
      </c>
      <c r="H26" s="349" t="str">
        <f>IFERROR(VLOOKUP(B26,'пр.взв'!$D$6:$M$70,10,0),"")</f>
        <v/>
      </c>
    </row>
    <row r="27" ht="11.25" customHeight="1">
      <c r="A27" s="360" t="s">
        <v>354</v>
      </c>
      <c r="B27" s="347" t="str">
        <f>'пр.хода'!AL29</f>
        <v/>
      </c>
      <c r="C27" s="348" t="str">
        <f>IFERROR(VLOOKUP(B27,'пр.взв'!$D$6:$M$70,3,0),"")</f>
        <v/>
      </c>
      <c r="D27" s="348" t="str">
        <f>IFERROR(VLOOKUP(B27,'пр.взв'!$D$6:$M$70,4,0),"")</f>
        <v/>
      </c>
      <c r="E27" s="348" t="str">
        <f>IFERROR(VLOOKUP(B27,'пр.взв'!$D$6:$M$70,6,0),"")</f>
        <v/>
      </c>
      <c r="F27" s="348" t="str">
        <f>IFERROR(VLOOKUP(B27,'пр.взв'!$D$6:$M$70,7,0),"")</f>
        <v/>
      </c>
      <c r="G27" s="348" t="str">
        <f>IFERROR(VLOOKUP(B27,'пр.взв'!$D$6:$M$70,8,0),"")</f>
        <v/>
      </c>
      <c r="H27" s="349" t="str">
        <f>IFERROR(VLOOKUP(B27,'пр.взв'!$D$6:$M$70,10,0),"")</f>
        <v/>
      </c>
    </row>
    <row r="28" ht="11.25" customHeight="1">
      <c r="A28" s="360" t="s">
        <v>354</v>
      </c>
      <c r="B28" s="347" t="str">
        <f>'пр.хода'!AL20</f>
        <v/>
      </c>
      <c r="C28" s="348" t="str">
        <f>IFERROR(VLOOKUP(B28,'пр.взв'!$D$6:$M$70,3,0),"")</f>
        <v/>
      </c>
      <c r="D28" s="348" t="str">
        <f>IFERROR(VLOOKUP(B28,'пр.взв'!$D$6:$M$70,4,0),"")</f>
        <v/>
      </c>
      <c r="E28" s="348" t="str">
        <f>IFERROR(VLOOKUP(B28,'пр.взв'!$D$6:$M$70,6,0),"")</f>
        <v/>
      </c>
      <c r="F28" s="348" t="str">
        <f>IFERROR(VLOOKUP(B28,'пр.взв'!$D$6:$M$70,7,0),"")</f>
        <v/>
      </c>
      <c r="G28" s="348" t="str">
        <f>IFERROR(VLOOKUP(B28,'пр.взв'!$D$6:$M$70,8,0),"")</f>
        <v/>
      </c>
      <c r="H28" s="349" t="str">
        <f>IFERROR(VLOOKUP(B28,'пр.взв'!$D$6:$M$70,10,0),"")</f>
        <v/>
      </c>
    </row>
    <row r="29" ht="11.25" customHeight="1">
      <c r="A29" s="360" t="s">
        <v>354</v>
      </c>
      <c r="B29" s="347" t="str">
        <f>'пр.хода'!AL39</f>
        <v/>
      </c>
      <c r="C29" s="348" t="str">
        <f>IFERROR(VLOOKUP(B29,'пр.взв'!$D$6:$M$70,3,0),"")</f>
        <v/>
      </c>
      <c r="D29" s="348" t="str">
        <f>IFERROR(VLOOKUP(B29,'пр.взв'!$D$6:$M$70,4,0),"")</f>
        <v/>
      </c>
      <c r="E29" s="348" t="str">
        <f>IFERROR(VLOOKUP(B29,'пр.взв'!$D$6:$M$70,6,0),"")</f>
        <v/>
      </c>
      <c r="F29" s="348" t="str">
        <f>IFERROR(VLOOKUP(B29,'пр.взв'!$D$6:$M$70,7,0),"")</f>
        <v/>
      </c>
      <c r="G29" s="348" t="str">
        <f>IFERROR(VLOOKUP(B29,'пр.взв'!$D$6:$M$70,8,0),"")</f>
        <v/>
      </c>
      <c r="H29" s="349" t="str">
        <f>IFERROR(VLOOKUP(B29,'пр.взв'!$D$6:$M$70,10,0),"")</f>
        <v/>
      </c>
    </row>
    <row r="30" ht="11.25" customHeight="1">
      <c r="A30" s="360" t="s">
        <v>355</v>
      </c>
      <c r="B30" s="347" t="str">
        <f>'пр.хода'!AK11</f>
        <v> </v>
      </c>
      <c r="C30" s="348" t="str">
        <f>IFERROR(VLOOKUP(B30,'пр.взв'!$D$6:$M$70,3,0),"")</f>
        <v/>
      </c>
      <c r="D30" s="348" t="str">
        <f>IFERROR(VLOOKUP(B30,'пр.взв'!$D$6:$M$70,4,0),"")</f>
        <v/>
      </c>
      <c r="E30" s="348" t="str">
        <f>IFERROR(VLOOKUP(B30,'пр.взв'!$D$6:$M$70,6,0),"")</f>
        <v/>
      </c>
      <c r="F30" s="348" t="str">
        <f>IFERROR(VLOOKUP(B30,'пр.взв'!$D$6:$M$70,7,0),"")</f>
        <v/>
      </c>
      <c r="G30" s="348" t="str">
        <f>IFERROR(VLOOKUP(B30,'пр.взв'!$D$6:$M$70,8,0),"")</f>
        <v/>
      </c>
      <c r="H30" s="349" t="str">
        <f>IFERROR(VLOOKUP(B30,'пр.взв'!$D$6:$M$70,10,0),"")</f>
        <v/>
      </c>
    </row>
    <row r="31" ht="11.25" customHeight="1">
      <c r="A31" s="360" t="s">
        <v>355</v>
      </c>
      <c r="B31" s="347" t="str">
        <f>'пр.хода'!AK29</f>
        <v> </v>
      </c>
      <c r="C31" s="348" t="str">
        <f>IFERROR(VLOOKUP(B31,'пр.взв'!$D$6:$M$70,3,0),"")</f>
        <v/>
      </c>
      <c r="D31" s="348" t="str">
        <f>IFERROR(VLOOKUP(B31,'пр.взв'!$D$6:$M$70,4,0),"")</f>
        <v/>
      </c>
      <c r="E31" s="348" t="str">
        <f>IFERROR(VLOOKUP(B31,'пр.взв'!$D$6:$M$70,6,0),"")</f>
        <v/>
      </c>
      <c r="F31" s="348" t="str">
        <f>IFERROR(VLOOKUP(B31,'пр.взв'!$D$6:$M$70,7,0),"")</f>
        <v/>
      </c>
      <c r="G31" s="348" t="str">
        <f>IFERROR(VLOOKUP(B31,'пр.взв'!$D$6:$M$70,8,0),"")</f>
        <v/>
      </c>
      <c r="H31" s="349" t="str">
        <f>IFERROR(VLOOKUP(B31,'пр.взв'!$D$6:$M$70,10,0),"")</f>
        <v/>
      </c>
    </row>
    <row r="32" ht="11.25" customHeight="1">
      <c r="A32" s="360" t="s">
        <v>355</v>
      </c>
      <c r="B32" s="347">
        <f>'пр.хода'!AK20</f>
        <v>7</v>
      </c>
      <c r="C32" s="348" t="str">
        <f>IFERROR(VLOOKUP(B32,'пр.взв'!$D$6:$M$70,3,0),"")</f>
        <v>ЖДАНОВ Даниил Артемович</v>
      </c>
      <c r="D32" s="348" t="str">
        <f>IFERROR(VLOOKUP(B32,'пр.взв'!$D$6:$M$70,4,0),"")</f>
        <v>10.05.01, МС</v>
      </c>
      <c r="E32" s="348" t="str">
        <f>IFERROR(VLOOKUP(B32,'пр.взв'!$D$6:$M$70,6,0),"")</f>
        <v>ПФО</v>
      </c>
      <c r="F32" s="348" t="str">
        <f>IFERROR(VLOOKUP(B32,'пр.взв'!$D$6:$M$70,7,0),"")</f>
        <v>Самарская обл., Самара, «СШОР-11» им В.В. Ольховского</v>
      </c>
      <c r="G32" s="348" t="str">
        <f>IFERROR(VLOOKUP(B32,'пр.взв'!$D$6:$M$70,8,0),"")</f>
        <v>Самарская</v>
      </c>
      <c r="H32" s="349" t="str">
        <f>IFERROR(VLOOKUP(B32,'пр.взв'!$D$6:$M$70,10,0),"")</f>
        <v>Становкин М.Н, Родомакин Ю.С</v>
      </c>
    </row>
    <row r="33" ht="11.25" customHeight="1">
      <c r="A33" s="360" t="s">
        <v>355</v>
      </c>
      <c r="B33" s="347">
        <f>'пр.хода'!AK39</f>
        <v>8</v>
      </c>
      <c r="C33" s="348" t="str">
        <f>IFERROR(VLOOKUP(B33,'пр.взв'!$D$6:$M$70,3,0),"")</f>
        <v>ШОГЕНОВ Ислам Асланович</v>
      </c>
      <c r="D33" s="348" t="str">
        <f>IFERROR(VLOOKUP(B33,'пр.взв'!$D$6:$M$70,4,0),"")</f>
        <v>20.07.98, МС</v>
      </c>
      <c r="E33" s="348" t="str">
        <f>IFERROR(VLOOKUP(B33,'пр.взв'!$D$6:$M$70,6,0),"")</f>
        <v>СКФО</v>
      </c>
      <c r="F33" s="348" t="str">
        <f>IFERROR(VLOOKUP(B33,'пр.взв'!$D$6:$M$70,7,0),"")</f>
        <v>Респ. Кабардино-Балкарская, Нальчик, Динамо</v>
      </c>
      <c r="G33" s="348" t="str">
        <f>IFERROR(VLOOKUP(B33,'пр.взв'!$D$6:$M$70,8,0),"")</f>
        <v>КБР</v>
      </c>
      <c r="H33" s="349" t="str">
        <f>IFERROR(VLOOKUP(B33,'пр.взв'!$D$6:$M$70,10,0),"")</f>
        <v>Ким Руслан Константинович</v>
      </c>
    </row>
    <row r="34" ht="11.25" customHeight="1">
      <c r="A34" s="360" t="s">
        <v>355</v>
      </c>
      <c r="B34" s="347">
        <f>'пр.хода'!AK10</f>
        <v>9</v>
      </c>
      <c r="C34" s="348" t="str">
        <f>IFERROR(VLOOKUP(B34,'пр.взв'!$D$6:$M$70,3,0),"")</f>
        <v>ЗИМИН Максим Андреевич</v>
      </c>
      <c r="D34" s="348" t="str">
        <f>IFERROR(VLOOKUP(B34,'пр.взв'!$D$6:$M$70,4,0),"")</f>
        <v>31.01.95, МС</v>
      </c>
      <c r="E34" s="348" t="str">
        <f>IFERROR(VLOOKUP(B34,'пр.взв'!$D$6:$M$70,6,0),"")</f>
        <v>ЦФО</v>
      </c>
      <c r="F34" s="348" t="str">
        <f>IFERROR(VLOOKUP(B34,'пр.взв'!$D$6:$M$70,7,0),"")</f>
        <v>Воронежская обл., Воронеж, Воронеж</v>
      </c>
      <c r="G34" s="348" t="str">
        <f>IFERROR(VLOOKUP(B34,'пр.взв'!$D$6:$M$70,8,0),"")</f>
        <v>Воронежская</v>
      </c>
      <c r="H34" s="349" t="str">
        <f>IFERROR(VLOOKUP(B34,'пр.взв'!$D$6:$M$70,10,0),"")</f>
        <v>Зимин М.А.</v>
      </c>
    </row>
    <row r="35" ht="11.25" customHeight="1">
      <c r="A35" s="360" t="s">
        <v>355</v>
      </c>
      <c r="B35" s="347">
        <f>'пр.хода'!AK28</f>
        <v>10</v>
      </c>
      <c r="C35" s="348" t="str">
        <f>IFERROR(VLOOKUP(B35,'пр.взв'!$D$6:$M$70,3,0),"")</f>
        <v>СУХАНОВ Денис Николаевич</v>
      </c>
      <c r="D35" s="348" t="str">
        <f>IFERROR(VLOOKUP(B35,'пр.взв'!$D$6:$M$70,4,0),"")</f>
        <v>22.03.91, МСМК</v>
      </c>
      <c r="E35" s="348" t="str">
        <f>IFERROR(VLOOKUP(B35,'пр.взв'!$D$6:$M$70,6,0),"")</f>
        <v>УФО</v>
      </c>
      <c r="F35" s="348" t="str">
        <f>IFERROR(VLOOKUP(B35,'пр.взв'!$D$6:$M$70,7,0),"")</f>
        <v>Свердловская -Курганская, Верхняя пышма, Кс угмк</v>
      </c>
      <c r="G35" s="348" t="str">
        <f>IFERROR(VLOOKUP(B35,'пр.взв'!$D$6:$M$70,8,0),"")</f>
        <v>Свердловская-Курганская</v>
      </c>
      <c r="H35" s="349" t="str">
        <f>IFERROR(VLOOKUP(B35,'пр.взв'!$D$6:$M$70,10,0),"")</f>
        <v>Стенников МГ, Стенников ВГ</v>
      </c>
    </row>
    <row r="36" ht="11.25" customHeight="1">
      <c r="A36" s="360" t="s">
        <v>355</v>
      </c>
      <c r="B36" s="347">
        <f>'пр.хода'!AK19</f>
        <v>11</v>
      </c>
      <c r="C36" s="348" t="str">
        <f>IFERROR(VLOOKUP(B36,'пр.взв'!$D$6:$M$70,3,0),"")</f>
        <v>МАКСИМОВ Евгений Олегович</v>
      </c>
      <c r="D36" s="348" t="str">
        <f>IFERROR(VLOOKUP(B36,'пр.взв'!$D$6:$M$70,4,0),"")</f>
        <v>05.03.87, МСМК</v>
      </c>
      <c r="E36" s="348" t="str">
        <f>IFERROR(VLOOKUP(B36,'пр.взв'!$D$6:$M$70,6,0),"")</f>
        <v>ЦФО</v>
      </c>
      <c r="F36" s="348" t="str">
        <f>IFERROR(VLOOKUP(B36,'пр.взв'!$D$6:$M$70,7,0),"")</f>
        <v>Московская обл., Подольск, Федерация самбо и дзюдо Подольска</v>
      </c>
      <c r="G36" s="348" t="str">
        <f>IFERROR(VLOOKUP(B36,'пр.взв'!$D$6:$M$70,8,0),"")</f>
        <v>Московская</v>
      </c>
      <c r="H36" s="349" t="str">
        <f>IFERROR(VLOOKUP(B36,'пр.взв'!$D$6:$M$70,10,0),"")</f>
        <v>Воробьев Д.В.</v>
      </c>
    </row>
    <row r="37" ht="11.25" customHeight="1">
      <c r="A37" s="360" t="s">
        <v>355</v>
      </c>
      <c r="B37" s="347">
        <f>'пр.хода'!AK38</f>
        <v>12</v>
      </c>
      <c r="C37" s="348" t="str">
        <f>IFERROR(VLOOKUP(B37,'пр.взв'!$D$6:$M$70,3,0),"")</f>
        <v>КАЗАРЯН Самвел Ааронович</v>
      </c>
      <c r="D37" s="348" t="str">
        <f>IFERROR(VLOOKUP(B37,'пр.взв'!$D$6:$M$70,4,0),"")</f>
        <v>03.04.97, ЗМС</v>
      </c>
      <c r="E37" s="348" t="str">
        <f>IFERROR(VLOOKUP(B37,'пр.взв'!$D$6:$M$70,6,0),"")</f>
        <v>ДВФО</v>
      </c>
      <c r="F37" s="348" t="str">
        <f>IFERROR(VLOOKUP(B37,'пр.взв'!$D$6:$M$70,7,0),"")</f>
        <v>Амурская обл., Благовещенск, Школа Олимпийского резерва</v>
      </c>
      <c r="G37" s="348" t="str">
        <f>IFERROR(VLOOKUP(B37,'пр.взв'!$D$6:$M$70,8,0),"")</f>
        <v>Амурская</v>
      </c>
      <c r="H37" s="349" t="str">
        <f>IFERROR(VLOOKUP(B37,'пр.взв'!$D$6:$M$70,10,0),"")</f>
        <v>Богодист Дмитрий Ильич</v>
      </c>
    </row>
    <row r="38" ht="11.25" customHeight="1">
      <c r="A38" s="360" t="s">
        <v>355</v>
      </c>
      <c r="B38" s="347">
        <f>'пр.хода'!AK12</f>
        <v>13</v>
      </c>
      <c r="C38" s="348" t="str">
        <f>IFERROR(VLOOKUP(B38,'пр.взв'!$D$6:$M$70,3,0),"")</f>
        <v>ЕЛИСЕЕВ Михаил Сергеевич</v>
      </c>
      <c r="D38" s="348" t="str">
        <f>IFERROR(VLOOKUP(B38,'пр.взв'!$D$6:$M$70,4,0),"")</f>
        <v>04.08.03, КМС</v>
      </c>
      <c r="E38" s="348" t="str">
        <f>IFERROR(VLOOKUP(B38,'пр.взв'!$D$6:$M$70,6,0),"")</f>
        <v>ПФО</v>
      </c>
      <c r="F38" s="348" t="str">
        <f>IFERROR(VLOOKUP(B38,'пр.взв'!$D$6:$M$70,7,0),"")</f>
        <v>Пермский край, Пермь, ПВИ ВНГ</v>
      </c>
      <c r="G38" s="348" t="str">
        <f>IFERROR(VLOOKUP(B38,'пр.взв'!$D$6:$M$70,8,0),"")</f>
        <v>Пермский</v>
      </c>
      <c r="H38" s="349" t="str">
        <f>IFERROR(VLOOKUP(B38,'пр.взв'!$D$6:$M$70,10,0),"")</f>
        <v>Лузин С.В.</v>
      </c>
    </row>
    <row r="39" ht="11.25" customHeight="1">
      <c r="A39" s="360" t="s">
        <v>355</v>
      </c>
      <c r="B39" s="347">
        <f>'пр.хода'!AK30</f>
        <v>14</v>
      </c>
      <c r="C39" s="348" t="str">
        <f>IFERROR(VLOOKUP(B39,'пр.взв'!$D$6:$M$70,3,0),"")</f>
        <v>БУДИМИРОВ Алексей Евгеньевич</v>
      </c>
      <c r="D39" s="348" t="str">
        <f>IFERROR(VLOOKUP(B39,'пр.взв'!$D$6:$M$70,4,0),"")</f>
        <v>06.03.90, МС</v>
      </c>
      <c r="E39" s="348" t="str">
        <f>IFERROR(VLOOKUP(B39,'пр.взв'!$D$6:$M$70,6,0),"")</f>
        <v>ПФО</v>
      </c>
      <c r="F39" s="348" t="str">
        <f>IFERROR(VLOOKUP(B39,'пр.взв'!$D$6:$M$70,7,0),"")</f>
        <v>Пензенская обл., Пенза, МБУ СШОР</v>
      </c>
      <c r="G39" s="348" t="str">
        <f>IFERROR(VLOOKUP(B39,'пр.взв'!$D$6:$M$70,8,0),"")</f>
        <v>Пензенская</v>
      </c>
      <c r="H39" s="349" t="str">
        <f>IFERROR(VLOOKUP(B39,'пр.взв'!$D$6:$M$70,10,0),"")</f>
        <v>Дуднев Виктор Владимирович</v>
      </c>
    </row>
    <row r="40" ht="11.25" customHeight="1">
      <c r="A40" s="360" t="s">
        <v>355</v>
      </c>
      <c r="B40" s="347">
        <f>'пр.хода'!AK21</f>
        <v>15</v>
      </c>
      <c r="C40" s="348" t="str">
        <f>IFERROR(VLOOKUP(B40,'пр.взв'!$D$6:$M$70,3,0),"")</f>
        <v>ОСИПЮК Тарас Михайлович</v>
      </c>
      <c r="D40" s="348" t="str">
        <f>IFERROR(VLOOKUP(B40,'пр.взв'!$D$6:$M$70,4,0),"")</f>
        <v>08.01.00, МС</v>
      </c>
      <c r="E40" s="348" t="str">
        <f>IFERROR(VLOOKUP(B40,'пр.взв'!$D$6:$M$70,6,0),"")</f>
        <v>МОС</v>
      </c>
      <c r="F40" s="348" t="str">
        <f>IFERROR(VLOOKUP(B40,'пр.взв'!$D$6:$M$70,7,0),"")</f>
        <v>г. Москва, Москва, ГБОУ «ЦСиО Самбо-70»</v>
      </c>
      <c r="G40" s="348" t="str">
        <f>IFERROR(VLOOKUP(B40,'пр.взв'!$D$6:$M$70,8,0),"")</f>
        <v>Москва</v>
      </c>
      <c r="H40" s="349" t="str">
        <f>IFERROR(VLOOKUP(B40,'пр.взв'!$D$6:$M$70,10,0),"")</f>
        <v>Павлов Д.А., Гусаров А.А..</v>
      </c>
    </row>
    <row r="41" ht="11.25" customHeight="1">
      <c r="A41" s="360" t="s">
        <v>355</v>
      </c>
      <c r="B41" s="347">
        <f>'пр.хода'!AK40</f>
        <v>16</v>
      </c>
      <c r="C41" s="348" t="str">
        <f>IFERROR(VLOOKUP(B41,'пр.взв'!$D$6:$M$70,3,0),"")</f>
        <v>АСКЕРОВ Джавид Фаигович</v>
      </c>
      <c r="D41" s="348" t="str">
        <f>IFERROR(VLOOKUP(B41,'пр.взв'!$D$6:$M$70,4,0),"")</f>
        <v>23.07.02, МС</v>
      </c>
      <c r="E41" s="348" t="str">
        <f>IFERROR(VLOOKUP(B41,'пр.взв'!$D$6:$M$70,6,0),"")</f>
        <v>ПФО</v>
      </c>
      <c r="F41" s="348" t="str">
        <f>IFERROR(VLOOKUP(B41,'пр.взв'!$D$6:$M$70,7,0),"")</f>
        <v>Нижегородская обл., Кстово, СШОР Кстово</v>
      </c>
      <c r="G41" s="348" t="str">
        <f>IFERROR(VLOOKUP(B41,'пр.взв'!$D$6:$M$70,8,0),"")</f>
        <v>Нижегородская</v>
      </c>
      <c r="H41" s="349" t="str">
        <f>IFERROR(VLOOKUP(B41,'пр.взв'!$D$6:$M$70,10,0),"")</f>
        <v>Болонский Сергей Геннадьевич,Шкапов Павел Юрьевич</v>
      </c>
    </row>
    <row r="42" ht="12.75" customHeight="1">
      <c r="A42" s="360" t="s">
        <v>356</v>
      </c>
      <c r="B42" s="347">
        <f>'пр.хода'!AI30</f>
        <v>42</v>
      </c>
      <c r="C42" s="348" t="str">
        <f>IFERROR(VLOOKUP(B42,'пр.взв'!$D$6:$M$70,3,0),"")</f>
        <v/>
      </c>
      <c r="D42" s="348" t="str">
        <f>IFERROR(VLOOKUP(B42,'пр.взв'!$D$6:$M$70,4,0),"")</f>
        <v/>
      </c>
      <c r="E42" s="348" t="str">
        <f>IFERROR(VLOOKUP(B42,'пр.взв'!$D$6:$M$70,6,0),"")</f>
        <v/>
      </c>
      <c r="F42" s="348" t="str">
        <f>IFERROR(VLOOKUP(B42,'пр.взв'!$D$6:$M$70,7,0),"")</f>
        <v/>
      </c>
      <c r="G42" s="348" t="str">
        <f>IFERROR(VLOOKUP(B42,'пр.взв'!$D$6:$M$70,8,0),"")</f>
        <v/>
      </c>
      <c r="H42" s="349" t="str">
        <f>IFERROR(VLOOKUP(B42,'пр.взв'!$D$6:$M$70,10,0),"")</f>
        <v/>
      </c>
    </row>
    <row r="43" ht="12.75" customHeight="1">
      <c r="A43" s="360" t="s">
        <v>356</v>
      </c>
      <c r="B43" s="347">
        <f>'пр.хода'!AI40</f>
        <v>44</v>
      </c>
      <c r="C43" s="348" t="str">
        <f>IFERROR(VLOOKUP(B43,'пр.взв'!$D$6:$M$70,3,0),"")</f>
        <v/>
      </c>
      <c r="D43" s="348" t="str">
        <f>IFERROR(VLOOKUP(B43,'пр.взв'!$D$6:$M$70,4,0),"")</f>
        <v/>
      </c>
      <c r="E43" s="348" t="str">
        <f>IFERROR(VLOOKUP(B43,'пр.взв'!$D$6:$M$70,6,0),"")</f>
        <v/>
      </c>
      <c r="F43" s="348" t="str">
        <f>IFERROR(VLOOKUP(B43,'пр.взв'!$D$6:$M$70,7,0),"")</f>
        <v/>
      </c>
      <c r="G43" s="348" t="str">
        <f>IFERROR(VLOOKUP(B43,'пр.взв'!$D$6:$M$70,8,0),"")</f>
        <v/>
      </c>
      <c r="H43" s="349" t="str">
        <f>IFERROR(VLOOKUP(B43,'пр.взв'!$D$6:$M$70,10,0),"")</f>
        <v/>
      </c>
    </row>
    <row r="44" ht="11.25" customHeight="1">
      <c r="A44" s="360" t="s">
        <v>356</v>
      </c>
      <c r="B44" s="347">
        <f>'пр.хода'!AI15</f>
        <v>53</v>
      </c>
      <c r="C44" s="348" t="str">
        <f>IFERROR(VLOOKUP(B44,'пр.взв'!$D$6:$M$70,3,0),"")</f>
        <v/>
      </c>
      <c r="D44" s="348" t="str">
        <f>IFERROR(VLOOKUP(B44,'пр.взв'!$D$6:$M$70,4,0),"")</f>
        <v/>
      </c>
      <c r="E44" s="348" t="str">
        <f>IFERROR(VLOOKUP(B44,'пр.взв'!$D$6:$M$70,6,0),"")</f>
        <v/>
      </c>
      <c r="F44" s="348" t="str">
        <f>IFERROR(VLOOKUP(B44,'пр.взв'!$D$6:$M$70,7,0),"")</f>
        <v/>
      </c>
      <c r="G44" s="348" t="str">
        <f>IFERROR(VLOOKUP(B44,'пр.взв'!$D$6:$M$70,8,0),"")</f>
        <v/>
      </c>
      <c r="H44" s="349" t="str">
        <f>IFERROR(VLOOKUP(B44,'пр.взв'!$D$6:$M$70,10,0),"")</f>
        <v/>
      </c>
    </row>
    <row r="45" ht="11.25" customHeight="1">
      <c r="A45" s="360" t="s">
        <v>356</v>
      </c>
      <c r="B45" s="347">
        <f>'пр.хода'!AI44</f>
        <v>48</v>
      </c>
      <c r="C45" s="348" t="str">
        <f>IFERROR(VLOOKUP(B45,'пр.взв'!$D$6:$M$70,3,0),"")</f>
        <v/>
      </c>
      <c r="D45" s="348" t="str">
        <f>IFERROR(VLOOKUP(B45,'пр.взв'!$D$6:$M$70,4,0),"")</f>
        <v/>
      </c>
      <c r="E45" s="348" t="str">
        <f>IFERROR(VLOOKUP(B45,'пр.взв'!$D$6:$M$70,6,0),"")</f>
        <v/>
      </c>
      <c r="F45" s="348" t="str">
        <f>IFERROR(VLOOKUP(B45,'пр.взв'!$D$6:$M$70,7,0),"")</f>
        <v/>
      </c>
      <c r="G45" s="348" t="str">
        <f>IFERROR(VLOOKUP(B45,'пр.взв'!$D$6:$M$70,8,0),"")</f>
        <v/>
      </c>
      <c r="H45" s="349" t="str">
        <f>IFERROR(VLOOKUP(B45,'пр.взв'!$D$6:$M$70,10,0),"")</f>
        <v/>
      </c>
    </row>
    <row r="46" ht="11.25" customHeight="1">
      <c r="A46" s="360" t="s">
        <v>356</v>
      </c>
      <c r="B46" s="347">
        <f>'пр.хода'!AI10</f>
        <v>1</v>
      </c>
      <c r="C46" s="348" t="str">
        <f>IFERROR(VLOOKUP(B46,'пр.взв'!$D$6:$M$70,3,0),"")</f>
        <v>БЕЛЕВ Вадим Геннадьевич</v>
      </c>
      <c r="D46" s="348" t="str">
        <f>IFERROR(VLOOKUP(B46,'пр.взв'!$D$6:$M$70,4,0),"")</f>
        <v>01.07.02, КМС</v>
      </c>
      <c r="E46" s="348" t="str">
        <f>IFERROR(VLOOKUP(B46,'пр.взв'!$D$6:$M$70,6,0),"")</f>
        <v>СПБ</v>
      </c>
      <c r="F46" s="348" t="str">
        <f>IFERROR(VLOOKUP(B46,'пр.взв'!$D$6:$M$70,7,0),"")</f>
        <v>г. Санкт-Петербург, Санкт-Петербург, КШВСМ</v>
      </c>
      <c r="G46" s="348" t="str">
        <f>IFERROR(VLOOKUP(B46,'пр.взв'!$D$6:$M$70,8,0),"")</f>
        <v>Санкт-Петербург</v>
      </c>
      <c r="H46" s="349" t="str">
        <f>IFERROR(VLOOKUP(B46,'пр.взв'!$D$6:$M$70,10,0),"")</f>
        <v>Савельев А.В., Кирюхин С.А.</v>
      </c>
    </row>
    <row r="47" ht="11.25" customHeight="1">
      <c r="A47" s="360" t="s">
        <v>356</v>
      </c>
      <c r="B47" s="347">
        <f>'пр.хода'!AI19</f>
        <v>3</v>
      </c>
      <c r="C47" s="348" t="str">
        <f>IFERROR(VLOOKUP(B47,'пр.взв'!$D$6:$M$70,3,0),"")</f>
        <v>ПАНАИТОВ Артур Панаитов</v>
      </c>
      <c r="D47" s="348" t="str">
        <f>IFERROR(VLOOKUP(B47,'пр.взв'!$D$6:$M$70,4,0),"")</f>
        <v>16.04.98, МС</v>
      </c>
      <c r="E47" s="348" t="str">
        <f>IFERROR(VLOOKUP(B47,'пр.взв'!$D$6:$M$70,6,0),"")</f>
        <v>СПБ</v>
      </c>
      <c r="F47" s="348" t="str">
        <f>IFERROR(VLOOKUP(B47,'пр.взв'!$D$6:$M$70,7,0),"")</f>
        <v>г. Санкт-Петербург, Санкт-Петербург, ГБУ СШОР №1 Адмиралтейского района</v>
      </c>
      <c r="G47" s="348" t="str">
        <f>IFERROR(VLOOKUP(B47,'пр.взв'!$D$6:$M$70,8,0),"")</f>
        <v>Санкт-Петербург</v>
      </c>
      <c r="H47" s="349" t="str">
        <f>IFERROR(VLOOKUP(B47,'пр.взв'!$D$6:$M$70,10,0),"")</f>
        <v>Болов Вадим Викторович</v>
      </c>
    </row>
    <row r="48" ht="11.25" customHeight="1">
      <c r="A48" s="360" t="s">
        <v>356</v>
      </c>
      <c r="B48" s="347">
        <f>'пр.хода'!AI39</f>
        <v>52</v>
      </c>
      <c r="C48" s="348" t="str">
        <f>IFERROR(VLOOKUP(B48,'пр.взв'!$D$6:$M$70,3,0),"")</f>
        <v/>
      </c>
      <c r="D48" s="348" t="str">
        <f>IFERROR(VLOOKUP(B48,'пр.взв'!$D$6:$M$70,4,0),"")</f>
        <v/>
      </c>
      <c r="E48" s="348" t="str">
        <f>IFERROR(VLOOKUP(B48,'пр.взв'!$D$6:$M$70,6,0),"")</f>
        <v/>
      </c>
      <c r="F48" s="348" t="str">
        <f>IFERROR(VLOOKUP(B48,'пр.взв'!$D$6:$M$70,7,0),"")</f>
        <v/>
      </c>
      <c r="G48" s="348" t="str">
        <f>IFERROR(VLOOKUP(B48,'пр.взв'!$D$6:$M$70,8,0),"")</f>
        <v/>
      </c>
      <c r="H48" s="349" t="str">
        <f>IFERROR(VLOOKUP(B48,'пр.взв'!$D$6:$M$70,10,0),"")</f>
        <v/>
      </c>
    </row>
    <row r="49" ht="11.25" customHeight="1">
      <c r="A49" s="360" t="s">
        <v>356</v>
      </c>
      <c r="B49" s="347">
        <f>'пр.хода'!AI23</f>
        <v>39</v>
      </c>
      <c r="C49" s="348" t="str">
        <f>IFERROR(VLOOKUP(B49,'пр.взв'!$D$6:$M$70,3,0),"")</f>
        <v/>
      </c>
      <c r="D49" s="348" t="str">
        <f>IFERROR(VLOOKUP(B49,'пр.взв'!$D$6:$M$70,4,0),"")</f>
        <v/>
      </c>
      <c r="E49" s="348" t="str">
        <f>IFERROR(VLOOKUP(B49,'пр.взв'!$D$6:$M$70,6,0),"")</f>
        <v/>
      </c>
      <c r="F49" s="348" t="str">
        <f>IFERROR(VLOOKUP(B49,'пр.взв'!$D$6:$M$70,7,0),"")</f>
        <v/>
      </c>
      <c r="G49" s="348" t="str">
        <f>IFERROR(VLOOKUP(B49,'пр.взв'!$D$6:$M$70,8,0),"")</f>
        <v/>
      </c>
      <c r="H49" s="349" t="str">
        <f>IFERROR(VLOOKUP(B49,'пр.взв'!$D$6:$M$70,10,0),"")</f>
        <v/>
      </c>
    </row>
    <row r="50" ht="11.25" customHeight="1">
      <c r="A50" s="360" t="s">
        <v>356</v>
      </c>
      <c r="B50" s="347">
        <f>'пр.хода'!AI12</f>
        <v>41</v>
      </c>
      <c r="C50" s="348" t="str">
        <f>IFERROR(VLOOKUP(B50,'пр.взв'!$D$6:$M$70,3,0),"")</f>
        <v/>
      </c>
      <c r="D50" s="348" t="str">
        <f>IFERROR(VLOOKUP(B50,'пр.взв'!$D$6:$M$70,4,0),"")</f>
        <v/>
      </c>
      <c r="E50" s="348" t="str">
        <f>IFERROR(VLOOKUP(B50,'пр.взв'!$D$6:$M$70,6,0),"")</f>
        <v/>
      </c>
      <c r="F50" s="348" t="str">
        <f>IFERROR(VLOOKUP(B50,'пр.взв'!$D$6:$M$70,7,0),"")</f>
        <v/>
      </c>
      <c r="G50" s="348" t="str">
        <f>IFERROR(VLOOKUP(B50,'пр.взв'!$D$6:$M$70,8,0),"")</f>
        <v/>
      </c>
      <c r="H50" s="349" t="str">
        <f>IFERROR(VLOOKUP(B50,'пр.взв'!$D$6:$M$70,10,0),"")</f>
        <v/>
      </c>
    </row>
    <row r="51" ht="11.25" customHeight="1">
      <c r="A51" s="360" t="s">
        <v>356</v>
      </c>
      <c r="B51" s="347">
        <f>'пр.хода'!AI31</f>
        <v>58</v>
      </c>
      <c r="C51" s="348" t="str">
        <f>IFERROR(VLOOKUP(B51,'пр.взв'!$D$6:$M$70,3,0),"")</f>
        <v/>
      </c>
      <c r="D51" s="348" t="str">
        <f>IFERROR(VLOOKUP(B51,'пр.взв'!$D$6:$M$70,4,0),"")</f>
        <v/>
      </c>
      <c r="E51" s="348" t="str">
        <f>IFERROR(VLOOKUP(B51,'пр.взв'!$D$6:$M$70,6,0),"")</f>
        <v/>
      </c>
      <c r="F51" s="348" t="str">
        <f>IFERROR(VLOOKUP(B51,'пр.взв'!$D$6:$M$70,7,0),"")</f>
        <v/>
      </c>
      <c r="G51" s="348" t="str">
        <f>IFERROR(VLOOKUP(B51,'пр.взв'!$D$6:$M$70,8,0),"")</f>
        <v/>
      </c>
      <c r="H51" s="349" t="str">
        <f>IFERROR(VLOOKUP(B51,'пр.взв'!$D$6:$M$70,10,0),"")</f>
        <v/>
      </c>
    </row>
    <row r="52" ht="11.25" customHeight="1">
      <c r="A52" s="360" t="s">
        <v>356</v>
      </c>
      <c r="B52" s="347">
        <f>'пр.хода'!AI21</f>
        <v>43</v>
      </c>
      <c r="C52" s="348" t="str">
        <f>IFERROR(VLOOKUP(B52,'пр.взв'!$D$6:$M$70,3,0),"")</f>
        <v/>
      </c>
      <c r="D52" s="348" t="str">
        <f>IFERROR(VLOOKUP(B52,'пр.взв'!$D$6:$M$70,4,0),"")</f>
        <v/>
      </c>
      <c r="E52" s="348" t="str">
        <f>IFERROR(VLOOKUP(B52,'пр.взв'!$D$6:$M$70,6,0),"")</f>
        <v/>
      </c>
      <c r="F52" s="348" t="str">
        <f>IFERROR(VLOOKUP(B52,'пр.взв'!$D$6:$M$70,7,0),"")</f>
        <v/>
      </c>
      <c r="G52" s="348" t="str">
        <f>IFERROR(VLOOKUP(B52,'пр.взв'!$D$6:$M$70,8,0),"")</f>
        <v/>
      </c>
      <c r="H52" s="349" t="str">
        <f>IFERROR(VLOOKUP(B52,'пр.взв'!$D$6:$M$70,10,0),"")</f>
        <v/>
      </c>
    </row>
    <row r="53" ht="11.25" customHeight="1">
      <c r="A53" s="360" t="s">
        <v>356</v>
      </c>
      <c r="B53" s="347">
        <f>'пр.хода'!AI41</f>
        <v>60</v>
      </c>
      <c r="C53" s="348" t="str">
        <f>IFERROR(VLOOKUP(B53,'пр.взв'!$D$6:$M$70,3,0),"")</f>
        <v/>
      </c>
      <c r="D53" s="348" t="str">
        <f>IFERROR(VLOOKUP(B53,'пр.взв'!$D$6:$M$70,4,0),"")</f>
        <v/>
      </c>
      <c r="E53" s="348" t="str">
        <f>IFERROR(VLOOKUP(B53,'пр.взв'!$D$6:$M$70,6,0),"")</f>
        <v/>
      </c>
      <c r="F53" s="348" t="str">
        <f>IFERROR(VLOOKUP(B53,'пр.взв'!$D$6:$M$70,7,0),"")</f>
        <v/>
      </c>
      <c r="G53" s="348" t="str">
        <f>IFERROR(VLOOKUP(B53,'пр.взв'!$D$6:$M$70,8,0),"")</f>
        <v/>
      </c>
      <c r="H53" s="349" t="str">
        <f>IFERROR(VLOOKUP(B53,'пр.взв'!$D$6:$M$70,10,0),"")</f>
        <v/>
      </c>
    </row>
    <row r="54" ht="11.25" customHeight="1">
      <c r="A54" s="360" t="s">
        <v>356</v>
      </c>
      <c r="B54" s="347">
        <f>'пр.хода'!AI16</f>
        <v>45</v>
      </c>
      <c r="C54" s="348" t="str">
        <f>IFERROR(VLOOKUP(B54,'пр.взв'!$D$6:$M$70,3,0),"")</f>
        <v/>
      </c>
      <c r="D54" s="348" t="str">
        <f>IFERROR(VLOOKUP(B54,'пр.взв'!$D$6:$M$70,4,0),"")</f>
        <v/>
      </c>
      <c r="E54" s="348" t="str">
        <f>IFERROR(VLOOKUP(B54,'пр.взв'!$D$6:$M$70,6,0),"")</f>
        <v/>
      </c>
      <c r="F54" s="348" t="str">
        <f>IFERROR(VLOOKUP(B54,'пр.взв'!$D$6:$M$70,7,0),"")</f>
        <v/>
      </c>
      <c r="G54" s="348" t="str">
        <f>IFERROR(VLOOKUP(B54,'пр.взв'!$D$6:$M$70,8,0),"")</f>
        <v/>
      </c>
      <c r="H54" s="349" t="str">
        <f>IFERROR(VLOOKUP(B54,'пр.взв'!$D$6:$M$70,10,0),"")</f>
        <v/>
      </c>
    </row>
    <row r="55" ht="11.25" customHeight="1">
      <c r="A55" s="360" t="s">
        <v>356</v>
      </c>
      <c r="B55" s="347">
        <f>'пр.хода'!AI28</f>
        <v>2</v>
      </c>
      <c r="C55" s="348" t="str">
        <f>IFERROR(VLOOKUP(B55,'пр.взв'!$D$6:$M$70,3,0),"")</f>
        <v>ОСИПЕНКО Виктор Иванович</v>
      </c>
      <c r="D55" s="348" t="str">
        <f>IFERROR(VLOOKUP(B55,'пр.взв'!$D$6:$M$70,4,0),"")</f>
        <v>08.01.91, МСМК</v>
      </c>
      <c r="E55" s="348" t="str">
        <f>IFERROR(VLOOKUP(B55,'пр.взв'!$D$6:$M$70,6,0),"")</f>
        <v>ЦФО</v>
      </c>
      <c r="F55" s="348" t="str">
        <f>IFERROR(VLOOKUP(B55,'пр.взв'!$D$6:$M$70,7,0),"")</f>
        <v>Брянская, Брянск, Д</v>
      </c>
      <c r="G55" s="348" t="str">
        <f>IFERROR(VLOOKUP(B55,'пр.взв'!$D$6:$M$70,8,0),"")</f>
        <v>Брянская</v>
      </c>
      <c r="H55" s="349" t="str">
        <f>IFERROR(VLOOKUP(B55,'пр.взв'!$D$6:$M$70,10,0),"")</f>
        <v>Портнов СВ, Иванов ПИ</v>
      </c>
    </row>
    <row r="56" ht="11.25" customHeight="1">
      <c r="A56" s="360" t="s">
        <v>356</v>
      </c>
      <c r="B56" s="347">
        <f>'пр.хода'!AI38</f>
        <v>4</v>
      </c>
      <c r="C56" s="348" t="str">
        <f>IFERROR(VLOOKUP(B56,'пр.взв'!$D$6:$M$70,3,0),"")</f>
        <v>УЛЬЯХОВ Александр Александрович</v>
      </c>
      <c r="D56" s="348" t="str">
        <f>IFERROR(VLOOKUP(B56,'пр.взв'!$D$6:$M$70,4,0),"")</f>
        <v>16.07.88, МСМК</v>
      </c>
      <c r="E56" s="348" t="str">
        <f>IFERROR(VLOOKUP(B56,'пр.взв'!$D$6:$M$70,6,0),"")</f>
        <v>ЦФО</v>
      </c>
      <c r="F56" s="348" t="str">
        <f>IFERROR(VLOOKUP(B56,'пр.взв'!$D$6:$M$70,7,0),"")</f>
        <v>Брянская обл., Брянск, МБУ СШОР по борьбе</v>
      </c>
      <c r="G56" s="348" t="str">
        <f>IFERROR(VLOOKUP(B56,'пр.взв'!$D$6:$M$70,8,0),"")</f>
        <v>Брянская</v>
      </c>
      <c r="H56" s="349" t="str">
        <f>IFERROR(VLOOKUP(B56,'пр.взв'!$D$6:$M$70,10,0),"")</f>
        <v>Терешок Александр Алексеевич</v>
      </c>
    </row>
    <row r="57" ht="12.75" customHeight="1">
      <c r="A57" s="360" t="s">
        <v>356</v>
      </c>
      <c r="B57" s="347">
        <f>'пр.хода'!AI13</f>
        <v>57</v>
      </c>
      <c r="C57" s="348" t="str">
        <f>IFERROR(VLOOKUP(B57,'пр.взв'!$D$6:$M$70,3,0),"")</f>
        <v/>
      </c>
      <c r="D57" s="348" t="str">
        <f>IFERROR(VLOOKUP(B57,'пр.взв'!$D$6:$M$70,4,0),"")</f>
        <v/>
      </c>
      <c r="E57" s="348" t="str">
        <f>IFERROR(VLOOKUP(B57,'пр.взв'!$D$6:$M$70,6,0),"")</f>
        <v/>
      </c>
      <c r="F57" s="348" t="str">
        <f>IFERROR(VLOOKUP(B57,'пр.взв'!$D$6:$M$70,7,0),"")</f>
        <v/>
      </c>
      <c r="G57" s="348" t="str">
        <f>IFERROR(VLOOKUP(B57,'пр.взв'!$D$6:$M$70,8,0),"")</f>
        <v/>
      </c>
      <c r="H57" s="349" t="str">
        <f>IFERROR(VLOOKUP(B57,'пр.взв'!$D$6:$M$70,10,0),"")</f>
        <v/>
      </c>
    </row>
    <row r="58" ht="12.0" customHeight="1">
      <c r="A58" s="360" t="s">
        <v>356</v>
      </c>
      <c r="B58" s="347">
        <f>'пр.хода'!AI32</f>
        <v>6</v>
      </c>
      <c r="C58" s="348" t="str">
        <f>IFERROR(VLOOKUP(B58,'пр.взв'!$D$6:$M$70,3,0),"")</f>
        <v>ХАЧИРОВ Петр Черменович</v>
      </c>
      <c r="D58" s="348" t="str">
        <f>IFERROR(VLOOKUP(B58,'пр.взв'!$D$6:$M$70,4,0),"")</f>
        <v>01.03.93, МС</v>
      </c>
      <c r="E58" s="348" t="str">
        <f>IFERROR(VLOOKUP(B58,'пр.взв'!$D$6:$M$70,6,0),"")</f>
        <v>СКФО</v>
      </c>
      <c r="F58" s="348" t="str">
        <f>IFERROR(VLOOKUP(B58,'пр.взв'!$D$6:$M$70,7,0),"")</f>
        <v>Респ. Северная Осетия - Алания, Владикавказ, ДЮСША</v>
      </c>
      <c r="G58" s="348" t="str">
        <f>IFERROR(VLOOKUP(B58,'пр.взв'!$D$6:$M$70,8,0),"")</f>
        <v>РСО-Алания</v>
      </c>
      <c r="H58" s="349" t="str">
        <f>IFERROR(VLOOKUP(B58,'пр.взв'!$D$6:$M$70,10,0),"")</f>
        <v>Козаев А.Т., Гасиев П</v>
      </c>
    </row>
    <row r="59" ht="12.0" customHeight="1">
      <c r="A59" s="360" t="s">
        <v>356</v>
      </c>
      <c r="B59" s="347">
        <f>'пр.хода'!AI22</f>
        <v>59</v>
      </c>
      <c r="C59" s="348" t="str">
        <f>IFERROR(VLOOKUP(B59,'пр.взв'!$D$6:$M$70,3,0),"")</f>
        <v/>
      </c>
      <c r="D59" s="348" t="str">
        <f>IFERROR(VLOOKUP(B59,'пр.взв'!$D$6:$M$70,4,0),"")</f>
        <v/>
      </c>
      <c r="E59" s="348" t="str">
        <f>IFERROR(VLOOKUP(B59,'пр.взв'!$D$6:$M$70,6,0),"")</f>
        <v/>
      </c>
      <c r="F59" s="348" t="str">
        <f>IFERROR(VLOOKUP(B59,'пр.взв'!$D$6:$M$70,7,0),"")</f>
        <v/>
      </c>
      <c r="G59" s="348" t="str">
        <f>IFERROR(VLOOKUP(B59,'пр.взв'!$D$6:$M$70,8,0),"")</f>
        <v/>
      </c>
      <c r="H59" s="349" t="str">
        <f>IFERROR(VLOOKUP(B59,'пр.взв'!$D$6:$M$70,10,0),"")</f>
        <v/>
      </c>
    </row>
    <row r="60" ht="12.0" customHeight="1">
      <c r="A60" s="360" t="s">
        <v>356</v>
      </c>
      <c r="B60" s="347">
        <f>'пр.хода'!AI42</f>
        <v>40</v>
      </c>
      <c r="C60" s="348" t="str">
        <f>IFERROR(VLOOKUP(B60,'пр.взв'!$D$6:$M$70,3,0),"")</f>
        <v/>
      </c>
      <c r="D60" s="348" t="str">
        <f>IFERROR(VLOOKUP(B60,'пр.взв'!$D$6:$M$70,4,0),"")</f>
        <v/>
      </c>
      <c r="E60" s="348" t="str">
        <f>IFERROR(VLOOKUP(B60,'пр.взв'!$D$6:$M$70,6,0),"")</f>
        <v/>
      </c>
      <c r="F60" s="348" t="str">
        <f>IFERROR(VLOOKUP(B60,'пр.взв'!$D$6:$M$70,7,0),"")</f>
        <v/>
      </c>
      <c r="G60" s="348" t="str">
        <f>IFERROR(VLOOKUP(B60,'пр.взв'!$D$6:$M$70,8,0),"")</f>
        <v/>
      </c>
      <c r="H60" s="349" t="str">
        <f>IFERROR(VLOOKUP(B60,'пр.взв'!$D$6:$M$70,10,0),"")</f>
        <v/>
      </c>
    </row>
    <row r="61" ht="12.0" customHeight="1">
      <c r="A61" s="360" t="s">
        <v>356</v>
      </c>
      <c r="B61" s="347">
        <f>'пр.хода'!AI11</f>
        <v>49</v>
      </c>
      <c r="C61" s="348" t="str">
        <f>IFERROR(VLOOKUP(B61,'пр.взв'!$D$6:$M$70,3,0),"")</f>
        <v/>
      </c>
      <c r="D61" s="348" t="str">
        <f>IFERROR(VLOOKUP(B61,'пр.взв'!$D$6:$M$70,4,0),"")</f>
        <v/>
      </c>
      <c r="E61" s="348" t="str">
        <f>IFERROR(VLOOKUP(B61,'пр.взв'!$D$6:$M$70,6,0),"")</f>
        <v/>
      </c>
      <c r="F61" s="348" t="str">
        <f>IFERROR(VLOOKUP(B61,'пр.взв'!$D$6:$M$70,7,0),"")</f>
        <v/>
      </c>
      <c r="G61" s="348" t="str">
        <f>IFERROR(VLOOKUP(B61,'пр.взв'!$D$6:$M$70,8,0),"")</f>
        <v/>
      </c>
      <c r="H61" s="349" t="str">
        <f>IFERROR(VLOOKUP(B61,'пр.взв'!$D$6:$M$70,10,0),"")</f>
        <v/>
      </c>
    </row>
    <row r="62" ht="12.0" customHeight="1">
      <c r="A62" s="360" t="s">
        <v>356</v>
      </c>
      <c r="B62" s="347">
        <f>'пр.хода'!AI20</f>
        <v>51</v>
      </c>
      <c r="C62" s="348" t="str">
        <f>IFERROR(VLOOKUP(B62,'пр.взв'!$D$6:$M$70,3,0),"")</f>
        <v/>
      </c>
      <c r="D62" s="348" t="str">
        <f>IFERROR(VLOOKUP(B62,'пр.взв'!$D$6:$M$70,4,0),"")</f>
        <v/>
      </c>
      <c r="E62" s="348" t="str">
        <f>IFERROR(VLOOKUP(B62,'пр.взв'!$D$6:$M$70,6,0),"")</f>
        <v/>
      </c>
      <c r="F62" s="348" t="str">
        <f>IFERROR(VLOOKUP(B62,'пр.взв'!$D$6:$M$70,7,0),"")</f>
        <v/>
      </c>
      <c r="G62" s="348" t="str">
        <f>IFERROR(VLOOKUP(B62,'пр.взв'!$D$6:$M$70,8,0),"")</f>
        <v/>
      </c>
      <c r="H62" s="349" t="str">
        <f>IFERROR(VLOOKUP(B62,'пр.взв'!$D$6:$M$70,10,0),"")</f>
        <v/>
      </c>
    </row>
    <row r="63" ht="12.0" customHeight="1">
      <c r="A63" s="360" t="s">
        <v>356</v>
      </c>
      <c r="B63" s="347">
        <f>'пр.хода'!AI33</f>
        <v>54</v>
      </c>
      <c r="C63" s="348" t="str">
        <f>IFERROR(VLOOKUP(B63,'пр.взв'!$D$6:$M$70,3,0),"")</f>
        <v/>
      </c>
      <c r="D63" s="348" t="str">
        <f>IFERROR(VLOOKUP(B63,'пр.взв'!$D$6:$M$70,4,0),"")</f>
        <v/>
      </c>
      <c r="E63" s="348" t="str">
        <f>IFERROR(VLOOKUP(B63,'пр.взв'!$D$6:$M$70,6,0),"")</f>
        <v/>
      </c>
      <c r="F63" s="348" t="str">
        <f>IFERROR(VLOOKUP(B63,'пр.взв'!$D$6:$M$70,7,0),"")</f>
        <v/>
      </c>
      <c r="G63" s="348" t="str">
        <f>IFERROR(VLOOKUP(B63,'пр.взв'!$D$6:$M$70,8,0),"")</f>
        <v/>
      </c>
      <c r="H63" s="349" t="str">
        <f>IFERROR(VLOOKUP(B63,'пр.взв'!$D$6:$M$70,10,0),"")</f>
        <v/>
      </c>
    </row>
    <row r="64" ht="12.75" customHeight="1">
      <c r="A64" s="360" t="s">
        <v>356</v>
      </c>
      <c r="B64" s="347">
        <f>'пр.хода'!AI24</f>
        <v>55</v>
      </c>
      <c r="C64" s="348" t="str">
        <f>IFERROR(VLOOKUP(B64,'пр.взв'!$D$6:$M$70,3,0),"")</f>
        <v/>
      </c>
      <c r="D64" s="348" t="str">
        <f>IFERROR(VLOOKUP(B64,'пр.взв'!$D$6:$M$70,4,0),"")</f>
        <v/>
      </c>
      <c r="E64" s="348" t="str">
        <f>IFERROR(VLOOKUP(B64,'пр.взв'!$D$6:$M$70,6,0),"")</f>
        <v/>
      </c>
      <c r="F64" s="348" t="str">
        <f>IFERROR(VLOOKUP(B64,'пр.взв'!$D$6:$M$70,7,0),"")</f>
        <v/>
      </c>
      <c r="G64" s="348" t="str">
        <f>IFERROR(VLOOKUP(B64,'пр.взв'!$D$6:$M$70,8,0),"")</f>
        <v/>
      </c>
      <c r="H64" s="349" t="str">
        <f>IFERROR(VLOOKUP(B64,'пр.взв'!$D$6:$M$70,10,0),"")</f>
        <v/>
      </c>
    </row>
    <row r="65" ht="12.0" customHeight="1">
      <c r="A65" s="360" t="s">
        <v>356</v>
      </c>
      <c r="B65" s="347">
        <f>'пр.хода'!AI29</f>
        <v>50</v>
      </c>
      <c r="C65" s="348" t="str">
        <f>IFERROR(VLOOKUP(B65,'пр.взв'!$D$6:$M$70,3,0),"")</f>
        <v/>
      </c>
      <c r="D65" s="348" t="str">
        <f>IFERROR(VLOOKUP(B65,'пр.взв'!$D$6:$M$70,4,0),"")</f>
        <v/>
      </c>
      <c r="E65" s="348" t="str">
        <f>IFERROR(VLOOKUP(B65,'пр.взв'!$D$6:$M$70,6,0),"")</f>
        <v/>
      </c>
      <c r="F65" s="348" t="str">
        <f>IFERROR(VLOOKUP(B65,'пр.взв'!$D$6:$M$70,7,0),"")</f>
        <v/>
      </c>
      <c r="G65" s="348" t="str">
        <f>IFERROR(VLOOKUP(B65,'пр.взв'!$D$6:$M$70,8,0),"")</f>
        <v/>
      </c>
      <c r="H65" s="349" t="str">
        <f>IFERROR(VLOOKUP(B65,'пр.взв'!$D$6:$M$70,10,0),"")</f>
        <v/>
      </c>
    </row>
    <row r="66" ht="12.0" customHeight="1">
      <c r="A66" s="360" t="s">
        <v>356</v>
      </c>
      <c r="B66" s="347">
        <f>'пр.хода'!AI14</f>
        <v>5</v>
      </c>
      <c r="C66" s="348" t="str">
        <f>IFERROR(VLOOKUP(B66,'пр.взв'!$D$6:$M$70,3,0),"")</f>
        <v>КАНАТЧИКОВ Александр Андреевич</v>
      </c>
      <c r="D66" s="348" t="str">
        <f>IFERROR(VLOOKUP(B66,'пр.взв'!$D$6:$M$70,4,0),"")</f>
        <v>25.05.02, МС</v>
      </c>
      <c r="E66" s="348" t="str">
        <f>IFERROR(VLOOKUP(B66,'пр.взв'!$D$6:$M$70,6,0),"")</f>
        <v>УФО</v>
      </c>
      <c r="F66" s="348" t="str">
        <f>IFERROR(VLOOKUP(B66,'пр.взв'!$D$6:$M$70,7,0),"")</f>
        <v>Свердловская обл., Верхняя Пышма, АНО «КС УГМК»</v>
      </c>
      <c r="G66" s="348" t="str">
        <f>IFERROR(VLOOKUP(B66,'пр.взв'!$D$6:$M$70,8,0),"")</f>
        <v>Свердловская</v>
      </c>
      <c r="H66" s="349" t="str">
        <f>IFERROR(VLOOKUP(B66,'пр.взв'!$D$6:$M$70,10,0),"")</f>
        <v>Стенников В.Г , Бекетов ВВ</v>
      </c>
    </row>
    <row r="67" ht="12.0" customHeight="1">
      <c r="A67" s="360" t="s">
        <v>356</v>
      </c>
      <c r="B67" s="347">
        <f>'пр.хода'!AI43</f>
        <v>56</v>
      </c>
      <c r="C67" s="348" t="str">
        <f>IFERROR(VLOOKUP(B67,'пр.взв'!$D$6:$M$70,3,0),"")</f>
        <v/>
      </c>
      <c r="D67" s="348" t="str">
        <f>IFERROR(VLOOKUP(B67,'пр.взв'!$D$6:$M$70,4,0),"")</f>
        <v/>
      </c>
      <c r="E67" s="348" t="str">
        <f>IFERROR(VLOOKUP(B67,'пр.взв'!$D$6:$M$70,6,0),"")</f>
        <v/>
      </c>
      <c r="F67" s="348" t="str">
        <f>IFERROR(VLOOKUP(B67,'пр.взв'!$D$6:$M$70,7,0),"")</f>
        <v/>
      </c>
      <c r="G67" s="348" t="str">
        <f>IFERROR(VLOOKUP(B67,'пр.взв'!$D$6:$M$70,8,0),"")</f>
        <v/>
      </c>
      <c r="H67" s="349" t="str">
        <f>IFERROR(VLOOKUP(B67,'пр.взв'!$D$6:$M$70,10,0),"")</f>
        <v/>
      </c>
    </row>
    <row r="68" ht="12.0" customHeight="1">
      <c r="A68" s="360" t="s">
        <v>356</v>
      </c>
      <c r="B68" s="347">
        <f>'пр.хода'!AI34</f>
        <v>46</v>
      </c>
      <c r="C68" s="348" t="str">
        <f>IFERROR(VLOOKUP(B68,'пр.взв'!$D$6:$M$70,3,0),"")</f>
        <v/>
      </c>
      <c r="D68" s="348" t="str">
        <f>IFERROR(VLOOKUP(B68,'пр.взв'!$D$6:$M$70,4,0),"")</f>
        <v/>
      </c>
      <c r="E68" s="348" t="str">
        <f>IFERROR(VLOOKUP(B68,'пр.взв'!$D$6:$M$70,6,0),"")</f>
        <v/>
      </c>
      <c r="F68" s="348" t="str">
        <f>IFERROR(VLOOKUP(B68,'пр.взв'!$D$6:$M$70,7,0),"")</f>
        <v/>
      </c>
      <c r="G68" s="348" t="str">
        <f>IFERROR(VLOOKUP(B68,'пр.взв'!$D$6:$M$70,8,0),"")</f>
        <v/>
      </c>
      <c r="H68" s="349" t="str">
        <f>IFERROR(VLOOKUP(B68,'пр.взв'!$D$6:$M$70,10,0),"")</f>
        <v/>
      </c>
    </row>
    <row r="69" ht="12.0" customHeight="1">
      <c r="A69" s="373" t="s">
        <v>356</v>
      </c>
      <c r="B69" s="374">
        <f>'пр.хода'!AI25</f>
        <v>47</v>
      </c>
      <c r="C69" s="375" t="str">
        <f>IFERROR(VLOOKUP(B69,'пр.взв'!$D$6:$M$70,3,0),"")</f>
        <v/>
      </c>
      <c r="D69" s="375" t="str">
        <f>IFERROR(VLOOKUP(B69,'пр.взв'!$D$6:$M$70,4,0),"")</f>
        <v/>
      </c>
      <c r="E69" s="375" t="str">
        <f>IFERROR(VLOOKUP(B69,'пр.взв'!$D$6:$M$70,6,0),"")</f>
        <v/>
      </c>
      <c r="F69" s="375" t="str">
        <f>IFERROR(VLOOKUP(B69,'пр.взв'!$D$6:$M$70,7,0),"")</f>
        <v/>
      </c>
      <c r="G69" s="375" t="str">
        <f>IFERROR(VLOOKUP(B69,'пр.взв'!$D$6:$M$70,8,0),"")</f>
        <v/>
      </c>
      <c r="H69" s="376" t="str">
        <f>IFERROR(VLOOKUP(B69,'пр.взв'!$D$6:$M$70,10,0),"")</f>
        <v/>
      </c>
    </row>
    <row r="70" ht="12.0" customHeight="1"/>
    <row r="71" ht="12.0" customHeight="1">
      <c r="A71" s="196" t="str">
        <f>'пр.хода'!A73</f>
        <v>Гл.судья, судья ВК</v>
      </c>
      <c r="B71" s="7"/>
      <c r="C71" s="196"/>
      <c r="D71" s="197"/>
      <c r="E71" s="196"/>
      <c r="F71" s="377" t="str">
        <f>'пр.хода'!G73</f>
        <v>Болотский Р.М.</v>
      </c>
      <c r="H71" s="114" t="str">
        <f>'пр.хода'!J73</f>
        <v>Москва</v>
      </c>
    </row>
    <row r="72" ht="12.0" customHeight="1">
      <c r="A72" s="196"/>
      <c r="B72" s="7"/>
      <c r="C72" s="196"/>
      <c r="D72" s="196"/>
      <c r="E72" s="196"/>
      <c r="F72" s="196"/>
      <c r="H72" s="29"/>
    </row>
    <row r="73" ht="12.0" customHeight="1">
      <c r="A73" s="196"/>
      <c r="B73" s="7"/>
      <c r="C73" s="196"/>
      <c r="D73" s="196"/>
      <c r="E73" s="196"/>
      <c r="F73" s="196"/>
      <c r="H73" s="114"/>
    </row>
    <row r="74" ht="12.0" customHeight="1">
      <c r="A74" s="196" t="str">
        <f>'пр.хода'!T73</f>
        <v>Гл.секретарь, судья ВК</v>
      </c>
      <c r="B74" s="7"/>
      <c r="C74" s="196"/>
      <c r="D74" s="196"/>
      <c r="E74" s="196"/>
      <c r="F74" s="377" t="str">
        <f>'пр.хода'!AB73</f>
        <v>Зарипов  А.А,</v>
      </c>
      <c r="H74" s="114" t="str">
        <f>'пр.хода'!AC73</f>
        <v>Р. Татарстан</v>
      </c>
    </row>
    <row r="75" ht="12.0" customHeight="1">
      <c r="A75" s="7"/>
      <c r="B75" s="196"/>
      <c r="C75" s="196"/>
      <c r="D75" s="378"/>
      <c r="E75" s="196"/>
      <c r="F75" s="196"/>
      <c r="H75" s="196"/>
    </row>
    <row r="76" ht="12.0" customHeight="1">
      <c r="A76" s="7"/>
      <c r="B76" s="196"/>
      <c r="C76" s="196"/>
      <c r="D76" s="196"/>
      <c r="E76" s="196"/>
      <c r="F76" s="196"/>
      <c r="G76" s="196"/>
      <c r="H76" s="196"/>
    </row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75" customHeight="1"/>
    <row r="86" ht="12.0" customHeight="1"/>
    <row r="87" ht="12.0" customHeight="1">
      <c r="I87" s="7"/>
      <c r="J87" s="7"/>
    </row>
    <row r="88" ht="12.0" customHeight="1">
      <c r="I88" s="7"/>
      <c r="J88" s="7"/>
    </row>
    <row r="89" ht="12.0" customHeight="1">
      <c r="I89" s="7"/>
      <c r="J89" s="7"/>
    </row>
    <row r="90" ht="12.0" customHeight="1">
      <c r="I90" s="7"/>
      <c r="J90" s="7"/>
    </row>
    <row r="91" ht="12.0" customHeight="1">
      <c r="I91" s="7"/>
      <c r="J91" s="7"/>
    </row>
    <row r="92" ht="12.0" customHeight="1">
      <c r="I92" s="7"/>
      <c r="J92" s="7"/>
    </row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5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9" width="8.71"/>
  </cols>
  <sheetData>
    <row r="1" ht="30.75" customHeight="1">
      <c r="A1" s="379" t="str">
        <f>'пр.взв'!C2</f>
        <v>Чемпионат России по самбо среди мужчин (отбор на Чемпионат Мира и Европы) ЕКП № 23747</v>
      </c>
      <c r="B1" s="83"/>
      <c r="C1" s="83"/>
      <c r="D1" s="83"/>
      <c r="E1" s="83"/>
      <c r="F1" s="83"/>
      <c r="G1" s="83"/>
      <c r="H1" s="84"/>
    </row>
    <row r="2" ht="12.0" customHeight="1">
      <c r="A2" s="380" t="str">
        <f>'пр.взв'!A3</f>
        <v/>
      </c>
      <c r="B2" s="91"/>
      <c r="C2" s="91"/>
      <c r="D2" s="91"/>
      <c r="E2" s="91"/>
      <c r="F2" s="91"/>
      <c r="G2" s="91"/>
      <c r="H2" s="91"/>
    </row>
    <row r="3" ht="12.0" customHeight="1">
      <c r="A3" s="381" t="s">
        <v>357</v>
      </c>
    </row>
    <row r="4" ht="12.0" customHeight="1">
      <c r="B4" s="382"/>
      <c r="C4" s="383"/>
      <c r="D4" s="384" t="str">
        <f>'пр.взв'!G4</f>
        <v>В.к.  88  кг</v>
      </c>
      <c r="E4" s="83"/>
      <c r="F4" s="84"/>
      <c r="G4" s="383"/>
      <c r="H4" s="383"/>
    </row>
    <row r="5" ht="12.0" customHeight="1">
      <c r="A5" s="383"/>
      <c r="B5" s="383"/>
      <c r="C5" s="383"/>
      <c r="D5" s="383"/>
      <c r="E5" s="383"/>
      <c r="F5" s="383"/>
      <c r="G5" s="383"/>
      <c r="H5" s="383"/>
    </row>
    <row r="6" ht="12.0" customHeight="1">
      <c r="A6" s="385" t="s">
        <v>358</v>
      </c>
      <c r="B6" s="386" t="str">
        <f>IFERROR(VLOOKUP(I6,'пр.взв'!$D$6:$M$70,2,0),"")</f>
        <v/>
      </c>
      <c r="C6" s="91"/>
      <c r="D6" s="91"/>
      <c r="E6" s="91"/>
      <c r="F6" s="91"/>
      <c r="G6" s="91"/>
      <c r="H6" s="387" t="str">
        <f>IFERROR(VLOOKUP(I6,'пр.взв'!$D$6:$M$70,4,0),"")</f>
        <v/>
      </c>
      <c r="I6" s="383" t="str">
        <f>'ит.пр'!B6</f>
        <v/>
      </c>
    </row>
    <row r="7" ht="12.0" customHeight="1">
      <c r="A7" s="388"/>
      <c r="H7" s="325"/>
      <c r="I7" s="383"/>
    </row>
    <row r="8" ht="12.0" customHeight="1">
      <c r="A8" s="388"/>
      <c r="B8" s="389" t="str">
        <f>IFERROR(VLOOKUP(I6,'пр.взв'!$D$6:$M$70,6,0),"")</f>
        <v/>
      </c>
      <c r="E8" s="389" t="str">
        <f>IFERROR(VLOOKUP(I6,'пр.взв'!$D$6:$M$70,7,0),"")</f>
        <v/>
      </c>
      <c r="H8" s="325"/>
      <c r="I8" s="383"/>
    </row>
    <row r="9" ht="12.0" customHeight="1">
      <c r="A9" s="390"/>
      <c r="B9" s="78"/>
      <c r="C9" s="78"/>
      <c r="D9" s="78"/>
      <c r="E9" s="78"/>
      <c r="F9" s="78"/>
      <c r="G9" s="78"/>
      <c r="H9" s="81"/>
      <c r="I9" s="383"/>
    </row>
    <row r="10" ht="12.0" customHeight="1">
      <c r="A10" s="383"/>
      <c r="B10" s="383"/>
      <c r="C10" s="383"/>
      <c r="D10" s="383"/>
      <c r="E10" s="383"/>
      <c r="F10" s="383"/>
      <c r="G10" s="383"/>
      <c r="H10" s="383"/>
      <c r="I10" s="383"/>
    </row>
    <row r="11" ht="17.25" customHeight="1">
      <c r="A11" s="391" t="s">
        <v>359</v>
      </c>
      <c r="B11" s="386" t="str">
        <f>IFERROR(VLOOKUP(I11,'пр.взв'!$D$6:$M$70,2,0),"")</f>
        <v/>
      </c>
      <c r="C11" s="91"/>
      <c r="D11" s="91"/>
      <c r="E11" s="91"/>
      <c r="F11" s="91"/>
      <c r="G11" s="91"/>
      <c r="H11" s="387" t="str">
        <f>IFERROR(VLOOKUP(I11,'пр.взв'!$D$6:$M$70,4,0),"")</f>
        <v/>
      </c>
      <c r="I11" s="383" t="str">
        <f>'ит.пр'!B7</f>
        <v/>
      </c>
    </row>
    <row r="12" ht="17.25" customHeight="1">
      <c r="A12" s="388"/>
      <c r="H12" s="325"/>
      <c r="I12" s="383"/>
    </row>
    <row r="13" ht="12.0" customHeight="1">
      <c r="A13" s="388"/>
      <c r="B13" s="389" t="str">
        <f>IFERROR(VLOOKUP(I11,'пр.взв'!$D$6:$M$70,6,0),"")</f>
        <v/>
      </c>
      <c r="E13" s="389" t="str">
        <f>IFERROR(VLOOKUP(I11,'пр.взв'!$D$6:$M$70,7,0),"")</f>
        <v/>
      </c>
      <c r="H13" s="325"/>
      <c r="I13" s="383"/>
    </row>
    <row r="14" ht="12.0" customHeight="1">
      <c r="A14" s="390"/>
      <c r="B14" s="78"/>
      <c r="C14" s="78"/>
      <c r="D14" s="78"/>
      <c r="E14" s="78"/>
      <c r="F14" s="78"/>
      <c r="G14" s="78"/>
      <c r="H14" s="81"/>
      <c r="I14" s="383"/>
    </row>
    <row r="15" ht="12.0" customHeight="1">
      <c r="A15" s="383"/>
      <c r="B15" s="383"/>
      <c r="C15" s="383"/>
      <c r="D15" s="383"/>
      <c r="E15" s="383"/>
      <c r="F15" s="383"/>
      <c r="G15" s="383"/>
      <c r="H15" s="383"/>
      <c r="I15" s="383"/>
    </row>
    <row r="16" ht="17.25" customHeight="1">
      <c r="A16" s="392" t="s">
        <v>360</v>
      </c>
      <c r="B16" s="386" t="str">
        <f>IFERROR(VLOOKUP(I16,'пр.взв'!$D$6:$M$70,2,0),"")</f>
        <v/>
      </c>
      <c r="C16" s="91"/>
      <c r="D16" s="91"/>
      <c r="E16" s="91"/>
      <c r="F16" s="91"/>
      <c r="G16" s="91"/>
      <c r="H16" s="387" t="str">
        <f>IFERROR(VLOOKUP(I16,'пр.взв'!$D$6:$M$70,4,0),"")</f>
        <v/>
      </c>
      <c r="I16" s="383" t="str">
        <f>'ит.пр'!B8</f>
        <v/>
      </c>
    </row>
    <row r="17" ht="17.25" customHeight="1">
      <c r="A17" s="388"/>
      <c r="H17" s="325"/>
      <c r="I17" s="383"/>
    </row>
    <row r="18" ht="12.0" customHeight="1">
      <c r="A18" s="388"/>
      <c r="B18" s="389" t="str">
        <f>IFERROR(VLOOKUP(I16,'пр.взв'!$D$6:$M$70,6,0),"")</f>
        <v/>
      </c>
      <c r="E18" s="389" t="str">
        <f>IFERROR(VLOOKUP(I16,'пр.взв'!$D$6:$M$70,7,0),"")</f>
        <v/>
      </c>
      <c r="H18" s="325"/>
      <c r="I18" s="383"/>
    </row>
    <row r="19" ht="12.0" customHeight="1">
      <c r="A19" s="390"/>
      <c r="B19" s="78"/>
      <c r="C19" s="78"/>
      <c r="D19" s="78"/>
      <c r="E19" s="78"/>
      <c r="F19" s="78"/>
      <c r="G19" s="78"/>
      <c r="H19" s="81"/>
      <c r="I19" s="383"/>
    </row>
    <row r="20" ht="12.0" customHeight="1">
      <c r="A20" s="383"/>
      <c r="B20" s="383"/>
      <c r="C20" s="383"/>
      <c r="D20" s="383"/>
      <c r="E20" s="383"/>
      <c r="F20" s="383"/>
      <c r="G20" s="383"/>
      <c r="H20" s="383"/>
      <c r="I20" s="383"/>
    </row>
    <row r="21" ht="17.25" customHeight="1">
      <c r="A21" s="392" t="s">
        <v>360</v>
      </c>
      <c r="B21" s="386" t="str">
        <f>IFERROR(VLOOKUP(I21,'пр.взв'!$D$6:$M$70,2,0),"")</f>
        <v/>
      </c>
      <c r="C21" s="91"/>
      <c r="D21" s="91"/>
      <c r="E21" s="91"/>
      <c r="F21" s="91"/>
      <c r="G21" s="91"/>
      <c r="H21" s="387" t="str">
        <f>IFERROR(VLOOKUP(I21,'пр.взв'!$D$6:$M$70,4,0),"")</f>
        <v/>
      </c>
      <c r="I21" s="383" t="str">
        <f>'ит.пр'!B9</f>
        <v/>
      </c>
    </row>
    <row r="22" ht="17.25" customHeight="1">
      <c r="A22" s="388"/>
      <c r="H22" s="325"/>
      <c r="I22" s="383"/>
    </row>
    <row r="23" ht="12.0" customHeight="1">
      <c r="A23" s="388"/>
      <c r="B23" s="389" t="str">
        <f>IFERROR(VLOOKUP(I21,'пр.взв'!$D$6:$M$70,6,0),"")</f>
        <v/>
      </c>
      <c r="E23" s="389" t="str">
        <f>IFERROR(VLOOKUP(I21,'пр.взв'!$D$6:$M$70,7,0),"")</f>
        <v/>
      </c>
      <c r="H23" s="325"/>
      <c r="I23" s="383"/>
    </row>
    <row r="24" ht="12.0" customHeight="1">
      <c r="A24" s="390"/>
      <c r="B24" s="78"/>
      <c r="C24" s="78"/>
      <c r="D24" s="78"/>
      <c r="E24" s="78"/>
      <c r="F24" s="78"/>
      <c r="G24" s="78"/>
      <c r="H24" s="81"/>
      <c r="I24" s="383"/>
    </row>
    <row r="25" ht="12.0" customHeight="1">
      <c r="A25" s="383"/>
      <c r="B25" s="383"/>
      <c r="C25" s="383"/>
      <c r="D25" s="383"/>
      <c r="E25" s="383"/>
      <c r="F25" s="383"/>
      <c r="G25" s="383"/>
      <c r="H25" s="383"/>
    </row>
    <row r="26" ht="12.0" customHeight="1">
      <c r="A26" s="383" t="s">
        <v>361</v>
      </c>
      <c r="B26" s="383"/>
      <c r="C26" s="383"/>
      <c r="D26" s="383"/>
      <c r="E26" s="383"/>
      <c r="F26" s="383"/>
      <c r="G26" s="383"/>
      <c r="H26" s="383"/>
    </row>
    <row r="27" ht="12.0" customHeight="1"/>
    <row r="28" ht="12.0" customHeight="1">
      <c r="A28" s="393" t="str">
        <f>IFERROR(VLOOKUP(I28,'пр.взв'!$D$6:$M$70,10,0),"")</f>
        <v/>
      </c>
      <c r="B28" s="91"/>
      <c r="C28" s="91"/>
      <c r="D28" s="91"/>
      <c r="E28" s="91"/>
      <c r="F28" s="91"/>
      <c r="G28" s="91"/>
      <c r="H28" s="75"/>
      <c r="I28" s="203" t="str">
        <f>I6</f>
        <v/>
      </c>
    </row>
    <row r="29" ht="12.0" customHeight="1">
      <c r="A29" s="80"/>
      <c r="B29" s="78"/>
      <c r="C29" s="78"/>
      <c r="D29" s="78"/>
      <c r="E29" s="78"/>
      <c r="F29" s="78"/>
      <c r="G29" s="78"/>
      <c r="H29" s="81"/>
    </row>
    <row r="30" ht="12.0" customHeight="1"/>
    <row r="31" ht="12.0" customHeight="1"/>
    <row r="32" ht="12.0" customHeight="1">
      <c r="A32" s="383" t="s">
        <v>362</v>
      </c>
      <c r="B32" s="383"/>
      <c r="C32" s="383"/>
      <c r="D32" s="383"/>
      <c r="E32" s="383"/>
      <c r="F32" s="383"/>
      <c r="G32" s="383"/>
      <c r="H32" s="383"/>
    </row>
    <row r="33" ht="12.0" customHeight="1">
      <c r="A33" s="383"/>
      <c r="B33" s="383"/>
      <c r="C33" s="383"/>
      <c r="D33" s="383"/>
      <c r="E33" s="383"/>
      <c r="F33" s="383"/>
      <c r="G33" s="383"/>
      <c r="H33" s="383"/>
    </row>
    <row r="34" ht="12.0" customHeight="1">
      <c r="A34" s="383"/>
      <c r="B34" s="383"/>
      <c r="C34" s="383"/>
      <c r="D34" s="383"/>
      <c r="E34" s="383"/>
      <c r="F34" s="383"/>
      <c r="G34" s="383"/>
      <c r="H34" s="383"/>
    </row>
    <row r="35" ht="12.0" customHeight="1">
      <c r="A35" s="394"/>
      <c r="B35" s="394"/>
      <c r="C35" s="394"/>
      <c r="D35" s="394"/>
      <c r="E35" s="394"/>
      <c r="F35" s="394"/>
      <c r="G35" s="394"/>
      <c r="H35" s="394"/>
    </row>
    <row r="36" ht="12.0" customHeight="1">
      <c r="A36" s="383"/>
      <c r="B36" s="383"/>
      <c r="C36" s="383"/>
      <c r="D36" s="383"/>
      <c r="E36" s="383"/>
      <c r="F36" s="383"/>
      <c r="G36" s="383"/>
      <c r="H36" s="383"/>
    </row>
    <row r="37" ht="12.0" customHeight="1">
      <c r="A37" s="394"/>
      <c r="B37" s="394"/>
      <c r="C37" s="394"/>
      <c r="D37" s="394"/>
      <c r="E37" s="394"/>
      <c r="F37" s="394"/>
      <c r="G37" s="394"/>
      <c r="H37" s="394"/>
    </row>
    <row r="38" ht="12.0" customHeight="1">
      <c r="A38" s="395"/>
      <c r="B38" s="395"/>
      <c r="C38" s="395"/>
      <c r="D38" s="395"/>
      <c r="E38" s="395"/>
      <c r="F38" s="395"/>
      <c r="G38" s="395"/>
      <c r="H38" s="395"/>
    </row>
    <row r="39" ht="12.0" customHeight="1">
      <c r="A39" s="394"/>
      <c r="B39" s="394"/>
      <c r="C39" s="394"/>
      <c r="D39" s="394"/>
      <c r="E39" s="394"/>
      <c r="F39" s="394"/>
      <c r="G39" s="394"/>
      <c r="H39" s="394"/>
    </row>
    <row r="40" ht="12.0" customHeight="1">
      <c r="A40" s="395"/>
      <c r="B40" s="395"/>
      <c r="C40" s="395"/>
      <c r="D40" s="395"/>
      <c r="E40" s="395"/>
      <c r="F40" s="395"/>
      <c r="G40" s="395"/>
      <c r="H40" s="395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96" t="s">
        <v>363</v>
      </c>
    </row>
    <row r="2" ht="13.5" customHeight="1">
      <c r="A2" s="397"/>
      <c r="H2" s="396" t="str">
        <f>'пр.взв'!D4</f>
        <v/>
      </c>
    </row>
    <row r="3" ht="12.0" customHeight="1">
      <c r="A3" s="398">
        <v>2.0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</row>
    <row r="4" ht="12.0" customHeight="1">
      <c r="A4" s="399"/>
      <c r="B4" s="101"/>
      <c r="C4" s="101"/>
      <c r="D4" s="101"/>
      <c r="E4" s="103"/>
      <c r="F4" s="103"/>
      <c r="H4" s="396" t="s">
        <v>283</v>
      </c>
    </row>
    <row r="5" ht="12.0" customHeight="1">
      <c r="A5" s="400">
        <v>34.0</v>
      </c>
      <c r="B5" s="110" t="str">
        <f>VLOOKUP(A5,#REF!,2,FALSE)</f>
        <v>#REF!</v>
      </c>
      <c r="C5" s="110" t="str">
        <f>VLOOKUP(A5,#REF!,3,FALSE)</f>
        <v>#REF!</v>
      </c>
      <c r="D5" s="110" t="str">
        <f>VLOOKUP(A5,#REF!,4,FALSE)</f>
        <v>#REF!</v>
      </c>
      <c r="E5" s="401"/>
      <c r="F5" s="103"/>
      <c r="G5" s="103"/>
    </row>
    <row r="6" ht="12.0" customHeight="1">
      <c r="A6" s="80"/>
      <c r="B6" s="121"/>
      <c r="C6" s="121"/>
      <c r="D6" s="121"/>
      <c r="E6" s="402"/>
      <c r="F6" s="122"/>
      <c r="G6" s="103"/>
    </row>
    <row r="7" ht="12.0" customHeight="1">
      <c r="A7" s="398">
        <v>18.0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2"/>
      <c r="F7" s="113"/>
      <c r="G7" s="103"/>
    </row>
    <row r="8" ht="12.0" customHeight="1">
      <c r="A8" s="399"/>
      <c r="B8" s="101"/>
      <c r="C8" s="101"/>
      <c r="D8" s="101"/>
      <c r="E8" s="403"/>
      <c r="F8" s="404"/>
      <c r="G8" s="103"/>
    </row>
    <row r="9" ht="12.0" customHeight="1">
      <c r="A9" s="400">
        <v>50.0</v>
      </c>
      <c r="B9" s="110" t="str">
        <f>VLOOKUP(A9,#REF!,2,FALSE)</f>
        <v>#REF!</v>
      </c>
      <c r="C9" s="110" t="str">
        <f>VLOOKUP(A9,#REF!,3,FALSE)</f>
        <v>#REF!</v>
      </c>
      <c r="D9" s="110" t="str">
        <f>VLOOKUP(A9,#REF!,4,FALSE)</f>
        <v>#REF!</v>
      </c>
      <c r="E9" s="405"/>
      <c r="F9" s="404"/>
      <c r="G9" s="103"/>
    </row>
    <row r="10" ht="12.0" customHeight="1">
      <c r="A10" s="80"/>
      <c r="B10" s="121"/>
      <c r="C10" s="121"/>
      <c r="D10" s="121"/>
      <c r="E10" s="103"/>
      <c r="F10" s="404"/>
      <c r="G10" s="122"/>
    </row>
    <row r="11" ht="12.0" customHeight="1">
      <c r="A11" s="398">
        <v>10.0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4"/>
      <c r="G11" s="113"/>
    </row>
    <row r="12" ht="12.0" customHeight="1">
      <c r="A12" s="399"/>
      <c r="B12" s="101"/>
      <c r="C12" s="101"/>
      <c r="D12" s="101"/>
      <c r="E12" s="406"/>
      <c r="F12" s="404"/>
      <c r="G12" s="404"/>
    </row>
    <row r="13" ht="12.0" customHeight="1">
      <c r="A13" s="400">
        <v>42.0</v>
      </c>
      <c r="B13" s="110" t="str">
        <f>VLOOKUP(A13,#REF!,2,FALSE)</f>
        <v>#REF!</v>
      </c>
      <c r="C13" s="110" t="str">
        <f>VLOOKUP(A13,#REF!,3,FALSE)</f>
        <v>#REF!</v>
      </c>
      <c r="D13" s="110" t="str">
        <f>VLOOKUP(A13,#REF!,4,FALSE)</f>
        <v>#REF!</v>
      </c>
      <c r="E13" s="401"/>
      <c r="F13" s="404"/>
      <c r="G13" s="404"/>
    </row>
    <row r="14" ht="12.0" customHeight="1">
      <c r="A14" s="80"/>
      <c r="B14" s="121"/>
      <c r="C14" s="121"/>
      <c r="D14" s="121"/>
      <c r="E14" s="402"/>
      <c r="F14" s="407"/>
      <c r="G14" s="404"/>
    </row>
    <row r="15" ht="12.0" customHeight="1">
      <c r="A15" s="398">
        <v>26.0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2"/>
      <c r="F15" s="103"/>
      <c r="G15" s="404"/>
    </row>
    <row r="16" ht="12.0" customHeight="1">
      <c r="A16" s="399"/>
      <c r="B16" s="101"/>
      <c r="C16" s="101"/>
      <c r="D16" s="101"/>
      <c r="E16" s="403"/>
      <c r="F16" s="103"/>
      <c r="G16" s="404"/>
    </row>
    <row r="17" ht="12.0" customHeight="1">
      <c r="A17" s="400">
        <v>58.0</v>
      </c>
      <c r="B17" s="110" t="str">
        <f>VLOOKUP(A17,#REF!,2,FALSE)</f>
        <v>#REF!</v>
      </c>
      <c r="C17" s="110" t="str">
        <f>VLOOKUP(A17,#REF!,3,FALSE)</f>
        <v>#REF!</v>
      </c>
      <c r="D17" s="110" t="str">
        <f>VLOOKUP(A17,#REF!,4,FALSE)</f>
        <v>#REF!</v>
      </c>
      <c r="E17" s="405"/>
      <c r="F17" s="103"/>
      <c r="G17" s="404"/>
    </row>
    <row r="18" ht="12.0" customHeight="1">
      <c r="A18" s="80"/>
      <c r="B18" s="121"/>
      <c r="C18" s="121"/>
      <c r="D18" s="121"/>
      <c r="E18" s="103"/>
      <c r="F18" s="103"/>
      <c r="G18" s="404"/>
    </row>
    <row r="19" ht="12.0" customHeight="1">
      <c r="A19" s="398">
        <v>6.0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4"/>
      <c r="H19" s="408"/>
    </row>
    <row r="20" ht="12.0" customHeight="1">
      <c r="A20" s="399"/>
      <c r="B20" s="101"/>
      <c r="C20" s="101"/>
      <c r="D20" s="101"/>
      <c r="E20" s="406"/>
      <c r="F20" s="103"/>
      <c r="G20" s="404"/>
      <c r="H20" s="144"/>
    </row>
    <row r="21" ht="12.0" customHeight="1">
      <c r="A21" s="400">
        <v>38.0</v>
      </c>
      <c r="B21" s="110" t="str">
        <f>VLOOKUP(A21,#REF!,2,FALSE)</f>
        <v>#REF!</v>
      </c>
      <c r="C21" s="110" t="str">
        <f>VLOOKUP(A21,#REF!,3,FALSE)</f>
        <v>#REF!</v>
      </c>
      <c r="D21" s="110" t="str">
        <f>VLOOKUP(A21,#REF!,4,FALSE)</f>
        <v>#REF!</v>
      </c>
      <c r="E21" s="401"/>
      <c r="F21" s="103"/>
      <c r="G21" s="404"/>
      <c r="H21" s="144"/>
    </row>
    <row r="22" ht="12.0" customHeight="1">
      <c r="A22" s="80"/>
      <c r="B22" s="121"/>
      <c r="C22" s="121"/>
      <c r="D22" s="121"/>
      <c r="E22" s="402"/>
      <c r="F22" s="122"/>
      <c r="G22" s="404"/>
      <c r="H22" s="144"/>
    </row>
    <row r="23" ht="12.0" customHeight="1">
      <c r="A23" s="398">
        <v>22.0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2"/>
      <c r="F23" s="113"/>
      <c r="G23" s="404"/>
      <c r="H23" s="144"/>
    </row>
    <row r="24" ht="12.0" customHeight="1">
      <c r="A24" s="399"/>
      <c r="B24" s="101"/>
      <c r="C24" s="101"/>
      <c r="D24" s="101"/>
      <c r="E24" s="403"/>
      <c r="F24" s="404"/>
      <c r="G24" s="404"/>
      <c r="H24" s="144"/>
    </row>
    <row r="25" ht="12.0" customHeight="1">
      <c r="A25" s="400">
        <v>54.0</v>
      </c>
      <c r="B25" s="110" t="str">
        <f>VLOOKUP(A25,#REF!,2,FALSE)</f>
        <v>#REF!</v>
      </c>
      <c r="C25" s="110" t="str">
        <f>VLOOKUP(A25,#REF!,3,FALSE)</f>
        <v>#REF!</v>
      </c>
      <c r="D25" s="110" t="str">
        <f>VLOOKUP(A25,#REF!,4,FALSE)</f>
        <v>#REF!</v>
      </c>
      <c r="E25" s="405"/>
      <c r="F25" s="404"/>
      <c r="G25" s="404"/>
      <c r="H25" s="144"/>
    </row>
    <row r="26" ht="12.0" customHeight="1">
      <c r="A26" s="80"/>
      <c r="B26" s="121"/>
      <c r="C26" s="121"/>
      <c r="D26" s="121"/>
      <c r="E26" s="103"/>
      <c r="F26" s="404"/>
      <c r="G26" s="404"/>
      <c r="H26" s="144"/>
    </row>
    <row r="27" ht="12.0" customHeight="1">
      <c r="A27" s="398">
        <v>14.0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4"/>
      <c r="G27" s="407"/>
      <c r="H27" s="144"/>
    </row>
    <row r="28" ht="12.0" customHeight="1">
      <c r="A28" s="399"/>
      <c r="B28" s="101"/>
      <c r="C28" s="101"/>
      <c r="D28" s="101"/>
      <c r="E28" s="406"/>
      <c r="F28" s="404"/>
      <c r="G28" s="103"/>
      <c r="H28" s="144"/>
    </row>
    <row r="29" ht="12.0" customHeight="1">
      <c r="A29" s="400">
        <v>46.0</v>
      </c>
      <c r="B29" s="110" t="str">
        <f>VLOOKUP(A29,#REF!,2,FALSE)</f>
        <v>#REF!</v>
      </c>
      <c r="C29" s="110" t="str">
        <f>VLOOKUP(A29,#REF!,3,FALSE)</f>
        <v>#REF!</v>
      </c>
      <c r="D29" s="110" t="str">
        <f>VLOOKUP(A29,#REF!,4,FALSE)</f>
        <v>#REF!</v>
      </c>
      <c r="E29" s="401"/>
      <c r="F29" s="404"/>
      <c r="G29" s="103"/>
      <c r="H29" s="144"/>
    </row>
    <row r="30" ht="12.0" customHeight="1">
      <c r="A30" s="80"/>
      <c r="B30" s="121"/>
      <c r="C30" s="121"/>
      <c r="D30" s="121"/>
      <c r="E30" s="402"/>
      <c r="F30" s="407"/>
      <c r="G30" s="103"/>
      <c r="H30" s="144"/>
    </row>
    <row r="31" ht="12.0" customHeight="1">
      <c r="A31" s="398">
        <v>30.0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2"/>
      <c r="F31" s="103"/>
      <c r="G31" s="103"/>
      <c r="H31" s="144"/>
    </row>
    <row r="32" ht="12.0" customHeight="1">
      <c r="A32" s="399"/>
      <c r="B32" s="101"/>
      <c r="C32" s="101"/>
      <c r="D32" s="101"/>
      <c r="E32" s="403"/>
      <c r="F32" s="103"/>
      <c r="G32" s="103"/>
      <c r="H32" s="144"/>
    </row>
    <row r="33" ht="12.0" customHeight="1">
      <c r="A33" s="400">
        <v>62.0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5"/>
      <c r="F33" s="103"/>
      <c r="G33" s="103"/>
      <c r="H33" s="144"/>
    </row>
    <row r="34" ht="12.0" customHeight="1">
      <c r="A34" s="80"/>
      <c r="B34" s="121"/>
      <c r="C34" s="121"/>
      <c r="D34" s="121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09"/>
    </row>
    <row r="36" ht="12.0" customHeight="1">
      <c r="A36" s="398">
        <v>4.0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H36" s="144"/>
    </row>
    <row r="37" ht="12.0" customHeight="1">
      <c r="A37" s="399"/>
      <c r="B37" s="101"/>
      <c r="C37" s="101"/>
      <c r="D37" s="101"/>
      <c r="E37" s="103"/>
      <c r="F37" s="103"/>
      <c r="H37" s="144"/>
    </row>
    <row r="38" ht="12.0" customHeight="1">
      <c r="A38" s="400">
        <v>36.0</v>
      </c>
      <c r="B38" s="110" t="str">
        <f>VLOOKUP(A38,#REF!,2,FALSE)</f>
        <v>#REF!</v>
      </c>
      <c r="C38" s="110" t="str">
        <f>VLOOKUP(A38,#REF!,3,FALSE)</f>
        <v>#REF!</v>
      </c>
      <c r="D38" s="110" t="str">
        <f>VLOOKUP(A38,#REF!,4,FALSE)</f>
        <v>#REF!</v>
      </c>
      <c r="E38" s="401"/>
      <c r="F38" s="103"/>
      <c r="G38" s="103"/>
      <c r="H38" s="144"/>
    </row>
    <row r="39" ht="12.0" customHeight="1">
      <c r="A39" s="80"/>
      <c r="B39" s="121"/>
      <c r="C39" s="121"/>
      <c r="D39" s="121"/>
      <c r="E39" s="402"/>
      <c r="F39" s="122"/>
      <c r="G39" s="103"/>
      <c r="H39" s="144"/>
    </row>
    <row r="40" ht="12.0" customHeight="1">
      <c r="A40" s="410">
        <v>20.0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2"/>
      <c r="F40" s="113"/>
      <c r="G40" s="103"/>
      <c r="H40" s="144"/>
    </row>
    <row r="41" ht="12.0" customHeight="1">
      <c r="A41" s="399"/>
      <c r="B41" s="101"/>
      <c r="C41" s="101"/>
      <c r="D41" s="101"/>
      <c r="E41" s="403"/>
      <c r="F41" s="404"/>
      <c r="G41" s="103"/>
      <c r="H41" s="144"/>
    </row>
    <row r="42" ht="12.0" customHeight="1">
      <c r="A42" s="400">
        <v>52.0</v>
      </c>
      <c r="B42" s="110" t="str">
        <f>VLOOKUP(A42,#REF!,2,FALSE)</f>
        <v>#REF!</v>
      </c>
      <c r="C42" s="110" t="str">
        <f>VLOOKUP(A42,#REF!,3,FALSE)</f>
        <v>#REF!</v>
      </c>
      <c r="D42" s="110" t="str">
        <f>VLOOKUP(A42,#REF!,4,FALSE)</f>
        <v>#REF!</v>
      </c>
      <c r="E42" s="405"/>
      <c r="F42" s="404"/>
      <c r="G42" s="103"/>
      <c r="H42" s="144"/>
    </row>
    <row r="43" ht="12.0" customHeight="1">
      <c r="A43" s="80"/>
      <c r="B43" s="121"/>
      <c r="C43" s="121"/>
      <c r="D43" s="121"/>
      <c r="E43" s="103"/>
      <c r="F43" s="404"/>
      <c r="G43" s="122"/>
      <c r="H43" s="144"/>
    </row>
    <row r="44" ht="12.0" customHeight="1">
      <c r="A44" s="398">
        <v>12.0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4"/>
      <c r="G44" s="113"/>
      <c r="H44" s="144"/>
    </row>
    <row r="45" ht="12.0" customHeight="1">
      <c r="A45" s="399"/>
      <c r="B45" s="101"/>
      <c r="C45" s="101"/>
      <c r="D45" s="101"/>
      <c r="E45" s="406"/>
      <c r="F45" s="404"/>
      <c r="G45" s="404"/>
      <c r="H45" s="144"/>
    </row>
    <row r="46" ht="12.0" customHeight="1">
      <c r="A46" s="400">
        <v>44.0</v>
      </c>
      <c r="B46" s="110" t="str">
        <f>VLOOKUP(A46,#REF!,2,FALSE)</f>
        <v>#REF!</v>
      </c>
      <c r="C46" s="110" t="str">
        <f>VLOOKUP(A46,#REF!,3,FALSE)</f>
        <v>#REF!</v>
      </c>
      <c r="D46" s="110" t="str">
        <f>VLOOKUP(A46,#REF!,4,FALSE)</f>
        <v>#REF!</v>
      </c>
      <c r="E46" s="401"/>
      <c r="F46" s="404"/>
      <c r="G46" s="404"/>
      <c r="H46" s="144"/>
    </row>
    <row r="47" ht="12.0" customHeight="1">
      <c r="A47" s="80"/>
      <c r="B47" s="121"/>
      <c r="C47" s="121"/>
      <c r="D47" s="121"/>
      <c r="E47" s="402"/>
      <c r="F47" s="407"/>
      <c r="G47" s="404"/>
      <c r="H47" s="144"/>
    </row>
    <row r="48" ht="12.0" customHeight="1">
      <c r="A48" s="398">
        <v>28.0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2"/>
      <c r="F48" s="103"/>
      <c r="G48" s="404"/>
      <c r="H48" s="144"/>
    </row>
    <row r="49" ht="12.0" customHeight="1">
      <c r="A49" s="399"/>
      <c r="B49" s="101"/>
      <c r="C49" s="101"/>
      <c r="D49" s="101"/>
      <c r="E49" s="403"/>
      <c r="F49" s="103"/>
      <c r="G49" s="404"/>
      <c r="H49" s="144"/>
    </row>
    <row r="50" ht="12.0" customHeight="1">
      <c r="A50" s="400">
        <v>60.0</v>
      </c>
      <c r="B50" s="110" t="str">
        <f>VLOOKUP(A50,#REF!,2,FALSE)</f>
        <v>#REF!</v>
      </c>
      <c r="C50" s="110" t="str">
        <f>VLOOKUP(A50,#REF!,3,FALSE)</f>
        <v>#REF!</v>
      </c>
      <c r="D50" s="110" t="str">
        <f>VLOOKUP(A50,#REF!,4,FALSE)</f>
        <v>#REF!</v>
      </c>
      <c r="E50" s="405"/>
      <c r="F50" s="103"/>
      <c r="G50" s="404"/>
      <c r="H50" s="144"/>
    </row>
    <row r="51" ht="12.0" customHeight="1">
      <c r="A51" s="80"/>
      <c r="B51" s="121"/>
      <c r="C51" s="121"/>
      <c r="D51" s="121"/>
      <c r="E51" s="103"/>
      <c r="F51" s="103"/>
      <c r="G51" s="404"/>
      <c r="H51" s="144"/>
    </row>
    <row r="52" ht="12.0" customHeight="1">
      <c r="A52" s="398">
        <v>8.0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4"/>
      <c r="H52" s="144"/>
    </row>
    <row r="53" ht="12.0" customHeight="1">
      <c r="A53" s="399"/>
      <c r="B53" s="101"/>
      <c r="C53" s="101"/>
      <c r="D53" s="101"/>
      <c r="E53" s="406"/>
      <c r="F53" s="103"/>
      <c r="G53" s="404"/>
      <c r="H53" s="409"/>
    </row>
    <row r="54" ht="12.0" customHeight="1">
      <c r="A54" s="400">
        <v>40.0</v>
      </c>
      <c r="B54" s="110" t="str">
        <f>VLOOKUP(A54,#REF!,2,FALSE)</f>
        <v>#REF!</v>
      </c>
      <c r="C54" s="110" t="str">
        <f>VLOOKUP(A54,#REF!,3,FALSE)</f>
        <v>#REF!</v>
      </c>
      <c r="D54" s="110" t="str">
        <f>VLOOKUP(A54,#REF!,4,FALSE)</f>
        <v>#REF!</v>
      </c>
      <c r="E54" s="401"/>
      <c r="F54" s="103"/>
      <c r="G54" s="404"/>
    </row>
    <row r="55" ht="12.0" customHeight="1">
      <c r="A55" s="80"/>
      <c r="B55" s="121"/>
      <c r="C55" s="121"/>
      <c r="D55" s="121"/>
      <c r="E55" s="402"/>
      <c r="F55" s="122"/>
      <c r="G55" s="404"/>
    </row>
    <row r="56" ht="12.0" customHeight="1">
      <c r="A56" s="398">
        <v>24.0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2"/>
      <c r="F56" s="113"/>
      <c r="G56" s="404"/>
    </row>
    <row r="57" ht="12.0" customHeight="1">
      <c r="A57" s="399"/>
      <c r="B57" s="101"/>
      <c r="C57" s="101"/>
      <c r="D57" s="101"/>
      <c r="E57" s="403"/>
      <c r="F57" s="404"/>
      <c r="G57" s="404"/>
    </row>
    <row r="58" ht="12.0" customHeight="1">
      <c r="A58" s="400">
        <v>56.0</v>
      </c>
      <c r="B58" s="110" t="str">
        <f>VLOOKUP(A58,#REF!,2,FALSE)</f>
        <v>#REF!</v>
      </c>
      <c r="C58" s="110" t="str">
        <f>VLOOKUP(A58,#REF!,3,FALSE)</f>
        <v>#REF!</v>
      </c>
      <c r="D58" s="110" t="str">
        <f>VLOOKUP(A58,#REF!,4,FALSE)</f>
        <v>#REF!</v>
      </c>
      <c r="E58" s="405"/>
      <c r="F58" s="404"/>
      <c r="G58" s="404"/>
    </row>
    <row r="59" ht="12.0" customHeight="1">
      <c r="A59" s="80"/>
      <c r="B59" s="121"/>
      <c r="C59" s="121"/>
      <c r="D59" s="121"/>
      <c r="E59" s="103"/>
      <c r="F59" s="404"/>
      <c r="G59" s="404"/>
    </row>
    <row r="60" ht="12.0" customHeight="1">
      <c r="A60" s="398">
        <v>16.0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4"/>
      <c r="G60" s="407"/>
    </row>
    <row r="61" ht="12.0" customHeight="1">
      <c r="A61" s="399"/>
      <c r="B61" s="101"/>
      <c r="C61" s="101"/>
      <c r="D61" s="101"/>
      <c r="E61" s="406"/>
      <c r="F61" s="404"/>
      <c r="G61" s="103"/>
    </row>
    <row r="62" ht="12.0" customHeight="1">
      <c r="A62" s="400">
        <v>48.0</v>
      </c>
      <c r="B62" s="110" t="str">
        <f>VLOOKUP(A62,#REF!,2,FALSE)</f>
        <v>#REF!</v>
      </c>
      <c r="C62" s="110" t="str">
        <f>VLOOKUP(A62,#REF!,3,FALSE)</f>
        <v>#REF!</v>
      </c>
      <c r="D62" s="110" t="str">
        <f>VLOOKUP(A62,#REF!,4,FALSE)</f>
        <v>#REF!</v>
      </c>
      <c r="E62" s="401"/>
      <c r="F62" s="404"/>
      <c r="G62" s="103"/>
    </row>
    <row r="63" ht="12.0" customHeight="1">
      <c r="A63" s="80"/>
      <c r="B63" s="121"/>
      <c r="C63" s="121"/>
      <c r="D63" s="121"/>
      <c r="E63" s="402"/>
      <c r="F63" s="407"/>
      <c r="G63" s="103"/>
    </row>
    <row r="64" ht="12.0" customHeight="1">
      <c r="A64" s="398">
        <v>32.0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2"/>
      <c r="F64" s="103"/>
      <c r="G64" s="103"/>
    </row>
    <row r="65" ht="12.0" customHeight="1">
      <c r="A65" s="399"/>
      <c r="B65" s="101"/>
      <c r="C65" s="101"/>
      <c r="D65" s="101"/>
      <c r="E65" s="403"/>
      <c r="F65" s="103"/>
      <c r="G65" s="103"/>
    </row>
    <row r="66" ht="12.0" customHeight="1">
      <c r="A66" s="400">
        <v>64.0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5"/>
      <c r="F66" s="103"/>
      <c r="G66" s="103"/>
    </row>
    <row r="67" ht="12.0" customHeight="1">
      <c r="A67" s="80"/>
      <c r="B67" s="121"/>
      <c r="C67" s="121"/>
      <c r="D67" s="121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7" t="s">
        <v>364</v>
      </c>
      <c r="B70" s="7"/>
      <c r="C70" s="7"/>
      <c r="D70" s="7"/>
      <c r="E70" s="411" t="str">
        <f>H2</f>
        <v/>
      </c>
      <c r="F70" s="7"/>
      <c r="G70" s="87" t="s">
        <v>365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149"/>
      <c r="B73" s="150"/>
      <c r="C73" s="105"/>
      <c r="D73" s="105"/>
      <c r="E73" s="105"/>
      <c r="G73" s="7"/>
      <c r="H73" s="7"/>
      <c r="I73" s="7"/>
    </row>
    <row r="74" ht="19.5" customHeight="1">
      <c r="A74" s="7"/>
      <c r="B74" s="146"/>
      <c r="G74" s="7"/>
      <c r="H74" s="7"/>
      <c r="I74" s="7"/>
    </row>
    <row r="75" ht="19.5" customHeight="1">
      <c r="A75" s="7"/>
      <c r="B75" s="412"/>
      <c r="C75" s="413"/>
      <c r="D75" s="414"/>
      <c r="E75" s="105"/>
      <c r="G75" s="415"/>
      <c r="H75" s="7"/>
      <c r="I75" s="7"/>
    </row>
    <row r="76" ht="19.5" customHeight="1">
      <c r="A76" s="126"/>
      <c r="B76" s="141"/>
      <c r="C76" s="105"/>
      <c r="D76" s="146"/>
      <c r="E76" s="105"/>
      <c r="G76" s="415"/>
      <c r="H76" s="7"/>
      <c r="I76" s="7"/>
    </row>
    <row r="77" ht="19.5" customHeight="1">
      <c r="A77" s="7"/>
      <c r="B77" s="105"/>
      <c r="C77" s="105"/>
      <c r="D77" s="144"/>
      <c r="E77" s="150"/>
      <c r="F77" s="105"/>
      <c r="H77" s="7"/>
      <c r="I77" s="7"/>
    </row>
    <row r="78" ht="19.5" customHeight="1">
      <c r="A78" s="7"/>
      <c r="B78" s="105"/>
      <c r="C78" s="164"/>
      <c r="D78" s="409"/>
      <c r="E78" s="146"/>
      <c r="F78" s="125"/>
      <c r="H78" s="7"/>
      <c r="I78" s="7"/>
    </row>
    <row r="79" ht="19.5" customHeight="1">
      <c r="B79" s="145"/>
      <c r="C79" s="145"/>
      <c r="D79" s="7"/>
      <c r="E79" s="146"/>
      <c r="F79" s="150"/>
      <c r="H79" s="7"/>
      <c r="I79" s="7"/>
    </row>
    <row r="80" ht="19.5" customHeight="1">
      <c r="C80" s="105"/>
      <c r="D80" s="7"/>
      <c r="E80" s="141"/>
      <c r="F80" s="146"/>
      <c r="H80" s="7"/>
      <c r="I80" s="7"/>
    </row>
    <row r="81" ht="19.5" customHeight="1">
      <c r="A81" s="149"/>
      <c r="B81" s="150"/>
      <c r="D81" s="7"/>
      <c r="F81" s="144"/>
      <c r="H81" s="7"/>
      <c r="I81" s="7"/>
    </row>
    <row r="82" ht="19.5" customHeight="1">
      <c r="A82" s="7"/>
      <c r="B82" s="146"/>
      <c r="C82" s="105"/>
      <c r="D82" s="7"/>
      <c r="E82" s="105"/>
      <c r="F82" s="146"/>
      <c r="G82" s="7"/>
      <c r="H82" s="7"/>
      <c r="I82" s="7"/>
    </row>
    <row r="83" ht="19.5" customHeight="1">
      <c r="A83" s="7"/>
      <c r="B83" s="412"/>
      <c r="C83" s="413"/>
      <c r="D83" s="408"/>
      <c r="E83" s="105"/>
      <c r="F83" s="146"/>
      <c r="G83" s="408"/>
      <c r="H83" s="7"/>
      <c r="I83" s="7"/>
    </row>
    <row r="84" ht="19.5" customHeight="1">
      <c r="A84" s="126"/>
      <c r="B84" s="141"/>
      <c r="C84" s="105"/>
      <c r="D84" s="144"/>
      <c r="E84" s="105"/>
      <c r="F84" s="146"/>
      <c r="G84" s="144"/>
      <c r="H84" s="7"/>
      <c r="I84" s="7"/>
    </row>
    <row r="85" ht="19.5" customHeight="1">
      <c r="A85" s="7"/>
      <c r="B85" s="105"/>
      <c r="C85" s="105"/>
      <c r="D85" s="144"/>
      <c r="E85" s="150"/>
      <c r="F85" s="146"/>
      <c r="G85" s="144"/>
      <c r="H85" s="7"/>
      <c r="I85" s="7"/>
    </row>
    <row r="86" ht="19.5" customHeight="1">
      <c r="A86" s="7"/>
      <c r="B86" s="105"/>
      <c r="C86" s="164"/>
      <c r="D86" s="409"/>
      <c r="E86" s="146"/>
      <c r="F86" s="416"/>
      <c r="G86" s="144"/>
      <c r="H86" s="7"/>
      <c r="I86" s="7"/>
    </row>
    <row r="87" ht="19.5" customHeight="1">
      <c r="B87" s="145"/>
      <c r="C87" s="145"/>
      <c r="E87" s="146"/>
      <c r="F87" s="145"/>
      <c r="G87" s="144"/>
      <c r="H87" s="7"/>
      <c r="I87" s="7"/>
    </row>
    <row r="88" ht="19.5" customHeight="1">
      <c r="C88" s="105"/>
      <c r="E88" s="141"/>
      <c r="F88" s="105"/>
      <c r="G88" s="409"/>
      <c r="H88" s="7"/>
      <c r="I88" s="7"/>
    </row>
    <row r="89" ht="19.5" customHeight="1">
      <c r="A89" s="7"/>
      <c r="B89" s="7"/>
      <c r="C89" s="7"/>
      <c r="D89" s="7"/>
      <c r="E89" s="7"/>
      <c r="F89" s="7"/>
      <c r="G89" s="415"/>
      <c r="H89" s="7"/>
      <c r="I89" s="7"/>
    </row>
    <row r="90" ht="19.5" customHeight="1">
      <c r="A90" s="7"/>
      <c r="B90" s="105"/>
      <c r="C90" s="105"/>
      <c r="D90" s="7"/>
      <c r="E90" s="105"/>
      <c r="F90" s="145"/>
      <c r="G90" s="415"/>
      <c r="H90" s="7"/>
      <c r="I90" s="7"/>
    </row>
    <row r="91" ht="19.5" customHeight="1">
      <c r="A91" s="7"/>
      <c r="B91" s="105"/>
      <c r="C91" s="145"/>
      <c r="D91" s="105"/>
      <c r="E91" s="105"/>
      <c r="F91" s="105"/>
      <c r="G91" s="7"/>
      <c r="H91" s="7"/>
      <c r="I91" s="7"/>
    </row>
    <row r="92" ht="19.5" customHeight="1">
      <c r="A92" s="7"/>
      <c r="B92" s="7"/>
      <c r="C92" s="105"/>
      <c r="D92" s="7"/>
      <c r="E92" s="145"/>
      <c r="F92" s="105"/>
      <c r="G92" s="7"/>
      <c r="H92" s="7"/>
      <c r="I92" s="7"/>
    </row>
    <row r="93" ht="19.5" customHeight="1">
      <c r="A93" s="7"/>
      <c r="B93" s="7"/>
      <c r="C93" s="145"/>
      <c r="D93" s="7"/>
      <c r="E93" s="105"/>
      <c r="F93" s="105"/>
      <c r="G93" s="415"/>
      <c r="H93" s="7"/>
      <c r="I93" s="7"/>
    </row>
    <row r="94" ht="19.5" customHeight="1">
      <c r="A94" s="7"/>
      <c r="B94" s="105"/>
      <c r="C94" s="145"/>
      <c r="D94" s="105"/>
      <c r="E94" s="105"/>
      <c r="F94" s="105"/>
      <c r="G94" s="415"/>
      <c r="H94" s="7"/>
      <c r="I94" s="7"/>
    </row>
    <row r="95" ht="19.5" customHeight="1">
      <c r="A95" s="7"/>
      <c r="B95" s="7"/>
      <c r="C95" s="105"/>
      <c r="D95" s="7"/>
      <c r="E95" s="145"/>
      <c r="F95" s="105"/>
      <c r="G95" s="415"/>
      <c r="H95" s="7"/>
      <c r="I95" s="7"/>
    </row>
    <row r="96" ht="19.5" customHeight="1">
      <c r="A96" s="7"/>
      <c r="B96" s="7"/>
      <c r="C96" s="145"/>
      <c r="D96" s="7"/>
      <c r="E96" s="105"/>
      <c r="F96" s="105"/>
      <c r="G96" s="415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96" t="s">
        <v>363</v>
      </c>
      <c r="I1" s="76"/>
      <c r="J1" s="76"/>
      <c r="K1" s="76"/>
      <c r="O1" s="417"/>
      <c r="P1" s="417"/>
      <c r="Q1" s="417"/>
      <c r="R1" s="417"/>
      <c r="S1" s="7"/>
      <c r="T1" s="7"/>
    </row>
    <row r="2" ht="12.75" customHeight="1">
      <c r="A2" s="397"/>
      <c r="H2" s="396" t="str">
        <f>'пр.взв'!D4</f>
        <v/>
      </c>
      <c r="O2" s="89"/>
      <c r="P2" s="89"/>
      <c r="Q2" s="89"/>
      <c r="R2" s="88"/>
      <c r="S2" s="88"/>
    </row>
    <row r="3" ht="12.0" customHeight="1">
      <c r="A3" s="398">
        <v>1.0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  <c r="E3" s="7"/>
      <c r="F3" s="7"/>
      <c r="G3" s="7"/>
    </row>
    <row r="4" ht="12.0" customHeight="1">
      <c r="A4" s="399"/>
      <c r="B4" s="101"/>
      <c r="C4" s="101"/>
      <c r="D4" s="101"/>
      <c r="E4" s="103"/>
      <c r="F4" s="103"/>
      <c r="G4" s="7"/>
      <c r="H4" s="7"/>
    </row>
    <row r="5" ht="12.0" customHeight="1">
      <c r="A5" s="400">
        <v>33.0</v>
      </c>
      <c r="B5" s="418" t="str">
        <f>VLOOKUP(A5,#REF!,2,FALSE)</f>
        <v>#REF!</v>
      </c>
      <c r="C5" s="418" t="str">
        <f>VLOOKUP(A5,#REF!,3,FALSE)</f>
        <v>#REF!</v>
      </c>
      <c r="D5" s="418" t="str">
        <f>VLOOKUP(A5,#REF!,4,FALSE)</f>
        <v>#REF!</v>
      </c>
      <c r="E5" s="401"/>
      <c r="F5" s="103"/>
      <c r="G5" s="103"/>
      <c r="H5" s="396" t="s">
        <v>282</v>
      </c>
    </row>
    <row r="6" ht="12.0" customHeight="1">
      <c r="A6" s="80"/>
      <c r="B6" s="101"/>
      <c r="C6" s="101"/>
      <c r="D6" s="101"/>
      <c r="E6" s="402"/>
      <c r="F6" s="122"/>
      <c r="G6" s="103"/>
    </row>
    <row r="7" ht="12.0" customHeight="1">
      <c r="A7" s="398">
        <v>17.0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2"/>
      <c r="F7" s="113"/>
      <c r="G7" s="103"/>
      <c r="H7" s="7"/>
    </row>
    <row r="8" ht="12.0" customHeight="1">
      <c r="A8" s="399"/>
      <c r="B8" s="101"/>
      <c r="C8" s="101"/>
      <c r="D8" s="101"/>
      <c r="E8" s="403"/>
      <c r="F8" s="404"/>
      <c r="G8" s="103"/>
      <c r="H8" s="7"/>
    </row>
    <row r="9" ht="12.0" customHeight="1">
      <c r="A9" s="400">
        <v>49.0</v>
      </c>
      <c r="B9" s="418" t="str">
        <f>VLOOKUP(A9,#REF!,2,FALSE)</f>
        <v>#REF!</v>
      </c>
      <c r="C9" s="418" t="str">
        <f>VLOOKUP(A9,#REF!,3,FALSE)</f>
        <v>#REF!</v>
      </c>
      <c r="D9" s="418" t="str">
        <f>VLOOKUP(A9,#REF!,4,FALSE)</f>
        <v>#REF!</v>
      </c>
      <c r="E9" s="405"/>
      <c r="F9" s="404"/>
      <c r="G9" s="103"/>
      <c r="H9" s="7"/>
    </row>
    <row r="10" ht="12.0" customHeight="1">
      <c r="A10" s="80"/>
      <c r="B10" s="101"/>
      <c r="C10" s="101"/>
      <c r="D10" s="101"/>
      <c r="E10" s="103"/>
      <c r="F10" s="404"/>
      <c r="G10" s="122"/>
      <c r="H10" s="7"/>
    </row>
    <row r="11" ht="12.0" customHeight="1">
      <c r="A11" s="398">
        <v>9.0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4"/>
      <c r="G11" s="113"/>
      <c r="H11" s="7"/>
    </row>
    <row r="12" ht="12.0" customHeight="1">
      <c r="A12" s="399"/>
      <c r="B12" s="101"/>
      <c r="C12" s="101"/>
      <c r="D12" s="101"/>
      <c r="E12" s="406"/>
      <c r="F12" s="404"/>
      <c r="G12" s="404"/>
      <c r="H12" s="7"/>
    </row>
    <row r="13" ht="12.0" customHeight="1">
      <c r="A13" s="400">
        <v>41.0</v>
      </c>
      <c r="B13" s="418" t="str">
        <f>VLOOKUP(A13,#REF!,2,FALSE)</f>
        <v>#REF!</v>
      </c>
      <c r="C13" s="418" t="str">
        <f>VLOOKUP(A13,#REF!,3,FALSE)</f>
        <v>#REF!</v>
      </c>
      <c r="D13" s="418" t="str">
        <f>VLOOKUP(A13,#REF!,4,FALSE)</f>
        <v>#REF!</v>
      </c>
      <c r="E13" s="401"/>
      <c r="F13" s="404"/>
      <c r="G13" s="404"/>
      <c r="H13" s="7"/>
    </row>
    <row r="14" ht="12.0" customHeight="1">
      <c r="A14" s="80"/>
      <c r="B14" s="101"/>
      <c r="C14" s="101"/>
      <c r="D14" s="101"/>
      <c r="E14" s="402"/>
      <c r="F14" s="407"/>
      <c r="G14" s="404"/>
      <c r="H14" s="7"/>
    </row>
    <row r="15" ht="12.0" customHeight="1">
      <c r="A15" s="398">
        <v>25.0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2"/>
      <c r="F15" s="103"/>
      <c r="G15" s="404"/>
      <c r="H15" s="7"/>
    </row>
    <row r="16" ht="12.0" customHeight="1">
      <c r="A16" s="399"/>
      <c r="B16" s="101"/>
      <c r="C16" s="101"/>
      <c r="D16" s="101"/>
      <c r="E16" s="403"/>
      <c r="F16" s="103"/>
      <c r="G16" s="404"/>
      <c r="H16" s="7"/>
    </row>
    <row r="17" ht="12.0" customHeight="1">
      <c r="A17" s="400">
        <v>57.0</v>
      </c>
      <c r="B17" s="418" t="str">
        <f>VLOOKUP(A17,#REF!,2,FALSE)</f>
        <v>#REF!</v>
      </c>
      <c r="C17" s="418" t="str">
        <f>VLOOKUP(A17,#REF!,3,FALSE)</f>
        <v>#REF!</v>
      </c>
      <c r="D17" s="418" t="str">
        <f>VLOOKUP(A17,#REF!,4,FALSE)</f>
        <v>#REF!</v>
      </c>
      <c r="E17" s="405"/>
      <c r="F17" s="103"/>
      <c r="G17" s="404"/>
      <c r="H17" s="7"/>
    </row>
    <row r="18" ht="12.0" customHeight="1">
      <c r="A18" s="80"/>
      <c r="B18" s="101"/>
      <c r="C18" s="101"/>
      <c r="D18" s="101"/>
      <c r="E18" s="103"/>
      <c r="F18" s="103"/>
      <c r="G18" s="404"/>
      <c r="H18" s="7"/>
    </row>
    <row r="19" ht="12.0" customHeight="1">
      <c r="A19" s="398">
        <v>5.0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4"/>
      <c r="H19" s="408"/>
    </row>
    <row r="20" ht="12.0" customHeight="1">
      <c r="A20" s="399"/>
      <c r="B20" s="101"/>
      <c r="C20" s="101"/>
      <c r="D20" s="101"/>
      <c r="E20" s="406"/>
      <c r="F20" s="103"/>
      <c r="G20" s="404"/>
      <c r="H20" s="144"/>
    </row>
    <row r="21" ht="12.0" customHeight="1">
      <c r="A21" s="400">
        <v>37.0</v>
      </c>
      <c r="B21" s="418" t="str">
        <f>VLOOKUP(A21,#REF!,2,FALSE)</f>
        <v>#REF!</v>
      </c>
      <c r="C21" s="418" t="str">
        <f>VLOOKUP(A21,#REF!,3,FALSE)</f>
        <v>#REF!</v>
      </c>
      <c r="D21" s="418" t="str">
        <f>VLOOKUP(A21,#REF!,4,FALSE)</f>
        <v>#REF!</v>
      </c>
      <c r="E21" s="401"/>
      <c r="F21" s="103"/>
      <c r="G21" s="404"/>
      <c r="H21" s="144"/>
    </row>
    <row r="22" ht="12.0" customHeight="1">
      <c r="A22" s="80"/>
      <c r="B22" s="101"/>
      <c r="C22" s="101"/>
      <c r="D22" s="101"/>
      <c r="E22" s="402"/>
      <c r="F22" s="122"/>
      <c r="G22" s="404"/>
      <c r="H22" s="144"/>
    </row>
    <row r="23" ht="12.0" customHeight="1">
      <c r="A23" s="398">
        <v>21.0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2"/>
      <c r="F23" s="113"/>
      <c r="G23" s="404"/>
      <c r="H23" s="144"/>
    </row>
    <row r="24" ht="12.0" customHeight="1">
      <c r="A24" s="399"/>
      <c r="B24" s="101"/>
      <c r="C24" s="101"/>
      <c r="D24" s="101"/>
      <c r="E24" s="403"/>
      <c r="F24" s="404"/>
      <c r="G24" s="404"/>
      <c r="H24" s="144"/>
    </row>
    <row r="25" ht="12.0" customHeight="1">
      <c r="A25" s="400">
        <v>53.0</v>
      </c>
      <c r="B25" s="418" t="str">
        <f>VLOOKUP(A25,#REF!,2,FALSE)</f>
        <v>#REF!</v>
      </c>
      <c r="C25" s="418" t="str">
        <f>VLOOKUP(A25,#REF!,3,FALSE)</f>
        <v>#REF!</v>
      </c>
      <c r="D25" s="418" t="str">
        <f>VLOOKUP(A25,#REF!,4,FALSE)</f>
        <v>#REF!</v>
      </c>
      <c r="E25" s="405"/>
      <c r="F25" s="404"/>
      <c r="G25" s="404"/>
      <c r="H25" s="144"/>
    </row>
    <row r="26" ht="12.0" customHeight="1">
      <c r="A26" s="80"/>
      <c r="B26" s="101"/>
      <c r="C26" s="101"/>
      <c r="D26" s="101"/>
      <c r="E26" s="103"/>
      <c r="F26" s="404"/>
      <c r="G26" s="404"/>
      <c r="H26" s="144"/>
    </row>
    <row r="27" ht="12.0" customHeight="1">
      <c r="A27" s="398">
        <v>13.0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4"/>
      <c r="G27" s="407"/>
      <c r="H27" s="144"/>
    </row>
    <row r="28" ht="12.0" customHeight="1">
      <c r="A28" s="399"/>
      <c r="B28" s="101"/>
      <c r="C28" s="101"/>
      <c r="D28" s="101"/>
      <c r="E28" s="406"/>
      <c r="F28" s="404"/>
      <c r="G28" s="103"/>
      <c r="H28" s="144"/>
    </row>
    <row r="29" ht="12.0" customHeight="1">
      <c r="A29" s="400">
        <v>45.0</v>
      </c>
      <c r="B29" s="418" t="str">
        <f>VLOOKUP(A29,#REF!,2,FALSE)</f>
        <v>#REF!</v>
      </c>
      <c r="C29" s="418" t="str">
        <f>VLOOKUP(A29,#REF!,3,FALSE)</f>
        <v>#REF!</v>
      </c>
      <c r="D29" s="418" t="str">
        <f>VLOOKUP(A29,#REF!,4,FALSE)</f>
        <v>#REF!</v>
      </c>
      <c r="E29" s="401"/>
      <c r="F29" s="404"/>
      <c r="G29" s="103"/>
      <c r="H29" s="144"/>
    </row>
    <row r="30" ht="12.0" customHeight="1">
      <c r="A30" s="80"/>
      <c r="B30" s="101"/>
      <c r="C30" s="101"/>
      <c r="D30" s="101"/>
      <c r="E30" s="402"/>
      <c r="F30" s="407"/>
      <c r="G30" s="103"/>
      <c r="H30" s="144"/>
    </row>
    <row r="31" ht="12.0" customHeight="1">
      <c r="A31" s="398">
        <v>29.0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2"/>
      <c r="F31" s="103"/>
      <c r="G31" s="103"/>
      <c r="H31" s="144"/>
    </row>
    <row r="32" ht="12.0" customHeight="1">
      <c r="A32" s="399"/>
      <c r="B32" s="101"/>
      <c r="C32" s="101"/>
      <c r="D32" s="101"/>
      <c r="E32" s="403"/>
      <c r="F32" s="103"/>
      <c r="G32" s="103"/>
      <c r="H32" s="144"/>
    </row>
    <row r="33" ht="12.0" customHeight="1">
      <c r="A33" s="400">
        <v>61.0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5"/>
      <c r="F33" s="103"/>
      <c r="G33" s="103"/>
      <c r="H33" s="144"/>
    </row>
    <row r="34" ht="12.0" customHeight="1">
      <c r="A34" s="80"/>
      <c r="B34" s="121"/>
      <c r="C34" s="121"/>
      <c r="D34" s="121"/>
      <c r="E34" s="7"/>
      <c r="F34" s="7"/>
      <c r="G34" s="7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09"/>
      <c r="P35" s="196"/>
    </row>
    <row r="36" ht="12.0" customHeight="1">
      <c r="A36" s="398">
        <v>3.0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E36" s="7"/>
      <c r="F36" s="7"/>
      <c r="G36" s="7"/>
      <c r="H36" s="144"/>
    </row>
    <row r="37" ht="12.0" customHeight="1">
      <c r="A37" s="399"/>
      <c r="B37" s="101"/>
      <c r="C37" s="101"/>
      <c r="D37" s="101"/>
      <c r="E37" s="103"/>
      <c r="F37" s="103"/>
      <c r="G37" s="7"/>
      <c r="H37" s="144"/>
      <c r="P37" s="7"/>
    </row>
    <row r="38" ht="12.0" customHeight="1">
      <c r="A38" s="400">
        <v>35.0</v>
      </c>
      <c r="B38" s="418" t="str">
        <f>VLOOKUP(A38,#REF!,2,FALSE)</f>
        <v>#REF!</v>
      </c>
      <c r="C38" s="418" t="str">
        <f>VLOOKUP(A38,#REF!,3,FALSE)</f>
        <v>#REF!</v>
      </c>
      <c r="D38" s="418" t="str">
        <f>VLOOKUP(A38,#REF!,4,FALSE)</f>
        <v>#REF!</v>
      </c>
      <c r="E38" s="401"/>
      <c r="F38" s="103"/>
      <c r="G38" s="103"/>
      <c r="H38" s="144"/>
    </row>
    <row r="39" ht="12.0" customHeight="1">
      <c r="A39" s="80"/>
      <c r="B39" s="101"/>
      <c r="C39" s="101"/>
      <c r="D39" s="101"/>
      <c r="E39" s="402"/>
      <c r="F39" s="122"/>
      <c r="G39" s="103"/>
      <c r="H39" s="144"/>
    </row>
    <row r="40" ht="12.0" customHeight="1">
      <c r="A40" s="398">
        <v>19.0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2"/>
      <c r="F40" s="113"/>
      <c r="G40" s="103"/>
      <c r="H40" s="144"/>
    </row>
    <row r="41" ht="12.0" customHeight="1">
      <c r="A41" s="399"/>
      <c r="B41" s="101"/>
      <c r="C41" s="101"/>
      <c r="D41" s="101"/>
      <c r="E41" s="403"/>
      <c r="F41" s="404"/>
      <c r="G41" s="103"/>
      <c r="H41" s="144"/>
    </row>
    <row r="42" ht="12.0" customHeight="1">
      <c r="A42" s="400">
        <v>51.0</v>
      </c>
      <c r="B42" s="418" t="str">
        <f>VLOOKUP(A42,#REF!,2,FALSE)</f>
        <v>#REF!</v>
      </c>
      <c r="C42" s="418" t="str">
        <f>VLOOKUP(A42,#REF!,3,FALSE)</f>
        <v>#REF!</v>
      </c>
      <c r="D42" s="418" t="str">
        <f>VLOOKUP(A42,#REF!,4,FALSE)</f>
        <v>#REF!</v>
      </c>
      <c r="E42" s="405"/>
      <c r="F42" s="404"/>
      <c r="G42" s="103"/>
      <c r="H42" s="144"/>
    </row>
    <row r="43" ht="12.0" customHeight="1">
      <c r="A43" s="399"/>
      <c r="B43" s="101"/>
      <c r="C43" s="101"/>
      <c r="D43" s="101"/>
      <c r="E43" s="103"/>
      <c r="F43" s="404"/>
      <c r="G43" s="122"/>
      <c r="H43" s="144"/>
    </row>
    <row r="44" ht="12.0" customHeight="1">
      <c r="A44" s="398">
        <v>11.0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4"/>
      <c r="G44" s="113"/>
      <c r="H44" s="144"/>
    </row>
    <row r="45" ht="12.0" customHeight="1">
      <c r="A45" s="399"/>
      <c r="B45" s="101"/>
      <c r="C45" s="101"/>
      <c r="D45" s="101"/>
      <c r="E45" s="406"/>
      <c r="F45" s="404"/>
      <c r="G45" s="404"/>
      <c r="H45" s="144"/>
    </row>
    <row r="46" ht="12.0" customHeight="1">
      <c r="A46" s="400">
        <v>43.0</v>
      </c>
      <c r="B46" s="418" t="str">
        <f>VLOOKUP(A46,#REF!,2,FALSE)</f>
        <v>#REF!</v>
      </c>
      <c r="C46" s="418" t="str">
        <f>VLOOKUP(A46,#REF!,3,FALSE)</f>
        <v>#REF!</v>
      </c>
      <c r="D46" s="418" t="str">
        <f>VLOOKUP(A46,#REF!,4,FALSE)</f>
        <v>#REF!</v>
      </c>
      <c r="E46" s="401"/>
      <c r="F46" s="404"/>
      <c r="G46" s="404"/>
      <c r="H46" s="144"/>
    </row>
    <row r="47" ht="12.0" customHeight="1">
      <c r="A47" s="80"/>
      <c r="B47" s="101"/>
      <c r="C47" s="101"/>
      <c r="D47" s="101"/>
      <c r="E47" s="402"/>
      <c r="F47" s="407"/>
      <c r="G47" s="404"/>
      <c r="H47" s="144"/>
    </row>
    <row r="48" ht="12.0" customHeight="1">
      <c r="A48" s="398">
        <v>27.0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2"/>
      <c r="F48" s="103"/>
      <c r="G48" s="404"/>
      <c r="H48" s="144"/>
    </row>
    <row r="49" ht="12.0" customHeight="1">
      <c r="A49" s="399"/>
      <c r="B49" s="101"/>
      <c r="C49" s="101"/>
      <c r="D49" s="101"/>
      <c r="E49" s="403"/>
      <c r="F49" s="103"/>
      <c r="G49" s="404"/>
      <c r="H49" s="144"/>
    </row>
    <row r="50" ht="12.0" customHeight="1">
      <c r="A50" s="400">
        <v>59.0</v>
      </c>
      <c r="B50" s="418" t="str">
        <f>VLOOKUP(A50,#REF!,2,FALSE)</f>
        <v>#REF!</v>
      </c>
      <c r="C50" s="418" t="str">
        <f>VLOOKUP(A50,#REF!,3,FALSE)</f>
        <v>#REF!</v>
      </c>
      <c r="D50" s="418" t="str">
        <f>VLOOKUP(A50,#REF!,4,FALSE)</f>
        <v>#REF!</v>
      </c>
      <c r="E50" s="405"/>
      <c r="F50" s="103"/>
      <c r="G50" s="404"/>
      <c r="H50" s="144"/>
    </row>
    <row r="51" ht="12.0" customHeight="1">
      <c r="A51" s="80"/>
      <c r="B51" s="101"/>
      <c r="C51" s="101"/>
      <c r="D51" s="101"/>
      <c r="E51" s="103"/>
      <c r="F51" s="103"/>
      <c r="G51" s="404"/>
      <c r="H51" s="144"/>
    </row>
    <row r="52" ht="12.0" customHeight="1">
      <c r="A52" s="398">
        <v>7.0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4"/>
      <c r="H52" s="144"/>
    </row>
    <row r="53" ht="12.0" customHeight="1">
      <c r="A53" s="399"/>
      <c r="B53" s="101"/>
      <c r="C53" s="101"/>
      <c r="D53" s="101"/>
      <c r="E53" s="406"/>
      <c r="F53" s="103"/>
      <c r="G53" s="404"/>
      <c r="H53" s="409"/>
    </row>
    <row r="54" ht="12.0" customHeight="1">
      <c r="A54" s="400">
        <v>39.0</v>
      </c>
      <c r="B54" s="418" t="str">
        <f>VLOOKUP(A54,#REF!,2,FALSE)</f>
        <v>#REF!</v>
      </c>
      <c r="C54" s="418" t="str">
        <f>VLOOKUP(A54,#REF!,3,FALSE)</f>
        <v>#REF!</v>
      </c>
      <c r="D54" s="418" t="str">
        <f>VLOOKUP(A54,#REF!,4,FALSE)</f>
        <v>#REF!</v>
      </c>
      <c r="E54" s="401"/>
      <c r="F54" s="103"/>
      <c r="G54" s="404"/>
      <c r="H54" s="7"/>
    </row>
    <row r="55" ht="12.0" customHeight="1">
      <c r="A55" s="80"/>
      <c r="B55" s="101"/>
      <c r="C55" s="101"/>
      <c r="D55" s="101"/>
      <c r="E55" s="402"/>
      <c r="F55" s="122"/>
      <c r="G55" s="404"/>
      <c r="H55" s="7"/>
    </row>
    <row r="56" ht="12.0" customHeight="1">
      <c r="A56" s="398">
        <v>23.0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2"/>
      <c r="F56" s="113"/>
      <c r="G56" s="404"/>
      <c r="H56" s="7"/>
    </row>
    <row r="57" ht="12.0" customHeight="1">
      <c r="A57" s="399"/>
      <c r="B57" s="101"/>
      <c r="C57" s="101"/>
      <c r="D57" s="101"/>
      <c r="E57" s="403"/>
      <c r="F57" s="404"/>
      <c r="G57" s="404"/>
      <c r="H57" s="7"/>
    </row>
    <row r="58" ht="12.0" customHeight="1">
      <c r="A58" s="400">
        <v>55.0</v>
      </c>
      <c r="B58" s="418" t="str">
        <f>VLOOKUP(A58,#REF!,2,FALSE)</f>
        <v>#REF!</v>
      </c>
      <c r="C58" s="418" t="str">
        <f>VLOOKUP(A58,#REF!,3,FALSE)</f>
        <v>#REF!</v>
      </c>
      <c r="D58" s="418" t="str">
        <f>VLOOKUP(A58,#REF!,4,FALSE)</f>
        <v>#REF!</v>
      </c>
      <c r="E58" s="405"/>
      <c r="F58" s="404"/>
      <c r="G58" s="404"/>
      <c r="H58" s="7"/>
    </row>
    <row r="59" ht="12.0" customHeight="1">
      <c r="A59" s="80"/>
      <c r="B59" s="101"/>
      <c r="C59" s="101"/>
      <c r="D59" s="101"/>
      <c r="E59" s="103"/>
      <c r="F59" s="404"/>
      <c r="G59" s="404"/>
      <c r="H59" s="7"/>
    </row>
    <row r="60" ht="12.0" customHeight="1">
      <c r="A60" s="398">
        <v>15.0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4"/>
      <c r="G60" s="407"/>
      <c r="H60" s="7"/>
    </row>
    <row r="61" ht="12.0" customHeight="1">
      <c r="A61" s="399"/>
      <c r="B61" s="101"/>
      <c r="C61" s="101"/>
      <c r="D61" s="101"/>
      <c r="E61" s="406"/>
      <c r="F61" s="404"/>
      <c r="G61" s="103"/>
      <c r="H61" s="7"/>
    </row>
    <row r="62" ht="12.0" customHeight="1">
      <c r="A62" s="400">
        <v>47.0</v>
      </c>
      <c r="B62" s="418" t="str">
        <f>VLOOKUP(A62,#REF!,2,FALSE)</f>
        <v>#REF!</v>
      </c>
      <c r="C62" s="418" t="str">
        <f>VLOOKUP(A62,#REF!,3,FALSE)</f>
        <v>#REF!</v>
      </c>
      <c r="D62" s="418" t="str">
        <f>VLOOKUP(A62,#REF!,4,FALSE)</f>
        <v>#REF!</v>
      </c>
      <c r="E62" s="401"/>
      <c r="F62" s="404"/>
      <c r="G62" s="103"/>
      <c r="H62" s="7"/>
    </row>
    <row r="63" ht="12.0" customHeight="1">
      <c r="A63" s="80"/>
      <c r="B63" s="101"/>
      <c r="C63" s="101"/>
      <c r="D63" s="101"/>
      <c r="E63" s="402"/>
      <c r="F63" s="407"/>
      <c r="G63" s="103"/>
      <c r="H63" s="7"/>
    </row>
    <row r="64" ht="12.0" customHeight="1">
      <c r="A64" s="398">
        <v>31.0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2"/>
      <c r="F64" s="103"/>
      <c r="G64" s="103"/>
      <c r="H64" s="7"/>
    </row>
    <row r="65" ht="12.0" customHeight="1">
      <c r="A65" s="399"/>
      <c r="B65" s="101"/>
      <c r="C65" s="101"/>
      <c r="D65" s="101"/>
      <c r="E65" s="403"/>
      <c r="F65" s="103"/>
      <c r="G65" s="103"/>
      <c r="H65" s="7"/>
    </row>
    <row r="66" ht="12.0" customHeight="1">
      <c r="A66" s="400">
        <v>63.0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5"/>
      <c r="F66" s="103"/>
      <c r="G66" s="103"/>
      <c r="H66" s="7"/>
    </row>
    <row r="67" ht="12.0" customHeight="1">
      <c r="A67" s="80"/>
      <c r="B67" s="121"/>
      <c r="C67" s="121"/>
      <c r="D67" s="121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7" t="s">
        <v>364</v>
      </c>
      <c r="B72" s="7"/>
      <c r="C72" s="7"/>
      <c r="D72" s="7"/>
      <c r="E72" s="396" t="str">
        <f>HYPERLINK(#REF!)</f>
        <v>#REF!</v>
      </c>
      <c r="F72" s="7"/>
      <c r="G72" s="87" t="s">
        <v>366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149"/>
      <c r="B75" s="150"/>
      <c r="C75" s="105"/>
      <c r="D75" s="105"/>
      <c r="E75" s="105"/>
      <c r="G75" s="7"/>
      <c r="H75" s="7"/>
      <c r="I75" s="7"/>
    </row>
    <row r="76" ht="19.5" customHeight="1">
      <c r="A76" s="7"/>
      <c r="B76" s="146"/>
      <c r="G76" s="7"/>
      <c r="H76" s="7"/>
      <c r="I76" s="7"/>
    </row>
    <row r="77" ht="19.5" customHeight="1">
      <c r="A77" s="7"/>
      <c r="B77" s="412"/>
      <c r="C77" s="413"/>
      <c r="D77" s="414"/>
      <c r="E77" s="105"/>
      <c r="G77" s="415"/>
      <c r="H77" s="7"/>
      <c r="I77" s="7"/>
    </row>
    <row r="78" ht="19.5" customHeight="1">
      <c r="A78" s="126"/>
      <c r="B78" s="141"/>
      <c r="C78" s="105"/>
      <c r="D78" s="146"/>
      <c r="E78" s="105"/>
      <c r="G78" s="415"/>
      <c r="H78" s="7"/>
      <c r="I78" s="7"/>
    </row>
    <row r="79" ht="19.5" customHeight="1">
      <c r="A79" s="7"/>
      <c r="B79" s="105"/>
      <c r="C79" s="105"/>
      <c r="D79" s="144"/>
      <c r="E79" s="150"/>
      <c r="F79" s="105"/>
      <c r="H79" s="7"/>
      <c r="I79" s="7"/>
    </row>
    <row r="80" ht="19.5" customHeight="1">
      <c r="A80" s="7"/>
      <c r="B80" s="105"/>
      <c r="C80" s="164"/>
      <c r="D80" s="409"/>
      <c r="E80" s="146"/>
      <c r="F80" s="125"/>
      <c r="H80" s="7"/>
      <c r="I80" s="7"/>
    </row>
    <row r="81" ht="19.5" customHeight="1">
      <c r="B81" s="145"/>
      <c r="C81" s="145"/>
      <c r="D81" s="7"/>
      <c r="E81" s="146"/>
      <c r="F81" s="150"/>
      <c r="H81" s="7"/>
      <c r="I81" s="7"/>
    </row>
    <row r="82" ht="19.5" customHeight="1">
      <c r="C82" s="105"/>
      <c r="D82" s="7"/>
      <c r="E82" s="141"/>
      <c r="F82" s="146"/>
      <c r="H82" s="7"/>
      <c r="I82" s="7"/>
    </row>
    <row r="83" ht="19.5" customHeight="1">
      <c r="A83" s="149"/>
      <c r="B83" s="150"/>
      <c r="D83" s="7"/>
      <c r="F83" s="144"/>
      <c r="H83" s="7"/>
      <c r="I83" s="7"/>
    </row>
    <row r="84" ht="19.5" customHeight="1">
      <c r="A84" s="7"/>
      <c r="B84" s="146"/>
      <c r="C84" s="105"/>
      <c r="D84" s="7"/>
      <c r="E84" s="105"/>
      <c r="F84" s="146"/>
      <c r="G84" s="7"/>
      <c r="H84" s="7"/>
      <c r="I84" s="7"/>
    </row>
    <row r="85" ht="19.5" customHeight="1">
      <c r="A85" s="7"/>
      <c r="B85" s="412"/>
      <c r="C85" s="413"/>
      <c r="D85" s="408"/>
      <c r="E85" s="105"/>
      <c r="F85" s="146"/>
      <c r="G85" s="408"/>
      <c r="H85" s="7"/>
      <c r="I85" s="7"/>
    </row>
    <row r="86" ht="19.5" customHeight="1">
      <c r="A86" s="126"/>
      <c r="B86" s="141"/>
      <c r="C86" s="105"/>
      <c r="D86" s="144"/>
      <c r="E86" s="105"/>
      <c r="F86" s="146"/>
      <c r="G86" s="144"/>
      <c r="H86" s="7"/>
      <c r="I86" s="7"/>
    </row>
    <row r="87" ht="19.5" customHeight="1">
      <c r="A87" s="7"/>
      <c r="B87" s="105"/>
      <c r="C87" s="105"/>
      <c r="D87" s="144"/>
      <c r="E87" s="150"/>
      <c r="F87" s="146"/>
      <c r="G87" s="144"/>
      <c r="H87" s="7"/>
      <c r="I87" s="7"/>
    </row>
    <row r="88" ht="19.5" customHeight="1">
      <c r="A88" s="7"/>
      <c r="B88" s="105"/>
      <c r="C88" s="164"/>
      <c r="D88" s="409"/>
      <c r="E88" s="146"/>
      <c r="F88" s="416"/>
      <c r="G88" s="144"/>
      <c r="H88" s="7"/>
      <c r="I88" s="7"/>
    </row>
    <row r="89" ht="19.5" customHeight="1">
      <c r="B89" s="145"/>
      <c r="C89" s="145"/>
      <c r="E89" s="146"/>
      <c r="F89" s="145"/>
      <c r="G89" s="144"/>
      <c r="H89" s="7"/>
      <c r="I89" s="7"/>
    </row>
    <row r="90" ht="19.5" customHeight="1">
      <c r="C90" s="105"/>
      <c r="E90" s="141"/>
      <c r="F90" s="105"/>
      <c r="G90" s="409"/>
      <c r="H90" s="7"/>
      <c r="I90" s="7"/>
    </row>
    <row r="91" ht="19.5" customHeight="1">
      <c r="A91" s="7"/>
      <c r="B91" s="7"/>
      <c r="C91" s="7"/>
      <c r="D91" s="7"/>
      <c r="E91" s="7"/>
      <c r="F91" s="7"/>
      <c r="G91" s="415"/>
      <c r="H91" s="7"/>
      <c r="I91" s="7"/>
    </row>
    <row r="92" ht="19.5" customHeight="1">
      <c r="A92" s="7"/>
      <c r="B92" s="105"/>
      <c r="C92" s="105"/>
      <c r="D92" s="7"/>
      <c r="E92" s="105"/>
      <c r="F92" s="145"/>
      <c r="G92" s="415"/>
      <c r="H92" s="7"/>
      <c r="I92" s="7"/>
    </row>
    <row r="93" ht="19.5" customHeight="1">
      <c r="A93" s="7"/>
      <c r="B93" s="105"/>
      <c r="C93" s="145"/>
      <c r="D93" s="105"/>
      <c r="E93" s="105"/>
      <c r="F93" s="105"/>
      <c r="G93" s="7"/>
      <c r="H93" s="7"/>
      <c r="I93" s="7"/>
    </row>
    <row r="94" ht="19.5" customHeight="1">
      <c r="A94" s="7"/>
      <c r="B94" s="7"/>
      <c r="C94" s="105"/>
      <c r="D94" s="7"/>
      <c r="E94" s="145"/>
      <c r="F94" s="105"/>
      <c r="G94" s="7"/>
      <c r="H94" s="7"/>
      <c r="I94" s="7"/>
    </row>
    <row r="95" ht="19.5" customHeight="1">
      <c r="A95" s="7"/>
      <c r="B95" s="7"/>
      <c r="C95" s="145"/>
      <c r="D95" s="7"/>
      <c r="E95" s="105"/>
      <c r="F95" s="105"/>
      <c r="G95" s="415"/>
      <c r="H95" s="7"/>
      <c r="I95" s="7"/>
    </row>
    <row r="96" ht="19.5" customHeight="1">
      <c r="A96" s="7"/>
      <c r="B96" s="105"/>
      <c r="C96" s="145"/>
      <c r="D96" s="105"/>
      <c r="E96" s="105"/>
      <c r="F96" s="105"/>
      <c r="G96" s="415"/>
      <c r="H96" s="7"/>
      <c r="I96" s="7"/>
    </row>
    <row r="97" ht="19.5" customHeight="1">
      <c r="A97" s="7"/>
      <c r="B97" s="7"/>
      <c r="C97" s="105"/>
      <c r="D97" s="7"/>
      <c r="E97" s="145"/>
      <c r="F97" s="105"/>
      <c r="G97" s="415"/>
      <c r="H97" s="7"/>
      <c r="I97" s="7"/>
    </row>
    <row r="98" ht="19.5" customHeight="1">
      <c r="A98" s="7"/>
      <c r="B98" s="7"/>
      <c r="C98" s="145"/>
      <c r="D98" s="7"/>
      <c r="E98" s="105"/>
      <c r="F98" s="105"/>
      <c r="G98" s="415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