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.взв" sheetId="1" r:id="rId4"/>
    <sheet state="visible" name="пр.хода" sheetId="2" r:id="rId5"/>
    <sheet state="visible" name="круги" sheetId="3" r:id="rId6"/>
    <sheet state="visible" name="Табло" sheetId="4" r:id="rId7"/>
    <sheet state="visible" name="Ит.пр" sheetId="5" r:id="rId8"/>
    <sheet state="visible" name="полуфинал" sheetId="6" r:id="rId9"/>
    <sheet state="visible" name="нагр. лист" sheetId="7" r:id="rId10"/>
    <sheet state="visible" name="стартвый " sheetId="8" r:id="rId11"/>
  </sheets>
  <definedNames>
    <definedName name="субъект">#REF!</definedName>
    <definedName name="разряд">#REF!</definedName>
  </definedNames>
  <calcPr/>
</workbook>
</file>

<file path=xl/sharedStrings.xml><?xml version="1.0" encoding="utf-8"?>
<sst xmlns="http://schemas.openxmlformats.org/spreadsheetml/2006/main" count="460" uniqueCount="134">
  <si>
    <t>select Col1,Col3,Col4,Col5,Col6,Col10,Col12,Col13,Col14,Col15,Col16,Col17 WHERE Col1&gt;1</t>
  </si>
  <si>
    <t>ПРОТОКОЛ ВЗВЕШИВАНИЯ (БОЕВОЕ САМБО)</t>
  </si>
  <si>
    <t>https://docs.google.com/spreadsheets/d/1lAWXbxZUVSbgEB5dr9r3SAb9eFLgY8d5-08pYUVFUlI/edit#gid=946786355</t>
  </si>
  <si>
    <t>В.к.</t>
  </si>
  <si>
    <t>кг</t>
  </si>
  <si>
    <t>участников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</si>
  <si>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</si>
  <si>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</si>
  <si>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</si>
  <si>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</si>
  <si>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</si>
  <si>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</si>
  <si>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</si>
  <si>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</si>
  <si>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</si>
  <si>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</si>
  <si>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>ПРОКОПЕНКО Алена</t>
  </si>
  <si>
    <t>ПРОКОПЕНКО Алена Юрьевна</t>
  </si>
  <si>
    <t>29.09.92, КМС</t>
  </si>
  <si>
    <t>КМС</t>
  </si>
  <si>
    <t>УФО</t>
  </si>
  <si>
    <t>Свердловская обл., Екатеринбург, Спортивный клуб Родина, ВС</t>
  </si>
  <si>
    <t>Свердловская</t>
  </si>
  <si>
    <t>Львов Е.В., Нефёдов В.А.</t>
  </si>
  <si>
    <t>МАТВЕЕВА Анастасия</t>
  </si>
  <si>
    <t>МАТВЕЕВА Анастасия Владимировна</t>
  </si>
  <si>
    <t>16.04.00, МС</t>
  </si>
  <si>
    <t>МС</t>
  </si>
  <si>
    <t>ПФО</t>
  </si>
  <si>
    <t>Оренбургская обл., Бузулук, СДЮШОР</t>
  </si>
  <si>
    <t>Оренбургская</t>
  </si>
  <si>
    <t>Плотников П. Д.</t>
  </si>
  <si>
    <t>МАТВЕЕВА</t>
  </si>
  <si>
    <t>ЛИХОТА Ольга</t>
  </si>
  <si>
    <t>ЛИХОТА Ольга Дмитриевна</t>
  </si>
  <si>
    <t>02.06.00, КМС</t>
  </si>
  <si>
    <t>Свердловская обл., Екатеринбург, СШОР</t>
  </si>
  <si>
    <t>Никифорова НВ</t>
  </si>
  <si>
    <t>ЛИХОТА</t>
  </si>
  <si>
    <t>ШУВАЛОВА Марина</t>
  </si>
  <si>
    <t>ШУВАЛОВА Марина Николаевна</t>
  </si>
  <si>
    <t>14.10.00, КМС</t>
  </si>
  <si>
    <t>Нижегородская обл., Нижний Новгород, НРО ОГО ВФСО Динамо</t>
  </si>
  <si>
    <t>Нижегородская</t>
  </si>
  <si>
    <t>Красноперова Е. Н</t>
  </si>
  <si>
    <t>ШУВАЛОВА</t>
  </si>
  <si>
    <t>КОЗЫРЕВА Яна</t>
  </si>
  <si>
    <t>КОЗЫРЕВА Яна Александровна</t>
  </si>
  <si>
    <t>05.11.01, КМС</t>
  </si>
  <si>
    <t>ЦФО</t>
  </si>
  <si>
    <t>Смоленская обл., Смоленск, СмолГУ</t>
  </si>
  <si>
    <t>Смоленская</t>
  </si>
  <si>
    <t>Федяев В. А., Мальцев А. В.</t>
  </si>
  <si>
    <t>КОЗЫРЕВА</t>
  </si>
  <si>
    <t>ЧЕРНЕНОК Анастасия</t>
  </si>
  <si>
    <t>ЧЕРНЕНОК Анастасия Александровна</t>
  </si>
  <si>
    <t>28.05.01, МС</t>
  </si>
  <si>
    <t>Московская обл., г. Домодедово, МБУ "СШОР "Олимп"</t>
  </si>
  <si>
    <t>Московская</t>
  </si>
  <si>
    <t>Алиев Н.Б., Гончаров ЮС</t>
  </si>
  <si>
    <t>ЧЕРНЕНОК</t>
  </si>
  <si>
    <t>98+</t>
  </si>
  <si>
    <t>АЛЛЕНОВА Елена</t>
  </si>
  <si>
    <t>АЛЛЕНОВА Елена Дмитриевна</t>
  </si>
  <si>
    <t>23.03.03, МС</t>
  </si>
  <si>
    <t>Тульская обл., Тула, Юность</t>
  </si>
  <si>
    <t>Тульская</t>
  </si>
  <si>
    <t>Афонина И.П ; Ворфоломеев В.П</t>
  </si>
  <si>
    <t>АЛЛЕНОВА</t>
  </si>
  <si>
    <t>РЕЧКАЛОВА Дарья</t>
  </si>
  <si>
    <t>РЕЧКАЛОВА Дарья Андреевна</t>
  </si>
  <si>
    <t>19.06.03, МС</t>
  </si>
  <si>
    <t>Свердловская обл., Екатеринбург, ГАУ СО СШОР по самбо и дзюдо</t>
  </si>
  <si>
    <t>Коростелев А.Б, Дымшаков МИ</t>
  </si>
  <si>
    <t>РЕЧКАЛОВА</t>
  </si>
  <si>
    <t/>
  </si>
  <si>
    <t>71+</t>
  </si>
  <si>
    <t>ВСЕРОССИЙСКАЯ ФЕДЕРАЦИЯ САМБО</t>
  </si>
  <si>
    <t xml:space="preserve">ПРОТОКОЛ ХОДА СОРЕВНОВАНИЙ  (БОЕВОЕ САМБО)      </t>
  </si>
  <si>
    <t>А</t>
  </si>
  <si>
    <t>ФИНАЛ</t>
  </si>
  <si>
    <t>Б</t>
  </si>
  <si>
    <t>1 место</t>
  </si>
  <si>
    <t>2 место</t>
  </si>
  <si>
    <t>А1</t>
  </si>
  <si>
    <t>Б1</t>
  </si>
  <si>
    <t>УТЕШИТЕЛЬНЫЕ ВСТРЕЧИ</t>
  </si>
  <si>
    <t>УТЕШ</t>
  </si>
  <si>
    <t>М</t>
  </si>
  <si>
    <t>3 место</t>
  </si>
  <si>
    <t>Гл. судья, судья ВК</t>
  </si>
  <si>
    <t>Гл. секретарь, судья ВК</t>
  </si>
  <si>
    <t>ВСТРЕЧИ ПО КРУГАМ</t>
  </si>
  <si>
    <t>ковер</t>
  </si>
  <si>
    <t>A</t>
  </si>
  <si>
    <t xml:space="preserve"> (Круг)</t>
  </si>
  <si>
    <t>1/4</t>
  </si>
  <si>
    <t>№ встр</t>
  </si>
  <si>
    <t>Д. р., разряд</t>
  </si>
  <si>
    <t>Вед., регион</t>
  </si>
  <si>
    <t>Оценки</t>
  </si>
  <si>
    <t>Очки</t>
  </si>
  <si>
    <t>Рез-т</t>
  </si>
  <si>
    <t>Время</t>
  </si>
  <si>
    <t>Полуфинал</t>
  </si>
  <si>
    <t xml:space="preserve"> (Утешительные встречи)</t>
  </si>
  <si>
    <t>(Утешительные встречи)</t>
  </si>
  <si>
    <t>КОВЕР</t>
  </si>
  <si>
    <t>Округ., субъект</t>
  </si>
  <si>
    <t>Подгруппа А</t>
  </si>
  <si>
    <t>1/8</t>
  </si>
  <si>
    <t>Подгруппа Б</t>
  </si>
  <si>
    <t>B</t>
  </si>
  <si>
    <t xml:space="preserve"> (Утешительные встречи) 12</t>
  </si>
  <si>
    <t xml:space="preserve"> (Утешительные встречи) 8</t>
  </si>
  <si>
    <t xml:space="preserve"> (Утешительные встречи) 6</t>
  </si>
  <si>
    <t>ЗА 3 МЕСТО</t>
  </si>
  <si>
    <t>ВСТРЕЧА 1</t>
  </si>
  <si>
    <t>3А 3 МЕСТО</t>
  </si>
  <si>
    <t>ВСТРЕЧА 2</t>
  </si>
  <si>
    <t xml:space="preserve">ИТОГОВЫЙ ПРОТОКОЛ  (БОЕВОЕ САМБО)                                             </t>
  </si>
  <si>
    <t xml:space="preserve"> место</t>
  </si>
  <si>
    <t>5-6</t>
  </si>
  <si>
    <t>7-8</t>
  </si>
  <si>
    <t>Цвет</t>
  </si>
  <si>
    <t>Руководитель ковра</t>
  </si>
  <si>
    <t>НАГРАДНОЙ ЛИСТ</t>
  </si>
  <si>
    <t>I м</t>
  </si>
  <si>
    <t>II м</t>
  </si>
  <si>
    <t>III м</t>
  </si>
  <si>
    <t>Тренер победителя:</t>
  </si>
  <si>
    <t>Награждение проводят:</t>
  </si>
  <si>
    <t xml:space="preserve">ПРОТОКОЛ ХОДА СОРЕВНОВАНИЙ       </t>
  </si>
  <si>
    <t>/Г-Алтайск/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</si>
</sst>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3">
    <font>
      <sz val="10.0"/>
      <color rgb="FF000000"/>
      <name val="Calibri"/>
      <scheme val="minor"/>
    </font>
    <font>
      <sz val="11.0"/>
      <color rgb="FFFFFFFF"/>
      <name val="Inconsolata"/>
    </font>
    <font>
      <color theme="1"/>
      <name val="Arial"/>
    </font>
    <font>
      <b/>
      <color theme="1"/>
      <name val="Arial"/>
    </font>
    <font>
      <u/>
      <color rgb="FF1155CC"/>
      <name val="Arial"/>
    </font>
    <font>
      <color rgb="FFFFFFFF"/>
      <name val="Arial"/>
    </font>
    <font>
      <color theme="1"/>
      <name val="Calibri"/>
    </font>
    <font>
      <sz val="12.0"/>
      <color theme="1"/>
      <name val="Arial"/>
    </font>
    <font>
      <b/>
      <sz val="14.0"/>
      <color theme="1"/>
      <name val="&quot;Arial Narrow&quot;"/>
    </font>
    <font>
      <b/>
      <sz val="11.0"/>
      <color theme="1"/>
      <name val="Arial"/>
    </font>
    <font>
      <b/>
      <color theme="1"/>
      <name val="&quot;Arial Narrow&quot;"/>
    </font>
    <font>
      <b/>
      <color rgb="FFFF0000"/>
      <name val="&quot;Arial Narrow&quot;"/>
    </font>
    <font>
      <color rgb="FFF3F3F3"/>
      <name val="Arial"/>
    </font>
    <font>
      <color rgb="FFFFFFFF"/>
      <name val="Calibri"/>
    </font>
    <font>
      <color theme="0"/>
      <name val="Arial"/>
    </font>
    <font>
      <sz val="14.0"/>
      <color theme="1"/>
      <name val="Cyrillicold"/>
    </font>
    <font>
      <sz val="10.0"/>
      <color theme="1"/>
      <name val="Arial"/>
    </font>
    <font>
      <b/>
      <sz val="10.0"/>
      <color theme="1"/>
      <name val="Arial"/>
    </font>
    <font>
      <b/>
      <i/>
      <sz val="16.0"/>
      <color theme="1"/>
      <name val="Arial Narrow"/>
    </font>
    <font/>
    <font>
      <b/>
      <sz val="12.0"/>
      <color theme="1"/>
      <name val="Arial"/>
    </font>
    <font>
      <color theme="1"/>
      <name val="Calibri"/>
      <scheme val="minor"/>
    </font>
    <font>
      <b/>
      <sz val="10.0"/>
      <color theme="1"/>
      <name val="Arial Narrow"/>
    </font>
    <font>
      <sz val="10.0"/>
      <color theme="1"/>
      <name val="Arial Narrow"/>
    </font>
    <font>
      <sz val="10.0"/>
      <color theme="0"/>
      <name val="Arial Narrow"/>
    </font>
    <font>
      <sz val="11.0"/>
      <color theme="1"/>
      <name val="Arial"/>
    </font>
    <font>
      <b/>
      <i/>
      <sz val="11.0"/>
      <color theme="1"/>
      <name val="&quot;Arial Narrow&quot;"/>
    </font>
    <font>
      <i/>
      <sz val="11.0"/>
      <color theme="1"/>
      <name val="Arial"/>
    </font>
    <font>
      <b/>
      <sz val="12.0"/>
      <color theme="1"/>
      <name val="Arial Narrow"/>
    </font>
    <font>
      <sz val="12.0"/>
      <color theme="1"/>
      <name val="Arial Narrow"/>
    </font>
    <font>
      <sz val="11.0"/>
      <color rgb="FFFF0000"/>
      <name val="Arial Narrow"/>
    </font>
    <font>
      <sz val="11.0"/>
      <color theme="1"/>
      <name val="Arial Narrow"/>
    </font>
    <font>
      <sz val="12.0"/>
      <color rgb="FFFF0000"/>
      <name val="Arial"/>
    </font>
    <font>
      <sz val="12.0"/>
      <color rgb="FFFF0000"/>
      <name val="Arial Narrow"/>
    </font>
    <font>
      <b/>
      <sz val="12.0"/>
      <color theme="1"/>
      <name val="&quot;Arial Narrow&quot;"/>
    </font>
    <font>
      <sz val="12.0"/>
      <color theme="1"/>
      <name val="&quot;Arial Narrow&quot;"/>
    </font>
    <font>
      <color theme="1"/>
      <name val="&quot;Arial Narrow&quot;"/>
    </font>
    <font>
      <sz val="11.0"/>
      <color rgb="FFFF0000"/>
      <name val="&quot;Arial Narrow&quot;"/>
    </font>
    <font>
      <sz val="11.0"/>
      <color theme="1"/>
      <name val="&quot;Arial Narrow&quot;"/>
    </font>
    <font>
      <b/>
      <sz val="11.0"/>
      <color theme="1"/>
      <name val="Calibri"/>
    </font>
    <font>
      <sz val="14.0"/>
      <color rgb="FFFF0000"/>
      <name val="Cyrillicold"/>
    </font>
    <font>
      <b/>
      <sz val="14.0"/>
      <color theme="1"/>
      <name val="Arial"/>
    </font>
    <font>
      <b/>
      <i/>
      <sz val="14.0"/>
      <color theme="1"/>
      <name val="Arial Narrow"/>
    </font>
    <font>
      <b/>
      <sz val="8.0"/>
      <color theme="1"/>
      <name val="Arial Narrow"/>
    </font>
    <font>
      <sz val="10.0"/>
      <color rgb="FFFF0000"/>
      <name val="Arial Narrow"/>
    </font>
    <font>
      <sz val="10.0"/>
      <color rgb="FFFF0000"/>
      <name val="Arial"/>
    </font>
    <font>
      <b/>
      <i/>
      <sz val="12.0"/>
      <color theme="1"/>
      <name val="Arial"/>
    </font>
    <font>
      <i/>
      <sz val="12.0"/>
      <color theme="1"/>
      <name val="Arial"/>
    </font>
    <font>
      <b/>
      <sz val="14.0"/>
      <color theme="1"/>
      <name val="Calibri"/>
      <scheme val="minor"/>
    </font>
    <font>
      <sz val="14.0"/>
      <color theme="1"/>
      <name val="Arial"/>
    </font>
    <font>
      <b/>
      <sz val="14.0"/>
      <color rgb="FFFFFFFF"/>
      <name val="Arial"/>
    </font>
    <font>
      <b/>
      <sz val="24.0"/>
      <color rgb="FFFFFFFF"/>
      <name val="Arial"/>
    </font>
    <font>
      <b/>
      <sz val="16.0"/>
      <color theme="1"/>
      <name val="Arial Narrow"/>
    </font>
  </fonts>
  <fills count="1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CCFFFF"/>
        <bgColor rgb="FFCCFFFF"/>
      </patternFill>
    </fill>
    <fill>
      <patternFill patternType="solid">
        <fgColor rgb="FFF4CCCC"/>
        <bgColor rgb="FFF4CCCC"/>
      </patternFill>
    </fill>
    <fill>
      <patternFill patternType="solid">
        <fgColor rgb="FFF2F2F2"/>
        <bgColor rgb="FFF2F2F2"/>
      </patternFill>
    </fill>
    <fill>
      <patternFill patternType="solid">
        <fgColor rgb="FF00FF00"/>
        <bgColor rgb="FF00FF00"/>
      </patternFill>
    </fill>
    <fill>
      <patternFill patternType="solid">
        <fgColor rgb="FFFF00FF"/>
        <bgColor rgb="FFFF00FF"/>
      </patternFill>
    </fill>
    <fill>
      <patternFill patternType="solid">
        <fgColor rgb="FF00FFFF"/>
        <bgColor rgb="FF00FFFF"/>
      </patternFill>
    </fill>
    <fill>
      <patternFill patternType="solid">
        <fgColor rgb="FFFFB1B1"/>
        <bgColor rgb="FFFFB1B1"/>
      </patternFill>
    </fill>
    <fill>
      <patternFill patternType="solid">
        <fgColor rgb="FF90FFFF"/>
        <bgColor rgb="FF90FFFF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7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double">
        <color rgb="FFFF0000"/>
      </left>
      <top style="double">
        <color rgb="FFFF0000"/>
      </top>
    </border>
    <border>
      <top style="double">
        <color rgb="FFFF0000"/>
      </top>
    </border>
    <border>
      <right style="double">
        <color rgb="FFFF0000"/>
      </right>
      <top style="double">
        <color rgb="FFFF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double">
        <color rgb="FFFF0000"/>
      </left>
      <bottom style="double">
        <color rgb="FFFF0000"/>
      </bottom>
    </border>
    <border>
      <bottom style="double">
        <color rgb="FFFF0000"/>
      </bottom>
    </border>
    <border>
      <right style="double">
        <color rgb="FFFF0000"/>
      </right>
      <bottom style="double">
        <color rgb="FFFF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double">
        <color rgb="FF0000FF"/>
      </left>
      <top style="double">
        <color rgb="FF0000FF"/>
      </top>
    </border>
    <border>
      <top style="double">
        <color rgb="FF0000FF"/>
      </top>
    </border>
    <border>
      <right style="double">
        <color rgb="FF0000FF"/>
      </right>
      <top style="double">
        <color rgb="FF0000FF"/>
      </top>
    </border>
    <border>
      <left style="double">
        <color rgb="FF0000FF"/>
      </left>
      <bottom style="double">
        <color rgb="FF0000FF"/>
      </bottom>
    </border>
    <border>
      <bottom style="double">
        <color rgb="FF0000FF"/>
      </bottom>
    </border>
    <border>
      <right style="double">
        <color rgb="FF0000FF"/>
      </right>
      <bottom style="double">
        <color rgb="FF0000FF"/>
      </bottom>
    </border>
    <border>
      <left/>
      <right/>
      <top/>
      <bottom/>
    </border>
    <border>
      <left style="double">
        <color rgb="FF434343"/>
      </left>
      <right style="double">
        <color rgb="FF434343"/>
      </right>
      <top style="double">
        <color rgb="FF434343"/>
      </top>
    </border>
    <border>
      <right style="double">
        <color rgb="FF00FF00"/>
      </right>
      <top style="double">
        <color rgb="FF00FF00"/>
      </top>
    </border>
    <border>
      <left style="double">
        <color rgb="FF00FF00"/>
      </left>
      <right style="double">
        <color rgb="FF00FF00"/>
      </right>
      <top style="double">
        <color rgb="FF00FF00"/>
      </top>
    </border>
    <border>
      <left style="double">
        <color rgb="FF434343"/>
      </left>
      <right style="double">
        <color rgb="FF434343"/>
      </right>
      <bottom style="double">
        <color rgb="FF434343"/>
      </bottom>
    </border>
    <border>
      <right style="double">
        <color rgb="FF00FF00"/>
      </right>
      <bottom style="double">
        <color rgb="FF00FF00"/>
      </bottom>
    </border>
    <border>
      <left style="double">
        <color rgb="FF00FF00"/>
      </left>
      <right style="double">
        <color rgb="FF00FF00"/>
      </right>
      <bottom style="double">
        <color rgb="FF00FF00"/>
      </bottom>
    </border>
    <border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top style="medium">
        <color rgb="FF000000"/>
      </top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/>
    </border>
    <border>
      <left style="medium">
        <color rgb="FF000000"/>
      </left>
      <right/>
      <bottom style="medium">
        <color rgb="FF000000"/>
      </bottom>
    </border>
  </borders>
  <cellStyleXfs count="1">
    <xf borderId="0" fillId="0" fontId="0" numFmtId="0" applyAlignment="1" applyFont="1"/>
  </cellStyleXfs>
  <cellXfs count="35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0" fillId="2" fontId="2" numFmtId="0" xfId="0" applyAlignment="1" applyFont="1">
      <alignment vertical="bottom"/>
    </xf>
    <xf borderId="0" fillId="0" fontId="3" numFmtId="0" xfId="0" applyAlignment="1" applyFont="1">
      <alignment horizontal="center" readingOrder="0" vertical="bottom"/>
    </xf>
    <xf borderId="0" fillId="3" fontId="4" numFmtId="0" xfId="0" applyAlignment="1" applyFill="1" applyFont="1">
      <alignment readingOrder="0" vertical="bottom"/>
    </xf>
    <xf borderId="0" fillId="0" fontId="5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2" fontId="1" numFmtId="0" xfId="0" applyAlignment="1" applyFont="1">
      <alignment vertical="bottom"/>
    </xf>
    <xf borderId="0" fillId="2" fontId="2" numFmtId="0" xfId="0" applyAlignment="1" applyFont="1">
      <alignment vertical="bottom"/>
    </xf>
    <xf borderId="0" fillId="0" fontId="7" numFmtId="0" xfId="0" applyAlignment="1" applyFont="1">
      <alignment horizontal="center" shrinkToFit="0" vertical="bottom" wrapText="1"/>
    </xf>
    <xf borderId="0" fillId="0" fontId="6" numFmtId="0" xfId="0" applyAlignment="1" applyFont="1">
      <alignment vertical="bottom"/>
    </xf>
    <xf borderId="0" fillId="0" fontId="8" numFmtId="0" xfId="0" applyAlignment="1" applyFont="1">
      <alignment horizontal="center" readingOrder="0" vertical="bottom"/>
    </xf>
    <xf borderId="0" fillId="0" fontId="5" numFmtId="0" xfId="0" applyAlignment="1" applyFont="1">
      <alignment vertical="bottom"/>
    </xf>
    <xf borderId="0" fillId="0" fontId="2" numFmtId="0" xfId="0" applyAlignment="1" applyFont="1">
      <alignment horizontal="center" vertical="bottom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vertical="bottom"/>
    </xf>
    <xf borderId="0" fillId="2" fontId="2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9" numFmtId="0" xfId="0" applyAlignment="1" applyFont="1">
      <alignment horizontal="center" vertical="bottom"/>
    </xf>
    <xf borderId="1" fillId="4" fontId="10" numFmtId="0" xfId="0" applyAlignment="1" applyBorder="1" applyFill="1" applyFont="1">
      <alignment horizontal="center" vertical="center"/>
    </xf>
    <xf borderId="1" fillId="4" fontId="10" numFmtId="0" xfId="0" applyAlignment="1" applyBorder="1" applyFont="1">
      <alignment horizontal="center" shrinkToFit="0" vertical="center" wrapText="1"/>
    </xf>
    <xf borderId="1" fillId="4" fontId="11" numFmtId="0" xfId="0" applyAlignment="1" applyBorder="1" applyFont="1">
      <alignment horizontal="center" shrinkToFit="0" vertical="center" wrapText="1"/>
    </xf>
    <xf borderId="1" fillId="4" fontId="3" numFmtId="0" xfId="0" applyAlignment="1" applyBorder="1" applyFont="1">
      <alignment horizontal="center" vertical="center"/>
    </xf>
    <xf borderId="1" fillId="4" fontId="3" numFmtId="0" xfId="0" applyAlignment="1" applyBorder="1" applyFont="1">
      <alignment shrinkToFit="0" vertical="center" wrapText="0"/>
    </xf>
    <xf borderId="1" fillId="4" fontId="2" numFmtId="0" xfId="0" applyAlignment="1" applyBorder="1" applyFont="1">
      <alignment vertical="center"/>
    </xf>
    <xf borderId="2" fillId="0" fontId="2" numFmtId="0" xfId="0" applyAlignment="1" applyBorder="1" applyFont="1">
      <alignment horizontal="center" vertical="bottom"/>
    </xf>
    <xf borderId="1" fillId="5" fontId="2" numFmtId="0" xfId="0" applyAlignment="1" applyBorder="1" applyFill="1" applyFont="1">
      <alignment horizontal="center"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readingOrder="0" vertical="bottom"/>
    </xf>
    <xf borderId="1" fillId="0" fontId="2" numFmtId="0" xfId="0" applyAlignment="1" applyBorder="1" applyFont="1">
      <alignment vertical="bottom"/>
    </xf>
    <xf borderId="1" fillId="0" fontId="2" numFmtId="49" xfId="0" applyAlignment="1" applyBorder="1" applyFont="1" applyNumberFormat="1">
      <alignment readingOrder="0" vertical="bottom"/>
    </xf>
    <xf borderId="0" fillId="6" fontId="12" numFmtId="0" xfId="0" applyAlignment="1" applyFill="1" applyFont="1">
      <alignment horizontal="right" vertical="bottom"/>
    </xf>
    <xf borderId="0" fillId="2" fontId="6" numFmtId="0" xfId="0" applyAlignment="1" applyFont="1">
      <alignment vertical="bottom"/>
    </xf>
    <xf borderId="1" fillId="0" fontId="2" numFmtId="49" xfId="0" applyAlignment="1" applyBorder="1" applyFont="1" applyNumberFormat="1">
      <alignment horizontal="center" vertical="bottom"/>
    </xf>
    <xf borderId="1" fillId="0" fontId="2" numFmtId="0" xfId="0" applyAlignment="1" applyBorder="1" applyFont="1">
      <alignment horizontal="center" vertical="bottom"/>
    </xf>
    <xf borderId="0" fillId="6" fontId="12" numFmtId="0" xfId="0" applyAlignment="1" applyFont="1">
      <alignment horizontal="right" vertical="bottom"/>
    </xf>
    <xf borderId="1" fillId="0" fontId="2" numFmtId="0" xfId="0" applyAlignment="1" applyBorder="1" applyFont="1">
      <alignment horizontal="right" vertical="bottom"/>
    </xf>
    <xf borderId="1" fillId="0" fontId="2" numFmtId="49" xfId="0" applyAlignment="1" applyBorder="1" applyFont="1" applyNumberFormat="1">
      <alignment vertical="bottom"/>
    </xf>
    <xf borderId="1" fillId="0" fontId="2" numFmtId="3" xfId="0" applyAlignment="1" applyBorder="1" applyFont="1" applyNumberFormat="1">
      <alignment readingOrder="0" vertical="bottom"/>
    </xf>
    <xf borderId="0" fillId="6" fontId="6" numFmtId="0" xfId="0" applyAlignment="1" applyFont="1">
      <alignment vertical="bottom"/>
    </xf>
    <xf borderId="1" fillId="0" fontId="2" numFmtId="0" xfId="0" applyAlignment="1" applyBorder="1" applyFont="1">
      <alignment horizontal="center" vertical="bottom"/>
    </xf>
    <xf borderId="1" fillId="0" fontId="2" numFmtId="0" xfId="0" applyAlignment="1" applyBorder="1" applyFont="1">
      <alignment vertical="bottom"/>
    </xf>
    <xf borderId="0" fillId="6" fontId="6" numFmtId="49" xfId="0" applyAlignment="1" applyFont="1" applyNumberFormat="1">
      <alignment vertical="bottom"/>
    </xf>
    <xf borderId="1" fillId="0" fontId="2" numFmtId="0" xfId="0" applyAlignment="1" applyBorder="1" applyFont="1">
      <alignment horizontal="center" vertical="bottom"/>
    </xf>
    <xf borderId="0" fillId="0" fontId="6" numFmtId="49" xfId="0" applyAlignment="1" applyFont="1" applyNumberFormat="1">
      <alignment vertical="bottom"/>
    </xf>
    <xf borderId="0" fillId="0" fontId="13" numFmtId="0" xfId="0" applyAlignment="1" applyFont="1">
      <alignment vertical="bottom"/>
    </xf>
    <xf borderId="0" fillId="0" fontId="2" numFmtId="49" xfId="0" applyAlignment="1" applyFont="1" applyNumberFormat="1">
      <alignment vertical="bottom"/>
    </xf>
    <xf borderId="0" fillId="0" fontId="5" numFmtId="0" xfId="0" applyAlignment="1" applyFont="1">
      <alignment vertical="bottom"/>
    </xf>
    <xf borderId="0" fillId="0" fontId="14" numFmtId="0" xfId="0" applyAlignment="1" applyFont="1">
      <alignment vertical="bottom"/>
    </xf>
    <xf borderId="0" fillId="0" fontId="15" numFmtId="0" xfId="0" applyAlignment="1" applyFont="1">
      <alignment horizontal="center" vertical="center"/>
    </xf>
    <xf borderId="0" fillId="0" fontId="16" numFmtId="0" xfId="0" applyFont="1"/>
    <xf borderId="0" fillId="0" fontId="17" numFmtId="0" xfId="0" applyAlignment="1" applyFont="1">
      <alignment horizontal="center" readingOrder="0" shrinkToFit="0" vertical="center" wrapText="1"/>
    </xf>
    <xf borderId="3" fillId="7" fontId="18" numFmtId="0" xfId="0" applyAlignment="1" applyBorder="1" applyFill="1" applyFont="1">
      <alignment horizontal="center" shrinkToFit="0" vertical="center" wrapText="1"/>
    </xf>
    <xf borderId="4" fillId="0" fontId="19" numFmtId="0" xfId="0" applyBorder="1" applyFont="1"/>
    <xf borderId="5" fillId="0" fontId="19" numFmtId="0" xfId="0" applyBorder="1" applyFont="1"/>
    <xf borderId="0" fillId="0" fontId="16" numFmtId="0" xfId="0" applyAlignment="1" applyFont="1">
      <alignment shrinkToFit="0" vertical="center" wrapText="1"/>
    </xf>
    <xf borderId="0" fillId="0" fontId="16" numFmtId="0" xfId="0" applyAlignment="1" applyFont="1">
      <alignment horizontal="center" shrinkToFit="0" vertical="center" wrapText="1"/>
    </xf>
    <xf borderId="3" fillId="0" fontId="20" numFmtId="0" xfId="0" applyAlignment="1" applyBorder="1" applyFont="1">
      <alignment horizontal="center" vertical="center"/>
    </xf>
    <xf borderId="3" fillId="0" fontId="16" numFmtId="0" xfId="0" applyAlignment="1" applyBorder="1" applyFont="1">
      <alignment horizontal="center" vertical="center"/>
    </xf>
    <xf borderId="0" fillId="0" fontId="20" numFmtId="0" xfId="0" applyAlignment="1" applyFont="1">
      <alignment horizontal="center" vertical="center"/>
    </xf>
    <xf borderId="0" fillId="0" fontId="21" numFmtId="0" xfId="0" applyFont="1"/>
    <xf borderId="0" fillId="0" fontId="20" numFmtId="0" xfId="0" applyAlignment="1" applyFont="1">
      <alignment horizontal="left" shrinkToFit="0" vertical="center" wrapText="1"/>
    </xf>
    <xf borderId="0" fillId="0" fontId="16" numFmtId="0" xfId="0" applyAlignment="1" applyFont="1">
      <alignment horizontal="center" vertical="center"/>
    </xf>
    <xf borderId="0" fillId="0" fontId="20" numFmtId="0" xfId="0" applyAlignment="1" applyFont="1">
      <alignment shrinkToFit="0" vertical="center" wrapText="1"/>
    </xf>
    <xf borderId="6" fillId="0" fontId="20" numFmtId="49" xfId="0" applyAlignment="1" applyBorder="1" applyFont="1" applyNumberFormat="1">
      <alignment shrinkToFit="0" vertical="center" wrapText="1"/>
    </xf>
    <xf borderId="0" fillId="0" fontId="16" numFmtId="49" xfId="0" applyAlignment="1" applyFont="1" applyNumberFormat="1">
      <alignment horizontal="center" vertical="center"/>
    </xf>
    <xf borderId="6" fillId="0" fontId="17" numFmtId="49" xfId="0" applyAlignment="1" applyBorder="1" applyFont="1" applyNumberFormat="1">
      <alignment horizontal="right" vertical="center"/>
    </xf>
    <xf borderId="6" fillId="0" fontId="19" numFmtId="0" xfId="0" applyBorder="1" applyFont="1"/>
    <xf borderId="7" fillId="8" fontId="20" numFmtId="0" xfId="0" applyAlignment="1" applyBorder="1" applyFill="1" applyFont="1">
      <alignment horizontal="center" readingOrder="0" shrinkToFit="0" vertical="center" wrapText="1"/>
    </xf>
    <xf borderId="7" fillId="0" fontId="22" numFmtId="0" xfId="0" applyAlignment="1" applyBorder="1" applyFont="1">
      <alignment horizontal="left" shrinkToFit="0" vertical="center" wrapText="1"/>
    </xf>
    <xf borderId="8" fillId="0" fontId="23" numFmtId="0" xfId="0" applyAlignment="1" applyBorder="1" applyFont="1">
      <alignment horizontal="center" shrinkToFit="0" vertical="center" wrapText="1"/>
    </xf>
    <xf borderId="9" fillId="0" fontId="19" numFmtId="0" xfId="0" applyBorder="1" applyFont="1"/>
    <xf borderId="7" fillId="0" fontId="23" numFmtId="0" xfId="0" applyAlignment="1" applyBorder="1" applyFont="1">
      <alignment horizontal="center" shrinkToFit="0" vertical="center" wrapText="1"/>
    </xf>
    <xf borderId="0" fillId="0" fontId="17" numFmtId="0" xfId="0" applyAlignment="1" applyFont="1">
      <alignment horizontal="center" vertical="center"/>
    </xf>
    <xf borderId="10" fillId="0" fontId="19" numFmtId="0" xfId="0" applyBorder="1" applyFont="1"/>
    <xf borderId="11" fillId="0" fontId="19" numFmtId="0" xfId="0" applyBorder="1" applyFont="1"/>
    <xf borderId="12" fillId="0" fontId="19" numFmtId="0" xfId="0" applyBorder="1" applyFont="1"/>
    <xf borderId="7" fillId="8" fontId="17" numFmtId="0" xfId="0" applyAlignment="1" applyBorder="1" applyFont="1">
      <alignment horizontal="center" readingOrder="0" vertical="center"/>
    </xf>
    <xf borderId="0" fillId="0" fontId="23" numFmtId="0" xfId="0" applyAlignment="1" applyFont="1">
      <alignment horizontal="center" readingOrder="0" vertical="center"/>
    </xf>
    <xf borderId="13" fillId="0" fontId="17" numFmtId="0" xfId="0" applyAlignment="1" applyBorder="1" applyFont="1">
      <alignment horizontal="center" shrinkToFit="0" vertical="center" wrapText="1"/>
    </xf>
    <xf borderId="14" fillId="0" fontId="19" numFmtId="0" xfId="0" applyBorder="1" applyFont="1"/>
    <xf borderId="15" fillId="0" fontId="19" numFmtId="0" xfId="0" applyBorder="1" applyFont="1"/>
    <xf borderId="0" fillId="5" fontId="16" numFmtId="0" xfId="0" applyFont="1"/>
    <xf borderId="16" fillId="7" fontId="20" numFmtId="0" xfId="0" applyAlignment="1" applyBorder="1" applyFont="1">
      <alignment horizontal="center" shrinkToFit="0" vertical="center" wrapText="1"/>
    </xf>
    <xf borderId="17" fillId="0" fontId="22" numFmtId="0" xfId="0" applyAlignment="1" applyBorder="1" applyFont="1">
      <alignment horizontal="left" shrinkToFit="0" vertical="center" wrapText="1"/>
    </xf>
    <xf borderId="18" fillId="0" fontId="23" numFmtId="0" xfId="0" applyAlignment="1" applyBorder="1" applyFont="1">
      <alignment horizontal="center" shrinkToFit="0" vertical="center" wrapText="1"/>
    </xf>
    <xf borderId="19" fillId="0" fontId="19" numFmtId="0" xfId="0" applyBorder="1" applyFont="1"/>
    <xf borderId="17" fillId="0" fontId="23" numFmtId="0" xfId="0" applyAlignment="1" applyBorder="1" applyFont="1">
      <alignment horizontal="center" shrinkToFit="0" vertical="center" wrapText="1"/>
    </xf>
    <xf borderId="20" fillId="8" fontId="17" numFmtId="0" xfId="0" applyAlignment="1" applyBorder="1" applyFont="1">
      <alignment horizontal="center" readingOrder="0" vertical="center"/>
    </xf>
    <xf borderId="20" fillId="0" fontId="19" numFmtId="0" xfId="0" applyBorder="1" applyFont="1"/>
    <xf borderId="21" fillId="0" fontId="19" numFmtId="0" xfId="0" applyBorder="1" applyFont="1"/>
    <xf borderId="22" fillId="0" fontId="19" numFmtId="0" xfId="0" applyBorder="1" applyFont="1"/>
    <xf borderId="23" fillId="0" fontId="19" numFmtId="0" xfId="0" applyBorder="1" applyFont="1"/>
    <xf borderId="24" fillId="0" fontId="19" numFmtId="0" xfId="0" applyBorder="1" applyFont="1"/>
    <xf borderId="25" fillId="0" fontId="19" numFmtId="0" xfId="0" applyBorder="1" applyFont="1"/>
    <xf borderId="7" fillId="7" fontId="17" numFmtId="0" xfId="0" applyAlignment="1" applyBorder="1" applyFont="1">
      <alignment horizontal="center" readingOrder="0" vertical="center"/>
    </xf>
    <xf borderId="20" fillId="7" fontId="17" numFmtId="0" xfId="0" applyAlignment="1" applyBorder="1" applyFont="1">
      <alignment horizontal="center" readingOrder="0" vertical="center"/>
    </xf>
    <xf borderId="16" fillId="0" fontId="22" numFmtId="0" xfId="0" applyAlignment="1" applyBorder="1" applyFont="1">
      <alignment horizontal="left" shrinkToFit="0" vertical="center" wrapText="1"/>
    </xf>
    <xf borderId="26" fillId="0" fontId="23" numFmtId="0" xfId="0" applyAlignment="1" applyBorder="1" applyFont="1">
      <alignment horizontal="center" shrinkToFit="0" vertical="center" wrapText="1"/>
    </xf>
    <xf borderId="27" fillId="0" fontId="19" numFmtId="0" xfId="0" applyBorder="1" applyFont="1"/>
    <xf borderId="16" fillId="0" fontId="23" numFmtId="0" xfId="0" applyAlignment="1" applyBorder="1" applyFont="1">
      <alignment horizontal="center" shrinkToFit="0" vertical="center" wrapText="1"/>
    </xf>
    <xf borderId="0" fillId="0" fontId="24" numFmtId="0" xfId="0" applyAlignment="1" applyFont="1">
      <alignment horizontal="center" vertical="center"/>
    </xf>
    <xf borderId="28" fillId="0" fontId="17" numFmtId="0" xfId="0" applyAlignment="1" applyBorder="1" applyFont="1">
      <alignment horizontal="center" shrinkToFit="0" vertical="center" wrapText="1"/>
    </xf>
    <xf borderId="29" fillId="0" fontId="19" numFmtId="0" xfId="0" applyBorder="1" applyFont="1"/>
    <xf borderId="30" fillId="0" fontId="19" numFmtId="0" xfId="0" applyBorder="1" applyFont="1"/>
    <xf borderId="7" fillId="8" fontId="20" numFmtId="3" xfId="0" applyAlignment="1" applyBorder="1" applyFont="1" applyNumberFormat="1">
      <alignment horizontal="center" readingOrder="0" shrinkToFit="0" vertical="center" wrapText="1"/>
    </xf>
    <xf borderId="31" fillId="0" fontId="19" numFmtId="0" xfId="0" applyBorder="1" applyFont="1"/>
    <xf borderId="32" fillId="0" fontId="19" numFmtId="0" xfId="0" applyBorder="1" applyFont="1"/>
    <xf borderId="33" fillId="0" fontId="19" numFmtId="0" xfId="0" applyBorder="1" applyFont="1"/>
    <xf borderId="0" fillId="0" fontId="16" numFmtId="49" xfId="0" applyFont="1" applyNumberFormat="1"/>
    <xf borderId="0" fillId="0" fontId="20" numFmtId="0" xfId="0" applyAlignment="1" applyFont="1">
      <alignment horizontal="center"/>
    </xf>
    <xf borderId="0" fillId="0" fontId="20" numFmtId="49" xfId="0" applyAlignment="1" applyFont="1" applyNumberFormat="1">
      <alignment horizontal="center"/>
    </xf>
    <xf borderId="34" fillId="5" fontId="16" numFmtId="0" xfId="0" applyBorder="1" applyFont="1"/>
    <xf borderId="34" fillId="9" fontId="16" numFmtId="0" xfId="0" applyBorder="1" applyFill="1" applyFont="1"/>
    <xf borderId="7" fillId="8" fontId="22" numFmtId="0" xfId="0" applyAlignment="1" applyBorder="1" applyFont="1">
      <alignment horizontal="center" shrinkToFit="0" vertical="center" wrapText="1"/>
    </xf>
    <xf borderId="0" fillId="0" fontId="22" numFmtId="0" xfId="0" applyAlignment="1" applyFont="1">
      <alignment horizontal="center" shrinkToFit="0" vertical="center" wrapText="1"/>
    </xf>
    <xf borderId="8" fillId="0" fontId="22" numFmtId="0" xfId="0" applyAlignment="1" applyBorder="1" applyFont="1">
      <alignment horizontal="center" shrinkToFit="0" vertical="center" wrapText="1"/>
    </xf>
    <xf borderId="7" fillId="8" fontId="22" numFmtId="0" xfId="0" applyAlignment="1" applyBorder="1" applyFont="1">
      <alignment horizontal="center" readingOrder="0" shrinkToFit="0" vertical="center" wrapText="1"/>
    </xf>
    <xf borderId="8" fillId="0" fontId="22" numFmtId="0" xfId="0" applyAlignment="1" applyBorder="1" applyFont="1">
      <alignment horizontal="left" shrinkToFit="0" vertical="center" wrapText="1"/>
    </xf>
    <xf borderId="7" fillId="0" fontId="22" numFmtId="0" xfId="0" applyAlignment="1" applyBorder="1" applyFont="1">
      <alignment horizontal="center" shrinkToFit="0" vertical="center" wrapText="1"/>
    </xf>
    <xf borderId="17" fillId="7" fontId="22" numFmtId="0" xfId="0" applyAlignment="1" applyBorder="1" applyFont="1">
      <alignment horizontal="center" shrinkToFit="0" vertical="center" wrapText="1"/>
    </xf>
    <xf borderId="20" fillId="8" fontId="22" numFmtId="0" xfId="0" applyAlignment="1" applyBorder="1" applyFont="1">
      <alignment horizontal="center" readingOrder="0" shrinkToFit="0" vertical="center" wrapText="1"/>
    </xf>
    <xf borderId="18" fillId="0" fontId="22" numFmtId="0" xfId="0" applyAlignment="1" applyBorder="1" applyFont="1">
      <alignment horizontal="center" shrinkToFit="0" vertical="center" wrapText="1"/>
    </xf>
    <xf borderId="17" fillId="0" fontId="22" numFmtId="0" xfId="0" applyAlignment="1" applyBorder="1" applyFont="1">
      <alignment horizontal="center" shrinkToFit="0" vertical="center" wrapText="1"/>
    </xf>
    <xf borderId="35" fillId="10" fontId="22" numFmtId="0" xfId="0" applyAlignment="1" applyBorder="1" applyFill="1" applyFont="1">
      <alignment horizontal="center" readingOrder="0" shrinkToFit="0" vertical="center" wrapText="1"/>
    </xf>
    <xf borderId="36" fillId="0" fontId="22" numFmtId="0" xfId="0" applyAlignment="1" applyBorder="1" applyFont="1">
      <alignment horizontal="center" shrinkToFit="0" vertical="center" wrapText="1"/>
    </xf>
    <xf borderId="37" fillId="0" fontId="22" numFmtId="0" xfId="0" applyAlignment="1" applyBorder="1" applyFont="1">
      <alignment horizontal="center" shrinkToFit="0" vertical="center" wrapText="1"/>
    </xf>
    <xf borderId="38" fillId="10" fontId="22" numFmtId="0" xfId="0" applyAlignment="1" applyBorder="1" applyFont="1">
      <alignment horizontal="center" readingOrder="0" shrinkToFit="0" vertical="center" wrapText="1"/>
    </xf>
    <xf borderId="39" fillId="0" fontId="19" numFmtId="0" xfId="0" applyBorder="1" applyFont="1"/>
    <xf borderId="40" fillId="0" fontId="19" numFmtId="0" xfId="0" applyBorder="1" applyFont="1"/>
    <xf borderId="0" fillId="0" fontId="22" numFmtId="0" xfId="0" applyAlignment="1" applyFont="1">
      <alignment shrinkToFit="0" vertical="center" wrapText="1"/>
    </xf>
    <xf borderId="0" fillId="0" fontId="17" numFmtId="0" xfId="0" applyFont="1"/>
    <xf borderId="7" fillId="7" fontId="22" numFmtId="0" xfId="0" applyAlignment="1" applyBorder="1" applyFont="1">
      <alignment horizontal="center" readingOrder="0" shrinkToFit="0" vertical="center" wrapText="1"/>
    </xf>
    <xf borderId="7" fillId="7" fontId="22" numFmtId="0" xfId="0" applyAlignment="1" applyBorder="1" applyFont="1">
      <alignment horizontal="center" shrinkToFit="0" vertical="center" wrapText="1"/>
    </xf>
    <xf borderId="0" fillId="0" fontId="17" numFmtId="0" xfId="0" applyAlignment="1" applyFont="1">
      <alignment horizontal="left"/>
    </xf>
    <xf borderId="0" fillId="0" fontId="25" numFmtId="0" xfId="0" applyAlignment="1" applyFont="1">
      <alignment readingOrder="0" shrinkToFit="0" vertical="bottom" wrapText="0"/>
    </xf>
    <xf borderId="0" fillId="0" fontId="2" numFmtId="0" xfId="0" applyAlignment="1" applyFont="1">
      <alignment shrinkToFit="0" vertical="bottom" wrapText="0"/>
    </xf>
    <xf borderId="41" fillId="0" fontId="2" numFmtId="0" xfId="0" applyAlignment="1" applyBorder="1" applyFont="1">
      <alignment shrinkToFit="0" vertical="bottom" wrapText="0"/>
    </xf>
    <xf borderId="41" fillId="0" fontId="3" numFmtId="0" xfId="0" applyAlignment="1" applyBorder="1" applyFont="1">
      <alignment shrinkToFit="0" vertical="bottom" wrapText="0"/>
    </xf>
    <xf borderId="0" fillId="0" fontId="26" numFmtId="0" xfId="0" applyAlignment="1" applyFont="1">
      <alignment readingOrder="0" shrinkToFit="0" vertical="bottom" wrapText="0"/>
    </xf>
    <xf borderId="0" fillId="0" fontId="27" numFmtId="0" xfId="0" applyAlignment="1" applyFont="1">
      <alignment readingOrder="0" shrinkToFit="0" vertical="bottom" wrapText="0"/>
    </xf>
    <xf borderId="0" fillId="0" fontId="7" numFmtId="0" xfId="0" applyAlignment="1" applyFont="1">
      <alignment shrinkToFit="0" vertical="bottom" wrapText="0"/>
    </xf>
    <xf borderId="41" fillId="0" fontId="2" numFmtId="0" xfId="0" applyAlignment="1" applyBorder="1" applyFont="1">
      <alignment horizontal="left" shrinkToFit="0" vertical="bottom" wrapText="0"/>
    </xf>
    <xf borderId="0" fillId="0" fontId="2" numFmtId="0" xfId="0" applyAlignment="1" applyFont="1">
      <alignment horizontal="left" shrinkToFit="0" vertical="bottom" wrapText="0"/>
    </xf>
    <xf borderId="0" fillId="0" fontId="7" numFmtId="0" xfId="0" applyFont="1"/>
    <xf borderId="0" fillId="0" fontId="16" numFmtId="0" xfId="0" applyAlignment="1" applyFont="1">
      <alignment horizontal="left"/>
    </xf>
    <xf borderId="0" fillId="0" fontId="28" numFmtId="0" xfId="0" applyAlignment="1" applyFont="1">
      <alignment horizontal="center" shrinkToFit="0" vertical="center" wrapText="1"/>
    </xf>
    <xf borderId="0" fillId="0" fontId="7" numFmtId="0" xfId="0" applyAlignment="1" applyFont="1">
      <alignment shrinkToFit="0" vertical="center" wrapText="1"/>
    </xf>
    <xf borderId="0" fillId="0" fontId="29" numFmtId="0" xfId="0" applyAlignment="1" applyFont="1">
      <alignment shrinkToFit="0" vertical="center" wrapText="1"/>
    </xf>
    <xf borderId="0" fillId="0" fontId="29" numFmtId="0" xfId="0" applyAlignment="1" applyFont="1">
      <alignment horizontal="center" shrinkToFit="0" vertical="center" wrapText="1"/>
    </xf>
    <xf borderId="0" fillId="0" fontId="28" numFmtId="0" xfId="0" applyAlignment="1" applyFont="1">
      <alignment horizontal="center" vertical="center"/>
    </xf>
    <xf borderId="0" fillId="0" fontId="29" numFmtId="0" xfId="0" applyAlignment="1" applyFont="1">
      <alignment horizontal="center" vertical="center"/>
    </xf>
    <xf borderId="0" fillId="0" fontId="29" numFmtId="49" xfId="0" applyAlignment="1" applyFont="1" applyNumberFormat="1">
      <alignment horizontal="center" vertical="center"/>
    </xf>
    <xf borderId="42" fillId="0" fontId="23" numFmtId="0" xfId="0" applyAlignment="1" applyBorder="1" applyFont="1">
      <alignment horizontal="center" shrinkToFit="0" vertical="center" wrapText="1"/>
    </xf>
    <xf borderId="43" fillId="0" fontId="30" numFmtId="0" xfId="0" applyAlignment="1" applyBorder="1" applyFont="1">
      <alignment horizontal="center" shrinkToFit="0" vertical="center" wrapText="1"/>
    </xf>
    <xf borderId="44" fillId="0" fontId="31" numFmtId="0" xfId="0" applyAlignment="1" applyBorder="1" applyFont="1">
      <alignment horizontal="center" shrinkToFit="0" vertical="center" wrapText="1"/>
    </xf>
    <xf borderId="44" fillId="0" fontId="23" numFmtId="0" xfId="0" applyAlignment="1" applyBorder="1" applyFont="1">
      <alignment horizontal="center" shrinkToFit="0" vertical="center" wrapText="1"/>
    </xf>
    <xf borderId="45" fillId="0" fontId="23" numFmtId="0" xfId="0" applyAlignment="1" applyBorder="1" applyFont="1">
      <alignment horizontal="center" shrinkToFit="0" vertical="center" wrapText="1"/>
    </xf>
    <xf borderId="43" fillId="0" fontId="19" numFmtId="0" xfId="0" applyBorder="1" applyFont="1"/>
    <xf borderId="44" fillId="0" fontId="31" numFmtId="49" xfId="0" applyAlignment="1" applyBorder="1" applyFont="1" applyNumberFormat="1">
      <alignment horizontal="center" shrinkToFit="0" vertical="center" wrapText="1"/>
    </xf>
    <xf borderId="46" fillId="0" fontId="31" numFmtId="49" xfId="0" applyAlignment="1" applyBorder="1" applyFont="1" applyNumberFormat="1">
      <alignment horizontal="center" shrinkToFit="0" vertical="center" wrapText="1"/>
    </xf>
    <xf borderId="47" fillId="0" fontId="19" numFmtId="0" xfId="0" applyBorder="1" applyFont="1"/>
    <xf borderId="48" fillId="0" fontId="19" numFmtId="0" xfId="0" applyBorder="1" applyFont="1"/>
    <xf borderId="49" fillId="0" fontId="19" numFmtId="0" xfId="0" applyBorder="1" applyFont="1"/>
    <xf borderId="50" fillId="0" fontId="19" numFmtId="0" xfId="0" applyBorder="1" applyFont="1"/>
    <xf borderId="51" fillId="0" fontId="19" numFmtId="0" xfId="0" applyBorder="1" applyFont="1"/>
    <xf borderId="44" fillId="0" fontId="7" numFmtId="0" xfId="0" applyAlignment="1" applyBorder="1" applyFont="1">
      <alignment horizontal="center" shrinkToFit="0" vertical="center" wrapText="1"/>
    </xf>
    <xf borderId="52" fillId="0" fontId="3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readingOrder="0" vertical="center"/>
    </xf>
    <xf borderId="1" fillId="0" fontId="23" numFmtId="0" xfId="0" applyAlignment="1" applyBorder="1" applyFont="1">
      <alignment shrinkToFit="0" vertical="center" wrapText="1"/>
    </xf>
    <xf borderId="1" fillId="0" fontId="23" numFmtId="49" xfId="0" applyAlignment="1" applyBorder="1" applyFont="1" applyNumberFormat="1">
      <alignment horizontal="center" shrinkToFit="0" vertical="center" wrapText="1"/>
    </xf>
    <xf borderId="52" fillId="0" fontId="22" numFmtId="0" xfId="0" applyAlignment="1" applyBorder="1" applyFont="1">
      <alignment horizontal="center" shrinkToFit="0" vertical="center" wrapText="1"/>
    </xf>
    <xf borderId="52" fillId="0" fontId="22" numFmtId="49" xfId="0" applyAlignment="1" applyBorder="1" applyFont="1" applyNumberFormat="1">
      <alignment horizontal="center" shrinkToFit="0" vertical="center" wrapText="1"/>
    </xf>
    <xf borderId="52" fillId="0" fontId="23" numFmtId="49" xfId="0" applyAlignment="1" applyBorder="1" applyFont="1" applyNumberFormat="1">
      <alignment horizontal="center" shrinkToFit="0" vertical="center" wrapText="1"/>
    </xf>
    <xf borderId="52" fillId="0" fontId="23" numFmtId="0" xfId="0" applyAlignment="1" applyBorder="1" applyFont="1">
      <alignment horizontal="center" shrinkToFit="0" vertical="center" wrapText="1"/>
    </xf>
    <xf borderId="53" fillId="0" fontId="32" numFmtId="0" xfId="0" applyAlignment="1" applyBorder="1" applyFont="1">
      <alignment horizontal="center" shrinkToFit="0" vertical="center" wrapText="1"/>
    </xf>
    <xf borderId="53" fillId="0" fontId="22" numFmtId="0" xfId="0" applyAlignment="1" applyBorder="1" applyFont="1">
      <alignment horizontal="center" shrinkToFit="0" vertical="center" wrapText="1"/>
    </xf>
    <xf borderId="53" fillId="0" fontId="23" numFmtId="0" xfId="0" applyAlignment="1" applyBorder="1" applyFont="1">
      <alignment horizontal="center" shrinkToFit="0" vertical="center" wrapText="1"/>
    </xf>
    <xf borderId="52" fillId="0" fontId="16" numFmtId="0" xfId="0" applyAlignment="1" applyBorder="1" applyFont="1">
      <alignment horizontal="center" shrinkToFit="0" vertical="center" wrapText="1"/>
    </xf>
    <xf borderId="6" fillId="0" fontId="20" numFmtId="49" xfId="0" applyAlignment="1" applyBorder="1" applyFont="1" applyNumberFormat="1">
      <alignment vertical="center"/>
    </xf>
    <xf borderId="6" fillId="0" fontId="7" numFmtId="49" xfId="0" applyAlignment="1" applyBorder="1" applyFont="1" applyNumberFormat="1">
      <alignment vertical="center"/>
    </xf>
    <xf borderId="6" fillId="0" fontId="7" numFmtId="0" xfId="0" applyAlignment="1" applyBorder="1" applyFont="1">
      <alignment vertical="center"/>
    </xf>
    <xf borderId="0" fillId="0" fontId="7" numFmtId="49" xfId="0" applyAlignment="1" applyFont="1" applyNumberFormat="1">
      <alignment horizontal="center" vertical="center"/>
    </xf>
    <xf borderId="45" fillId="0" fontId="22" numFmtId="0" xfId="0" applyAlignment="1" applyBorder="1" applyFont="1">
      <alignment horizontal="center" shrinkToFit="0" vertical="center" wrapText="1"/>
    </xf>
    <xf borderId="52" fillId="0" fontId="32" numFmtId="49" xfId="0" applyAlignment="1" applyBorder="1" applyFont="1" applyNumberFormat="1">
      <alignment horizontal="center" shrinkToFit="0" vertical="center" wrapText="1"/>
    </xf>
    <xf borderId="53" fillId="0" fontId="33" numFmtId="49" xfId="0" applyAlignment="1" applyBorder="1" applyFont="1" applyNumberFormat="1">
      <alignment horizontal="center" shrinkToFit="0" vertical="center" wrapText="1"/>
    </xf>
    <xf borderId="0" fillId="0" fontId="7" numFmtId="0" xfId="0" applyAlignment="1" applyFont="1">
      <alignment horizontal="center"/>
    </xf>
    <xf borderId="0" fillId="0" fontId="7" numFmtId="0" xfId="0" applyAlignment="1" applyFont="1">
      <alignment horizontal="center" vertical="center"/>
    </xf>
    <xf borderId="0" fillId="0" fontId="20" numFmtId="49" xfId="0" applyAlignment="1" applyFont="1" applyNumberFormat="1">
      <alignment horizontal="center" vertical="center"/>
    </xf>
    <xf borderId="53" fillId="0" fontId="33" numFmtId="0" xfId="0" applyAlignment="1" applyBorder="1" applyFont="1">
      <alignment horizontal="center" shrinkToFit="0" vertical="center" wrapText="1"/>
    </xf>
    <xf borderId="0" fillId="0" fontId="34" numFmtId="0" xfId="0" applyAlignment="1" applyFont="1">
      <alignment horizontal="center" shrinkToFit="0" vertical="bottom" wrapText="1"/>
    </xf>
    <xf borderId="1" fillId="0" fontId="6" numFmtId="0" xfId="0" applyAlignment="1" applyBorder="1" applyFont="1">
      <alignment vertical="bottom"/>
    </xf>
    <xf borderId="1" fillId="0" fontId="7" numFmtId="0" xfId="0" applyAlignment="1" applyBorder="1" applyFont="1">
      <alignment horizontal="right" shrinkToFit="0" vertical="bottom" wrapText="1"/>
    </xf>
    <xf borderId="1" fillId="0" fontId="35" numFmtId="0" xfId="0" applyAlignment="1" applyBorder="1" applyFont="1">
      <alignment shrinkToFit="0" vertical="bottom" wrapText="1"/>
    </xf>
    <xf borderId="54" fillId="0" fontId="6" numFmtId="0" xfId="0" applyBorder="1" applyFont="1"/>
    <xf borderId="55" fillId="0" fontId="19" numFmtId="0" xfId="0" applyBorder="1" applyFont="1"/>
    <xf borderId="1" fillId="0" fontId="6" numFmtId="0" xfId="0" applyAlignment="1" applyBorder="1" applyFont="1">
      <alignment vertical="bottom"/>
    </xf>
    <xf borderId="1" fillId="0" fontId="8" numFmtId="0" xfId="0" applyAlignment="1" applyBorder="1" applyFont="1">
      <alignment horizontal="center" vertical="bottom"/>
    </xf>
    <xf borderId="1" fillId="0" fontId="35" numFmtId="0" xfId="0" applyAlignment="1" applyBorder="1" applyFont="1">
      <alignment horizontal="center" vertical="bottom"/>
    </xf>
    <xf borderId="1" fillId="0" fontId="35" numFmtId="49" xfId="0" applyAlignment="1" applyBorder="1" applyFont="1" applyNumberFormat="1">
      <alignment horizontal="center" vertical="bottom"/>
    </xf>
    <xf borderId="1" fillId="0" fontId="6" numFmtId="49" xfId="0" applyBorder="1" applyFont="1" applyNumberFormat="1"/>
    <xf borderId="1" fillId="0" fontId="35" numFmtId="49" xfId="0" applyAlignment="1" applyBorder="1" applyFont="1" applyNumberFormat="1">
      <alignment readingOrder="0" vertical="bottom"/>
    </xf>
    <xf borderId="1" fillId="0" fontId="34" numFmtId="0" xfId="0" applyAlignment="1" applyBorder="1" applyFont="1">
      <alignment horizontal="center" vertical="bottom"/>
    </xf>
    <xf borderId="1" fillId="0" fontId="6" numFmtId="49" xfId="0" applyAlignment="1" applyBorder="1" applyFont="1" applyNumberFormat="1">
      <alignment readingOrder="0"/>
    </xf>
    <xf borderId="1" fillId="0" fontId="6" numFmtId="0" xfId="0" applyAlignment="1" applyBorder="1" applyFont="1">
      <alignment vertical="top"/>
    </xf>
    <xf borderId="1" fillId="0" fontId="34" numFmtId="0" xfId="0" applyAlignment="1" applyBorder="1" applyFont="1">
      <alignment horizontal="center" shrinkToFit="0" vertical="bottom" wrapText="0"/>
    </xf>
    <xf borderId="1" fillId="0" fontId="36" numFmtId="0" xfId="0" applyAlignment="1" applyBorder="1" applyFont="1">
      <alignment horizontal="center" shrinkToFit="0" vertical="top" wrapText="1"/>
    </xf>
    <xf borderId="1" fillId="0" fontId="37" numFmtId="0" xfId="0" applyAlignment="1" applyBorder="1" applyFont="1">
      <alignment horizontal="center" shrinkToFit="0" vertical="bottom" wrapText="1"/>
    </xf>
    <xf borderId="1" fillId="0" fontId="38" numFmtId="0" xfId="0" applyAlignment="1" applyBorder="1" applyFont="1">
      <alignment horizontal="center" shrinkToFit="0" wrapText="1"/>
    </xf>
    <xf borderId="1" fillId="0" fontId="36" numFmtId="0" xfId="0" applyAlignment="1" applyBorder="1" applyFont="1">
      <alignment horizontal="center" shrinkToFit="0" vertical="bottom" wrapText="1"/>
    </xf>
    <xf borderId="54" fillId="0" fontId="36" numFmtId="0" xfId="0" applyAlignment="1" applyBorder="1" applyFont="1">
      <alignment horizontal="center" shrinkToFit="0" wrapText="1"/>
    </xf>
    <xf borderId="1" fillId="0" fontId="38" numFmtId="0" xfId="0" applyAlignment="1" applyBorder="1" applyFont="1">
      <alignment horizontal="center" shrinkToFit="0" vertical="bottom" wrapText="1"/>
    </xf>
    <xf borderId="1" fillId="0" fontId="38" numFmtId="49" xfId="0" applyAlignment="1" applyBorder="1" applyFont="1" applyNumberFormat="1">
      <alignment horizontal="center" shrinkToFit="0" vertical="bottom" wrapText="1"/>
    </xf>
    <xf borderId="1" fillId="11" fontId="6" numFmtId="0" xfId="0" applyAlignment="1" applyBorder="1" applyFill="1" applyFont="1">
      <alignment vertical="bottom"/>
    </xf>
    <xf borderId="1" fillId="0" fontId="6" numFmtId="0" xfId="0" applyBorder="1" applyFont="1"/>
    <xf borderId="1" fillId="0" fontId="6" numFmtId="49" xfId="0" applyAlignment="1" applyBorder="1" applyFont="1" applyNumberFormat="1">
      <alignment vertical="bottom"/>
    </xf>
    <xf borderId="1" fillId="0" fontId="6" numFmtId="0" xfId="0" applyAlignment="1" applyBorder="1" applyFont="1">
      <alignment vertical="bottom"/>
    </xf>
    <xf borderId="1" fillId="11" fontId="6" numFmtId="0" xfId="0" applyAlignment="1" applyBorder="1" applyFont="1">
      <alignment vertical="bottom"/>
    </xf>
    <xf borderId="1" fillId="11" fontId="6" numFmtId="49" xfId="0" applyAlignment="1" applyBorder="1" applyFont="1" applyNumberFormat="1">
      <alignment vertical="bottom"/>
    </xf>
    <xf borderId="56" fillId="0" fontId="6" numFmtId="0" xfId="0" applyAlignment="1" applyBorder="1" applyFont="1">
      <alignment vertical="bottom"/>
    </xf>
    <xf borderId="56" fillId="0" fontId="7" numFmtId="0" xfId="0" applyAlignment="1" applyBorder="1" applyFont="1">
      <alignment horizontal="center" shrinkToFit="0" vertical="bottom" wrapText="1"/>
    </xf>
    <xf borderId="1" fillId="11" fontId="39" numFmtId="0" xfId="0" applyAlignment="1" applyBorder="1" applyFont="1">
      <alignment horizontal="center" vertical="bottom"/>
    </xf>
    <xf borderId="2" fillId="0" fontId="19" numFmtId="0" xfId="0" applyBorder="1" applyFont="1"/>
    <xf borderId="1" fillId="12" fontId="39" numFmtId="0" xfId="0" applyAlignment="1" applyBorder="1" applyFill="1" applyFont="1">
      <alignment horizontal="center" vertical="bottom"/>
    </xf>
    <xf borderId="1" fillId="12" fontId="39" numFmtId="0" xfId="0" applyAlignment="1" applyBorder="1" applyFont="1">
      <alignment horizontal="center" vertical="bottom"/>
    </xf>
    <xf borderId="1" fillId="13" fontId="39" numFmtId="0" xfId="0" applyAlignment="1" applyBorder="1" applyFill="1" applyFont="1">
      <alignment horizontal="center" vertical="bottom"/>
    </xf>
    <xf borderId="1" fillId="13" fontId="39" numFmtId="0" xfId="0" applyAlignment="1" applyBorder="1" applyFont="1">
      <alignment horizontal="center" vertical="bottom"/>
    </xf>
    <xf borderId="1" fillId="14" fontId="39" numFmtId="0" xfId="0" applyAlignment="1" applyBorder="1" applyFill="1" applyFont="1">
      <alignment horizontal="center" vertical="bottom"/>
    </xf>
    <xf borderId="1" fillId="14" fontId="39" numFmtId="0" xfId="0" applyAlignment="1" applyBorder="1" applyFont="1">
      <alignment horizontal="center" vertical="bottom"/>
    </xf>
    <xf borderId="1" fillId="0" fontId="35" numFmtId="0" xfId="0" applyAlignment="1" applyBorder="1" applyFont="1">
      <alignment horizontal="center" vertical="bottom"/>
    </xf>
    <xf borderId="1" fillId="0" fontId="35" numFmtId="49" xfId="0" applyAlignment="1" applyBorder="1" applyFont="1" applyNumberFormat="1">
      <alignment vertical="bottom"/>
    </xf>
    <xf borderId="1" fillId="0" fontId="34" numFmtId="0" xfId="0" applyAlignment="1" applyBorder="1" applyFont="1">
      <alignment horizontal="center" shrinkToFit="0" vertical="bottom" wrapText="0"/>
    </xf>
    <xf borderId="56" fillId="0" fontId="36" numFmtId="0" xfId="0" applyAlignment="1" applyBorder="1" applyFont="1">
      <alignment horizontal="center" shrinkToFit="0" vertical="top" wrapText="1"/>
    </xf>
    <xf borderId="56" fillId="0" fontId="37" numFmtId="0" xfId="0" applyAlignment="1" applyBorder="1" applyFont="1">
      <alignment horizontal="center" shrinkToFit="0" vertical="bottom" wrapText="1"/>
    </xf>
    <xf borderId="56" fillId="0" fontId="38" numFmtId="0" xfId="0" applyAlignment="1" applyBorder="1" applyFont="1">
      <alignment horizontal="center" shrinkToFit="0" wrapText="1"/>
    </xf>
    <xf borderId="56" fillId="0" fontId="36" numFmtId="0" xfId="0" applyAlignment="1" applyBorder="1" applyFont="1">
      <alignment horizontal="center" shrinkToFit="0" wrapText="1"/>
    </xf>
    <xf borderId="57" fillId="0" fontId="36" numFmtId="49" xfId="0" applyAlignment="1" applyBorder="1" applyFont="1" applyNumberFormat="1">
      <alignment horizontal="center" shrinkToFit="0" wrapText="1"/>
    </xf>
    <xf borderId="58" fillId="0" fontId="19" numFmtId="0" xfId="0" applyBorder="1" applyFont="1"/>
    <xf borderId="56" fillId="0" fontId="38" numFmtId="0" xfId="0" applyAlignment="1" applyBorder="1" applyFont="1">
      <alignment horizontal="center" shrinkToFit="0" vertical="bottom" wrapText="1"/>
    </xf>
    <xf borderId="56" fillId="0" fontId="38" numFmtId="49" xfId="0" applyAlignment="1" applyBorder="1" applyFont="1" applyNumberFormat="1">
      <alignment horizontal="center" shrinkToFit="0" vertical="bottom" wrapText="1"/>
    </xf>
    <xf borderId="56" fillId="0" fontId="37" numFmtId="0" xfId="0" applyAlignment="1" applyBorder="1" applyFont="1">
      <alignment horizontal="center" shrinkToFit="0" vertical="bottom" wrapText="1"/>
    </xf>
    <xf borderId="56" fillId="0" fontId="36" numFmtId="0" xfId="0" applyAlignment="1" applyBorder="1" applyFont="1">
      <alignment horizontal="center" shrinkToFit="0" wrapText="1"/>
    </xf>
    <xf borderId="57" fillId="0" fontId="36" numFmtId="0" xfId="0" applyAlignment="1" applyBorder="1" applyFont="1">
      <alignment horizontal="center" shrinkToFit="0" wrapText="1"/>
    </xf>
    <xf borderId="59" fillId="0" fontId="19" numFmtId="0" xfId="0" applyBorder="1" applyFont="1"/>
    <xf borderId="60" fillId="0" fontId="19" numFmtId="0" xfId="0" applyBorder="1" applyFont="1"/>
    <xf borderId="1" fillId="0" fontId="34" numFmtId="0" xfId="0" applyAlignment="1" applyBorder="1" applyFont="1">
      <alignment horizontal="center" vertical="bottom"/>
    </xf>
    <xf borderId="56" fillId="0" fontId="38" numFmtId="0" xfId="0" applyAlignment="1" applyBorder="1" applyFont="1">
      <alignment horizontal="center" shrinkToFit="0" vertical="bottom" wrapText="1"/>
    </xf>
    <xf borderId="56" fillId="0" fontId="36" numFmtId="0" xfId="0" applyAlignment="1" applyBorder="1" applyFont="1">
      <alignment horizontal="center" shrinkToFit="0" vertical="bottom" wrapText="1"/>
    </xf>
    <xf borderId="56" fillId="0" fontId="36" numFmtId="0" xfId="0" applyAlignment="1" applyBorder="1" applyFont="1">
      <alignment horizontal="center" shrinkToFit="0" vertical="bottom" wrapText="1"/>
    </xf>
    <xf borderId="57" fillId="0" fontId="38" numFmtId="0" xfId="0" applyAlignment="1" applyBorder="1" applyFont="1">
      <alignment horizontal="center" shrinkToFit="0" wrapText="1"/>
    </xf>
    <xf borderId="1" fillId="0" fontId="20" numFmtId="49" xfId="0" applyAlignment="1" applyBorder="1" applyFont="1" applyNumberFormat="1">
      <alignment horizontal="center" vertical="bottom"/>
    </xf>
    <xf borderId="1" fillId="0" fontId="20" numFmtId="0" xfId="0" applyAlignment="1" applyBorder="1" applyFont="1">
      <alignment horizontal="center" vertical="bottom"/>
    </xf>
    <xf borderId="1" fillId="0" fontId="34" numFmtId="49" xfId="0" applyAlignment="1" applyBorder="1" applyFont="1" applyNumberFormat="1">
      <alignment horizontal="center" vertical="bottom"/>
    </xf>
    <xf borderId="1" fillId="0" fontId="6" numFmtId="49" xfId="0" applyAlignment="1" applyBorder="1" applyFont="1" applyNumberFormat="1">
      <alignment vertical="top"/>
    </xf>
    <xf borderId="1" fillId="0" fontId="34" numFmtId="49" xfId="0" applyAlignment="1" applyBorder="1" applyFont="1" applyNumberFormat="1">
      <alignment horizontal="center" shrinkToFit="0" vertical="bottom" wrapText="0"/>
    </xf>
    <xf borderId="0" fillId="0" fontId="6" numFmtId="0" xfId="0" applyFont="1"/>
    <xf borderId="0" fillId="0" fontId="6" numFmtId="49" xfId="0" applyFont="1" applyNumberFormat="1"/>
    <xf borderId="54" fillId="0" fontId="6" numFmtId="0" xfId="0" applyAlignment="1" applyBorder="1" applyFont="1">
      <alignment vertical="bottom"/>
    </xf>
    <xf borderId="61" fillId="0" fontId="19" numFmtId="0" xfId="0" applyBorder="1" applyFont="1"/>
    <xf borderId="1" fillId="0" fontId="20" numFmtId="49" xfId="0" applyAlignment="1" applyBorder="1" applyFont="1" applyNumberFormat="1">
      <alignment horizontal="center" shrinkToFit="0" vertical="bottom" wrapText="0"/>
    </xf>
    <xf borderId="1" fillId="13" fontId="39" numFmtId="49" xfId="0" applyAlignment="1" applyBorder="1" applyFont="1" applyNumberFormat="1">
      <alignment horizontal="center" vertical="bottom"/>
    </xf>
    <xf borderId="1" fillId="0" fontId="10" numFmtId="0" xfId="0" applyAlignment="1" applyBorder="1" applyFont="1">
      <alignment horizontal="center" shrinkToFit="0" vertical="bottom" wrapText="1"/>
    </xf>
    <xf borderId="1" fillId="0" fontId="36" numFmtId="0" xfId="0" applyAlignment="1" applyBorder="1" applyFont="1">
      <alignment horizontal="center" shrinkToFit="0" vertical="bottom" wrapText="1"/>
    </xf>
    <xf borderId="54" fillId="0" fontId="6" numFmtId="49" xfId="0" applyAlignment="1" applyBorder="1" applyFont="1" applyNumberFormat="1">
      <alignment vertical="bottom"/>
    </xf>
    <xf borderId="1" fillId="3" fontId="6" numFmtId="0" xfId="0" applyAlignment="1" applyBorder="1" applyFont="1">
      <alignment vertical="bottom"/>
    </xf>
    <xf borderId="1" fillId="15" fontId="6" numFmtId="0" xfId="0" applyAlignment="1" applyBorder="1" applyFill="1" applyFont="1">
      <alignment vertical="bottom"/>
    </xf>
    <xf borderId="1" fillId="0" fontId="3" numFmtId="0" xfId="0" applyAlignment="1" applyBorder="1" applyFont="1">
      <alignment horizontal="center" vertical="bottom"/>
    </xf>
    <xf borderId="54" fillId="0" fontId="20" numFmtId="49" xfId="0" applyAlignment="1" applyBorder="1" applyFont="1" applyNumberFormat="1">
      <alignment horizontal="center" vertical="bottom"/>
    </xf>
    <xf borderId="54" fillId="0" fontId="20" numFmtId="0" xfId="0" applyAlignment="1" applyBorder="1" applyFont="1">
      <alignment horizontal="center" vertical="bottom"/>
    </xf>
    <xf borderId="1" fillId="0" fontId="34" numFmtId="0" xfId="0" applyAlignment="1" applyBorder="1" applyFont="1">
      <alignment horizontal="center" shrinkToFit="0" vertical="bottom" wrapText="1"/>
    </xf>
    <xf borderId="0" fillId="0" fontId="40" numFmtId="0" xfId="0" applyAlignment="1" applyFont="1">
      <alignment horizontal="center" vertical="center"/>
    </xf>
    <xf borderId="0" fillId="0" fontId="41" numFmtId="0" xfId="0" applyAlignment="1" applyFont="1">
      <alignment horizontal="center" readingOrder="0" shrinkToFit="0" vertical="center" wrapText="1"/>
    </xf>
    <xf borderId="3" fillId="7" fontId="42" numFmtId="0" xfId="0" applyAlignment="1" applyBorder="1" applyFont="1">
      <alignment horizontal="center" shrinkToFit="0" vertical="center" wrapText="1"/>
    </xf>
    <xf borderId="6" fillId="0" fontId="16" numFmtId="0" xfId="0" applyAlignment="1" applyBorder="1" applyFont="1">
      <alignment horizontal="center" shrinkToFit="0" vertical="center" wrapText="1"/>
    </xf>
    <xf borderId="0" fillId="0" fontId="20" numFmtId="0" xfId="0" applyAlignment="1" applyFont="1">
      <alignment horizontal="center" shrinkToFit="0" vertical="center" wrapText="1"/>
    </xf>
    <xf borderId="7" fillId="0" fontId="43" numFmtId="0" xfId="0" applyAlignment="1" applyBorder="1" applyFont="1">
      <alignment horizontal="center" shrinkToFit="0" vertical="center" wrapText="1"/>
    </xf>
    <xf borderId="62" fillId="0" fontId="44" numFmtId="0" xfId="0" applyAlignment="1" applyBorder="1" applyFont="1">
      <alignment horizontal="center" shrinkToFit="0" vertical="center" wrapText="1"/>
    </xf>
    <xf borderId="43" fillId="0" fontId="23" numFmtId="0" xfId="0" applyAlignment="1" applyBorder="1" applyFont="1">
      <alignment horizontal="center" shrinkToFit="0" vertical="center" wrapText="1"/>
    </xf>
    <xf borderId="46" fillId="0" fontId="23" numFmtId="0" xfId="0" applyAlignment="1" applyBorder="1" applyFont="1">
      <alignment horizontal="center" shrinkToFit="0" vertical="center" wrapText="1"/>
    </xf>
    <xf borderId="1" fillId="0" fontId="28" numFmtId="0" xfId="0" applyAlignment="1" applyBorder="1" applyFont="1">
      <alignment horizontal="center" shrinkToFit="0" vertical="center" wrapText="1"/>
    </xf>
    <xf borderId="1" fillId="0" fontId="45" numFmtId="0" xfId="0" applyAlignment="1" applyBorder="1" applyFont="1">
      <alignment shrinkToFit="0" vertical="center" wrapText="1"/>
    </xf>
    <xf borderId="1" fillId="0" fontId="22" numFmtId="49" xfId="0" applyAlignment="1" applyBorder="1" applyFont="1" applyNumberFormat="1">
      <alignment horizontal="center" shrinkToFit="0" vertical="center" wrapText="1"/>
    </xf>
    <xf borderId="0" fillId="0" fontId="7" numFmtId="0" xfId="0" applyAlignment="1" applyFont="1">
      <alignment readingOrder="0" shrinkToFit="0" vertical="bottom" wrapText="0"/>
    </xf>
    <xf borderId="0" fillId="0" fontId="46" numFmtId="0" xfId="0" applyAlignment="1" applyFont="1">
      <alignment readingOrder="0" shrinkToFit="0" vertical="bottom" wrapText="0"/>
    </xf>
    <xf borderId="63" fillId="0" fontId="2" numFmtId="0" xfId="0" applyAlignment="1" applyBorder="1" applyFont="1">
      <alignment shrinkToFit="0" vertical="bottom" wrapText="0"/>
    </xf>
    <xf borderId="0" fillId="0" fontId="47" numFmtId="0" xfId="0" applyAlignment="1" applyFont="1">
      <alignment readingOrder="0" shrinkToFit="0" vertical="bottom" wrapText="0"/>
    </xf>
    <xf borderId="0" fillId="0" fontId="2" numFmtId="0" xfId="0" applyAlignment="1" applyFont="1">
      <alignment shrinkToFit="0" vertical="bottom" wrapText="0"/>
    </xf>
    <xf borderId="24" fillId="0" fontId="46" numFmtId="0" xfId="0" applyAlignment="1" applyBorder="1" applyFont="1">
      <alignment horizontal="center" shrinkToFit="0" vertical="center" wrapText="1"/>
    </xf>
    <xf borderId="0" fillId="0" fontId="48" numFmtId="0" xfId="0" applyFont="1"/>
    <xf borderId="41" fillId="0" fontId="23" numFmtId="0" xfId="0" applyAlignment="1" applyBorder="1" applyFont="1">
      <alignment horizontal="center" shrinkToFit="0" vertical="center" wrapText="1"/>
    </xf>
    <xf borderId="56" fillId="0" fontId="23" numFmtId="0" xfId="0" applyAlignment="1" applyBorder="1" applyFont="1">
      <alignment horizontal="center" shrinkToFit="0" vertical="center" wrapText="1"/>
    </xf>
    <xf borderId="64" fillId="0" fontId="23" numFmtId="0" xfId="0" applyAlignment="1" applyBorder="1" applyFont="1">
      <alignment horizontal="center" shrinkToFit="0" vertical="center" wrapText="1"/>
    </xf>
    <xf borderId="57" fillId="0" fontId="23" numFmtId="0" xfId="0" applyAlignment="1" applyBorder="1" applyFont="1">
      <alignment horizontal="center" shrinkToFit="0" vertical="center" wrapText="1"/>
    </xf>
    <xf borderId="65" fillId="0" fontId="19" numFmtId="0" xfId="0" applyBorder="1" applyFont="1"/>
    <xf borderId="66" fillId="0" fontId="19" numFmtId="0" xfId="0" applyBorder="1" applyFont="1"/>
    <xf borderId="1" fillId="3" fontId="23" numFmtId="0" xfId="0" applyAlignment="1" applyBorder="1" applyFont="1">
      <alignment horizontal="center" shrinkToFit="0" vertical="center" wrapText="1"/>
    </xf>
    <xf borderId="1" fillId="0" fontId="16" numFmtId="0" xfId="0" applyAlignment="1" applyBorder="1" applyFont="1">
      <alignment horizontal="center" shrinkToFit="0" vertical="center" wrapText="1"/>
    </xf>
    <xf borderId="55" fillId="0" fontId="22" numFmtId="0" xfId="0" applyAlignment="1" applyBorder="1" applyFont="1">
      <alignment horizontal="center" shrinkToFit="0" vertical="center" wrapText="1"/>
    </xf>
    <xf borderId="1" fillId="0" fontId="23" numFmtId="0" xfId="0" applyAlignment="1" applyBorder="1" applyFont="1">
      <alignment horizontal="center" shrinkToFit="0" vertical="center" wrapText="1"/>
    </xf>
    <xf borderId="1" fillId="15" fontId="23" numFmtId="0" xfId="0" applyAlignment="1" applyBorder="1" applyFont="1">
      <alignment horizontal="center" shrinkToFit="0" vertical="center" wrapText="1"/>
    </xf>
    <xf borderId="61" fillId="0" fontId="16" numFmtId="0" xfId="0" applyBorder="1" applyFont="1"/>
    <xf borderId="1" fillId="0" fontId="16" numFmtId="49" xfId="0" applyAlignment="1" applyBorder="1" applyFont="1" applyNumberFormat="1">
      <alignment horizontal="center" shrinkToFit="0" vertical="center" wrapText="1"/>
    </xf>
    <xf borderId="1" fillId="0" fontId="22" numFmtId="0" xfId="0" applyAlignment="1" applyBorder="1" applyFont="1">
      <alignment horizontal="center" shrinkToFit="0" vertical="center" wrapText="1"/>
    </xf>
    <xf borderId="41" fillId="0" fontId="28" numFmtId="0" xfId="0" applyAlignment="1" applyBorder="1" applyFont="1">
      <alignment horizontal="center" shrinkToFit="0" vertical="center" wrapText="1"/>
    </xf>
    <xf borderId="62" fillId="0" fontId="16" numFmtId="0" xfId="0" applyAlignment="1" applyBorder="1" applyFont="1">
      <alignment horizontal="center" shrinkToFit="0" vertical="center" wrapText="1"/>
    </xf>
    <xf borderId="62" fillId="0" fontId="19" numFmtId="0" xfId="0" applyBorder="1" applyFont="1"/>
    <xf borderId="0" fillId="0" fontId="49" numFmtId="0" xfId="0" applyAlignment="1" applyFont="1">
      <alignment horizontal="center" vertical="center"/>
    </xf>
    <xf borderId="0" fillId="0" fontId="41" numFmtId="0" xfId="0" applyFont="1"/>
    <xf borderId="0" fillId="0" fontId="49" numFmtId="0" xfId="0" applyFont="1"/>
    <xf borderId="3" fillId="15" fontId="50" numFmtId="0" xfId="0" applyAlignment="1" applyBorder="1" applyFont="1">
      <alignment horizontal="center" vertical="center"/>
    </xf>
    <xf borderId="67" fillId="3" fontId="51" numFmtId="0" xfId="0" applyAlignment="1" applyBorder="1" applyFont="1">
      <alignment horizontal="center" vertical="center"/>
    </xf>
    <xf borderId="62" fillId="0" fontId="52" numFmtId="0" xfId="0" applyAlignment="1" applyBorder="1" applyFont="1">
      <alignment horizontal="left" shrinkToFit="0" vertical="center" wrapText="1"/>
    </xf>
    <xf borderId="9" fillId="0" fontId="25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horizontal="right"/>
    </xf>
    <xf borderId="68" fillId="0" fontId="19" numFmtId="0" xfId="0" applyBorder="1" applyFont="1"/>
    <xf borderId="0" fillId="0" fontId="49" numFmtId="0" xfId="0" applyAlignment="1" applyFont="1">
      <alignment horizontal="center" shrinkToFit="0" vertical="center" wrapText="1"/>
    </xf>
    <xf borderId="69" fillId="0" fontId="19" numFmtId="0" xfId="0" applyBorder="1" applyFont="1"/>
    <xf borderId="67" fillId="15" fontId="51" numFmtId="0" xfId="0" applyAlignment="1" applyBorder="1" applyFont="1">
      <alignment horizontal="center" vertical="center"/>
    </xf>
    <xf borderId="67" fillId="16" fontId="51" numFmtId="0" xfId="0" applyAlignment="1" applyBorder="1" applyFill="1" applyFont="1">
      <alignment horizontal="center" vertical="center"/>
    </xf>
    <xf borderId="8" fillId="0" fontId="49" numFmtId="0" xfId="0" applyAlignment="1" applyBorder="1" applyFont="1">
      <alignment horizontal="center" shrinkToFit="0" vertical="center" wrapText="1"/>
    </xf>
    <xf borderId="63" fillId="0" fontId="49" numFmtId="0" xfId="0" applyBorder="1" applyFont="1"/>
    <xf borderId="41" fillId="0" fontId="49" numFmtId="0" xfId="0" applyBorder="1" applyFont="1"/>
    <xf borderId="8" fillId="0" fontId="17" numFmtId="0" xfId="0" applyAlignment="1" applyBorder="1" applyFont="1">
      <alignment horizontal="center" shrinkToFit="0" vertical="center" wrapText="1"/>
    </xf>
    <xf borderId="24" fillId="0" fontId="46" numFmtId="0" xfId="0" applyAlignment="1" applyBorder="1" applyFont="1">
      <alignment horizontal="center" vertical="center"/>
    </xf>
    <xf borderId="0" fillId="0" fontId="17" numFmtId="0" xfId="0" applyAlignment="1" applyFont="1">
      <alignment shrinkToFit="0" vertical="center" wrapText="1"/>
    </xf>
    <xf borderId="0" fillId="0" fontId="20" numFmtId="0" xfId="0" applyAlignment="1" applyFont="1">
      <alignment vertical="center"/>
    </xf>
    <xf borderId="56" fillId="0" fontId="20" numFmtId="0" xfId="0" applyAlignment="1" applyBorder="1" applyFont="1">
      <alignment horizontal="center" shrinkToFit="0" vertical="center" wrapText="1"/>
    </xf>
    <xf borderId="56" fillId="0" fontId="23" numFmtId="0" xfId="0" applyAlignment="1" applyBorder="1" applyFont="1">
      <alignment horizontal="left" shrinkToFit="0" vertical="center" wrapText="1"/>
    </xf>
    <xf borderId="9" fillId="0" fontId="17" numFmtId="49" xfId="0" applyAlignment="1" applyBorder="1" applyFont="1" applyNumberFormat="1">
      <alignment horizontal="center" readingOrder="0" vertical="center"/>
    </xf>
    <xf borderId="0" fillId="0" fontId="16" numFmtId="49" xfId="0" applyAlignment="1" applyFont="1" applyNumberFormat="1">
      <alignment vertical="center"/>
    </xf>
    <xf borderId="25" fillId="0" fontId="16" numFmtId="49" xfId="0" applyAlignment="1" applyBorder="1" applyFont="1" applyNumberFormat="1">
      <alignment horizontal="center" vertical="center"/>
    </xf>
    <xf borderId="63" fillId="0" fontId="16" numFmtId="49" xfId="0" applyAlignment="1" applyBorder="1" applyFont="1" applyNumberFormat="1">
      <alignment horizontal="center" vertical="center"/>
    </xf>
    <xf borderId="65" fillId="0" fontId="16" numFmtId="49" xfId="0" applyAlignment="1" applyBorder="1" applyFont="1" applyNumberFormat="1">
      <alignment horizontal="center" vertical="center"/>
    </xf>
    <xf borderId="7" fillId="0" fontId="17" numFmtId="49" xfId="0" applyAlignment="1" applyBorder="1" applyFont="1" applyNumberFormat="1">
      <alignment horizontal="center" vertical="center"/>
    </xf>
    <xf borderId="11" fillId="0" fontId="16" numFmtId="0" xfId="0" applyBorder="1" applyFont="1"/>
    <xf borderId="20" fillId="0" fontId="16" numFmtId="49" xfId="0" applyAlignment="1" applyBorder="1" applyFont="1" applyNumberFormat="1">
      <alignment horizontal="center" vertical="center"/>
    </xf>
    <xf borderId="9" fillId="0" fontId="17" numFmtId="49" xfId="0" applyAlignment="1" applyBorder="1" applyFont="1" applyNumberFormat="1">
      <alignment horizontal="center" vertical="center"/>
    </xf>
    <xf borderId="41" fillId="0" fontId="16" numFmtId="49" xfId="0" applyAlignment="1" applyBorder="1" applyFont="1" applyNumberFormat="1">
      <alignment horizontal="center" vertical="center"/>
    </xf>
    <xf borderId="46" fillId="0" fontId="17" numFmtId="49" xfId="0" applyAlignment="1" applyBorder="1" applyFont="1" applyNumberFormat="1">
      <alignment horizontal="center" vertical="center"/>
    </xf>
    <xf borderId="11" fillId="0" fontId="16" numFmtId="49" xfId="0" applyAlignment="1" applyBorder="1" applyFont="1" applyNumberFormat="1">
      <alignment horizontal="center" vertical="center"/>
    </xf>
    <xf borderId="51" fillId="0" fontId="16" numFmtId="49" xfId="0" applyAlignment="1" applyBorder="1" applyFont="1" applyNumberFormat="1">
      <alignment horizontal="center" vertical="center"/>
    </xf>
    <xf borderId="65" fillId="0" fontId="16" numFmtId="0" xfId="0" applyBorder="1" applyFont="1"/>
    <xf borderId="58" fillId="0" fontId="16" numFmtId="0" xfId="0" applyBorder="1" applyFont="1"/>
    <xf borderId="66" fillId="0" fontId="16" numFmtId="0" xfId="0" applyBorder="1" applyFont="1"/>
    <xf borderId="63" fillId="0" fontId="16" numFmtId="0" xfId="0" applyBorder="1" applyFont="1"/>
    <xf borderId="60" fillId="0" fontId="16" numFmtId="0" xfId="0" applyBorder="1" applyFont="1"/>
    <xf borderId="59" fillId="0" fontId="16" numFmtId="0" xfId="0" applyBorder="1" applyFont="1"/>
    <xf borderId="41" fillId="0" fontId="16" numFmtId="0" xfId="0" applyBorder="1" applyFont="1"/>
    <xf borderId="41" fillId="0" fontId="17" numFmtId="0" xfId="0" applyBorder="1" applyFont="1"/>
  </cellXfs>
  <cellStyles count="1">
    <cellStyle xfId="0" name="Normal" builtinId="0"/>
  </cellStyles>
  <dxfs count="1">
    <dxf>
      <font>
        <color theme="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133350</xdr:colOff>
      <xdr:row>0</xdr:row>
      <xdr:rowOff>57150</xdr:rowOff>
    </xdr:from>
    <xdr:ext cx="447675" cy="438150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638175</xdr:colOff>
      <xdr:row>0</xdr:row>
      <xdr:rowOff>38100</xdr:rowOff>
    </xdr:from>
    <xdr:ext cx="466725" cy="466725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85725</xdr:colOff>
      <xdr:row>0</xdr:row>
      <xdr:rowOff>85725</xdr:rowOff>
    </xdr:from>
    <xdr:ext cx="571500" cy="523875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714375</xdr:colOff>
      <xdr:row>0</xdr:row>
      <xdr:rowOff>85725</xdr:rowOff>
    </xdr:from>
    <xdr:ext cx="571500" cy="523875"/>
    <xdr:pic>
      <xdr:nvPicPr>
        <xdr:cNvPr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76200</xdr:rowOff>
    </xdr:from>
    <xdr:ext cx="457200" cy="419100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14350" cy="495300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504825</xdr:colOff>
      <xdr:row>0</xdr:row>
      <xdr:rowOff>38100</xdr:rowOff>
    </xdr:from>
    <xdr:ext cx="552450" cy="514350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lAWXbxZUVSbgEB5dr9r3SAb9eFLgY8d5-08pYUVFUlI/edit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pageSetUpPr/>
  </sheetPr>
  <sheetViews>
    <sheetView workbookViewId="0"/>
  </sheetViews>
  <sheetFormatPr customHeight="1" defaultColWidth="14.43" defaultRowHeight="15.0"/>
  <cols>
    <col customWidth="1" min="1" max="1" width="4.29"/>
    <col customWidth="1" min="2" max="2" width="5.43"/>
    <col customWidth="1" min="3" max="4" width="5.57"/>
    <col customWidth="1" min="5" max="5" width="7.0"/>
    <col customWidth="1" min="6" max="6" width="35.43"/>
    <col customWidth="1" min="7" max="7" width="13.57"/>
    <col customWidth="1" min="8" max="8" width="4.14"/>
    <col customWidth="1" min="9" max="9" width="6.86"/>
    <col customWidth="1" min="10" max="10" width="29.43"/>
    <col customWidth="1" min="11" max="11" width="10.43"/>
    <col customWidth="1" min="12" max="12" width="6.71"/>
    <col customWidth="1" min="13" max="13" width="28.14"/>
    <col customWidth="1" min="14" max="14" width="5.57"/>
    <col customWidth="1" min="15" max="15" width="6.14"/>
    <col customWidth="1" min="16" max="16" width="2.29"/>
    <col customWidth="1" min="17" max="17" width="6.57"/>
  </cols>
  <sheetData>
    <row r="1" ht="24.0" customHeight="1">
      <c r="A1" s="1" t="s">
        <v>0</v>
      </c>
      <c r="B1" s="2"/>
      <c r="C1" s="3" t="s">
        <v>1</v>
      </c>
      <c r="N1" s="4" t="s">
        <v>2</v>
      </c>
      <c r="O1" s="5">
        <f>IF(O2="98+",99,O2)</f>
        <v>80</v>
      </c>
      <c r="P1" s="6"/>
      <c r="Q1" s="7"/>
    </row>
    <row r="2" ht="55.5" customHeight="1">
      <c r="A2" s="8"/>
      <c r="B2" s="9"/>
      <c r="C2" s="10" t="str">
        <f>IFERROR(__xludf.DUMMYFUNCTION("IMPORTRANGE(N1,""Реквизиты!A1"")"),"Чемпионат России по самбо среди женщин (отбор на Чемпионат Мира и Европы) ЕКП № 23747")</f>
        <v>Чемпионат России по самбо среди женщин (отбор на Чемпионат Мира и Европы) ЕКП № 23747</v>
      </c>
      <c r="N2" s="11"/>
      <c r="O2" s="12">
        <v>80.0</v>
      </c>
      <c r="P2" s="13" t="s">
        <v>3</v>
      </c>
      <c r="Q2" s="13" t="s">
        <v>4</v>
      </c>
    </row>
    <row r="3" ht="17.25" customHeight="1">
      <c r="A3" s="9"/>
      <c r="B3" s="9"/>
      <c r="C3" s="10" t="str">
        <f>IFERROR(__xludf.DUMMYFUNCTION("IMPORTRANGE(N1,""Реквизиты!A3"")"),"27.02 - 03.03.2023 г.                                                                                        г. Пермь")</f>
        <v>27.02 - 03.03.2023 г.                                                                                        г. Пермь</v>
      </c>
      <c r="N3" s="7"/>
      <c r="O3" s="14">
        <f>COUNTA(F6:F86)</f>
        <v>8</v>
      </c>
      <c r="P3" s="15" t="s">
        <v>5</v>
      </c>
      <c r="Q3" s="6"/>
    </row>
    <row r="4" ht="19.5" customHeight="1">
      <c r="A4" s="16"/>
      <c r="B4" s="17"/>
      <c r="C4" s="16"/>
      <c r="D4" s="18"/>
      <c r="E4" s="19"/>
      <c r="F4" s="16"/>
      <c r="G4" s="20" t="str">
        <f>P2&amp;"  "&amp;O2&amp;"  "&amp;Q2</f>
        <v>В.к.  80  кг</v>
      </c>
      <c r="H4" s="20"/>
      <c r="I4" s="16"/>
      <c r="J4" s="16"/>
      <c r="K4" s="16"/>
      <c r="L4" s="16"/>
      <c r="M4" s="17"/>
      <c r="N4" s="6"/>
      <c r="O4" s="6"/>
      <c r="P4" s="7"/>
      <c r="Q4" s="6"/>
    </row>
    <row r="5" ht="26.25" customHeight="1">
      <c r="A5" s="21" t="s">
        <v>6</v>
      </c>
      <c r="B5" s="21" t="s">
        <v>6</v>
      </c>
      <c r="C5" s="22" t="s">
        <v>7</v>
      </c>
      <c r="D5" s="23" t="s">
        <v>8</v>
      </c>
      <c r="E5" s="24" t="s">
        <v>9</v>
      </c>
      <c r="F5" s="24" t="s">
        <v>9</v>
      </c>
      <c r="G5" s="22" t="s">
        <v>10</v>
      </c>
      <c r="H5" s="22" t="s">
        <v>11</v>
      </c>
      <c r="I5" s="25" t="s">
        <v>12</v>
      </c>
      <c r="J5" s="26"/>
      <c r="K5" s="22" t="s">
        <v>13</v>
      </c>
      <c r="L5" s="22" t="s">
        <v>14</v>
      </c>
      <c r="M5" s="24" t="s">
        <v>15</v>
      </c>
      <c r="N5" s="11"/>
      <c r="O5" s="6"/>
      <c r="P5" s="6"/>
      <c r="Q5" s="6"/>
    </row>
    <row r="6" ht="15.0" customHeight="1">
      <c r="A6" s="27">
        <v>80.0</v>
      </c>
      <c r="B6" s="28">
        <v>80.0</v>
      </c>
      <c r="C6" s="29">
        <v>17.0</v>
      </c>
      <c r="D6" s="30">
        <v>1.0</v>
      </c>
      <c r="E6" s="30" t="s">
        <v>16</v>
      </c>
      <c r="F6" s="30" t="s">
        <v>17</v>
      </c>
      <c r="G6" s="30" t="s">
        <v>18</v>
      </c>
      <c r="H6" s="30" t="s">
        <v>19</v>
      </c>
      <c r="I6" s="30" t="s">
        <v>20</v>
      </c>
      <c r="J6" s="30" t="s">
        <v>21</v>
      </c>
      <c r="K6" s="30" t="s">
        <v>22</v>
      </c>
      <c r="L6" s="31"/>
      <c r="M6" s="32" t="s">
        <v>23</v>
      </c>
      <c r="N6" s="33" t="str">
        <f t="array" ref="N6:N86">IF(D6:D86="","",(LEFT(F6:F86,FIND(" ",F6:F86)-1)))</f>
        <v>ПРОКОПЕНКО</v>
      </c>
      <c r="O6" s="5">
        <v>53.0</v>
      </c>
      <c r="P6" s="34"/>
      <c r="Q6" s="7"/>
    </row>
    <row r="7" ht="15.0" customHeight="1">
      <c r="A7" s="35">
        <v>80.0</v>
      </c>
      <c r="B7" s="36">
        <v>80.0</v>
      </c>
      <c r="C7" s="31">
        <v>35.0</v>
      </c>
      <c r="D7" s="30">
        <v>2.0</v>
      </c>
      <c r="E7" s="30" t="s">
        <v>24</v>
      </c>
      <c r="F7" s="30" t="s">
        <v>25</v>
      </c>
      <c r="G7" s="30" t="s">
        <v>26</v>
      </c>
      <c r="H7" s="30" t="s">
        <v>27</v>
      </c>
      <c r="I7" s="30" t="s">
        <v>28</v>
      </c>
      <c r="J7" s="30" t="s">
        <v>29</v>
      </c>
      <c r="K7" s="30" t="s">
        <v>30</v>
      </c>
      <c r="L7" s="31"/>
      <c r="M7" s="32" t="s">
        <v>31</v>
      </c>
      <c r="N7" s="37" t="s">
        <v>32</v>
      </c>
      <c r="O7" s="5">
        <v>58.0</v>
      </c>
      <c r="P7" s="7"/>
      <c r="Q7" s="7"/>
    </row>
    <row r="8" ht="15.0" customHeight="1">
      <c r="A8" s="35">
        <v>80.0</v>
      </c>
      <c r="B8" s="36">
        <v>80.0</v>
      </c>
      <c r="C8" s="31">
        <v>19.0</v>
      </c>
      <c r="D8" s="30">
        <v>3.0</v>
      </c>
      <c r="E8" s="30" t="s">
        <v>33</v>
      </c>
      <c r="F8" s="30" t="s">
        <v>34</v>
      </c>
      <c r="G8" s="30" t="s">
        <v>35</v>
      </c>
      <c r="H8" s="30" t="s">
        <v>19</v>
      </c>
      <c r="I8" s="30" t="s">
        <v>20</v>
      </c>
      <c r="J8" s="30" t="s">
        <v>36</v>
      </c>
      <c r="K8" s="30" t="s">
        <v>22</v>
      </c>
      <c r="L8" s="31"/>
      <c r="M8" s="30" t="s">
        <v>37</v>
      </c>
      <c r="N8" s="37" t="s">
        <v>38</v>
      </c>
      <c r="O8" s="5">
        <v>64.0</v>
      </c>
      <c r="P8" s="7"/>
      <c r="Q8" s="7"/>
    </row>
    <row r="9" ht="15.0" customHeight="1">
      <c r="A9" s="35">
        <v>80.0</v>
      </c>
      <c r="B9" s="38">
        <v>80.0</v>
      </c>
      <c r="C9" s="31">
        <v>19.0</v>
      </c>
      <c r="D9" s="30">
        <v>4.0</v>
      </c>
      <c r="E9" s="30" t="s">
        <v>39</v>
      </c>
      <c r="F9" s="30" t="s">
        <v>40</v>
      </c>
      <c r="G9" s="30" t="s">
        <v>41</v>
      </c>
      <c r="H9" s="30" t="s">
        <v>19</v>
      </c>
      <c r="I9" s="30" t="s">
        <v>28</v>
      </c>
      <c r="J9" s="30" t="s">
        <v>42</v>
      </c>
      <c r="K9" s="30" t="s">
        <v>43</v>
      </c>
      <c r="L9" s="29"/>
      <c r="M9" s="32" t="s">
        <v>44</v>
      </c>
      <c r="N9" s="37" t="s">
        <v>45</v>
      </c>
      <c r="O9" s="5">
        <v>88.0</v>
      </c>
      <c r="P9" s="7"/>
      <c r="Q9" s="7"/>
    </row>
    <row r="10" ht="15.0" customHeight="1">
      <c r="A10" s="35">
        <v>80.0</v>
      </c>
      <c r="B10" s="38">
        <v>80.0</v>
      </c>
      <c r="C10" s="31">
        <v>19.0</v>
      </c>
      <c r="D10" s="30">
        <v>5.0</v>
      </c>
      <c r="E10" s="31" t="s">
        <v>46</v>
      </c>
      <c r="F10" s="31" t="s">
        <v>47</v>
      </c>
      <c r="G10" s="31" t="s">
        <v>48</v>
      </c>
      <c r="H10" s="31" t="s">
        <v>19</v>
      </c>
      <c r="I10" s="31" t="s">
        <v>49</v>
      </c>
      <c r="J10" s="31" t="s">
        <v>50</v>
      </c>
      <c r="K10" s="31" t="s">
        <v>51</v>
      </c>
      <c r="L10" s="31"/>
      <c r="M10" s="39" t="s">
        <v>52</v>
      </c>
      <c r="N10" s="37" t="s">
        <v>53</v>
      </c>
      <c r="O10" s="5">
        <v>98.0</v>
      </c>
      <c r="P10" s="7"/>
      <c r="Q10" s="7"/>
    </row>
    <row r="11" ht="15.0" customHeight="1">
      <c r="A11" s="35">
        <v>80.0</v>
      </c>
      <c r="B11" s="38">
        <v>80.0</v>
      </c>
      <c r="C11" s="31">
        <v>32.0</v>
      </c>
      <c r="D11" s="30">
        <v>6.0</v>
      </c>
      <c r="E11" s="30" t="s">
        <v>54</v>
      </c>
      <c r="F11" s="30" t="s">
        <v>55</v>
      </c>
      <c r="G11" s="30" t="s">
        <v>56</v>
      </c>
      <c r="H11" s="30" t="s">
        <v>27</v>
      </c>
      <c r="I11" s="30" t="s">
        <v>49</v>
      </c>
      <c r="J11" s="30" t="s">
        <v>57</v>
      </c>
      <c r="K11" s="30" t="s">
        <v>58</v>
      </c>
      <c r="L11" s="31"/>
      <c r="M11" s="32" t="s">
        <v>59</v>
      </c>
      <c r="N11" s="37" t="s">
        <v>60</v>
      </c>
      <c r="O11" s="5" t="s">
        <v>61</v>
      </c>
      <c r="P11" s="7"/>
      <c r="Q11" s="7"/>
    </row>
    <row r="12" ht="15.0" customHeight="1">
      <c r="A12" s="35">
        <v>80.0</v>
      </c>
      <c r="B12" s="31">
        <v>80.0</v>
      </c>
      <c r="C12" s="31">
        <v>25.0</v>
      </c>
      <c r="D12" s="40">
        <v>7.0</v>
      </c>
      <c r="E12" s="39" t="s">
        <v>62</v>
      </c>
      <c r="F12" s="39" t="s">
        <v>63</v>
      </c>
      <c r="G12" s="39" t="s">
        <v>64</v>
      </c>
      <c r="H12" s="39" t="s">
        <v>27</v>
      </c>
      <c r="I12" s="39" t="s">
        <v>49</v>
      </c>
      <c r="J12" s="39" t="s">
        <v>65</v>
      </c>
      <c r="K12" s="39" t="s">
        <v>66</v>
      </c>
      <c r="L12" s="39"/>
      <c r="M12" s="39" t="s">
        <v>67</v>
      </c>
      <c r="N12" s="41" t="s">
        <v>68</v>
      </c>
      <c r="O12" s="5">
        <v>65.0</v>
      </c>
      <c r="P12" s="7"/>
      <c r="Q12" s="7"/>
    </row>
    <row r="13" ht="15.0" customHeight="1">
      <c r="A13" s="42">
        <v>80.0</v>
      </c>
      <c r="B13" s="43">
        <v>80.0</v>
      </c>
      <c r="C13" s="43">
        <v>14.0</v>
      </c>
      <c r="D13" s="40">
        <v>8.0</v>
      </c>
      <c r="E13" s="30" t="s">
        <v>69</v>
      </c>
      <c r="F13" s="30" t="s">
        <v>70</v>
      </c>
      <c r="G13" s="30" t="s">
        <v>71</v>
      </c>
      <c r="H13" s="30" t="s">
        <v>27</v>
      </c>
      <c r="I13" s="30" t="s">
        <v>20</v>
      </c>
      <c r="J13" s="30" t="s">
        <v>72</v>
      </c>
      <c r="K13" s="30" t="s">
        <v>22</v>
      </c>
      <c r="L13" s="31"/>
      <c r="M13" s="32" t="s">
        <v>73</v>
      </c>
      <c r="N13" s="44" t="s">
        <v>74</v>
      </c>
      <c r="O13" s="5">
        <v>71.0</v>
      </c>
      <c r="P13" s="11"/>
      <c r="Q13" s="7"/>
    </row>
    <row r="14" ht="15.0" customHeight="1">
      <c r="A14" s="45"/>
      <c r="B14" s="45"/>
      <c r="C14" s="43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46" t="s">
        <v>75</v>
      </c>
      <c r="O14" s="47" t="s">
        <v>76</v>
      </c>
      <c r="P14" s="6"/>
      <c r="Q14" s="7"/>
    </row>
    <row r="15" ht="15.0" customHeight="1">
      <c r="A15" s="42"/>
      <c r="B15" s="45"/>
      <c r="C15" s="43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46" t="s">
        <v>75</v>
      </c>
      <c r="O15" s="6"/>
      <c r="P15" s="6"/>
      <c r="Q15" s="7"/>
    </row>
    <row r="16" ht="15.0" customHeight="1">
      <c r="A16" s="45"/>
      <c r="B16" s="43"/>
      <c r="C16" s="43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46" t="s">
        <v>75</v>
      </c>
      <c r="O16" s="6"/>
      <c r="P16" s="6"/>
      <c r="Q16" s="7"/>
    </row>
    <row r="17" ht="15.0" customHeight="1">
      <c r="A17" s="42"/>
      <c r="B17" s="43"/>
      <c r="C17" s="43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46" t="s">
        <v>75</v>
      </c>
      <c r="O17" s="6"/>
      <c r="P17" s="6"/>
      <c r="Q17" s="7"/>
    </row>
    <row r="18" ht="15.0" customHeight="1">
      <c r="A18" s="45"/>
      <c r="B18" s="43"/>
      <c r="C18" s="43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6" t="s">
        <v>75</v>
      </c>
      <c r="O18" s="6"/>
      <c r="P18" s="6"/>
      <c r="Q18" s="7"/>
    </row>
    <row r="19" ht="15.0" customHeight="1">
      <c r="A19" s="42"/>
      <c r="B19" s="43"/>
      <c r="C19" s="43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48" t="s">
        <v>75</v>
      </c>
      <c r="O19" s="49"/>
      <c r="P19" s="16"/>
      <c r="Q19" s="50"/>
    </row>
    <row r="20" ht="15.0" customHeight="1">
      <c r="A20" s="35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48" t="s">
        <v>75</v>
      </c>
      <c r="O20" s="49"/>
      <c r="P20" s="16"/>
      <c r="Q20" s="50"/>
    </row>
    <row r="21" ht="15.0" customHeight="1">
      <c r="A21" s="45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16" t="s">
        <v>75</v>
      </c>
      <c r="O21" s="49"/>
      <c r="P21" s="16"/>
      <c r="Q21" s="50"/>
    </row>
    <row r="22" ht="15.0" customHeight="1">
      <c r="A22" s="45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16" t="s">
        <v>75</v>
      </c>
      <c r="O22" s="49"/>
      <c r="P22" s="16"/>
      <c r="Q22" s="50"/>
    </row>
    <row r="23" ht="15.0" customHeight="1">
      <c r="A23" s="45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16" t="s">
        <v>75</v>
      </c>
      <c r="O23" s="49"/>
      <c r="P23" s="16"/>
      <c r="Q23" s="50"/>
    </row>
    <row r="24" ht="15.0" customHeight="1">
      <c r="A24" s="45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16" t="s">
        <v>75</v>
      </c>
      <c r="O24" s="49"/>
      <c r="P24" s="16"/>
      <c r="Q24" s="50"/>
    </row>
    <row r="25" ht="15.0" customHeight="1">
      <c r="A25" s="45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16" t="s">
        <v>75</v>
      </c>
      <c r="O25" s="49"/>
      <c r="P25" s="16"/>
      <c r="Q25" s="50"/>
    </row>
    <row r="26" ht="15.0" customHeight="1">
      <c r="A26" s="45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16" t="s">
        <v>75</v>
      </c>
      <c r="O26" s="49"/>
      <c r="P26" s="16"/>
      <c r="Q26" s="50"/>
    </row>
    <row r="27" ht="15.0" customHeight="1">
      <c r="A27" s="45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16" t="s">
        <v>75</v>
      </c>
      <c r="O27" s="49"/>
      <c r="P27" s="16"/>
      <c r="Q27" s="50"/>
    </row>
    <row r="28" ht="15.0" customHeight="1">
      <c r="A28" s="45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16" t="s">
        <v>75</v>
      </c>
      <c r="O28" s="49"/>
      <c r="P28" s="16"/>
      <c r="Q28" s="50"/>
    </row>
    <row r="29" ht="15.0" customHeight="1">
      <c r="A29" s="45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16" t="s">
        <v>75</v>
      </c>
      <c r="O29" s="49"/>
      <c r="P29" s="16"/>
      <c r="Q29" s="50"/>
    </row>
    <row r="30" ht="15.0" customHeight="1">
      <c r="A30" s="45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16" t="s">
        <v>75</v>
      </c>
      <c r="O30" s="49"/>
      <c r="P30" s="16"/>
      <c r="Q30" s="50"/>
    </row>
    <row r="31" ht="15.0" customHeight="1">
      <c r="A31" s="45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16" t="s">
        <v>75</v>
      </c>
      <c r="O31" s="49"/>
      <c r="P31" s="16"/>
      <c r="Q31" s="50"/>
    </row>
    <row r="32" ht="15.0" customHeight="1">
      <c r="A32" s="45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16" t="s">
        <v>75</v>
      </c>
      <c r="O32" s="49"/>
      <c r="P32" s="16"/>
      <c r="Q32" s="50"/>
    </row>
    <row r="33" ht="15.0" customHeight="1">
      <c r="A33" s="45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16" t="s">
        <v>75</v>
      </c>
      <c r="O33" s="49"/>
      <c r="P33" s="16"/>
      <c r="Q33" s="50"/>
    </row>
    <row r="34" ht="15.0" customHeight="1">
      <c r="A34" s="45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16" t="s">
        <v>75</v>
      </c>
      <c r="O34" s="49"/>
      <c r="P34" s="16"/>
      <c r="Q34" s="50"/>
    </row>
    <row r="35" ht="15.0" customHeight="1">
      <c r="A35" s="45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16" t="s">
        <v>75</v>
      </c>
      <c r="O35" s="49"/>
      <c r="P35" s="16"/>
      <c r="Q35" s="50"/>
    </row>
    <row r="36" ht="15.0" customHeight="1">
      <c r="A36" s="45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16" t="s">
        <v>75</v>
      </c>
      <c r="O36" s="49"/>
      <c r="P36" s="16"/>
      <c r="Q36" s="50"/>
    </row>
    <row r="37" ht="15.0" customHeight="1">
      <c r="A37" s="45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16" t="s">
        <v>75</v>
      </c>
      <c r="O37" s="49"/>
      <c r="P37" s="16"/>
      <c r="Q37" s="50"/>
    </row>
    <row r="38" ht="15.0" customHeight="1">
      <c r="A38" s="45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16" t="s">
        <v>75</v>
      </c>
      <c r="O38" s="49"/>
      <c r="P38" s="16"/>
      <c r="Q38" s="50"/>
    </row>
    <row r="39" ht="15.0" customHeight="1">
      <c r="A39" s="45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16" t="s">
        <v>75</v>
      </c>
      <c r="O39" s="49"/>
      <c r="P39" s="16"/>
      <c r="Q39" s="50"/>
    </row>
    <row r="40" ht="15.0" customHeight="1">
      <c r="A40" s="45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16" t="s">
        <v>75</v>
      </c>
      <c r="O40" s="49"/>
      <c r="P40" s="16"/>
      <c r="Q40" s="50"/>
    </row>
    <row r="41" ht="15.0" customHeight="1">
      <c r="A41" s="45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16" t="s">
        <v>75</v>
      </c>
      <c r="O41" s="49"/>
      <c r="P41" s="16"/>
      <c r="Q41" s="50"/>
    </row>
    <row r="42" ht="15.0" customHeight="1">
      <c r="A42" s="45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16" t="s">
        <v>75</v>
      </c>
      <c r="O42" s="49"/>
      <c r="P42" s="16"/>
      <c r="Q42" s="50"/>
    </row>
    <row r="43" ht="15.0" customHeight="1">
      <c r="A43" s="45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16" t="s">
        <v>75</v>
      </c>
      <c r="O43" s="49"/>
      <c r="P43" s="16"/>
      <c r="Q43" s="50"/>
    </row>
    <row r="44" ht="15.0" customHeight="1">
      <c r="A44" s="45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16" t="s">
        <v>75</v>
      </c>
      <c r="O44" s="49"/>
      <c r="P44" s="16"/>
      <c r="Q44" s="50"/>
    </row>
    <row r="45" ht="15.0" customHeight="1">
      <c r="A45" s="45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16" t="s">
        <v>75</v>
      </c>
      <c r="O45" s="49"/>
      <c r="P45" s="16"/>
      <c r="Q45" s="50"/>
    </row>
    <row r="46" ht="15.0" customHeight="1">
      <c r="A46" s="45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16" t="s">
        <v>75</v>
      </c>
      <c r="O46" s="49"/>
      <c r="P46" s="16"/>
      <c r="Q46" s="50"/>
    </row>
    <row r="47" ht="15.0" customHeight="1">
      <c r="A47" s="45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16" t="s">
        <v>75</v>
      </c>
      <c r="O47" s="49"/>
      <c r="P47" s="16"/>
      <c r="Q47" s="50"/>
    </row>
    <row r="48" ht="15.0" customHeight="1">
      <c r="A48" s="45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16" t="s">
        <v>75</v>
      </c>
      <c r="O48" s="49"/>
      <c r="P48" s="16"/>
      <c r="Q48" s="50"/>
    </row>
    <row r="49" ht="15.0" customHeight="1">
      <c r="A49" s="45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16" t="s">
        <v>75</v>
      </c>
      <c r="O49" s="49"/>
      <c r="P49" s="16"/>
      <c r="Q49" s="50"/>
    </row>
    <row r="50" ht="15.0" customHeight="1">
      <c r="A50" s="45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16" t="s">
        <v>75</v>
      </c>
      <c r="O50" s="49"/>
      <c r="P50" s="16"/>
      <c r="Q50" s="50"/>
    </row>
    <row r="51" ht="15.0" customHeight="1">
      <c r="A51" s="45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16" t="s">
        <v>75</v>
      </c>
      <c r="O51" s="49"/>
      <c r="P51" s="16"/>
      <c r="Q51" s="50"/>
    </row>
    <row r="52" ht="15.0" customHeight="1">
      <c r="A52" s="45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16" t="s">
        <v>75</v>
      </c>
      <c r="O52" s="49"/>
      <c r="P52" s="16"/>
      <c r="Q52" s="50"/>
    </row>
    <row r="53" ht="15.0" customHeight="1">
      <c r="A53" s="45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16" t="s">
        <v>75</v>
      </c>
      <c r="O53" s="49"/>
      <c r="P53" s="16"/>
      <c r="Q53" s="50"/>
    </row>
    <row r="54" ht="15.0" customHeight="1">
      <c r="A54" s="45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16" t="s">
        <v>75</v>
      </c>
      <c r="O54" s="49"/>
      <c r="P54" s="16"/>
      <c r="Q54" s="50"/>
    </row>
    <row r="55" ht="15.0" customHeight="1">
      <c r="A55" s="45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16" t="s">
        <v>75</v>
      </c>
      <c r="O55" s="49"/>
      <c r="P55" s="16"/>
      <c r="Q55" s="50"/>
    </row>
    <row r="56" ht="15.0" customHeight="1">
      <c r="A56" s="45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16" t="s">
        <v>75</v>
      </c>
      <c r="O56" s="49"/>
      <c r="P56" s="16"/>
      <c r="Q56" s="50"/>
    </row>
    <row r="57" ht="15.0" customHeight="1">
      <c r="A57" s="45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16" t="s">
        <v>75</v>
      </c>
      <c r="O57" s="49"/>
      <c r="P57" s="16"/>
      <c r="Q57" s="50"/>
    </row>
    <row r="58" ht="15.0" customHeight="1">
      <c r="A58" s="45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16" t="s">
        <v>75</v>
      </c>
      <c r="O58" s="49"/>
      <c r="P58" s="16"/>
      <c r="Q58" s="50"/>
    </row>
    <row r="59" ht="15.0" customHeight="1">
      <c r="A59" s="45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16" t="s">
        <v>75</v>
      </c>
      <c r="O59" s="49"/>
      <c r="P59" s="16"/>
      <c r="Q59" s="50"/>
    </row>
    <row r="60" ht="15.0" customHeight="1">
      <c r="A60" s="45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16" t="s">
        <v>75</v>
      </c>
      <c r="O60" s="49"/>
      <c r="P60" s="16"/>
      <c r="Q60" s="50"/>
    </row>
    <row r="61" ht="15.0" customHeight="1">
      <c r="A61" s="45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16" t="s">
        <v>75</v>
      </c>
      <c r="O61" s="49"/>
      <c r="P61" s="16"/>
      <c r="Q61" s="50"/>
    </row>
    <row r="62" ht="15.0" customHeight="1">
      <c r="A62" s="45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16" t="s">
        <v>75</v>
      </c>
      <c r="O62" s="16"/>
      <c r="P62" s="16"/>
      <c r="Q62" s="50"/>
    </row>
    <row r="63" ht="15.0" customHeight="1">
      <c r="A63" s="45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16" t="s">
        <v>75</v>
      </c>
      <c r="O63" s="16"/>
      <c r="P63" s="16"/>
      <c r="Q63" s="50"/>
    </row>
    <row r="64" ht="15.0" customHeight="1">
      <c r="A64" s="45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16" t="s">
        <v>75</v>
      </c>
      <c r="O64" s="16"/>
      <c r="P64" s="16"/>
      <c r="Q64" s="50"/>
    </row>
    <row r="65" ht="15.0" customHeight="1">
      <c r="A65" s="45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16" t="s">
        <v>75</v>
      </c>
      <c r="O65" s="16"/>
      <c r="P65" s="16"/>
      <c r="Q65" s="50"/>
    </row>
    <row r="66" ht="15.0" customHeight="1">
      <c r="A66" s="45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16" t="s">
        <v>75</v>
      </c>
      <c r="O66" s="16"/>
      <c r="P66" s="16"/>
      <c r="Q66" s="50"/>
    </row>
    <row r="67" ht="15.0" customHeight="1">
      <c r="A67" s="45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16" t="s">
        <v>75</v>
      </c>
      <c r="O67" s="16"/>
      <c r="P67" s="16"/>
      <c r="Q67" s="50"/>
    </row>
    <row r="68" ht="15.0" customHeight="1">
      <c r="A68" s="45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16" t="s">
        <v>75</v>
      </c>
      <c r="O68" s="16"/>
      <c r="P68" s="16"/>
      <c r="Q68" s="50"/>
    </row>
    <row r="69" ht="15.0" customHeight="1">
      <c r="A69" s="45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16" t="s">
        <v>75</v>
      </c>
      <c r="O69" s="16"/>
      <c r="P69" s="16"/>
      <c r="Q69" s="50"/>
    </row>
    <row r="70" ht="15.0" customHeight="1">
      <c r="A70" s="45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16" t="s">
        <v>75</v>
      </c>
      <c r="O70" s="16"/>
      <c r="P70" s="16"/>
      <c r="Q70" s="50"/>
    </row>
    <row r="71" ht="15.0" customHeight="1">
      <c r="A71" s="45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16" t="s">
        <v>75</v>
      </c>
      <c r="O71" s="48"/>
      <c r="P71" s="48"/>
      <c r="Q71" s="50"/>
    </row>
    <row r="72" ht="15.0" customHeight="1">
      <c r="A72" s="45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16" t="s">
        <v>75</v>
      </c>
      <c r="O72" s="48"/>
      <c r="P72" s="48"/>
      <c r="Q72" s="50"/>
    </row>
    <row r="73" ht="15.0" customHeight="1">
      <c r="A73" s="45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16" t="s">
        <v>75</v>
      </c>
      <c r="O73" s="48"/>
      <c r="P73" s="48"/>
      <c r="Q73" s="50"/>
    </row>
    <row r="74" ht="15.0" customHeight="1">
      <c r="A74" s="45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16" t="s">
        <v>75</v>
      </c>
      <c r="O74" s="48"/>
      <c r="P74" s="48"/>
      <c r="Q74" s="50"/>
    </row>
    <row r="75" ht="15.0" customHeight="1">
      <c r="A75" s="45"/>
      <c r="B75" s="45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16" t="s">
        <v>75</v>
      </c>
      <c r="O75" s="48"/>
      <c r="P75" s="48"/>
      <c r="Q75" s="50"/>
    </row>
    <row r="76" ht="15.0" customHeight="1">
      <c r="A76" s="45"/>
      <c r="B76" s="45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16" t="s">
        <v>75</v>
      </c>
      <c r="O76" s="48"/>
      <c r="P76" s="48"/>
      <c r="Q76" s="50"/>
    </row>
    <row r="77" ht="15.0" customHeight="1">
      <c r="A77" s="45"/>
      <c r="B77" s="45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16" t="s">
        <v>75</v>
      </c>
      <c r="O77" s="48"/>
      <c r="P77" s="48"/>
      <c r="Q77" s="50"/>
    </row>
    <row r="78" ht="15.0" customHeight="1">
      <c r="A78" s="45"/>
      <c r="B78" s="45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16" t="s">
        <v>75</v>
      </c>
      <c r="O78" s="48"/>
      <c r="P78" s="48"/>
      <c r="Q78" s="50"/>
    </row>
    <row r="79" ht="15.0" customHeight="1">
      <c r="A79" s="45"/>
      <c r="B79" s="45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16" t="s">
        <v>75</v>
      </c>
      <c r="O79" s="48"/>
      <c r="P79" s="48"/>
      <c r="Q79" s="50"/>
    </row>
    <row r="80" ht="15.0" customHeight="1">
      <c r="A80" s="45"/>
      <c r="B80" s="45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16" t="s">
        <v>75</v>
      </c>
      <c r="O80" s="48"/>
      <c r="P80" s="48"/>
      <c r="Q80" s="50"/>
    </row>
    <row r="81" ht="15.0" customHeight="1">
      <c r="A81" s="45"/>
      <c r="B81" s="45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16" t="s">
        <v>75</v>
      </c>
      <c r="O81" s="48"/>
      <c r="P81" s="48"/>
      <c r="Q81" s="50"/>
    </row>
    <row r="82" ht="15.0" customHeight="1">
      <c r="A82" s="45"/>
      <c r="B82" s="45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16" t="s">
        <v>75</v>
      </c>
      <c r="O82" s="48"/>
      <c r="P82" s="48"/>
      <c r="Q82" s="50"/>
    </row>
    <row r="83" ht="15.0" customHeight="1">
      <c r="A83" s="45"/>
      <c r="B83" s="45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16" t="s">
        <v>75</v>
      </c>
      <c r="O83" s="48"/>
      <c r="P83" s="48"/>
      <c r="Q83" s="50"/>
    </row>
    <row r="84" ht="12.0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 t="s">
        <v>75</v>
      </c>
      <c r="O84" s="48"/>
      <c r="P84" s="48"/>
      <c r="Q84" s="48"/>
    </row>
    <row r="85" ht="12.0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 t="s">
        <v>75</v>
      </c>
      <c r="O85" s="48"/>
      <c r="P85" s="48"/>
      <c r="Q85" s="48"/>
    </row>
    <row r="86" ht="12.0" customHeight="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 t="s">
        <v>75</v>
      </c>
      <c r="O86" s="48"/>
      <c r="P86" s="48"/>
      <c r="Q86" s="48"/>
    </row>
  </sheetData>
  <mergeCells count="3">
    <mergeCell ref="C1:M1"/>
    <mergeCell ref="C2:M2"/>
    <mergeCell ref="C3:M3"/>
  </mergeCells>
  <dataValidations>
    <dataValidation type="list" allowBlank="1" sqref="O2">
      <formula1>$O$6:$O$15</formula1>
    </dataValidation>
  </dataValidations>
  <hyperlinks>
    <hyperlink r:id="rId1" location="gid=946786355" ref="N1"/>
  </hyperlinks>
  <printOptions horizontalCentered="1"/>
  <pageMargins bottom="0.1968503937007874" footer="0.0" header="0.0" left="0.0" right="0.0" top="0.1968503937007874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17.86"/>
    <col customWidth="1" min="3" max="3" width="3.29"/>
    <col customWidth="1" min="4" max="4" width="1.43"/>
    <col customWidth="1" min="5" max="5" width="13.71"/>
    <col customWidth="1" min="6" max="6" width="3.29"/>
    <col customWidth="1" min="7" max="7" width="17.86"/>
    <col customWidth="1" min="8" max="8" width="3.29"/>
    <col customWidth="1" min="9" max="9" width="2.43"/>
    <col customWidth="1" min="10" max="10" width="3.71"/>
    <col customWidth="1" min="11" max="11" width="6.14"/>
    <col customWidth="1" min="12" max="14" width="3.71"/>
    <col customWidth="1" min="15" max="15" width="2.29"/>
    <col customWidth="1" min="16" max="16" width="3.29"/>
    <col customWidth="1" min="17" max="17" width="17.86"/>
    <col customWidth="1" min="18" max="18" width="3.29"/>
    <col customWidth="1" min="19" max="19" width="17.29"/>
    <col customWidth="1" min="20" max="20" width="3.29"/>
    <col customWidth="1" min="21" max="21" width="1.14"/>
    <col customWidth="1" min="22" max="22" width="13.71"/>
    <col customWidth="1" min="23" max="23" width="3.57"/>
    <col customWidth="1" hidden="1" min="24" max="24" width="8.71"/>
    <col customWidth="1" hidden="1" min="25" max="25" width="9.14"/>
    <col customWidth="1" hidden="1" min="26" max="26" width="8.71"/>
    <col customWidth="1" hidden="1" min="27" max="27" width="5.71"/>
    <col customWidth="1" hidden="1" min="28" max="28" width="2.71"/>
    <col customWidth="1" hidden="1" min="29" max="30" width="8.71"/>
  </cols>
  <sheetData>
    <row r="1" ht="24.75" customHeight="1">
      <c r="A1" s="51" t="s">
        <v>77</v>
      </c>
      <c r="Z1" s="52"/>
      <c r="AA1" s="52"/>
      <c r="AB1" s="52"/>
      <c r="AC1" s="52"/>
    </row>
    <row r="2" ht="26.25" customHeight="1">
      <c r="A2" s="52"/>
      <c r="B2" s="52"/>
      <c r="C2" s="53" t="s">
        <v>78</v>
      </c>
      <c r="T2" s="52"/>
      <c r="U2" s="52"/>
      <c r="V2" s="52"/>
      <c r="W2" s="52"/>
      <c r="Z2" s="52"/>
      <c r="AA2" s="52"/>
      <c r="AB2" s="52"/>
      <c r="AC2" s="52"/>
    </row>
    <row r="3" ht="40.5" customHeight="1">
      <c r="A3" s="52"/>
      <c r="B3" s="52"/>
      <c r="C3" s="54" t="str">
        <f>'пр.взв'!C2</f>
        <v>Чемпионат России по самбо среди женщин (отбор на Чемпионат Мира и Европы) ЕКП № 23747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6"/>
      <c r="T3" s="52"/>
      <c r="U3" s="52"/>
      <c r="V3" s="52"/>
      <c r="W3" s="52"/>
      <c r="Z3" s="52"/>
      <c r="AA3" s="52"/>
      <c r="AB3" s="52"/>
      <c r="AC3" s="52"/>
    </row>
    <row r="4" ht="26.25" customHeight="1">
      <c r="A4" s="57"/>
      <c r="B4" s="57"/>
      <c r="C4" s="58" t="str">
        <f>'пр.взв'!C3</f>
        <v>27.02 - 03.03.2023 г.                                                                                        г. Пермь</v>
      </c>
      <c r="T4" s="52"/>
      <c r="U4" s="52"/>
      <c r="V4" s="52"/>
      <c r="W4" s="52"/>
      <c r="Z4" s="52"/>
      <c r="AA4" s="52"/>
      <c r="AB4" s="52"/>
      <c r="AC4" s="52"/>
    </row>
    <row r="5" ht="21.0" customHeight="1">
      <c r="A5" s="52"/>
      <c r="C5" s="52"/>
      <c r="D5" s="52"/>
      <c r="E5" s="52"/>
      <c r="F5" s="52"/>
      <c r="G5" s="52"/>
      <c r="H5" s="52"/>
      <c r="I5" s="59" t="str">
        <f>'пр.взв'!G4</f>
        <v>В.к.  80  кг</v>
      </c>
      <c r="J5" s="55"/>
      <c r="K5" s="55"/>
      <c r="L5" s="55"/>
      <c r="M5" s="55"/>
      <c r="N5" s="55"/>
      <c r="O5" s="56"/>
      <c r="P5" s="60" t="str">
        <f>'пр.взв'!O3&amp;" "&amp;'пр.взв'!P3</f>
        <v>8 участников</v>
      </c>
      <c r="Q5" s="55"/>
      <c r="R5" s="56"/>
      <c r="S5" s="61"/>
      <c r="T5" s="52"/>
      <c r="U5" s="52"/>
      <c r="V5" s="52"/>
      <c r="W5" s="52"/>
      <c r="Y5" s="62" t="str">
        <f>#REF!</f>
        <v>#REF!</v>
      </c>
      <c r="Z5" s="52"/>
      <c r="AA5" s="52"/>
      <c r="AB5" s="52"/>
      <c r="AC5" s="52"/>
      <c r="AD5" s="52" t="s">
        <v>5</v>
      </c>
    </row>
    <row r="6" ht="15.0" customHeight="1">
      <c r="A6" s="52"/>
      <c r="B6" s="52"/>
      <c r="C6" s="52"/>
      <c r="D6" s="52"/>
      <c r="E6" s="52"/>
      <c r="F6" s="52"/>
      <c r="G6" s="52"/>
      <c r="H6" s="52"/>
      <c r="I6" s="61"/>
      <c r="J6" s="61"/>
      <c r="K6" s="61"/>
      <c r="L6" s="61"/>
      <c r="M6" s="61"/>
      <c r="N6" s="61"/>
      <c r="O6" s="52"/>
      <c r="P6" s="52"/>
      <c r="Q6" s="52"/>
      <c r="R6" s="52"/>
      <c r="S6" s="52"/>
      <c r="T6" s="52"/>
      <c r="U6" s="52"/>
      <c r="V6" s="52"/>
      <c r="W6" s="52"/>
      <c r="Z6" s="52"/>
      <c r="AA6" s="52"/>
      <c r="AB6" s="52"/>
      <c r="AC6" s="52"/>
    </row>
    <row r="7" ht="18.0" customHeight="1">
      <c r="A7" s="63" t="s">
        <v>79</v>
      </c>
      <c r="C7" s="52"/>
      <c r="D7" s="52"/>
      <c r="E7" s="52"/>
      <c r="F7" s="64"/>
      <c r="G7" s="64"/>
      <c r="H7" s="64"/>
      <c r="I7" s="64"/>
      <c r="J7" s="64" t="s">
        <v>80</v>
      </c>
      <c r="O7" s="64"/>
      <c r="P7" s="64"/>
      <c r="Q7" s="64"/>
      <c r="R7" s="65"/>
      <c r="S7" s="66"/>
      <c r="T7" s="67"/>
      <c r="U7" s="67"/>
      <c r="V7" s="68" t="s">
        <v>81</v>
      </c>
      <c r="W7" s="69"/>
      <c r="Z7" s="52"/>
      <c r="AA7" s="52"/>
      <c r="AB7" s="52"/>
      <c r="AC7" s="52"/>
    </row>
    <row r="8" ht="12.75" customHeight="1">
      <c r="A8" s="70">
        <v>1.0</v>
      </c>
      <c r="B8" s="71" t="str">
        <f>IFERROR(VLOOKUP(A8,'пр.взв'!$D$6:$Q$12,2,0),"")</f>
        <v>ПРОКОПЕНКО Алена</v>
      </c>
      <c r="C8" s="72" t="str">
        <f>IFERROR(VLOOKUP(A$8,'пр.взв'!$D$6:$Q$12,5,0),"")</f>
        <v>КМС</v>
      </c>
      <c r="D8" s="73"/>
      <c r="E8" s="74" t="str">
        <f>IFERROR(VLOOKUP(A8,'пр.взв'!$D$6:$Q$12,8,0),"")</f>
        <v>Свердловская</v>
      </c>
      <c r="F8" s="64"/>
      <c r="G8" s="64"/>
      <c r="H8" s="64"/>
      <c r="I8" s="64"/>
      <c r="J8" s="75" t="s">
        <v>82</v>
      </c>
      <c r="O8" s="64"/>
      <c r="P8" s="64"/>
      <c r="Q8" s="64"/>
      <c r="R8" s="64"/>
      <c r="S8" s="71" t="str">
        <f>IFERROR(VLOOKUP(W8,'пр.взв'!$D$6:$Q$12,2,0),"")</f>
        <v>МАТВЕЕВА Анастасия</v>
      </c>
      <c r="T8" s="72" t="str">
        <f>IFERROR(VLOOKUP(W8,'пр.взв'!$D$6:$Q$12,5,0),"")</f>
        <v>МС</v>
      </c>
      <c r="U8" s="73"/>
      <c r="V8" s="74" t="str">
        <f>IFERROR(VLOOKUP(W8,'пр.взв'!$D$6:$Q$12,8,0),"")</f>
        <v>Оренбургская</v>
      </c>
      <c r="W8" s="70">
        <v>2.0</v>
      </c>
      <c r="Z8" s="52"/>
      <c r="AA8" s="52" t="str">
        <f>IF(P11="","",IF(P11=R9,R13,R9))</f>
        <v/>
      </c>
      <c r="AB8" s="52"/>
      <c r="AC8" s="52"/>
    </row>
    <row r="9" ht="12.75" customHeight="1">
      <c r="A9" s="76"/>
      <c r="B9" s="76"/>
      <c r="C9" s="77"/>
      <c r="D9" s="78"/>
      <c r="E9" s="76"/>
      <c r="F9" s="79"/>
      <c r="G9" s="71" t="str">
        <f>IFERROR(VLOOKUP(F9,'пр.взв'!$D$6:$Q$12,2,0),"")</f>
        <v/>
      </c>
      <c r="H9" s="64"/>
      <c r="I9" s="80"/>
      <c r="J9" s="81" t="str">
        <f>IFERROR(VLOOKUP(I9,'пр.взв'!$D$6:$Q$12,2,0),"")</f>
        <v/>
      </c>
      <c r="K9" s="82"/>
      <c r="L9" s="82"/>
      <c r="M9" s="82"/>
      <c r="N9" s="83"/>
      <c r="O9" s="64"/>
      <c r="P9" s="64"/>
      <c r="Q9" s="71" t="str">
        <f>IFERROR(VLOOKUP(R9,'пр.взв'!$D$6:$Q$12,2,0),"")</f>
        <v/>
      </c>
      <c r="R9" s="79"/>
      <c r="S9" s="76"/>
      <c r="T9" s="77"/>
      <c r="U9" s="78"/>
      <c r="V9" s="76"/>
      <c r="W9" s="76"/>
      <c r="Z9" s="52"/>
      <c r="AA9" s="84"/>
      <c r="AB9" s="52"/>
      <c r="AC9" s="52"/>
    </row>
    <row r="10" ht="12.75" customHeight="1">
      <c r="A10" s="85">
        <v>5.0</v>
      </c>
      <c r="B10" s="86" t="str">
        <f>IFERROR(VLOOKUP(A10,'пр.взв'!$D$6:$Q$12,2,0),"")</f>
        <v>КОЗЫРЕВА Яна</v>
      </c>
      <c r="C10" s="87" t="str">
        <f>IFERROR(VLOOKUP(A$8,'пр.взв'!$D$6:$Q$12,5,0),"")</f>
        <v>КМС</v>
      </c>
      <c r="D10" s="88"/>
      <c r="E10" s="89" t="str">
        <f>IFERROR(VLOOKUP(A10,'пр.взв'!$D$6:$Q$12,8,0),"")</f>
        <v>Смоленская</v>
      </c>
      <c r="F10" s="90"/>
      <c r="G10" s="91"/>
      <c r="H10" s="64"/>
      <c r="I10" s="64"/>
      <c r="J10" s="92"/>
      <c r="K10" s="93"/>
      <c r="L10" s="93"/>
      <c r="M10" s="93"/>
      <c r="N10" s="94"/>
      <c r="O10" s="64"/>
      <c r="P10" s="64"/>
      <c r="Q10" s="91"/>
      <c r="R10" s="90"/>
      <c r="S10" s="86" t="str">
        <f>IFERROR(VLOOKUP(W10,'пр.взв'!$D$6:$Q$12,2,0),"")</f>
        <v>ЧЕРНЕНОК Анастасия</v>
      </c>
      <c r="T10" s="87" t="str">
        <f>IFERROR(VLOOKUP(W10,'пр.взв'!$D$6:$Q$12,5,0),"")</f>
        <v>МС</v>
      </c>
      <c r="U10" s="88"/>
      <c r="V10" s="89" t="str">
        <f>IFERROR(VLOOKUP(W10,'пр.взв'!$D$6:$Q$12,8,0),"")</f>
        <v>Московская</v>
      </c>
      <c r="W10" s="85">
        <v>6.0</v>
      </c>
      <c r="Z10" s="52"/>
      <c r="AA10" s="52"/>
      <c r="AB10" s="52"/>
      <c r="AC10" s="52"/>
    </row>
    <row r="11" ht="12.75" customHeight="1">
      <c r="A11" s="76"/>
      <c r="B11" s="91"/>
      <c r="C11" s="95"/>
      <c r="D11" s="96"/>
      <c r="E11" s="91"/>
      <c r="F11" s="64"/>
      <c r="G11" s="64"/>
      <c r="H11" s="79"/>
      <c r="I11" s="52"/>
      <c r="J11" s="64"/>
      <c r="K11" s="64"/>
      <c r="N11" s="64"/>
      <c r="O11" s="64"/>
      <c r="P11" s="97"/>
      <c r="Q11" s="64"/>
      <c r="R11" s="64"/>
      <c r="S11" s="91"/>
      <c r="T11" s="95"/>
      <c r="U11" s="96"/>
      <c r="V11" s="91"/>
      <c r="W11" s="76"/>
      <c r="Z11" s="52"/>
      <c r="AA11" s="52"/>
      <c r="AB11" s="52"/>
      <c r="AC11" s="52"/>
    </row>
    <row r="12" ht="12.75" customHeight="1">
      <c r="A12" s="70">
        <v>3.0</v>
      </c>
      <c r="B12" s="71" t="str">
        <f>IFERROR(VLOOKUP(A12,'пр.взв'!$D$6:$Q$12,2,0),"")</f>
        <v>ЛИХОТА Ольга</v>
      </c>
      <c r="C12" s="72" t="str">
        <f>IFERROR(VLOOKUP(A$8,'пр.взв'!$D$6:$Q$12,5,0),"")</f>
        <v>КМС</v>
      </c>
      <c r="D12" s="73"/>
      <c r="E12" s="74" t="str">
        <f>IFERROR(VLOOKUP(A12,'пр.взв'!$D$6:$Q$12,8,0),"")</f>
        <v>Свердловская</v>
      </c>
      <c r="F12" s="64"/>
      <c r="G12" s="64"/>
      <c r="H12" s="90"/>
      <c r="I12" s="52"/>
      <c r="J12" s="64"/>
      <c r="K12" s="64"/>
      <c r="L12" s="64"/>
      <c r="M12" s="64"/>
      <c r="N12" s="64"/>
      <c r="O12" s="64"/>
      <c r="P12" s="98"/>
      <c r="Q12" s="64"/>
      <c r="R12" s="64"/>
      <c r="S12" s="99" t="str">
        <f>IFERROR(VLOOKUP(W12,'пр.взв'!$D$6:$Q$12,2,0),"")</f>
        <v>ШУВАЛОВА Марина</v>
      </c>
      <c r="T12" s="100" t="str">
        <f>IFERROR(VLOOKUP(W12,'пр.взв'!$D$6:$Q$12,5,0),"")</f>
        <v>КМС</v>
      </c>
      <c r="U12" s="101"/>
      <c r="V12" s="102" t="str">
        <f>IFERROR(VLOOKUP(W12,'пр.взв'!$D$6:$Q$12,8,0),"")</f>
        <v>Нижегородская</v>
      </c>
      <c r="W12" s="70">
        <v>4.0</v>
      </c>
      <c r="Z12" s="52"/>
      <c r="AA12" s="52"/>
      <c r="AB12" s="52"/>
      <c r="AC12" s="52"/>
    </row>
    <row r="13" ht="12.75" customHeight="1">
      <c r="A13" s="76"/>
      <c r="B13" s="76"/>
      <c r="C13" s="77"/>
      <c r="D13" s="78"/>
      <c r="E13" s="76"/>
      <c r="F13" s="97"/>
      <c r="G13" s="71" t="str">
        <f>IFERROR(VLOOKUP(F13,'пр.взв'!$D$6:$Q$12,2,0),"")</f>
        <v/>
      </c>
      <c r="H13" s="64"/>
      <c r="I13" s="64"/>
      <c r="J13" s="75" t="s">
        <v>83</v>
      </c>
      <c r="O13" s="64"/>
      <c r="P13" s="64"/>
      <c r="Q13" s="71" t="str">
        <f>IFERROR(VLOOKUP(R13,'пр.взв'!$D$6:$Q$12,2,0),"")</f>
        <v/>
      </c>
      <c r="R13" s="97"/>
      <c r="S13" s="76"/>
      <c r="T13" s="77"/>
      <c r="U13" s="78"/>
      <c r="V13" s="76"/>
      <c r="W13" s="76"/>
      <c r="Z13" s="52"/>
      <c r="AA13" s="52"/>
      <c r="AB13" s="52"/>
      <c r="AC13" s="52"/>
    </row>
    <row r="14" ht="12.75" customHeight="1">
      <c r="A14" s="85">
        <v>7.0</v>
      </c>
      <c r="B14" s="86" t="str">
        <f>IFERROR(VLOOKUP(A14,'пр.взв'!$D$6:$Q$12,2,0),"")</f>
        <v>АЛЛЕНОВА Елена</v>
      </c>
      <c r="C14" s="87" t="str">
        <f>IFERROR(VLOOKUP(A$8,'пр.взв'!$D$6:$Q$12,5,0),"")</f>
        <v>КМС</v>
      </c>
      <c r="D14" s="88"/>
      <c r="E14" s="89" t="str">
        <f>IFERROR(VLOOKUP(A14,'пр.взв'!$D$6:$Q$12,8,0),"")</f>
        <v>Тульская</v>
      </c>
      <c r="F14" s="98"/>
      <c r="G14" s="91"/>
      <c r="H14" s="64"/>
      <c r="I14" s="103" t="str">
        <f>AA25</f>
        <v/>
      </c>
      <c r="J14" s="104" t="str">
        <f>IFERROR(VLOOKUP(I14,'пр.взв'!$D$6:$Q$12,2,0),"")</f>
        <v/>
      </c>
      <c r="K14" s="105"/>
      <c r="L14" s="105"/>
      <c r="M14" s="105"/>
      <c r="N14" s="106"/>
      <c r="O14" s="64"/>
      <c r="P14" s="64"/>
      <c r="Q14" s="91"/>
      <c r="R14" s="98"/>
      <c r="S14" s="99" t="str">
        <f>IFERROR(VLOOKUP(W14,'пр.взв'!$D$6:$Q$13,2,0),"")</f>
        <v>РЕЧКАЛОВА Дарья</v>
      </c>
      <c r="T14" s="100" t="str">
        <f>IFERROR(VLOOKUP(W14,'пр.взв'!$D$6:$Q$13,5,0),"")</f>
        <v>МС</v>
      </c>
      <c r="U14" s="101"/>
      <c r="V14" s="102" t="str">
        <f>IFERROR(VLOOKUP(W14,'пр.взв'!$D$6:$Q$13,8,0),"")</f>
        <v>Свердловская</v>
      </c>
      <c r="W14" s="107">
        <v>8.0</v>
      </c>
      <c r="Z14" s="52"/>
      <c r="AA14" s="52"/>
      <c r="AB14" s="52"/>
      <c r="AC14" s="52"/>
    </row>
    <row r="15" ht="12.75" customHeight="1">
      <c r="A15" s="91"/>
      <c r="B15" s="91"/>
      <c r="C15" s="95"/>
      <c r="D15" s="96"/>
      <c r="E15" s="91"/>
      <c r="F15" s="64"/>
      <c r="G15" s="64"/>
      <c r="H15" s="64"/>
      <c r="I15" s="64"/>
      <c r="J15" s="108"/>
      <c r="K15" s="109"/>
      <c r="L15" s="109"/>
      <c r="M15" s="109"/>
      <c r="N15" s="110"/>
      <c r="O15" s="64"/>
      <c r="P15" s="64"/>
      <c r="Q15" s="64"/>
      <c r="R15" s="64"/>
      <c r="S15" s="76"/>
      <c r="T15" s="77"/>
      <c r="U15" s="78"/>
      <c r="V15" s="76"/>
      <c r="W15" s="76"/>
      <c r="Z15" s="52"/>
      <c r="AA15" s="52"/>
      <c r="AB15" s="52"/>
      <c r="AC15" s="52"/>
    </row>
    <row r="16" ht="12.75" customHeight="1">
      <c r="A16" s="52"/>
      <c r="B16" s="52"/>
      <c r="C16" s="52"/>
      <c r="D16" s="52"/>
      <c r="E16" s="52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7"/>
      <c r="T16" s="67"/>
      <c r="U16" s="67"/>
      <c r="V16" s="67"/>
      <c r="W16" s="111"/>
      <c r="Z16" s="52"/>
      <c r="AA16" s="52"/>
      <c r="AB16" s="52"/>
      <c r="AC16" s="52"/>
    </row>
    <row r="17" ht="12.0" customHeight="1">
      <c r="A17" s="112" t="s">
        <v>84</v>
      </c>
      <c r="B17" s="52"/>
      <c r="C17" s="52"/>
      <c r="D17" s="52"/>
      <c r="E17" s="52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113" t="s">
        <v>85</v>
      </c>
      <c r="Z17" s="52"/>
      <c r="AA17" s="52"/>
      <c r="AB17" s="52"/>
      <c r="AC17" s="52"/>
    </row>
    <row r="18" ht="12.75" customHeight="1">
      <c r="B18" s="52"/>
      <c r="C18" s="52"/>
      <c r="D18" s="52"/>
      <c r="E18" s="52"/>
      <c r="F18" s="52"/>
      <c r="G18" s="52"/>
      <c r="H18" s="67" t="s">
        <v>86</v>
      </c>
      <c r="Q18" s="52"/>
      <c r="R18" s="52"/>
      <c r="S18" s="67"/>
      <c r="T18" s="67"/>
      <c r="U18" s="67"/>
      <c r="V18" s="67"/>
      <c r="Z18" s="52"/>
      <c r="AA18" s="52" t="s">
        <v>87</v>
      </c>
      <c r="AB18" s="52" t="s">
        <v>88</v>
      </c>
      <c r="AC18" s="52"/>
    </row>
    <row r="19" ht="12.75" customHeight="1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67"/>
      <c r="T19" s="52"/>
      <c r="U19" s="52"/>
      <c r="V19" s="67"/>
      <c r="W19" s="52"/>
      <c r="X19" s="52"/>
      <c r="Z19" s="52"/>
      <c r="AA19" s="114" t="str">
        <f>IF(H11="","",IF(H11=F9,F13,F9))</f>
        <v/>
      </c>
      <c r="AB19" s="115"/>
      <c r="AC19" s="52"/>
    </row>
    <row r="20" ht="12.75" customHeight="1">
      <c r="A20" s="52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67"/>
      <c r="T20" s="52"/>
      <c r="U20" s="52"/>
      <c r="V20" s="52"/>
      <c r="W20" s="52"/>
      <c r="X20" s="52"/>
      <c r="Z20" s="52"/>
      <c r="AA20" s="114" t="str">
        <f>IF(P11="","",IF(P11=R9,R13,R9))</f>
        <v/>
      </c>
      <c r="AB20" s="115"/>
      <c r="AC20" s="52"/>
    </row>
    <row r="21" ht="12.75" customHeight="1">
      <c r="A21" s="116" t="str">
        <f>AA21</f>
        <v> </v>
      </c>
      <c r="B21" s="71" t="str">
        <f>IFERROR(VLOOKUP(A21,'пр.взв'!$D$6:$Q$12,2,0),"")</f>
        <v/>
      </c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67"/>
      <c r="T21" s="117"/>
      <c r="U21" s="118" t="str">
        <f>IFERROR(VLOOKUP(W21,'пр.взв'!$D$6:$Q$12,2,0),"")</f>
        <v/>
      </c>
      <c r="V21" s="73"/>
      <c r="W21" s="116" t="str">
        <f>AA22</f>
        <v> </v>
      </c>
      <c r="X21" s="52"/>
      <c r="Z21" s="52"/>
      <c r="AA21" s="114" t="str">
        <f>IF(A10=""," ",IF(F9=""," ",IF(F9=A8,A10,IF(F9=A10,A8,"Х"))))</f>
        <v> </v>
      </c>
      <c r="AB21" s="115" t="str">
        <f>IF(F24=""," ",IF(C22=F24,C26,C22))</f>
        <v> </v>
      </c>
      <c r="AC21" s="52"/>
    </row>
    <row r="22" ht="12.75" customHeight="1">
      <c r="A22" s="76"/>
      <c r="B22" s="76"/>
      <c r="C22" s="119"/>
      <c r="D22" s="120" t="str">
        <f>IFERROR(VLOOKUP(C22,'пр.взв'!$D$6:$Q$12,2,0),"")</f>
        <v/>
      </c>
      <c r="E22" s="73"/>
      <c r="F22" s="52"/>
      <c r="G22" s="52" t="s">
        <v>89</v>
      </c>
      <c r="H22" s="52"/>
      <c r="I22" s="52"/>
      <c r="J22" s="52"/>
      <c r="K22" s="52"/>
      <c r="L22" s="52"/>
      <c r="M22" s="52"/>
      <c r="N22" s="52"/>
      <c r="O22" s="52"/>
      <c r="P22" s="52"/>
      <c r="Q22" s="52" t="s">
        <v>89</v>
      </c>
      <c r="R22" s="52"/>
      <c r="S22" s="121" t="str">
        <f>IFERROR(VLOOKUP(T22,'пр.взв'!$D$6:$Q$12,2,0),"")</f>
        <v/>
      </c>
      <c r="T22" s="119"/>
      <c r="U22" s="77"/>
      <c r="V22" s="78"/>
      <c r="W22" s="76"/>
      <c r="X22" s="52"/>
      <c r="Z22" s="52"/>
      <c r="AA22" s="114" t="str">
        <f>IF(W10=""," ",IF(R9=""," ",IF(R9=W8,W10,IF(R9=W10,W8,"Х"))))</f>
        <v> </v>
      </c>
      <c r="AB22" s="115" t="str">
        <f>IF(R24=""," ",IF(T22=R24,T26,T22))</f>
        <v> </v>
      </c>
      <c r="AC22" s="52"/>
    </row>
    <row r="23" ht="12.75" customHeight="1">
      <c r="A23" s="122" t="str">
        <f>AA23</f>
        <v> </v>
      </c>
      <c r="B23" s="86" t="str">
        <f>IFERROR(VLOOKUP(A23,'пр.взв'!$D$6:$Q$12,2,0),"")</f>
        <v/>
      </c>
      <c r="C23" s="123"/>
      <c r="D23" s="95"/>
      <c r="E23" s="96"/>
      <c r="F23" s="52"/>
      <c r="G23" s="52"/>
      <c r="I23" s="52"/>
      <c r="J23" s="52"/>
      <c r="K23" s="52"/>
      <c r="L23" s="52"/>
      <c r="M23" s="52"/>
      <c r="N23" s="52"/>
      <c r="P23" s="52"/>
      <c r="Q23" s="52"/>
      <c r="R23" s="52"/>
      <c r="S23" s="91"/>
      <c r="T23" s="123"/>
      <c r="U23" s="124" t="str">
        <f>IFERROR(VLOOKUP(W23,'пр.взв'!$D$6:$Q$12,2,0),"")</f>
        <v/>
      </c>
      <c r="V23" s="88"/>
      <c r="W23" s="125" t="str">
        <f>AA24</f>
        <v> </v>
      </c>
      <c r="X23" s="52"/>
      <c r="Z23" s="52"/>
      <c r="AA23" s="114" t="str">
        <f>IF(A14=""," ",IF(F13=""," ",IF(F13=A12,A14,IF(F13=A14,A12,"Х"))))</f>
        <v> </v>
      </c>
      <c r="AB23" s="115" t="str">
        <f>IF(C22="","",IF(A23=C22,A21,A23))</f>
        <v/>
      </c>
      <c r="AC23" s="52"/>
    </row>
    <row r="24" ht="12.0" customHeight="1">
      <c r="A24" s="91"/>
      <c r="B24" s="91"/>
      <c r="C24" s="52"/>
      <c r="D24" s="52"/>
      <c r="E24" s="52"/>
      <c r="F24" s="126"/>
      <c r="G24" s="127" t="str">
        <f>IFERROR(VLOOKUP(F24,'пр.взв'!$D$6:$Q$12,2,0),"")</f>
        <v/>
      </c>
      <c r="H24" s="117"/>
      <c r="I24" s="117"/>
      <c r="J24" s="117"/>
      <c r="K24" s="52"/>
      <c r="L24" s="52"/>
      <c r="M24" s="52"/>
      <c r="N24" s="117"/>
      <c r="O24" s="117"/>
      <c r="P24" s="117"/>
      <c r="Q24" s="128" t="str">
        <f>IFERROR(VLOOKUP(R24,'пр.взв'!$D$6:$Q$12,2,0),"")</f>
        <v/>
      </c>
      <c r="R24" s="126"/>
      <c r="S24" s="52"/>
      <c r="T24" s="117"/>
      <c r="U24" s="95"/>
      <c r="V24" s="96"/>
      <c r="W24" s="91"/>
      <c r="X24" s="52"/>
      <c r="Z24" s="52"/>
      <c r="AA24" s="114" t="str">
        <f>IF(W14=""," ",IF(R13=""," ",IF(R13=W12,W14,IF(R13=W14,W12,"Х"))))</f>
        <v> </v>
      </c>
      <c r="AB24" s="115" t="str">
        <f>IF(T22="","",IF(T22=W21,W23,W21))</f>
        <v/>
      </c>
      <c r="AC24" s="52"/>
    </row>
    <row r="25" ht="12.0" customHeight="1">
      <c r="A25" s="52"/>
      <c r="B25" s="52"/>
      <c r="C25" s="52"/>
      <c r="D25" s="52"/>
      <c r="E25" s="52"/>
      <c r="F25" s="129"/>
      <c r="G25" s="130"/>
      <c r="H25" s="117"/>
      <c r="I25" s="117"/>
      <c r="J25" s="117"/>
      <c r="K25" s="52"/>
      <c r="L25" s="52"/>
      <c r="M25" s="52"/>
      <c r="N25" s="117"/>
      <c r="O25" s="117"/>
      <c r="P25" s="117"/>
      <c r="Q25" s="131"/>
      <c r="R25" s="129"/>
      <c r="S25" s="52"/>
      <c r="T25" s="52"/>
      <c r="U25" s="52"/>
      <c r="V25" s="52"/>
      <c r="W25" s="52"/>
      <c r="X25" s="52"/>
      <c r="Z25" s="52"/>
      <c r="AA25" s="52" t="str">
        <f>IF(I9="","",IF(I9=H11,P11,H11))</f>
        <v/>
      </c>
      <c r="AB25" s="52"/>
      <c r="AC25" s="52"/>
    </row>
    <row r="26" ht="12.0" customHeight="1">
      <c r="A26" s="132"/>
      <c r="B26" s="133"/>
      <c r="C26" s="134" t="str">
        <f>AA8</f>
        <v/>
      </c>
      <c r="D26" s="120" t="str">
        <f>IFERROR(VLOOKUP(C26,'пр.взв'!$D$6:$Q$12,2,0),"")</f>
        <v/>
      </c>
      <c r="E26" s="73"/>
      <c r="F26" s="52"/>
      <c r="G26" s="132"/>
      <c r="H26" s="132"/>
      <c r="I26" s="132"/>
      <c r="J26" s="132"/>
      <c r="K26" s="133"/>
      <c r="L26" s="133"/>
      <c r="M26" s="133"/>
      <c r="N26" s="132"/>
      <c r="O26" s="132"/>
      <c r="P26" s="132"/>
      <c r="Q26" s="132"/>
      <c r="R26" s="52"/>
      <c r="S26" s="121" t="str">
        <f>IFERROR(VLOOKUP(T26,'пр.взв'!$D$6:$Q$12,2,0),"")</f>
        <v/>
      </c>
      <c r="T26" s="135" t="str">
        <f>AA19</f>
        <v/>
      </c>
      <c r="U26" s="136"/>
      <c r="V26" s="52"/>
      <c r="W26" s="52"/>
      <c r="X26" s="52"/>
      <c r="Z26" s="52"/>
      <c r="AA26" s="84"/>
      <c r="AB26" s="52"/>
      <c r="AC26" s="52"/>
    </row>
    <row r="27" ht="12.0" customHeight="1">
      <c r="A27" s="52"/>
      <c r="B27" s="52"/>
      <c r="C27" s="91"/>
      <c r="D27" s="95"/>
      <c r="E27" s="96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91"/>
      <c r="T27" s="91"/>
      <c r="U27" s="52"/>
      <c r="V27" s="52"/>
      <c r="W27" s="52"/>
      <c r="X27" s="52"/>
      <c r="Z27" s="52"/>
      <c r="AA27" s="52"/>
      <c r="AB27" s="52"/>
      <c r="AC27" s="52"/>
    </row>
    <row r="28" ht="12.0" customHeight="1">
      <c r="A28" s="52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Z28" s="52"/>
      <c r="AA28" s="52"/>
      <c r="AB28" s="52"/>
      <c r="AC28" s="52"/>
    </row>
    <row r="29" ht="9.0" customHeight="1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Z29" s="52"/>
      <c r="AA29" s="52"/>
      <c r="AB29" s="52"/>
      <c r="AC29" s="52"/>
    </row>
    <row r="30" ht="12.0" customHeight="1">
      <c r="A30" s="52"/>
      <c r="B30" s="137" t="s">
        <v>90</v>
      </c>
      <c r="F30" s="138"/>
      <c r="G30" s="138"/>
      <c r="H30" s="138"/>
      <c r="I30" s="139"/>
      <c r="J30" s="139"/>
      <c r="K30" s="139"/>
      <c r="L30" s="139"/>
      <c r="M30" s="140"/>
      <c r="N30" s="138"/>
      <c r="O30" s="141" t="str">
        <f>IFERROR(__xludf.DUMMYFUNCTION("IMPORTRANGE('пр.взв'!N1,""Реквизиты!C6:C7"")"),"Болотский Р.М.")</f>
        <v>Болотский Р.М.</v>
      </c>
      <c r="S30" s="142"/>
      <c r="T30" s="52"/>
      <c r="U30" s="52"/>
      <c r="V30" s="52"/>
      <c r="W30" s="52"/>
      <c r="Z30" s="52"/>
      <c r="AA30" s="52"/>
      <c r="AB30" s="52"/>
      <c r="AC30" s="52"/>
    </row>
    <row r="31" ht="18.0" customHeight="1">
      <c r="A31" s="52"/>
      <c r="B31" s="143"/>
      <c r="C31" s="143"/>
      <c r="D31" s="143"/>
      <c r="E31" s="143"/>
      <c r="F31" s="138"/>
      <c r="G31" s="138"/>
      <c r="H31" s="138"/>
      <c r="I31" s="138"/>
      <c r="J31" s="138"/>
      <c r="K31" s="138"/>
      <c r="L31" s="138"/>
      <c r="M31" s="138"/>
      <c r="N31" s="138"/>
      <c r="O31" s="138" t="str">
        <f>IFERROR(__xludf.DUMMYFUNCTION("""COMPUTED_VALUE"""),"Москва")</f>
        <v>Москва</v>
      </c>
      <c r="P31" s="138"/>
      <c r="Q31" s="138"/>
      <c r="R31" s="138"/>
      <c r="S31" s="138"/>
      <c r="T31" s="52"/>
      <c r="U31" s="52"/>
      <c r="V31" s="52"/>
      <c r="W31" s="52"/>
      <c r="Z31" s="52"/>
      <c r="AA31" s="52"/>
      <c r="AB31" s="52"/>
      <c r="AC31" s="52"/>
    </row>
    <row r="32" ht="12.0" customHeight="1">
      <c r="A32" s="52"/>
      <c r="B32" s="137" t="s">
        <v>91</v>
      </c>
      <c r="F32" s="138"/>
      <c r="G32" s="138"/>
      <c r="H32" s="138"/>
      <c r="I32" s="139"/>
      <c r="J32" s="139"/>
      <c r="K32" s="139"/>
      <c r="L32" s="139"/>
      <c r="M32" s="144"/>
      <c r="N32" s="145"/>
      <c r="O32" s="141" t="str">
        <f>IFERROR(__xludf.DUMMYFUNCTION("IMPORTRANGE('пр.взв'!N1,""Реквизиты!C10:C11"")"),"Зарипов А.А,")</f>
        <v>Зарипов А.А,</v>
      </c>
      <c r="R32" s="138"/>
      <c r="S32" s="142"/>
      <c r="T32" s="52"/>
      <c r="U32" s="52"/>
      <c r="V32" s="52"/>
      <c r="W32" s="52"/>
      <c r="Z32" s="52"/>
      <c r="AA32" s="52"/>
      <c r="AB32" s="52"/>
      <c r="AC32" s="52"/>
    </row>
    <row r="33" ht="12.0" customHeight="1">
      <c r="B33" s="146"/>
      <c r="C33" s="146"/>
      <c r="D33" s="146"/>
      <c r="E33" s="146"/>
      <c r="F33" s="52"/>
      <c r="G33" s="52"/>
      <c r="M33" s="133"/>
      <c r="N33" s="147"/>
      <c r="O33" s="62" t="str">
        <f>IFERROR(__xludf.DUMMYFUNCTION("""COMPUTED_VALUE"""),"Р. Татарстан")</f>
        <v>Р. Татарстан</v>
      </c>
      <c r="P33" s="52"/>
      <c r="Q33" s="52"/>
      <c r="R33" s="52"/>
      <c r="S33" s="52"/>
      <c r="Z33" s="52"/>
      <c r="AA33" s="52"/>
      <c r="AB33" s="52"/>
      <c r="AC33" s="52"/>
    </row>
  </sheetData>
  <mergeCells count="73">
    <mergeCell ref="A8:A9"/>
    <mergeCell ref="B8:B9"/>
    <mergeCell ref="C8:D9"/>
    <mergeCell ref="E8:E9"/>
    <mergeCell ref="G9:G10"/>
    <mergeCell ref="A10:A11"/>
    <mergeCell ref="B10:B11"/>
    <mergeCell ref="C10:D11"/>
    <mergeCell ref="E10:E11"/>
    <mergeCell ref="G13:G14"/>
    <mergeCell ref="A14:A15"/>
    <mergeCell ref="B14:B15"/>
    <mergeCell ref="C14:D15"/>
    <mergeCell ref="E14:E15"/>
    <mergeCell ref="S22:S23"/>
    <mergeCell ref="S26:S27"/>
    <mergeCell ref="T26:T27"/>
    <mergeCell ref="W14:W15"/>
    <mergeCell ref="W17:W18"/>
    <mergeCell ref="U21:V22"/>
    <mergeCell ref="W21:W22"/>
    <mergeCell ref="U23:V24"/>
    <mergeCell ref="W23:W24"/>
    <mergeCell ref="Q24:Q25"/>
    <mergeCell ref="A1:W1"/>
    <mergeCell ref="C2:S2"/>
    <mergeCell ref="C3:S3"/>
    <mergeCell ref="C4:S4"/>
    <mergeCell ref="I5:O5"/>
    <mergeCell ref="P5:R5"/>
    <mergeCell ref="A7:B7"/>
    <mergeCell ref="J9:N10"/>
    <mergeCell ref="Q9:Q10"/>
    <mergeCell ref="S10:S11"/>
    <mergeCell ref="T10:U11"/>
    <mergeCell ref="V10:V11"/>
    <mergeCell ref="W10:W11"/>
    <mergeCell ref="K11:M11"/>
    <mergeCell ref="J7:N7"/>
    <mergeCell ref="V7:W7"/>
    <mergeCell ref="J8:N8"/>
    <mergeCell ref="S8:S9"/>
    <mergeCell ref="T8:U9"/>
    <mergeCell ref="V8:V9"/>
    <mergeCell ref="W8:W9"/>
    <mergeCell ref="A12:A13"/>
    <mergeCell ref="B12:B13"/>
    <mergeCell ref="C12:D13"/>
    <mergeCell ref="E12:E13"/>
    <mergeCell ref="T12:U13"/>
    <mergeCell ref="V12:V13"/>
    <mergeCell ref="W12:W13"/>
    <mergeCell ref="S12:S13"/>
    <mergeCell ref="J13:N13"/>
    <mergeCell ref="Q13:Q14"/>
    <mergeCell ref="J14:N15"/>
    <mergeCell ref="S14:S15"/>
    <mergeCell ref="T14:U15"/>
    <mergeCell ref="V14:V15"/>
    <mergeCell ref="H18:P18"/>
    <mergeCell ref="C26:C27"/>
    <mergeCell ref="D26:E27"/>
    <mergeCell ref="B30:E30"/>
    <mergeCell ref="O30:R30"/>
    <mergeCell ref="B32:E32"/>
    <mergeCell ref="O32:Q32"/>
    <mergeCell ref="A17:A18"/>
    <mergeCell ref="A21:A22"/>
    <mergeCell ref="B21:B22"/>
    <mergeCell ref="D22:E23"/>
    <mergeCell ref="A23:A24"/>
    <mergeCell ref="B23:B24"/>
    <mergeCell ref="G24:G25"/>
  </mergeCells>
  <printOptions horizontalCentered="1"/>
  <pageMargins bottom="0.5905511811023623" footer="0.0" header="0.0" left="0.0" right="0.0" top="0.5905511811023623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4.57"/>
    <col customWidth="1" min="3" max="3" width="20.86"/>
    <col customWidth="1" min="4" max="4" width="8.71"/>
    <col customWidth="1" min="5" max="5" width="7.57"/>
    <col customWidth="1" min="6" max="6" width="12.43"/>
    <col customWidth="1" min="7" max="7" width="26.29"/>
    <col customWidth="1" min="8" max="8" width="4.71"/>
    <col customWidth="1" min="9" max="9" width="4.86"/>
    <col customWidth="1" min="10" max="10" width="6.57"/>
    <col customWidth="1" min="11" max="12" width="4.14"/>
    <col customWidth="1" min="13" max="13" width="22.0"/>
    <col customWidth="1" min="14" max="14" width="8.71"/>
    <col customWidth="1" min="15" max="15" width="7.14"/>
    <col customWidth="1" min="16" max="16" width="11.57"/>
    <col customWidth="1" min="17" max="17" width="25.86"/>
    <col customWidth="1" min="18" max="19" width="4.86"/>
    <col customWidth="1" min="20" max="20" width="7.43"/>
  </cols>
  <sheetData>
    <row r="1" ht="15.75" customHeight="1">
      <c r="B1" s="148" t="s">
        <v>92</v>
      </c>
      <c r="L1" s="148" t="s">
        <v>92</v>
      </c>
    </row>
    <row r="2" ht="15.75" customHeight="1">
      <c r="B2" s="149">
        <v>0.0</v>
      </c>
      <c r="C2" s="150" t="s">
        <v>93</v>
      </c>
      <c r="D2" s="150"/>
      <c r="E2" s="151" t="str">
        <f>'пр.взв'!D4</f>
        <v/>
      </c>
      <c r="G2" s="150"/>
      <c r="H2" s="150"/>
      <c r="I2" s="150"/>
      <c r="J2" s="150"/>
      <c r="L2" s="149">
        <f>B2</f>
        <v>0</v>
      </c>
      <c r="M2" s="150" t="s">
        <v>93</v>
      </c>
      <c r="N2" s="150"/>
      <c r="O2" s="151" t="str">
        <f>E2</f>
        <v/>
      </c>
      <c r="Q2" s="150"/>
      <c r="R2" s="150"/>
      <c r="S2" s="150"/>
      <c r="T2" s="150"/>
    </row>
    <row r="3" ht="12.0" customHeight="1">
      <c r="B3" s="152" t="s">
        <v>94</v>
      </c>
      <c r="C3" s="153" t="s">
        <v>95</v>
      </c>
      <c r="D3" s="154" t="s">
        <v>96</v>
      </c>
      <c r="E3" s="154"/>
      <c r="F3" s="152" t="str">
        <f>'пр.взв'!G4</f>
        <v>В.к.  80  кг</v>
      </c>
      <c r="G3" s="152"/>
      <c r="H3" s="153"/>
      <c r="I3" s="153"/>
      <c r="J3" s="153"/>
      <c r="L3" s="152" t="s">
        <v>81</v>
      </c>
      <c r="M3" s="153" t="s">
        <v>95</v>
      </c>
      <c r="N3" s="154" t="s">
        <v>96</v>
      </c>
      <c r="O3" s="154"/>
      <c r="P3" s="152" t="str">
        <f>F3</f>
        <v>В.к.  80  кг</v>
      </c>
      <c r="Q3" s="152"/>
      <c r="R3" s="153"/>
      <c r="S3" s="153"/>
      <c r="T3" s="153"/>
    </row>
    <row r="4" ht="12.75" customHeight="1">
      <c r="A4" s="155" t="s">
        <v>97</v>
      </c>
      <c r="B4" s="156" t="s">
        <v>8</v>
      </c>
      <c r="C4" s="157" t="s">
        <v>9</v>
      </c>
      <c r="D4" s="158" t="s">
        <v>98</v>
      </c>
      <c r="E4" s="159" t="s">
        <v>99</v>
      </c>
      <c r="F4" s="160"/>
      <c r="G4" s="157" t="s">
        <v>100</v>
      </c>
      <c r="H4" s="161" t="s">
        <v>101</v>
      </c>
      <c r="I4" s="158" t="s">
        <v>102</v>
      </c>
      <c r="J4" s="162" t="s">
        <v>103</v>
      </c>
      <c r="K4" s="155" t="s">
        <v>97</v>
      </c>
      <c r="L4" s="156" t="s">
        <v>8</v>
      </c>
      <c r="M4" s="157" t="s">
        <v>9</v>
      </c>
      <c r="N4" s="158" t="s">
        <v>98</v>
      </c>
      <c r="O4" s="159" t="s">
        <v>99</v>
      </c>
      <c r="P4" s="160"/>
      <c r="Q4" s="157" t="s">
        <v>100</v>
      </c>
      <c r="R4" s="161" t="s">
        <v>101</v>
      </c>
      <c r="S4" s="158" t="s">
        <v>102</v>
      </c>
      <c r="T4" s="162" t="s">
        <v>103</v>
      </c>
    </row>
    <row r="5" ht="13.5" customHeight="1">
      <c r="A5" s="163"/>
      <c r="B5" s="164"/>
      <c r="C5" s="165"/>
      <c r="D5" s="165"/>
      <c r="E5" s="166"/>
      <c r="F5" s="164"/>
      <c r="G5" s="165"/>
      <c r="H5" s="165"/>
      <c r="I5" s="165"/>
      <c r="J5" s="167"/>
      <c r="K5" s="163"/>
      <c r="L5" s="164"/>
      <c r="M5" s="165"/>
      <c r="N5" s="165"/>
      <c r="O5" s="166"/>
      <c r="P5" s="164"/>
      <c r="Q5" s="165"/>
      <c r="R5" s="165"/>
      <c r="S5" s="165"/>
      <c r="T5" s="167"/>
    </row>
    <row r="6" ht="24.0" customHeight="1">
      <c r="A6" s="168">
        <v>1.0</v>
      </c>
      <c r="B6" s="169">
        <v>1.0</v>
      </c>
      <c r="C6" s="170" t="str">
        <f>IFERROR(VLOOKUP(B6,'пр.взв'!$D$6:$Q$12,2,0),"")</f>
        <v>ПРОКОПЕНКО Алена</v>
      </c>
      <c r="D6" s="170" t="str">
        <f>IFERROR(VLOOKUP(B6,'пр.взв'!$D$6:$Q$12,5,0),"")</f>
        <v>КМС</v>
      </c>
      <c r="E6" s="171" t="str">
        <f>IFERROR(VLOOKUP(B6,'пр.взв'!$D$6:$Q$12,6,0),"")</f>
        <v>УФО</v>
      </c>
      <c r="F6" s="172" t="str">
        <f>IFERROR(VLOOKUP(B6,'пр.взв'!$D$6:$Q$12,7,0),"")</f>
        <v>Свердловская обл., Екатеринбург, Спортивный клуб Родина, ВС</v>
      </c>
      <c r="G6" s="173"/>
      <c r="H6" s="174"/>
      <c r="I6" s="175"/>
      <c r="J6" s="176"/>
      <c r="K6" s="168">
        <v>3.0</v>
      </c>
      <c r="L6" s="169">
        <v>2.0</v>
      </c>
      <c r="M6" s="170" t="str">
        <f>IFERROR(VLOOKUP(L6,'пр.взв'!$D$6:$Q$12,2,0),"")</f>
        <v>МАТВЕЕВА Анастасия</v>
      </c>
      <c r="N6" s="170" t="str">
        <f>IFERROR(VLOOKUP(L6,'пр.взв'!$D$6:$Q$12,5,0),"")</f>
        <v>МС</v>
      </c>
      <c r="O6" s="171" t="str">
        <f>IFERROR(VLOOKUP(L6,'пр.взв'!$D$6:$Q$12,6,0),"")</f>
        <v>ПФО</v>
      </c>
      <c r="P6" s="172" t="str">
        <f>IFERROR(VLOOKUP(L6,'пр.взв'!$D$6:$Q$12,7,0),"")</f>
        <v>Оренбургская обл., Бузулук, СДЮШОР</v>
      </c>
      <c r="Q6" s="173"/>
      <c r="R6" s="174"/>
      <c r="S6" s="175"/>
      <c r="T6" s="176"/>
    </row>
    <row r="7" ht="24.0" customHeight="1">
      <c r="A7" s="165"/>
      <c r="B7" s="177">
        <v>5.0</v>
      </c>
      <c r="C7" s="170" t="str">
        <f>IFERROR(VLOOKUP(B7,'пр.взв'!$D$6:$Q$12,2,0),"")</f>
        <v>КОЗЫРЕВА Яна</v>
      </c>
      <c r="D7" s="170" t="str">
        <f>IFERROR(VLOOKUP(B7,'пр.взв'!$D$6:$Q$12,5,0),"")</f>
        <v>КМС</v>
      </c>
      <c r="E7" s="171" t="str">
        <f>IFERROR(VLOOKUP(B7,'пр.взв'!$D$6:$Q$12,6,0),"")</f>
        <v>ЦФО</v>
      </c>
      <c r="F7" s="172" t="str">
        <f>IFERROR(VLOOKUP(B7,'пр.взв'!$D$6:$Q$12,7,0),"")</f>
        <v>Смоленская обл., Смоленск, СмолГУ</v>
      </c>
      <c r="G7" s="178"/>
      <c r="H7" s="178"/>
      <c r="I7" s="179"/>
      <c r="J7" s="179"/>
      <c r="K7" s="165"/>
      <c r="L7" s="177">
        <v>6.0</v>
      </c>
      <c r="M7" s="170" t="str">
        <f>IFERROR(VLOOKUP(L7,'пр.взв'!$D$6:$Q$12,2,0),"")</f>
        <v>ЧЕРНЕНОК Анастасия</v>
      </c>
      <c r="N7" s="170" t="str">
        <f>IFERROR(VLOOKUP(L7,'пр.взв'!$D$6:$Q$12,5,0),"")</f>
        <v>МС</v>
      </c>
      <c r="O7" s="171" t="str">
        <f>IFERROR(VLOOKUP(L7,'пр.взв'!$D$6:$Q$12,6,0),"")</f>
        <v>ЦФО</v>
      </c>
      <c r="P7" s="172" t="str">
        <f>IFERROR(VLOOKUP(L7,'пр.взв'!$D$6:$Q$12,7,0),"")</f>
        <v>Московская обл., г. Домодедово, МБУ "СШОР "Олимп"</v>
      </c>
      <c r="Q7" s="178"/>
      <c r="R7" s="178"/>
      <c r="S7" s="179"/>
      <c r="T7" s="179"/>
    </row>
    <row r="8" ht="24.0" customHeight="1">
      <c r="A8" s="168">
        <v>2.0</v>
      </c>
      <c r="B8" s="169">
        <v>3.0</v>
      </c>
      <c r="C8" s="170" t="str">
        <f>IFERROR(VLOOKUP(B8,'пр.взв'!$D$6:$Q$12,2,0),"")</f>
        <v>ЛИХОТА Ольга</v>
      </c>
      <c r="D8" s="170" t="str">
        <f>IFERROR(VLOOKUP(B8,'пр.взв'!$D$6:$Q$12,5,0),"")</f>
        <v>КМС</v>
      </c>
      <c r="E8" s="171" t="str">
        <f>IFERROR(VLOOKUP(B8,'пр.взв'!$D$6:$Q$12,6,0),"")</f>
        <v>УФО</v>
      </c>
      <c r="F8" s="172" t="str">
        <f>IFERROR(VLOOKUP(B8,'пр.взв'!$D$6:$Q$12,7,0),"")</f>
        <v>Свердловская обл., Екатеринбург, СШОР</v>
      </c>
      <c r="G8" s="173"/>
      <c r="H8" s="174"/>
      <c r="I8" s="175"/>
      <c r="J8" s="180"/>
      <c r="K8" s="168">
        <v>4.0</v>
      </c>
      <c r="L8" s="169">
        <v>4.0</v>
      </c>
      <c r="M8" s="170" t="str">
        <f>IFERROR(VLOOKUP(L8,'пр.взв'!$D$6:$Q$12,2,0),"")</f>
        <v>ШУВАЛОВА Марина</v>
      </c>
      <c r="N8" s="170" t="str">
        <f>IFERROR(VLOOKUP(L8,'пр.взв'!$D$6:$Q$12,5,0),"")</f>
        <v>КМС</v>
      </c>
      <c r="O8" s="171" t="str">
        <f>IFERROR(VLOOKUP(L8,'пр.взв'!$D$6:$Q$12,6,0),"")</f>
        <v>ПФО</v>
      </c>
      <c r="P8" s="172" t="str">
        <f>IFERROR(VLOOKUP(L8,'пр.взв'!$D$6:$Q$12,7,0),"")</f>
        <v>Нижегородская обл., Нижний Новгород, НРО ОГО ВФСО Динамо</v>
      </c>
      <c r="Q8" s="173"/>
      <c r="R8" s="174"/>
      <c r="S8" s="175"/>
      <c r="T8" s="180"/>
    </row>
    <row r="9" ht="24.0" customHeight="1">
      <c r="A9" s="165"/>
      <c r="B9" s="177">
        <v>7.0</v>
      </c>
      <c r="C9" s="170" t="str">
        <f>IFERROR(VLOOKUP(B9,'пр.взв'!$D$6:$Q$12,2,0),"")</f>
        <v>АЛЛЕНОВА Елена</v>
      </c>
      <c r="D9" s="170" t="str">
        <f>IFERROR(VLOOKUP(B9,'пр.взв'!$D$6:$Q$12,5,0),"")</f>
        <v>МС</v>
      </c>
      <c r="E9" s="171" t="str">
        <f>IFERROR(VLOOKUP(B9,'пр.взв'!$D$6:$Q$12,6,0),"")</f>
        <v>ЦФО</v>
      </c>
      <c r="F9" s="172" t="str">
        <f>IFERROR(VLOOKUP(B9,'пр.взв'!$D$6:$Q$12,7,0),"")</f>
        <v>Тульская обл., Тула, Юность</v>
      </c>
      <c r="G9" s="178"/>
      <c r="H9" s="178"/>
      <c r="I9" s="179"/>
      <c r="J9" s="179"/>
      <c r="K9" s="165"/>
      <c r="L9" s="177">
        <v>8.0</v>
      </c>
      <c r="M9" s="170" t="str">
        <f>IFERROR(VLOOKUP(L9,'пр.взв'!$D$6:$Q$12,2,0),"")</f>
        <v/>
      </c>
      <c r="N9" s="170" t="str">
        <f>IFERROR(VLOOKUP(L9,'пр.взв'!$D$6:$Q$12,5,0),"")</f>
        <v/>
      </c>
      <c r="O9" s="171" t="str">
        <f>IFERROR(VLOOKUP(L9,'пр.взв'!$D$6:$Q$12,6,0),"")</f>
        <v/>
      </c>
      <c r="P9" s="172" t="str">
        <f>IFERROR(VLOOKUP(L9,'пр.взв'!$D$6:$Q$12,7,0),"")</f>
        <v/>
      </c>
      <c r="Q9" s="178"/>
      <c r="R9" s="178"/>
      <c r="S9" s="179"/>
      <c r="T9" s="179"/>
    </row>
    <row r="10" ht="12.0" customHeight="1">
      <c r="B10" s="149">
        <f>B2</f>
        <v>0</v>
      </c>
      <c r="C10" s="150" t="s">
        <v>93</v>
      </c>
      <c r="D10" s="150"/>
      <c r="E10" s="151" t="str">
        <f>E2</f>
        <v/>
      </c>
      <c r="G10" s="150"/>
      <c r="H10" s="150"/>
      <c r="I10" s="150"/>
      <c r="J10" s="150"/>
      <c r="L10" s="149">
        <f>L2</f>
        <v>0</v>
      </c>
      <c r="M10" s="150" t="s">
        <v>93</v>
      </c>
      <c r="N10" s="150"/>
      <c r="O10" s="151" t="str">
        <f>O2</f>
        <v/>
      </c>
      <c r="Q10" s="150"/>
      <c r="R10" s="150"/>
      <c r="S10" s="150"/>
      <c r="T10" s="150"/>
    </row>
    <row r="11" ht="12.0" customHeight="1">
      <c r="B11" s="152" t="s">
        <v>94</v>
      </c>
      <c r="C11" s="181" t="s">
        <v>104</v>
      </c>
      <c r="D11" s="182"/>
      <c r="E11" s="182"/>
      <c r="F11" s="181" t="str">
        <f>F3</f>
        <v>В.к.  80  кг</v>
      </c>
      <c r="G11" s="183"/>
      <c r="H11" s="182"/>
      <c r="I11" s="182"/>
      <c r="J11" s="182"/>
      <c r="K11" s="184"/>
      <c r="L11" s="152" t="s">
        <v>81</v>
      </c>
      <c r="M11" s="181" t="s">
        <v>104</v>
      </c>
      <c r="N11" s="182"/>
      <c r="O11" s="182"/>
      <c r="P11" s="181" t="str">
        <f>P3</f>
        <v>В.к.  80  кг</v>
      </c>
      <c r="Q11" s="183"/>
      <c r="R11" s="182"/>
      <c r="S11" s="182"/>
      <c r="T11" s="182"/>
    </row>
    <row r="12" ht="12.75" customHeight="1">
      <c r="A12" s="155" t="s">
        <v>97</v>
      </c>
      <c r="B12" s="156" t="s">
        <v>8</v>
      </c>
      <c r="C12" s="157" t="s">
        <v>9</v>
      </c>
      <c r="D12" s="158" t="s">
        <v>98</v>
      </c>
      <c r="E12" s="159" t="s">
        <v>99</v>
      </c>
      <c r="F12" s="160"/>
      <c r="G12" s="157" t="s">
        <v>100</v>
      </c>
      <c r="H12" s="161" t="s">
        <v>101</v>
      </c>
      <c r="I12" s="158" t="s">
        <v>102</v>
      </c>
      <c r="J12" s="162" t="s">
        <v>103</v>
      </c>
      <c r="K12" s="155" t="s">
        <v>97</v>
      </c>
      <c r="L12" s="156" t="s">
        <v>8</v>
      </c>
      <c r="M12" s="157" t="s">
        <v>9</v>
      </c>
      <c r="N12" s="158" t="s">
        <v>98</v>
      </c>
      <c r="O12" s="185" t="s">
        <v>99</v>
      </c>
      <c r="P12" s="160"/>
      <c r="Q12" s="157" t="s">
        <v>100</v>
      </c>
      <c r="R12" s="161" t="s">
        <v>101</v>
      </c>
      <c r="S12" s="158" t="s">
        <v>102</v>
      </c>
      <c r="T12" s="162" t="s">
        <v>103</v>
      </c>
    </row>
    <row r="13" ht="13.5" customHeight="1">
      <c r="A13" s="163"/>
      <c r="B13" s="164"/>
      <c r="C13" s="165"/>
      <c r="D13" s="165"/>
      <c r="E13" s="166"/>
      <c r="F13" s="164"/>
      <c r="G13" s="165"/>
      <c r="H13" s="165"/>
      <c r="I13" s="165"/>
      <c r="J13" s="167"/>
      <c r="K13" s="163"/>
      <c r="L13" s="164"/>
      <c r="M13" s="165"/>
      <c r="N13" s="165"/>
      <c r="O13" s="166"/>
      <c r="P13" s="164"/>
      <c r="Q13" s="165"/>
      <c r="R13" s="165"/>
      <c r="S13" s="165"/>
      <c r="T13" s="167"/>
    </row>
    <row r="14" ht="24.0" customHeight="1">
      <c r="A14" s="168">
        <v>1.0</v>
      </c>
      <c r="B14" s="186" t="str">
        <f>'пр.хода'!F9</f>
        <v/>
      </c>
      <c r="C14" s="170" t="str">
        <f>IFERROR(VLOOKUP(B14,'пр.взв'!$D$6:$Q$12,2,0),"")</f>
        <v/>
      </c>
      <c r="D14" s="170" t="str">
        <f>IFERROR(VLOOKUP(B14,'пр.взв'!$D$6:$Q$12,5,0),"")</f>
        <v/>
      </c>
      <c r="E14" s="171" t="str">
        <f>IFERROR(VLOOKUP(B14,'пр.взв'!$D$6:$Q$12,6,0),"")</f>
        <v/>
      </c>
      <c r="F14" s="172" t="str">
        <f>IFERROR(VLOOKUP(B14,'пр.взв'!$D$6:$Q$12,7,0),"")</f>
        <v/>
      </c>
      <c r="G14" s="173"/>
      <c r="H14" s="174"/>
      <c r="I14" s="175"/>
      <c r="J14" s="176"/>
      <c r="K14" s="168">
        <v>2.0</v>
      </c>
      <c r="L14" s="186" t="str">
        <f>'пр.хода'!R9</f>
        <v/>
      </c>
      <c r="M14" s="170" t="str">
        <f>IFERROR(VLOOKUP(L14,'пр.взв'!$D$6:$Q$12,2,0),"")</f>
        <v/>
      </c>
      <c r="N14" s="170" t="str">
        <f>IFERROR(VLOOKUP(L14,'пр.взв'!$D$6:$Q$12,5,0),"")</f>
        <v/>
      </c>
      <c r="O14" s="171" t="str">
        <f>IFERROR(VLOOKUP(L14,'пр.взв'!$D$6:$Q$12,6,0),"")</f>
        <v/>
      </c>
      <c r="P14" s="172" t="str">
        <f>IFERROR(VLOOKUP(L14,'пр.взв'!$D$6:$Q$12,7,0),"")</f>
        <v/>
      </c>
      <c r="Q14" s="173"/>
      <c r="R14" s="174"/>
      <c r="S14" s="175"/>
      <c r="T14" s="176"/>
    </row>
    <row r="15" ht="24.0" customHeight="1">
      <c r="A15" s="165"/>
      <c r="B15" s="187" t="str">
        <f>'пр.хода'!F13</f>
        <v/>
      </c>
      <c r="C15" s="170" t="str">
        <f>IFERROR(VLOOKUP(B15,'пр.взв'!$D$6:$Q$12,2,0),"")</f>
        <v/>
      </c>
      <c r="D15" s="170" t="str">
        <f>IFERROR(VLOOKUP(B15,'пр.взв'!$D$6:$Q$12,5,0),"")</f>
        <v/>
      </c>
      <c r="E15" s="171" t="str">
        <f>IFERROR(VLOOKUP(B15,'пр.взв'!$D$6:$Q$12,6,0),"")</f>
        <v/>
      </c>
      <c r="F15" s="172" t="str">
        <f>IFERROR(VLOOKUP(B15,'пр.взв'!$D$6:$Q$12,7,0),"")</f>
        <v/>
      </c>
      <c r="G15" s="178"/>
      <c r="H15" s="178"/>
      <c r="I15" s="179"/>
      <c r="J15" s="179"/>
      <c r="K15" s="165"/>
      <c r="L15" s="187" t="str">
        <f>'пр.хода'!R13</f>
        <v/>
      </c>
      <c r="M15" s="170" t="str">
        <f>IFERROR(VLOOKUP(L15,'пр.взв'!$D$6:$Q$12,2,0),"")</f>
        <v/>
      </c>
      <c r="N15" s="170" t="str">
        <f>IFERROR(VLOOKUP(L15,'пр.взв'!$D$6:$Q$12,5,0),"")</f>
        <v/>
      </c>
      <c r="O15" s="171" t="str">
        <f>IFERROR(VLOOKUP(L15,'пр.взв'!$D$6:$Q$12,6,0),"")</f>
        <v/>
      </c>
      <c r="P15" s="172" t="str">
        <f>IFERROR(VLOOKUP(L15,'пр.взв'!$D$6:$Q$12,7,0),"")</f>
        <v/>
      </c>
      <c r="Q15" s="178"/>
      <c r="R15" s="178"/>
      <c r="S15" s="179"/>
      <c r="T15" s="179"/>
    </row>
    <row r="16" ht="12.0" customHeight="1">
      <c r="B16" s="149">
        <f>B10</f>
        <v>0</v>
      </c>
      <c r="C16" s="150" t="s">
        <v>93</v>
      </c>
      <c r="D16" s="150"/>
      <c r="E16" s="151" t="str">
        <f>E10</f>
        <v/>
      </c>
      <c r="G16" s="150"/>
      <c r="H16" s="150"/>
      <c r="I16" s="150"/>
      <c r="J16" s="150"/>
      <c r="L16" s="149">
        <f>L10</f>
        <v>0</v>
      </c>
      <c r="M16" s="150" t="s">
        <v>93</v>
      </c>
      <c r="N16" s="150"/>
      <c r="O16" s="151" t="str">
        <f>O10</f>
        <v/>
      </c>
      <c r="Q16" s="150"/>
      <c r="R16" s="150"/>
      <c r="S16" s="150"/>
      <c r="T16" s="150"/>
    </row>
    <row r="17" ht="12.0" customHeight="1">
      <c r="A17" s="188" t="s">
        <v>105</v>
      </c>
      <c r="K17" s="188" t="s">
        <v>106</v>
      </c>
    </row>
    <row r="18" ht="12.0" customHeight="1">
      <c r="B18" s="152" t="s">
        <v>94</v>
      </c>
      <c r="C18" s="189"/>
      <c r="D18" s="189"/>
      <c r="E18" s="189"/>
      <c r="F18" s="190" t="str">
        <f>F11</f>
        <v>В.к.  80  кг</v>
      </c>
      <c r="G18" s="189"/>
      <c r="H18" s="189"/>
      <c r="I18" s="189"/>
      <c r="J18" s="189"/>
      <c r="K18" s="52"/>
      <c r="L18" s="152" t="s">
        <v>81</v>
      </c>
      <c r="M18" s="189"/>
      <c r="N18" s="189"/>
      <c r="O18" s="189"/>
      <c r="P18" s="190" t="str">
        <f>P11</f>
        <v>В.к.  80  кг</v>
      </c>
      <c r="Q18" s="189"/>
      <c r="R18" s="184"/>
      <c r="S18" s="184"/>
      <c r="T18" s="184"/>
    </row>
    <row r="19" ht="12.75" customHeight="1">
      <c r="A19" s="155" t="s">
        <v>97</v>
      </c>
      <c r="B19" s="156" t="s">
        <v>8</v>
      </c>
      <c r="C19" s="157" t="s">
        <v>9</v>
      </c>
      <c r="D19" s="158" t="s">
        <v>98</v>
      </c>
      <c r="E19" s="159" t="s">
        <v>99</v>
      </c>
      <c r="F19" s="160"/>
      <c r="G19" s="157" t="s">
        <v>100</v>
      </c>
      <c r="H19" s="161" t="s">
        <v>101</v>
      </c>
      <c r="I19" s="158" t="s">
        <v>102</v>
      </c>
      <c r="J19" s="162" t="s">
        <v>103</v>
      </c>
      <c r="K19" s="155" t="s">
        <v>97</v>
      </c>
      <c r="L19" s="156" t="s">
        <v>8</v>
      </c>
      <c r="M19" s="157" t="s">
        <v>9</v>
      </c>
      <c r="N19" s="158" t="s">
        <v>98</v>
      </c>
      <c r="O19" s="159" t="s">
        <v>99</v>
      </c>
      <c r="P19" s="160"/>
      <c r="Q19" s="157" t="s">
        <v>100</v>
      </c>
      <c r="R19" s="161" t="s">
        <v>101</v>
      </c>
      <c r="S19" s="158" t="s">
        <v>102</v>
      </c>
      <c r="T19" s="162" t="s">
        <v>103</v>
      </c>
    </row>
    <row r="20" ht="13.5" customHeight="1">
      <c r="A20" s="163"/>
      <c r="B20" s="164"/>
      <c r="C20" s="165"/>
      <c r="D20" s="165"/>
      <c r="E20" s="166"/>
      <c r="F20" s="164"/>
      <c r="G20" s="165"/>
      <c r="H20" s="165"/>
      <c r="I20" s="165"/>
      <c r="J20" s="167"/>
      <c r="K20" s="163"/>
      <c r="L20" s="164"/>
      <c r="M20" s="165"/>
      <c r="N20" s="165"/>
      <c r="O20" s="166"/>
      <c r="P20" s="164"/>
      <c r="Q20" s="165"/>
      <c r="R20" s="165"/>
      <c r="S20" s="165"/>
      <c r="T20" s="167"/>
    </row>
    <row r="21" ht="24.0" customHeight="1">
      <c r="A21" s="168">
        <v>1.0</v>
      </c>
      <c r="B21" s="169" t="str">
        <f>'пр.хода'!A21</f>
        <v> </v>
      </c>
      <c r="C21" s="170" t="str">
        <f>IFERROR(VLOOKUP(B21,'пр.взв'!$D$6:$Q$12,2,0),"")</f>
        <v/>
      </c>
      <c r="D21" s="170" t="str">
        <f>IFERROR(VLOOKUP(B21,'пр.взв'!$D$6:$Q$12,5,0),"")</f>
        <v/>
      </c>
      <c r="E21" s="171" t="str">
        <f>IFERROR(VLOOKUP(B21,'пр.взв'!$D$6:$Q$12,6,0),"")</f>
        <v/>
      </c>
      <c r="F21" s="172" t="str">
        <f>IFERROR(VLOOKUP(B21,'пр.взв'!$D$6:$Q$12,7,0),"")</f>
        <v/>
      </c>
      <c r="G21" s="173"/>
      <c r="H21" s="174"/>
      <c r="I21" s="175"/>
      <c r="J21" s="176"/>
      <c r="K21" s="168">
        <v>2.0</v>
      </c>
      <c r="L21" s="169" t="str">
        <f>'пр.хода'!W21</f>
        <v> </v>
      </c>
      <c r="M21" s="170" t="str">
        <f>IFERROR(VLOOKUP(L21,'пр.взв'!$D$6:$Q$12,2,0),"")</f>
        <v/>
      </c>
      <c r="N21" s="170" t="str">
        <f>IFERROR(VLOOKUP(L21,'пр.взв'!$D$6:$Q$12,5,0),"")</f>
        <v/>
      </c>
      <c r="O21" s="171" t="str">
        <f>IFERROR(VLOOKUP(L21,'пр.взв'!$D$6:$Q$12,6,0),"")</f>
        <v/>
      </c>
      <c r="P21" s="172" t="str">
        <f>IFERROR(VLOOKUP(L21,'пр.взв'!$D$6:$Q$12,7,0),"")</f>
        <v/>
      </c>
      <c r="Q21" s="173"/>
      <c r="R21" s="174"/>
      <c r="S21" s="175"/>
      <c r="T21" s="176"/>
    </row>
    <row r="22" ht="24.0" customHeight="1">
      <c r="A22" s="165"/>
      <c r="B22" s="191" t="str">
        <f>'пр.хода'!A23</f>
        <v> </v>
      </c>
      <c r="C22" s="170" t="str">
        <f>IFERROR(VLOOKUP(B22,'пр.взв'!$D$6:$Q$12,2,0),"")</f>
        <v/>
      </c>
      <c r="D22" s="170" t="str">
        <f>IFERROR(VLOOKUP(B22,'пр.взв'!$D$6:$Q$12,5,0),"")</f>
        <v/>
      </c>
      <c r="E22" s="171" t="str">
        <f>IFERROR(VLOOKUP(B22,'пр.взв'!$D$6:$Q$12,6,0),"")</f>
        <v/>
      </c>
      <c r="F22" s="172" t="str">
        <f>IFERROR(VLOOKUP(B22,'пр.взв'!$D$6:$Q$12,7,0),"")</f>
        <v/>
      </c>
      <c r="G22" s="178"/>
      <c r="H22" s="178"/>
      <c r="I22" s="179"/>
      <c r="J22" s="179"/>
      <c r="K22" s="165"/>
      <c r="L22" s="191" t="str">
        <f>'пр.хода'!W23</f>
        <v> </v>
      </c>
      <c r="M22" s="170" t="str">
        <f>IFERROR(VLOOKUP(L22,'пр.взв'!$D$6:$Q$12,2,0),"")</f>
        <v/>
      </c>
      <c r="N22" s="170" t="str">
        <f>IFERROR(VLOOKUP(L22,'пр.взв'!$D$6:$Q$12,5,0),"")</f>
        <v/>
      </c>
      <c r="O22" s="171" t="str">
        <f>IFERROR(VLOOKUP(L22,'пр.взв'!$D$6:$Q$12,6,0),"")</f>
        <v/>
      </c>
      <c r="P22" s="172" t="str">
        <f>IFERROR(VLOOKUP(L22,'пр.взв'!$D$6:$Q$12,7,0),"")</f>
        <v/>
      </c>
      <c r="Q22" s="178"/>
      <c r="R22" s="178"/>
      <c r="S22" s="179"/>
      <c r="T22" s="179"/>
    </row>
  </sheetData>
  <mergeCells count="72">
    <mergeCell ref="A12:A13"/>
    <mergeCell ref="A14:A15"/>
    <mergeCell ref="A19:A20"/>
    <mergeCell ref="B19:B20"/>
    <mergeCell ref="C19:C20"/>
    <mergeCell ref="D19:D20"/>
    <mergeCell ref="A21:A22"/>
    <mergeCell ref="D4:D5"/>
    <mergeCell ref="E4:F5"/>
    <mergeCell ref="A6:A7"/>
    <mergeCell ref="A8:A9"/>
    <mergeCell ref="E10:F10"/>
    <mergeCell ref="B12:B13"/>
    <mergeCell ref="E12:F13"/>
    <mergeCell ref="C12:C13"/>
    <mergeCell ref="D12:D13"/>
    <mergeCell ref="H12:H13"/>
    <mergeCell ref="I12:I13"/>
    <mergeCell ref="J12:J13"/>
    <mergeCell ref="K12:K13"/>
    <mergeCell ref="K14:K15"/>
    <mergeCell ref="A17:J17"/>
    <mergeCell ref="O12:P13"/>
    <mergeCell ref="O16:P16"/>
    <mergeCell ref="L12:L13"/>
    <mergeCell ref="M12:M13"/>
    <mergeCell ref="N12:N13"/>
    <mergeCell ref="Q12:Q13"/>
    <mergeCell ref="R12:R13"/>
    <mergeCell ref="S12:S13"/>
    <mergeCell ref="T12:T13"/>
    <mergeCell ref="K17:T17"/>
    <mergeCell ref="G12:G13"/>
    <mergeCell ref="E16:F16"/>
    <mergeCell ref="E19:F20"/>
    <mergeCell ref="G19:G20"/>
    <mergeCell ref="H19:H20"/>
    <mergeCell ref="I19:I20"/>
    <mergeCell ref="J19:J20"/>
    <mergeCell ref="S19:S20"/>
    <mergeCell ref="T19:T20"/>
    <mergeCell ref="K19:K20"/>
    <mergeCell ref="L19:L20"/>
    <mergeCell ref="M19:M20"/>
    <mergeCell ref="N19:N20"/>
    <mergeCell ref="O19:P20"/>
    <mergeCell ref="Q19:Q20"/>
    <mergeCell ref="R19:R20"/>
    <mergeCell ref="K21:K22"/>
    <mergeCell ref="G4:G5"/>
    <mergeCell ref="H4:H5"/>
    <mergeCell ref="I4:I5"/>
    <mergeCell ref="J4:J5"/>
    <mergeCell ref="K4:K5"/>
    <mergeCell ref="L4:L5"/>
    <mergeCell ref="K6:K7"/>
    <mergeCell ref="K8:K9"/>
    <mergeCell ref="M4:M5"/>
    <mergeCell ref="N4:N5"/>
    <mergeCell ref="O4:P5"/>
    <mergeCell ref="Q4:Q5"/>
    <mergeCell ref="O10:P10"/>
    <mergeCell ref="R4:R5"/>
    <mergeCell ref="S4:S5"/>
    <mergeCell ref="B1:J1"/>
    <mergeCell ref="L1:T1"/>
    <mergeCell ref="E2:F2"/>
    <mergeCell ref="O2:P2"/>
    <mergeCell ref="A4:A5"/>
    <mergeCell ref="B4:B5"/>
    <mergeCell ref="C4:C5"/>
    <mergeCell ref="T4:T5"/>
  </mergeCells>
  <printOptions horizontalCentered="1"/>
  <pageMargins bottom="0.0" footer="0.0" header="0.0" left="0.0" right="0.0" top="0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4.57"/>
    <col customWidth="1" min="3" max="3" width="20.86"/>
    <col customWidth="1" min="4" max="4" width="8.71"/>
    <col customWidth="1" min="5" max="5" width="7.57"/>
    <col customWidth="1" min="6" max="6" width="12.43"/>
    <col customWidth="1" hidden="1" min="7" max="7" width="26.29"/>
    <col customWidth="1" hidden="1" min="8" max="8" width="4.71"/>
    <col customWidth="1" hidden="1" min="9" max="9" width="4.86"/>
    <col customWidth="1" hidden="1" min="10" max="10" width="6.57"/>
    <col customWidth="1" min="11" max="12" width="4.14"/>
    <col customWidth="1" min="13" max="13" width="4.71"/>
    <col customWidth="1" min="14" max="14" width="21.43"/>
    <col customWidth="1" min="15" max="15" width="7.14"/>
    <col customWidth="1" min="16" max="16" width="6.43"/>
    <col customWidth="1" min="17" max="17" width="19.29"/>
    <col customWidth="1" hidden="1" min="18" max="19" width="4.86"/>
    <col customWidth="1" hidden="1" min="20" max="21" width="7.43"/>
  </cols>
  <sheetData>
    <row r="1" ht="15.75" customHeight="1">
      <c r="A1" s="6"/>
      <c r="B1" s="192" t="s">
        <v>92</v>
      </c>
      <c r="K1" s="6"/>
      <c r="L1" s="11"/>
      <c r="M1" s="192" t="s">
        <v>92</v>
      </c>
    </row>
    <row r="2" ht="15.75" customHeight="1">
      <c r="A2" s="193"/>
      <c r="B2" s="194">
        <v>3.0</v>
      </c>
      <c r="C2" s="195" t="s">
        <v>107</v>
      </c>
      <c r="D2" s="195"/>
      <c r="E2" s="196" t="str">
        <f>'пр.взв'!I4</f>
        <v/>
      </c>
      <c r="F2" s="197"/>
      <c r="G2" s="195"/>
      <c r="H2" s="195"/>
      <c r="I2" s="195"/>
      <c r="J2" s="195"/>
      <c r="L2" s="198"/>
      <c r="M2" s="194">
        <f>B2</f>
        <v>3</v>
      </c>
      <c r="N2" s="195" t="s">
        <v>107</v>
      </c>
      <c r="O2" s="195"/>
      <c r="P2" s="196" t="str">
        <f>G2</f>
        <v/>
      </c>
      <c r="Q2" s="197"/>
      <c r="R2" s="195"/>
      <c r="S2" s="195"/>
      <c r="T2" s="195"/>
      <c r="U2" s="195"/>
    </row>
    <row r="3" ht="12.0" customHeight="1">
      <c r="A3" s="193"/>
      <c r="B3" s="199" t="s">
        <v>94</v>
      </c>
      <c r="C3" s="200" t="s">
        <v>95</v>
      </c>
      <c r="D3" s="201"/>
      <c r="E3" s="202"/>
      <c r="F3" s="203" t="s">
        <v>96</v>
      </c>
      <c r="G3" s="204" t="str">
        <f>'пр.взв'!G4</f>
        <v>В.к.  80  кг</v>
      </c>
      <c r="H3" s="200"/>
      <c r="I3" s="200"/>
      <c r="J3" s="200"/>
      <c r="L3" s="200"/>
      <c r="M3" s="199" t="s">
        <v>81</v>
      </c>
      <c r="N3" s="201" t="s">
        <v>95</v>
      </c>
      <c r="O3" s="201"/>
      <c r="P3" s="205" t="s">
        <v>96</v>
      </c>
      <c r="Q3" s="206"/>
      <c r="R3" s="207" t="str">
        <f>G3</f>
        <v>В.к.  80  кг</v>
      </c>
      <c r="S3" s="200"/>
      <c r="T3" s="200"/>
      <c r="U3" s="200"/>
    </row>
    <row r="4" ht="12.75" customHeight="1">
      <c r="A4" s="208" t="s">
        <v>97</v>
      </c>
      <c r="B4" s="209" t="s">
        <v>8</v>
      </c>
      <c r="C4" s="210" t="s">
        <v>9</v>
      </c>
      <c r="D4" s="211" t="s">
        <v>98</v>
      </c>
      <c r="E4" s="212" t="s">
        <v>108</v>
      </c>
      <c r="F4" s="197"/>
      <c r="G4" s="213" t="s">
        <v>100</v>
      </c>
      <c r="H4" s="214" t="s">
        <v>101</v>
      </c>
      <c r="I4" s="213" t="s">
        <v>102</v>
      </c>
      <c r="J4" s="214" t="s">
        <v>103</v>
      </c>
      <c r="L4" s="208" t="s">
        <v>97</v>
      </c>
      <c r="M4" s="209" t="s">
        <v>8</v>
      </c>
      <c r="N4" s="213" t="s">
        <v>9</v>
      </c>
      <c r="O4" s="211" t="s">
        <v>98</v>
      </c>
      <c r="P4" s="212" t="s">
        <v>99</v>
      </c>
      <c r="Q4" s="197"/>
      <c r="R4" s="214" t="s">
        <v>100</v>
      </c>
      <c r="S4" s="214" t="s">
        <v>101</v>
      </c>
      <c r="T4" s="214" t="s">
        <v>102</v>
      </c>
      <c r="U4" s="214" t="s">
        <v>103</v>
      </c>
    </row>
    <row r="5" ht="13.5" hidden="1" customHeight="1">
      <c r="A5" s="198"/>
      <c r="B5" s="215"/>
      <c r="C5" s="198"/>
      <c r="D5" s="198"/>
      <c r="E5" s="216"/>
      <c r="F5" s="198"/>
      <c r="G5" s="198"/>
      <c r="H5" s="217"/>
      <c r="I5" s="217"/>
      <c r="J5" s="217"/>
      <c r="L5" s="198"/>
      <c r="M5" s="215"/>
      <c r="N5" s="198"/>
      <c r="O5" s="198"/>
      <c r="P5" s="216"/>
      <c r="Q5" s="198"/>
      <c r="R5" s="217"/>
      <c r="S5" s="217"/>
      <c r="T5" s="217"/>
      <c r="U5" s="217"/>
    </row>
    <row r="6" ht="24.0" hidden="1" customHeight="1">
      <c r="A6" s="198"/>
      <c r="B6" s="215"/>
      <c r="C6" s="218"/>
      <c r="D6" s="218"/>
      <c r="E6" s="216"/>
      <c r="F6" s="217"/>
      <c r="G6" s="198"/>
      <c r="H6" s="217"/>
      <c r="I6" s="217"/>
      <c r="J6" s="198"/>
      <c r="L6" s="198"/>
      <c r="M6" s="219"/>
      <c r="N6" s="218"/>
      <c r="O6" s="198"/>
      <c r="P6" s="202"/>
      <c r="Q6" s="198"/>
      <c r="R6" s="217"/>
      <c r="S6" s="217"/>
      <c r="T6" s="217"/>
      <c r="U6" s="198"/>
    </row>
    <row r="7" ht="24.0" hidden="1" customHeight="1">
      <c r="A7" s="198"/>
      <c r="B7" s="215"/>
      <c r="C7" s="218"/>
      <c r="D7" s="218"/>
      <c r="E7" s="216"/>
      <c r="F7" s="217"/>
      <c r="G7" s="198"/>
      <c r="H7" s="217"/>
      <c r="I7" s="217"/>
      <c r="J7" s="198"/>
      <c r="L7" s="198"/>
      <c r="M7" s="219"/>
      <c r="N7" s="218"/>
      <c r="O7" s="198"/>
      <c r="P7" s="202"/>
      <c r="Q7" s="198"/>
      <c r="R7" s="217"/>
      <c r="S7" s="217"/>
      <c r="T7" s="217"/>
      <c r="U7" s="198"/>
    </row>
    <row r="8" ht="24.0" hidden="1" customHeight="1">
      <c r="A8" s="198"/>
      <c r="B8" s="215"/>
      <c r="C8" s="218"/>
      <c r="D8" s="218"/>
      <c r="E8" s="216"/>
      <c r="F8" s="217"/>
      <c r="G8" s="198"/>
      <c r="H8" s="217"/>
      <c r="I8" s="217"/>
      <c r="J8" s="198"/>
      <c r="L8" s="198"/>
      <c r="M8" s="219"/>
      <c r="N8" s="218"/>
      <c r="O8" s="198"/>
      <c r="P8" s="202"/>
      <c r="Q8" s="198"/>
      <c r="R8" s="217"/>
      <c r="S8" s="217"/>
      <c r="T8" s="217"/>
      <c r="U8" s="198"/>
    </row>
    <row r="9" ht="24.0" hidden="1" customHeight="1">
      <c r="A9" s="198"/>
      <c r="B9" s="215"/>
      <c r="C9" s="218"/>
      <c r="D9" s="218"/>
      <c r="E9" s="216"/>
      <c r="F9" s="217"/>
      <c r="G9" s="198"/>
      <c r="H9" s="217"/>
      <c r="I9" s="217"/>
      <c r="J9" s="198"/>
      <c r="L9" s="198"/>
      <c r="M9" s="219"/>
      <c r="N9" s="218"/>
      <c r="O9" s="198"/>
      <c r="P9" s="202"/>
      <c r="Q9" s="198"/>
      <c r="R9" s="217"/>
      <c r="S9" s="217"/>
      <c r="T9" s="217"/>
      <c r="U9" s="198"/>
    </row>
    <row r="10" ht="12.0" hidden="1" customHeight="1">
      <c r="A10" s="193"/>
      <c r="B10" s="215"/>
      <c r="C10" s="198"/>
      <c r="D10" s="198"/>
      <c r="E10" s="216"/>
      <c r="F10" s="198"/>
      <c r="G10" s="198"/>
      <c r="H10" s="217"/>
      <c r="I10" s="217"/>
      <c r="J10" s="198"/>
      <c r="L10" s="198"/>
      <c r="M10" s="215"/>
      <c r="N10" s="198"/>
      <c r="O10" s="198"/>
      <c r="P10" s="216"/>
      <c r="Q10" s="198"/>
      <c r="R10" s="217"/>
      <c r="S10" s="217"/>
      <c r="T10" s="217"/>
      <c r="U10" s="198"/>
    </row>
    <row r="11" ht="12.0" hidden="1" customHeight="1">
      <c r="A11" s="193"/>
      <c r="B11" s="215"/>
      <c r="C11" s="217"/>
      <c r="D11" s="217"/>
      <c r="E11" s="202"/>
      <c r="F11" s="217"/>
      <c r="G11" s="198"/>
      <c r="H11" s="217"/>
      <c r="I11" s="217"/>
      <c r="J11" s="217"/>
      <c r="L11" s="198"/>
      <c r="M11" s="220"/>
      <c r="N11" s="217"/>
      <c r="O11" s="217"/>
      <c r="P11" s="202"/>
      <c r="Q11" s="198"/>
      <c r="R11" s="217"/>
      <c r="S11" s="217"/>
      <c r="T11" s="217"/>
      <c r="U11" s="217"/>
    </row>
    <row r="12" ht="12.75" hidden="1" customHeight="1">
      <c r="A12" s="198"/>
      <c r="B12" s="215"/>
      <c r="C12" s="198"/>
      <c r="D12" s="198"/>
      <c r="E12" s="216"/>
      <c r="F12" s="198"/>
      <c r="G12" s="198"/>
      <c r="H12" s="217"/>
      <c r="I12" s="217"/>
      <c r="J12" s="217"/>
      <c r="L12" s="198"/>
      <c r="M12" s="215"/>
      <c r="N12" s="198"/>
      <c r="O12" s="198"/>
      <c r="P12" s="216"/>
      <c r="Q12" s="198"/>
      <c r="R12" s="217"/>
      <c r="S12" s="217"/>
      <c r="T12" s="217"/>
      <c r="U12" s="217"/>
    </row>
    <row r="13" ht="13.5" hidden="1" customHeight="1">
      <c r="A13" s="198"/>
      <c r="B13" s="215"/>
      <c r="C13" s="198"/>
      <c r="D13" s="198"/>
      <c r="E13" s="216"/>
      <c r="F13" s="198"/>
      <c r="G13" s="198"/>
      <c r="H13" s="217"/>
      <c r="I13" s="217"/>
      <c r="J13" s="217"/>
      <c r="L13" s="198"/>
      <c r="M13" s="215"/>
      <c r="N13" s="198"/>
      <c r="O13" s="198"/>
      <c r="P13" s="216"/>
      <c r="Q13" s="198"/>
      <c r="R13" s="217"/>
      <c r="S13" s="217"/>
      <c r="T13" s="217"/>
      <c r="U13" s="217"/>
    </row>
    <row r="14" ht="24.0" hidden="1" customHeight="1">
      <c r="A14" s="198"/>
      <c r="B14" s="220"/>
      <c r="C14" s="218"/>
      <c r="D14" s="218"/>
      <c r="E14" s="216"/>
      <c r="F14" s="217"/>
      <c r="G14" s="198"/>
      <c r="H14" s="217"/>
      <c r="I14" s="217"/>
      <c r="J14" s="198"/>
      <c r="L14" s="217"/>
      <c r="M14" s="219"/>
      <c r="N14" s="218"/>
      <c r="O14" s="198"/>
      <c r="P14" s="202"/>
      <c r="Q14" s="198"/>
      <c r="R14" s="217"/>
      <c r="S14" s="217"/>
      <c r="T14" s="217"/>
      <c r="U14" s="198"/>
    </row>
    <row r="15" ht="24.0" hidden="1" customHeight="1">
      <c r="A15" s="198"/>
      <c r="B15" s="220"/>
      <c r="C15" s="218"/>
      <c r="D15" s="218"/>
      <c r="E15" s="216"/>
      <c r="F15" s="217"/>
      <c r="G15" s="198"/>
      <c r="H15" s="217"/>
      <c r="I15" s="217"/>
      <c r="J15" s="198"/>
      <c r="L15" s="217"/>
      <c r="M15" s="219"/>
      <c r="N15" s="218"/>
      <c r="O15" s="198"/>
      <c r="P15" s="202"/>
      <c r="Q15" s="198"/>
      <c r="R15" s="217"/>
      <c r="S15" s="217"/>
      <c r="T15" s="217"/>
      <c r="U15" s="198"/>
    </row>
    <row r="16" ht="12.0" hidden="1" customHeight="1">
      <c r="A16" s="193"/>
      <c r="B16" s="215"/>
      <c r="C16" s="198"/>
      <c r="D16" s="198"/>
      <c r="E16" s="216"/>
      <c r="F16" s="198"/>
      <c r="G16" s="198"/>
      <c r="H16" s="217"/>
      <c r="I16" s="217"/>
      <c r="J16" s="198"/>
      <c r="L16" s="198"/>
      <c r="M16" s="215"/>
      <c r="N16" s="198"/>
      <c r="O16" s="198"/>
      <c r="P16" s="216"/>
      <c r="Q16" s="198"/>
      <c r="R16" s="217"/>
      <c r="S16" s="217"/>
      <c r="T16" s="217"/>
      <c r="U16" s="198"/>
    </row>
    <row r="17" ht="12.0" hidden="1" customHeight="1">
      <c r="A17" s="198"/>
      <c r="B17" s="215"/>
      <c r="C17" s="198"/>
      <c r="D17" s="198"/>
      <c r="E17" s="216"/>
      <c r="F17" s="198"/>
      <c r="G17" s="198"/>
      <c r="H17" s="217"/>
      <c r="I17" s="217"/>
      <c r="J17" s="198"/>
      <c r="L17" s="198"/>
      <c r="M17" s="215"/>
      <c r="N17" s="198"/>
      <c r="O17" s="198"/>
      <c r="P17" s="216"/>
      <c r="Q17" s="198"/>
      <c r="R17" s="217"/>
      <c r="S17" s="217"/>
      <c r="T17" s="217"/>
      <c r="U17" s="198"/>
    </row>
    <row r="18" ht="12.0" hidden="1" customHeight="1">
      <c r="A18" s="193"/>
      <c r="B18" s="215"/>
      <c r="C18" s="198"/>
      <c r="D18" s="198"/>
      <c r="E18" s="216"/>
      <c r="F18" s="198"/>
      <c r="G18" s="198"/>
      <c r="H18" s="217"/>
      <c r="I18" s="217"/>
      <c r="J18" s="198"/>
      <c r="L18" s="198"/>
      <c r="M18" s="215"/>
      <c r="N18" s="198"/>
      <c r="O18" s="198"/>
      <c r="P18" s="216"/>
      <c r="Q18" s="198"/>
      <c r="R18" s="217"/>
      <c r="S18" s="217"/>
      <c r="T18" s="217"/>
      <c r="U18" s="217"/>
    </row>
    <row r="19" ht="12.75" hidden="1" customHeight="1">
      <c r="A19" s="198"/>
      <c r="B19" s="215"/>
      <c r="C19" s="198"/>
      <c r="D19" s="198"/>
      <c r="E19" s="216"/>
      <c r="F19" s="198"/>
      <c r="G19" s="198"/>
      <c r="H19" s="217"/>
      <c r="I19" s="217"/>
      <c r="J19" s="217"/>
      <c r="L19" s="198"/>
      <c r="M19" s="215"/>
      <c r="N19" s="198"/>
      <c r="O19" s="198"/>
      <c r="P19" s="216"/>
      <c r="Q19" s="198"/>
      <c r="R19" s="217"/>
      <c r="S19" s="217"/>
      <c r="T19" s="217"/>
      <c r="U19" s="217"/>
    </row>
    <row r="20" ht="13.5" hidden="1" customHeight="1">
      <c r="A20" s="198"/>
      <c r="B20" s="215"/>
      <c r="C20" s="198"/>
      <c r="D20" s="198"/>
      <c r="E20" s="216"/>
      <c r="F20" s="198"/>
      <c r="G20" s="198"/>
      <c r="H20" s="217"/>
      <c r="I20" s="217"/>
      <c r="J20" s="217"/>
      <c r="L20" s="198"/>
      <c r="M20" s="215"/>
      <c r="N20" s="198"/>
      <c r="O20" s="198"/>
      <c r="P20" s="216"/>
      <c r="Q20" s="198"/>
      <c r="R20" s="217"/>
      <c r="S20" s="217"/>
      <c r="T20" s="217"/>
      <c r="U20" s="217"/>
    </row>
    <row r="21" ht="24.0" hidden="1" customHeight="1">
      <c r="A21" s="198"/>
      <c r="B21" s="215"/>
      <c r="C21" s="218"/>
      <c r="D21" s="218"/>
      <c r="E21" s="216"/>
      <c r="F21" s="217"/>
      <c r="G21" s="198"/>
      <c r="H21" s="217"/>
      <c r="I21" s="217"/>
      <c r="J21" s="198"/>
      <c r="L21" s="198"/>
      <c r="M21" s="219"/>
      <c r="N21" s="218"/>
      <c r="O21" s="198"/>
      <c r="P21" s="202"/>
      <c r="Q21" s="198"/>
      <c r="R21" s="217"/>
      <c r="S21" s="217"/>
      <c r="T21" s="217"/>
      <c r="U21" s="198"/>
    </row>
    <row r="22" ht="24.0" hidden="1" customHeight="1">
      <c r="A22" s="198"/>
      <c r="B22" s="215"/>
      <c r="C22" s="218"/>
      <c r="D22" s="218"/>
      <c r="E22" s="216"/>
      <c r="F22" s="217"/>
      <c r="G22" s="198"/>
      <c r="H22" s="217"/>
      <c r="I22" s="217"/>
      <c r="J22" s="198"/>
      <c r="L22" s="198"/>
      <c r="M22" s="219"/>
      <c r="N22" s="218"/>
      <c r="O22" s="198"/>
      <c r="P22" s="202"/>
      <c r="Q22" s="198"/>
      <c r="R22" s="217"/>
      <c r="S22" s="217"/>
      <c r="T22" s="217"/>
      <c r="U22" s="198"/>
    </row>
    <row r="23" ht="24.0" hidden="1" customHeight="1">
      <c r="A23" s="198"/>
      <c r="B23" s="215"/>
      <c r="C23" s="218"/>
      <c r="D23" s="218"/>
      <c r="E23" s="216"/>
      <c r="F23" s="217"/>
      <c r="G23" s="198"/>
      <c r="H23" s="217"/>
      <c r="I23" s="217"/>
      <c r="J23" s="198"/>
      <c r="L23" s="198"/>
      <c r="M23" s="219"/>
      <c r="N23" s="218"/>
      <c r="O23" s="198"/>
      <c r="P23" s="202"/>
      <c r="Q23" s="198"/>
      <c r="R23" s="217"/>
      <c r="S23" s="217"/>
      <c r="T23" s="217"/>
      <c r="U23" s="198"/>
    </row>
    <row r="24" ht="24.0" hidden="1" customHeight="1">
      <c r="A24" s="198"/>
      <c r="B24" s="215"/>
      <c r="C24" s="218"/>
      <c r="D24" s="218"/>
      <c r="E24" s="216"/>
      <c r="F24" s="217"/>
      <c r="G24" s="198"/>
      <c r="H24" s="217"/>
      <c r="I24" s="217"/>
      <c r="J24" s="198"/>
      <c r="L24" s="198"/>
      <c r="M24" s="219"/>
      <c r="N24" s="218"/>
      <c r="O24" s="198"/>
      <c r="P24" s="202"/>
      <c r="Q24" s="198"/>
      <c r="R24" s="217"/>
      <c r="S24" s="217"/>
      <c r="T24" s="217"/>
      <c r="U24" s="198"/>
    </row>
    <row r="25" ht="24.0" hidden="1" customHeight="1">
      <c r="A25" s="198"/>
      <c r="B25" s="215"/>
      <c r="C25" s="218"/>
      <c r="D25" s="218"/>
      <c r="E25" s="216"/>
      <c r="F25" s="217"/>
      <c r="G25" s="198"/>
      <c r="H25" s="217"/>
      <c r="I25" s="217"/>
      <c r="J25" s="198"/>
      <c r="L25" s="198"/>
      <c r="M25" s="219"/>
      <c r="N25" s="218"/>
      <c r="O25" s="198"/>
      <c r="P25" s="202"/>
      <c r="Q25" s="198"/>
      <c r="R25" s="217"/>
      <c r="S25" s="217"/>
      <c r="T25" s="217"/>
      <c r="U25" s="198"/>
    </row>
    <row r="26" ht="24.0" hidden="1" customHeight="1">
      <c r="A26" s="198"/>
      <c r="B26" s="215"/>
      <c r="C26" s="218"/>
      <c r="D26" s="218"/>
      <c r="E26" s="216"/>
      <c r="F26" s="217"/>
      <c r="G26" s="198"/>
      <c r="H26" s="217"/>
      <c r="I26" s="217"/>
      <c r="J26" s="198"/>
      <c r="L26" s="198"/>
      <c r="M26" s="219"/>
      <c r="N26" s="218"/>
      <c r="O26" s="198"/>
      <c r="P26" s="202"/>
      <c r="Q26" s="198"/>
      <c r="R26" s="217"/>
      <c r="S26" s="217"/>
      <c r="T26" s="217"/>
      <c r="U26" s="198"/>
    </row>
    <row r="27" ht="24.0" hidden="1" customHeight="1">
      <c r="A27" s="198"/>
      <c r="B27" s="215"/>
      <c r="C27" s="218"/>
      <c r="D27" s="218"/>
      <c r="E27" s="216"/>
      <c r="F27" s="217"/>
      <c r="G27" s="198"/>
      <c r="H27" s="217"/>
      <c r="I27" s="217"/>
      <c r="J27" s="198"/>
      <c r="L27" s="198"/>
      <c r="M27" s="219"/>
      <c r="N27" s="218"/>
      <c r="O27" s="198"/>
      <c r="P27" s="202"/>
      <c r="Q27" s="198"/>
      <c r="R27" s="217"/>
      <c r="S27" s="217"/>
      <c r="T27" s="217"/>
      <c r="U27" s="198"/>
    </row>
    <row r="28" ht="24.0" hidden="1" customHeight="1">
      <c r="A28" s="198"/>
      <c r="B28" s="215"/>
      <c r="C28" s="218"/>
      <c r="D28" s="218"/>
      <c r="E28" s="216"/>
      <c r="F28" s="217"/>
      <c r="G28" s="198"/>
      <c r="H28" s="217"/>
      <c r="I28" s="217"/>
      <c r="J28" s="198"/>
      <c r="L28" s="198"/>
      <c r="M28" s="219"/>
      <c r="N28" s="218"/>
      <c r="O28" s="198"/>
      <c r="P28" s="202"/>
      <c r="Q28" s="198"/>
      <c r="R28" s="217"/>
      <c r="S28" s="217"/>
      <c r="T28" s="217"/>
      <c r="U28" s="198"/>
    </row>
    <row r="29" ht="24.0" hidden="1" customHeight="1">
      <c r="A29" s="198"/>
      <c r="B29" s="215"/>
      <c r="C29" s="218"/>
      <c r="D29" s="218"/>
      <c r="E29" s="216"/>
      <c r="F29" s="217"/>
      <c r="G29" s="198"/>
      <c r="H29" s="217"/>
      <c r="I29" s="217"/>
      <c r="J29" s="198"/>
      <c r="L29" s="198"/>
      <c r="M29" s="219"/>
      <c r="N29" s="218"/>
      <c r="O29" s="198"/>
      <c r="P29" s="202"/>
      <c r="Q29" s="198"/>
      <c r="R29" s="217"/>
      <c r="S29" s="217"/>
      <c r="T29" s="217"/>
      <c r="U29" s="198"/>
    </row>
    <row r="30" ht="24.0" hidden="1" customHeight="1">
      <c r="A30" s="198"/>
      <c r="B30" s="215"/>
      <c r="C30" s="218"/>
      <c r="D30" s="218"/>
      <c r="E30" s="216"/>
      <c r="F30" s="217"/>
      <c r="G30" s="198"/>
      <c r="H30" s="217"/>
      <c r="I30" s="217"/>
      <c r="J30" s="198"/>
      <c r="L30" s="198"/>
      <c r="M30" s="219"/>
      <c r="N30" s="218"/>
      <c r="O30" s="198"/>
      <c r="P30" s="202"/>
      <c r="Q30" s="198"/>
      <c r="R30" s="217"/>
      <c r="S30" s="217"/>
      <c r="T30" s="217"/>
      <c r="U30" s="198"/>
    </row>
    <row r="31" ht="24.0" hidden="1" customHeight="1">
      <c r="A31" s="198"/>
      <c r="B31" s="215"/>
      <c r="C31" s="218"/>
      <c r="D31" s="218"/>
      <c r="E31" s="216"/>
      <c r="F31" s="217"/>
      <c r="G31" s="198"/>
      <c r="H31" s="217"/>
      <c r="I31" s="217"/>
      <c r="J31" s="198"/>
      <c r="L31" s="198"/>
      <c r="M31" s="219"/>
      <c r="N31" s="218"/>
      <c r="O31" s="198"/>
      <c r="P31" s="202"/>
      <c r="Q31" s="198"/>
      <c r="R31" s="217"/>
      <c r="S31" s="217"/>
      <c r="T31" s="217"/>
      <c r="U31" s="198"/>
    </row>
    <row r="32" ht="24.0" hidden="1" customHeight="1">
      <c r="A32" s="198"/>
      <c r="B32" s="215"/>
      <c r="C32" s="218"/>
      <c r="D32" s="218"/>
      <c r="E32" s="216"/>
      <c r="F32" s="217"/>
      <c r="G32" s="198"/>
      <c r="H32" s="217"/>
      <c r="I32" s="217"/>
      <c r="J32" s="198"/>
      <c r="L32" s="198"/>
      <c r="M32" s="219"/>
      <c r="N32" s="218"/>
      <c r="O32" s="198"/>
      <c r="P32" s="202"/>
      <c r="Q32" s="198"/>
      <c r="R32" s="217"/>
      <c r="S32" s="217"/>
      <c r="T32" s="217"/>
      <c r="U32" s="198"/>
    </row>
    <row r="33" ht="24.0" hidden="1" customHeight="1">
      <c r="A33" s="198"/>
      <c r="B33" s="215"/>
      <c r="C33" s="218"/>
      <c r="D33" s="218"/>
      <c r="E33" s="216"/>
      <c r="F33" s="217"/>
      <c r="G33" s="198"/>
      <c r="H33" s="217"/>
      <c r="I33" s="217"/>
      <c r="J33" s="198"/>
      <c r="L33" s="198"/>
      <c r="M33" s="219"/>
      <c r="N33" s="218"/>
      <c r="O33" s="198"/>
      <c r="P33" s="202"/>
      <c r="Q33" s="198"/>
      <c r="R33" s="217"/>
      <c r="S33" s="217"/>
      <c r="T33" s="217"/>
      <c r="U33" s="198"/>
    </row>
    <row r="34" ht="24.0" hidden="1" customHeight="1">
      <c r="A34" s="198"/>
      <c r="B34" s="215"/>
      <c r="C34" s="218"/>
      <c r="D34" s="218"/>
      <c r="E34" s="216"/>
      <c r="F34" s="217"/>
      <c r="G34" s="198"/>
      <c r="H34" s="217"/>
      <c r="I34" s="217"/>
      <c r="J34" s="198"/>
      <c r="L34" s="198"/>
      <c r="M34" s="219"/>
      <c r="N34" s="218"/>
      <c r="O34" s="198"/>
      <c r="P34" s="202"/>
      <c r="Q34" s="198"/>
      <c r="R34" s="217"/>
      <c r="S34" s="217"/>
      <c r="T34" s="217"/>
      <c r="U34" s="198"/>
    </row>
    <row r="35" ht="24.0" hidden="1" customHeight="1">
      <c r="A35" s="198"/>
      <c r="B35" s="215"/>
      <c r="C35" s="218"/>
      <c r="D35" s="218"/>
      <c r="E35" s="216"/>
      <c r="F35" s="217"/>
      <c r="G35" s="198"/>
      <c r="H35" s="217"/>
      <c r="I35" s="217"/>
      <c r="J35" s="198"/>
      <c r="L35" s="198"/>
      <c r="M35" s="219"/>
      <c r="N35" s="218"/>
      <c r="O35" s="198"/>
      <c r="P35" s="202"/>
      <c r="Q35" s="198"/>
      <c r="R35" s="217"/>
      <c r="S35" s="217"/>
      <c r="T35" s="217"/>
      <c r="U35" s="198"/>
    </row>
    <row r="36" ht="24.0" hidden="1" customHeight="1">
      <c r="A36" s="198"/>
      <c r="B36" s="215"/>
      <c r="C36" s="218"/>
      <c r="D36" s="218"/>
      <c r="E36" s="216"/>
      <c r="F36" s="217"/>
      <c r="G36" s="198"/>
      <c r="H36" s="217"/>
      <c r="I36" s="217"/>
      <c r="J36" s="198"/>
      <c r="L36" s="198"/>
      <c r="M36" s="219"/>
      <c r="N36" s="218"/>
      <c r="O36" s="198"/>
      <c r="P36" s="202"/>
      <c r="Q36" s="198"/>
      <c r="R36" s="217"/>
      <c r="S36" s="217"/>
      <c r="T36" s="217"/>
      <c r="U36" s="198"/>
    </row>
    <row r="37" ht="24.0" hidden="1" customHeight="1">
      <c r="A37" s="198"/>
      <c r="B37" s="215"/>
      <c r="C37" s="218"/>
      <c r="D37" s="218"/>
      <c r="E37" s="216"/>
      <c r="F37" s="217"/>
      <c r="G37" s="198"/>
      <c r="H37" s="217"/>
      <c r="I37" s="217"/>
      <c r="J37" s="198"/>
      <c r="L37" s="198"/>
      <c r="M37" s="219"/>
      <c r="N37" s="218"/>
      <c r="O37" s="198"/>
      <c r="P37" s="202"/>
      <c r="Q37" s="198"/>
      <c r="R37" s="217"/>
      <c r="S37" s="217"/>
      <c r="T37" s="217"/>
      <c r="U37" s="198"/>
    </row>
    <row r="38" ht="24.0" hidden="1" customHeight="1">
      <c r="A38" s="198"/>
      <c r="B38" s="215"/>
      <c r="C38" s="218"/>
      <c r="D38" s="218"/>
      <c r="E38" s="216"/>
      <c r="F38" s="217"/>
      <c r="G38" s="198"/>
      <c r="H38" s="217"/>
      <c r="I38" s="217"/>
      <c r="J38" s="198"/>
      <c r="L38" s="198"/>
      <c r="M38" s="219"/>
      <c r="N38" s="218"/>
      <c r="O38" s="198"/>
      <c r="P38" s="202"/>
      <c r="Q38" s="198"/>
      <c r="R38" s="217"/>
      <c r="S38" s="217"/>
      <c r="T38" s="217"/>
      <c r="U38" s="198"/>
    </row>
    <row r="39" ht="24.0" hidden="1" customHeight="1">
      <c r="A39" s="198"/>
      <c r="B39" s="215"/>
      <c r="C39" s="218"/>
      <c r="D39" s="218"/>
      <c r="E39" s="216"/>
      <c r="F39" s="217"/>
      <c r="G39" s="198"/>
      <c r="H39" s="217"/>
      <c r="I39" s="217"/>
      <c r="J39" s="198"/>
      <c r="L39" s="198"/>
      <c r="M39" s="219"/>
      <c r="N39" s="218"/>
      <c r="O39" s="198"/>
      <c r="P39" s="202"/>
      <c r="Q39" s="198"/>
      <c r="R39" s="217"/>
      <c r="S39" s="217"/>
      <c r="T39" s="217"/>
      <c r="U39" s="198"/>
    </row>
    <row r="40" ht="24.0" hidden="1" customHeight="1">
      <c r="A40" s="198"/>
      <c r="B40" s="215"/>
      <c r="C40" s="218"/>
      <c r="D40" s="218"/>
      <c r="E40" s="216"/>
      <c r="F40" s="217"/>
      <c r="G40" s="198"/>
      <c r="H40" s="217"/>
      <c r="I40" s="217"/>
      <c r="J40" s="198"/>
      <c r="L40" s="198"/>
      <c r="M40" s="219"/>
      <c r="N40" s="218"/>
      <c r="O40" s="198"/>
      <c r="P40" s="202"/>
      <c r="Q40" s="198"/>
      <c r="R40" s="217"/>
      <c r="S40" s="217"/>
      <c r="T40" s="217"/>
      <c r="U40" s="198"/>
    </row>
    <row r="41" ht="24.0" hidden="1" customHeight="1">
      <c r="A41" s="221">
        <v>1.0</v>
      </c>
      <c r="B41" s="215">
        <v>1.0</v>
      </c>
      <c r="C41" s="218" t="str">
        <f>IFERROR(VLOOKUP(B41,'пр.взв'!$D$6:$Q$31,2,0),"")</f>
        <v>ПРОКОПЕНКО Алена</v>
      </c>
      <c r="D41" s="218" t="str">
        <f>IFERROR(VLOOKUP(B41,'пр.взв'!$D$6:$Q$31,5,0),"")</f>
        <v>КМС</v>
      </c>
      <c r="E41" s="216" t="str">
        <f>IFERROR(VLOOKUP(B41,'пр.взв'!$D$6:$Q$31,6,0),"")</f>
        <v>УФО</v>
      </c>
      <c r="F41" s="217" t="str">
        <f>IFERROR(VLOOKUP(B41,'пр.взв'!$D$6:$Q$31,8,0),"")</f>
        <v>Свердловская</v>
      </c>
      <c r="G41" s="198"/>
      <c r="H41" s="217"/>
      <c r="I41" s="217"/>
      <c r="J41" s="198"/>
      <c r="L41" s="222">
        <v>9.0</v>
      </c>
      <c r="M41" s="223">
        <v>2.0</v>
      </c>
      <c r="N41" s="218" t="str">
        <f>IFERROR(VLOOKUP(M41,'пр.взв'!$D$6:$Q$31,2,0),"")</f>
        <v>МАТВЕЕВА Анастасия</v>
      </c>
      <c r="O41" s="198" t="str">
        <f>IFERROR(VLOOKUP(M41,'пр.взв'!$D$6:$Q$31,5,0),"")</f>
        <v>МС</v>
      </c>
      <c r="P41" s="202" t="str">
        <f>IFERROR(VLOOKUP(M41,'пр.взв'!$D$6:$Q$31,6,0),"")</f>
        <v>ПФО</v>
      </c>
      <c r="Q41" s="198" t="str">
        <f>IFERROR(VLOOKUP(M41,'пр.взв'!$D$6:$Q$31,8,0),"")</f>
        <v>Оренбургская</v>
      </c>
      <c r="R41" s="217"/>
      <c r="S41" s="217"/>
      <c r="T41" s="217"/>
      <c r="U41" s="198"/>
    </row>
    <row r="42" ht="24.0" hidden="1" customHeight="1">
      <c r="A42" s="224"/>
      <c r="B42" s="225">
        <v>17.0</v>
      </c>
      <c r="C42" s="218" t="str">
        <f>IFERROR(VLOOKUP(B42,'пр.взв'!$D$6:$Q$31,2,0),"")</f>
        <v/>
      </c>
      <c r="D42" s="218" t="str">
        <f>IFERROR(VLOOKUP(B42,'пр.взв'!$D$6:$Q$31,5,0),"")</f>
        <v/>
      </c>
      <c r="E42" s="216" t="str">
        <f>IFERROR(VLOOKUP(B42,'пр.взв'!$D$6:$Q$31,6,0),"")</f>
        <v/>
      </c>
      <c r="F42" s="217" t="str">
        <f>IFERROR(VLOOKUP(B42,'пр.взв'!$D$6:$Q$31,8,0),"")</f>
        <v/>
      </c>
      <c r="G42" s="198"/>
      <c r="H42" s="198"/>
      <c r="I42" s="198"/>
      <c r="J42" s="198"/>
      <c r="L42" s="224"/>
      <c r="M42" s="226">
        <v>18.0</v>
      </c>
      <c r="N42" s="218" t="str">
        <f>IFERROR(VLOOKUP(M42,'пр.взв'!$D$6:$Q$31,2,0),"")</f>
        <v/>
      </c>
      <c r="O42" s="198" t="str">
        <f>IFERROR(VLOOKUP(M42,'пр.взв'!$D$6:$Q$31,5,0),"")</f>
        <v/>
      </c>
      <c r="P42" s="202" t="str">
        <f>IFERROR(VLOOKUP(M42,'пр.взв'!$D$6:$Q$31,6,0),"")</f>
        <v/>
      </c>
      <c r="Q42" s="198" t="str">
        <f>IFERROR(VLOOKUP(M42,'пр.взв'!$D$6:$Q$31,8,0),"")</f>
        <v/>
      </c>
      <c r="R42" s="198"/>
      <c r="S42" s="198"/>
      <c r="T42" s="198"/>
      <c r="U42" s="198"/>
    </row>
    <row r="43" ht="24.0" hidden="1" customHeight="1">
      <c r="A43" s="221">
        <v>2.0</v>
      </c>
      <c r="B43" s="215">
        <v>9.0</v>
      </c>
      <c r="C43" s="218" t="str">
        <f>IFERROR(VLOOKUP(B43,'пр.взв'!$D$6:$Q$31,2,0),"")</f>
        <v/>
      </c>
      <c r="D43" s="218" t="str">
        <f>IFERROR(VLOOKUP(B43,'пр.взв'!$D$6:$Q$31,5,0),"")</f>
        <v/>
      </c>
      <c r="E43" s="216" t="str">
        <f>IFERROR(VLOOKUP(B43,'пр.взв'!$D$6:$Q$31,6,0),"")</f>
        <v/>
      </c>
      <c r="F43" s="217" t="str">
        <f>IFERROR(VLOOKUP(B43,'пр.взв'!$D$6:$Q$31,8,0),"")</f>
        <v/>
      </c>
      <c r="G43" s="198"/>
      <c r="H43" s="217"/>
      <c r="I43" s="217"/>
      <c r="J43" s="198"/>
      <c r="L43" s="222">
        <v>10.0</v>
      </c>
      <c r="M43" s="223">
        <v>10.0</v>
      </c>
      <c r="N43" s="218" t="str">
        <f>IFERROR(VLOOKUP(M43,'пр.взв'!$D$6:$Q$31,2,0),"")</f>
        <v/>
      </c>
      <c r="O43" s="198" t="str">
        <f>IFERROR(VLOOKUP(M43,'пр.взв'!$D$6:$Q$31,5,0),"")</f>
        <v/>
      </c>
      <c r="P43" s="202" t="str">
        <f>IFERROR(VLOOKUP(M43,'пр.взв'!$D$6:$Q$31,6,0),"")</f>
        <v/>
      </c>
      <c r="Q43" s="198" t="str">
        <f>IFERROR(VLOOKUP(M43,'пр.взв'!$D$6:$Q$31,8,0),"")</f>
        <v/>
      </c>
      <c r="R43" s="217"/>
      <c r="S43" s="217"/>
      <c r="T43" s="217"/>
      <c r="U43" s="198"/>
    </row>
    <row r="44" ht="24.0" hidden="1" customHeight="1">
      <c r="A44" s="224"/>
      <c r="B44" s="225">
        <v>25.0</v>
      </c>
      <c r="C44" s="218" t="str">
        <f>IFERROR(VLOOKUP(B44,'пр.взв'!$D$6:$Q$31,2,0),"")</f>
        <v/>
      </c>
      <c r="D44" s="218" t="str">
        <f>IFERROR(VLOOKUP(B44,'пр.взв'!$D$6:$Q$31,5,0),"")</f>
        <v/>
      </c>
      <c r="E44" s="216" t="str">
        <f>IFERROR(VLOOKUP(B44,'пр.взв'!$D$6:$Q$31,6,0),"")</f>
        <v/>
      </c>
      <c r="F44" s="217" t="str">
        <f>IFERROR(VLOOKUP(B44,'пр.взв'!$D$6:$Q$31,8,0),"")</f>
        <v/>
      </c>
      <c r="G44" s="198"/>
      <c r="H44" s="198"/>
      <c r="I44" s="198"/>
      <c r="J44" s="198"/>
      <c r="L44" s="224"/>
      <c r="M44" s="226">
        <v>26.0</v>
      </c>
      <c r="N44" s="218" t="str">
        <f>IFERROR(VLOOKUP(M44,'пр.взв'!$D$6:$Q$31,2,0),"")</f>
        <v/>
      </c>
      <c r="O44" s="198" t="str">
        <f>IFERROR(VLOOKUP(M44,'пр.взв'!$D$6:$Q$31,5,0),"")</f>
        <v/>
      </c>
      <c r="P44" s="202" t="str">
        <f>IFERROR(VLOOKUP(M44,'пр.взв'!$D$6:$Q$31,6,0),"")</f>
        <v/>
      </c>
      <c r="Q44" s="198" t="str">
        <f>IFERROR(VLOOKUP(M44,'пр.взв'!$D$6:$Q$31,8,0),"")</f>
        <v/>
      </c>
      <c r="R44" s="198"/>
      <c r="S44" s="198"/>
      <c r="T44" s="198"/>
      <c r="U44" s="198"/>
    </row>
    <row r="45" ht="24.0" hidden="1" customHeight="1">
      <c r="A45" s="221">
        <v>3.0</v>
      </c>
      <c r="B45" s="227">
        <v>5.0</v>
      </c>
      <c r="C45" s="218" t="str">
        <f>IFERROR(VLOOKUP(B45,'пр.взв'!$D$6:$Q$31,2,0),"")</f>
        <v>КОЗЫРЕВА Яна</v>
      </c>
      <c r="D45" s="218" t="str">
        <f>IFERROR(VLOOKUP(B45,'пр.взв'!$D$6:$Q$31,5,0),"")</f>
        <v>КМС</v>
      </c>
      <c r="E45" s="216" t="str">
        <f>IFERROR(VLOOKUP(B45,'пр.взв'!$D$6:$Q$31,6,0),"")</f>
        <v>ЦФО</v>
      </c>
      <c r="F45" s="217" t="str">
        <f>IFERROR(VLOOKUP(B45,'пр.взв'!$D$6:$Q$31,8,0),"")</f>
        <v>Смоленская</v>
      </c>
      <c r="G45" s="198"/>
      <c r="H45" s="217"/>
      <c r="I45" s="217"/>
      <c r="J45" s="198"/>
      <c r="L45" s="222">
        <v>11.0</v>
      </c>
      <c r="M45" s="228">
        <v>6.0</v>
      </c>
      <c r="N45" s="218" t="str">
        <f>IFERROR(VLOOKUP(M45,'пр.взв'!$D$6:$Q$31,2,0),"")</f>
        <v>ЧЕРНЕНОК Анастасия</v>
      </c>
      <c r="O45" s="198" t="str">
        <f>IFERROR(VLOOKUP(M45,'пр.взв'!$D$6:$Q$31,5,0),"")</f>
        <v>МС</v>
      </c>
      <c r="P45" s="202" t="str">
        <f>IFERROR(VLOOKUP(M45,'пр.взв'!$D$6:$Q$31,6,0),"")</f>
        <v>ЦФО</v>
      </c>
      <c r="Q45" s="198" t="str">
        <f>IFERROR(VLOOKUP(M45,'пр.взв'!$D$6:$Q$31,8,0),"")</f>
        <v>Московская</v>
      </c>
      <c r="R45" s="217"/>
      <c r="S45" s="217"/>
      <c r="T45" s="217"/>
      <c r="U45" s="198"/>
    </row>
    <row r="46" ht="24.0" hidden="1" customHeight="1">
      <c r="A46" s="224"/>
      <c r="B46" s="229">
        <v>21.0</v>
      </c>
      <c r="C46" s="218" t="str">
        <f>IFERROR(VLOOKUP(B46,'пр.взв'!$D$6:$Q$31,2,0),"")</f>
        <v/>
      </c>
      <c r="D46" s="218" t="str">
        <f>IFERROR(VLOOKUP(B46,'пр.взв'!$D$6:$Q$31,5,0),"")</f>
        <v/>
      </c>
      <c r="E46" s="216" t="str">
        <f>IFERROR(VLOOKUP(B46,'пр.взв'!$D$6:$Q$31,6,0),"")</f>
        <v/>
      </c>
      <c r="F46" s="217" t="str">
        <f>IFERROR(VLOOKUP(B46,'пр.взв'!$D$6:$Q$31,8,0),"")</f>
        <v/>
      </c>
      <c r="G46" s="198"/>
      <c r="H46" s="198"/>
      <c r="I46" s="198"/>
      <c r="J46" s="198"/>
      <c r="L46" s="224"/>
      <c r="M46" s="230">
        <v>22.0</v>
      </c>
      <c r="N46" s="218" t="str">
        <f>IFERROR(VLOOKUP(M46,'пр.взв'!$D$6:$Q$31,2,0),"")</f>
        <v/>
      </c>
      <c r="O46" s="198" t="str">
        <f>IFERROR(VLOOKUP(M46,'пр.взв'!$D$6:$Q$31,5,0),"")</f>
        <v/>
      </c>
      <c r="P46" s="202" t="str">
        <f>IFERROR(VLOOKUP(M46,'пр.взв'!$D$6:$Q$31,6,0),"")</f>
        <v/>
      </c>
      <c r="Q46" s="198" t="str">
        <f>IFERROR(VLOOKUP(M46,'пр.взв'!$D$6:$Q$31,8,0),"")</f>
        <v/>
      </c>
      <c r="R46" s="198"/>
      <c r="S46" s="198"/>
      <c r="T46" s="198"/>
      <c r="U46" s="198"/>
    </row>
    <row r="47" ht="24.0" hidden="1" customHeight="1">
      <c r="A47" s="221">
        <v>4.0</v>
      </c>
      <c r="B47" s="227">
        <v>13.0</v>
      </c>
      <c r="C47" s="218" t="str">
        <f>IFERROR(VLOOKUP(B47,'пр.взв'!$D$6:$Q$31,2,0),"")</f>
        <v/>
      </c>
      <c r="D47" s="218" t="str">
        <f>IFERROR(VLOOKUP(B47,'пр.взв'!$D$6:$Q$31,5,0),"")</f>
        <v/>
      </c>
      <c r="E47" s="216" t="str">
        <f>IFERROR(VLOOKUP(B47,'пр.взв'!$D$6:$Q$31,6,0),"")</f>
        <v/>
      </c>
      <c r="F47" s="217" t="str">
        <f>IFERROR(VLOOKUP(B47,'пр.взв'!$D$6:$Q$31,8,0),"")</f>
        <v/>
      </c>
      <c r="G47" s="198"/>
      <c r="H47" s="217"/>
      <c r="I47" s="217"/>
      <c r="J47" s="198"/>
      <c r="L47" s="222">
        <v>12.0</v>
      </c>
      <c r="M47" s="228">
        <v>14.0</v>
      </c>
      <c r="N47" s="218" t="str">
        <f>IFERROR(VLOOKUP(M47,'пр.взв'!$D$6:$Q$31,2,0),"")</f>
        <v/>
      </c>
      <c r="O47" s="198" t="str">
        <f>IFERROR(VLOOKUP(M47,'пр.взв'!$D$6:$Q$31,5,0),"")</f>
        <v/>
      </c>
      <c r="P47" s="202" t="str">
        <f>IFERROR(VLOOKUP(M47,'пр.взв'!$D$6:$Q$31,6,0),"")</f>
        <v/>
      </c>
      <c r="Q47" s="198" t="str">
        <f>IFERROR(VLOOKUP(M47,'пр.взв'!$D$6:$Q$31,8,0),"")</f>
        <v/>
      </c>
      <c r="R47" s="217"/>
      <c r="S47" s="217"/>
      <c r="T47" s="217"/>
      <c r="U47" s="198"/>
    </row>
    <row r="48" ht="24.0" hidden="1" customHeight="1">
      <c r="A48" s="224"/>
      <c r="B48" s="229">
        <v>29.0</v>
      </c>
      <c r="C48" s="218" t="str">
        <f>IFERROR(VLOOKUP(B48,'пр.взв'!$D$6:$Q$31,2,0),"")</f>
        <v/>
      </c>
      <c r="D48" s="218" t="str">
        <f>IFERROR(VLOOKUP(B48,'пр.взв'!$D$6:$Q$31,5,0),"")</f>
        <v/>
      </c>
      <c r="E48" s="216" t="str">
        <f>IFERROR(VLOOKUP(B48,'пр.взв'!$D$6:$Q$31,6,0),"")</f>
        <v/>
      </c>
      <c r="F48" s="217" t="str">
        <f>IFERROR(VLOOKUP(B48,'пр.взв'!$D$6:$Q$31,8,0),"")</f>
        <v/>
      </c>
      <c r="G48" s="198"/>
      <c r="H48" s="198"/>
      <c r="I48" s="198"/>
      <c r="J48" s="198"/>
      <c r="L48" s="224"/>
      <c r="M48" s="230">
        <v>30.0</v>
      </c>
      <c r="N48" s="218" t="str">
        <f>IFERROR(VLOOKUP(M48,'пр.взв'!$D$6:$Q$31,2,0),"")</f>
        <v/>
      </c>
      <c r="O48" s="198" t="str">
        <f>IFERROR(VLOOKUP(M48,'пр.взв'!$D$6:$Q$31,5,0),"")</f>
        <v/>
      </c>
      <c r="P48" s="202" t="str">
        <f>IFERROR(VLOOKUP(M48,'пр.взв'!$D$6:$Q$31,6,0),"")</f>
        <v/>
      </c>
      <c r="Q48" s="198" t="str">
        <f>IFERROR(VLOOKUP(M48,'пр.взв'!$D$6:$Q$31,8,0),"")</f>
        <v/>
      </c>
      <c r="R48" s="198"/>
      <c r="S48" s="198"/>
      <c r="T48" s="198"/>
      <c r="U48" s="198"/>
    </row>
    <row r="49" ht="24.0" hidden="1" customHeight="1">
      <c r="A49" s="221">
        <v>5.0</v>
      </c>
      <c r="B49" s="227">
        <v>3.0</v>
      </c>
      <c r="C49" s="218" t="str">
        <f>IFERROR(VLOOKUP(B49,'пр.взв'!$D$6:$Q$31,2,0),"")</f>
        <v>ЛИХОТА Ольга</v>
      </c>
      <c r="D49" s="218" t="str">
        <f>IFERROR(VLOOKUP(B49,'пр.взв'!$D$6:$Q$31,5,0),"")</f>
        <v>КМС</v>
      </c>
      <c r="E49" s="216" t="str">
        <f>IFERROR(VLOOKUP(B49,'пр.взв'!$D$6:$Q$31,6,0),"")</f>
        <v>УФО</v>
      </c>
      <c r="F49" s="217" t="str">
        <f>IFERROR(VLOOKUP(B49,'пр.взв'!$D$6:$Q$31,8,0),"")</f>
        <v>Свердловская</v>
      </c>
      <c r="G49" s="198"/>
      <c r="H49" s="217"/>
      <c r="I49" s="217"/>
      <c r="J49" s="198"/>
      <c r="L49" s="222">
        <v>13.0</v>
      </c>
      <c r="M49" s="228">
        <v>4.0</v>
      </c>
      <c r="N49" s="218" t="str">
        <f>IFERROR(VLOOKUP(M49,'пр.взв'!$D$6:$Q$31,2,0),"")</f>
        <v>ШУВАЛОВА Марина</v>
      </c>
      <c r="O49" s="198" t="str">
        <f>IFERROR(VLOOKUP(M49,'пр.взв'!$D$6:$Q$31,5,0),"")</f>
        <v>КМС</v>
      </c>
      <c r="P49" s="202" t="str">
        <f>IFERROR(VLOOKUP(M49,'пр.взв'!$D$6:$Q$31,6,0),"")</f>
        <v>ПФО</v>
      </c>
      <c r="Q49" s="198" t="str">
        <f>IFERROR(VLOOKUP(M49,'пр.взв'!$D$6:$Q$31,8,0),"")</f>
        <v>Нижегородская</v>
      </c>
      <c r="R49" s="217"/>
      <c r="S49" s="217"/>
      <c r="T49" s="217"/>
      <c r="U49" s="198"/>
    </row>
    <row r="50" ht="24.0" hidden="1" customHeight="1">
      <c r="A50" s="224"/>
      <c r="B50" s="229">
        <v>19.0</v>
      </c>
      <c r="C50" s="218" t="str">
        <f>IFERROR(VLOOKUP(B50,'пр.взв'!$D$6:$Q$31,2,0),"")</f>
        <v/>
      </c>
      <c r="D50" s="218" t="str">
        <f>IFERROR(VLOOKUP(B50,'пр.взв'!$D$6:$Q$31,5,0),"")</f>
        <v/>
      </c>
      <c r="E50" s="216" t="str">
        <f>IFERROR(VLOOKUP(B50,'пр.взв'!$D$6:$Q$31,6,0),"")</f>
        <v/>
      </c>
      <c r="F50" s="217" t="str">
        <f>IFERROR(VLOOKUP(B50,'пр.взв'!$D$6:$Q$31,8,0),"")</f>
        <v/>
      </c>
      <c r="G50" s="198"/>
      <c r="H50" s="198"/>
      <c r="I50" s="198"/>
      <c r="J50" s="198"/>
      <c r="L50" s="224"/>
      <c r="M50" s="230">
        <v>20.0</v>
      </c>
      <c r="N50" s="218" t="str">
        <f>IFERROR(VLOOKUP(M50,'пр.взв'!$D$6:$Q$31,2,0),"")</f>
        <v/>
      </c>
      <c r="O50" s="198" t="str">
        <f>IFERROR(VLOOKUP(M50,'пр.взв'!$D$6:$Q$31,5,0),"")</f>
        <v/>
      </c>
      <c r="P50" s="202" t="str">
        <f>IFERROR(VLOOKUP(M50,'пр.взв'!$D$6:$Q$31,6,0),"")</f>
        <v/>
      </c>
      <c r="Q50" s="198" t="str">
        <f>IFERROR(VLOOKUP(M50,'пр.взв'!$D$6:$Q$31,8,0),"")</f>
        <v/>
      </c>
      <c r="R50" s="198"/>
      <c r="S50" s="198"/>
      <c r="T50" s="198"/>
      <c r="U50" s="198"/>
    </row>
    <row r="51" ht="24.0" hidden="1" customHeight="1">
      <c r="A51" s="221">
        <v>6.0</v>
      </c>
      <c r="B51" s="227">
        <v>11.0</v>
      </c>
      <c r="C51" s="218" t="str">
        <f>IFERROR(VLOOKUP(B51,'пр.взв'!$D$6:$Q$31,2,0),"")</f>
        <v/>
      </c>
      <c r="D51" s="218" t="str">
        <f>IFERROR(VLOOKUP(B51,'пр.взв'!$D$6:$Q$31,5,0),"")</f>
        <v/>
      </c>
      <c r="E51" s="216" t="str">
        <f>IFERROR(VLOOKUP(B51,'пр.взв'!$D$6:$Q$31,6,0),"")</f>
        <v/>
      </c>
      <c r="F51" s="217" t="str">
        <f>IFERROR(VLOOKUP(B51,'пр.взв'!$D$6:$Q$31,8,0),"")</f>
        <v/>
      </c>
      <c r="G51" s="198"/>
      <c r="H51" s="217"/>
      <c r="I51" s="217"/>
      <c r="J51" s="198"/>
      <c r="L51" s="222">
        <v>14.0</v>
      </c>
      <c r="M51" s="228">
        <v>12.0</v>
      </c>
      <c r="N51" s="218" t="str">
        <f>IFERROR(VLOOKUP(M51,'пр.взв'!$D$6:$Q$31,2,0),"")</f>
        <v/>
      </c>
      <c r="O51" s="198" t="str">
        <f>IFERROR(VLOOKUP(M51,'пр.взв'!$D$6:$Q$31,5,0),"")</f>
        <v/>
      </c>
      <c r="P51" s="202" t="str">
        <f>IFERROR(VLOOKUP(M51,'пр.взв'!$D$6:$Q$31,6,0),"")</f>
        <v/>
      </c>
      <c r="Q51" s="198" t="str">
        <f>IFERROR(VLOOKUP(M51,'пр.взв'!$D$6:$Q$31,8,0),"")</f>
        <v/>
      </c>
      <c r="R51" s="217"/>
      <c r="S51" s="217"/>
      <c r="T51" s="217"/>
      <c r="U51" s="198"/>
    </row>
    <row r="52" ht="24.0" hidden="1" customHeight="1">
      <c r="A52" s="224"/>
      <c r="B52" s="229">
        <v>27.0</v>
      </c>
      <c r="C52" s="218" t="str">
        <f>IFERROR(VLOOKUP(B52,'пр.взв'!$D$6:$Q$31,2,0),"")</f>
        <v/>
      </c>
      <c r="D52" s="218" t="str">
        <f>IFERROR(VLOOKUP(B52,'пр.взв'!$D$6:$Q$31,5,0),"")</f>
        <v/>
      </c>
      <c r="E52" s="216" t="str">
        <f>IFERROR(VLOOKUP(B52,'пр.взв'!$D$6:$Q$31,6,0),"")</f>
        <v/>
      </c>
      <c r="F52" s="217" t="str">
        <f>IFERROR(VLOOKUP(B52,'пр.взв'!$D$6:$Q$31,8,0),"")</f>
        <v/>
      </c>
      <c r="G52" s="198"/>
      <c r="H52" s="198"/>
      <c r="I52" s="198"/>
      <c r="J52" s="198"/>
      <c r="L52" s="224"/>
      <c r="M52" s="230">
        <v>28.0</v>
      </c>
      <c r="N52" s="218" t="str">
        <f>IFERROR(VLOOKUP(M52,'пр.взв'!$D$6:$Q$31,2,0),"")</f>
        <v/>
      </c>
      <c r="O52" s="198" t="str">
        <f>IFERROR(VLOOKUP(M52,'пр.взв'!$D$6:$Q$31,5,0),"")</f>
        <v/>
      </c>
      <c r="P52" s="202" t="str">
        <f>IFERROR(VLOOKUP(M52,'пр.взв'!$D$6:$Q$31,6,0),"")</f>
        <v/>
      </c>
      <c r="Q52" s="198" t="str">
        <f>IFERROR(VLOOKUP(M52,'пр.взв'!$D$6:$Q$31,8,0),"")</f>
        <v/>
      </c>
      <c r="R52" s="198"/>
      <c r="S52" s="198"/>
      <c r="T52" s="198"/>
      <c r="U52" s="198"/>
    </row>
    <row r="53" ht="24.0" hidden="1" customHeight="1">
      <c r="A53" s="221">
        <v>7.0</v>
      </c>
      <c r="B53" s="227">
        <v>7.0</v>
      </c>
      <c r="C53" s="218" t="str">
        <f>IFERROR(VLOOKUP(B53,'пр.взв'!$D$6:$Q$31,2,0),"")</f>
        <v>АЛЛЕНОВА Елена</v>
      </c>
      <c r="D53" s="218" t="str">
        <f>IFERROR(VLOOKUP(B53,'пр.взв'!$D$6:$Q$31,5,0),"")</f>
        <v>МС</v>
      </c>
      <c r="E53" s="216" t="str">
        <f>IFERROR(VLOOKUP(B53,'пр.взв'!$D$6:$Q$31,6,0),"")</f>
        <v>ЦФО</v>
      </c>
      <c r="F53" s="217" t="str">
        <f>IFERROR(VLOOKUP(B53,'пр.взв'!$D$6:$Q$31,8,0),"")</f>
        <v>Тульская</v>
      </c>
      <c r="G53" s="198"/>
      <c r="H53" s="217"/>
      <c r="I53" s="217"/>
      <c r="J53" s="198"/>
      <c r="L53" s="222">
        <v>15.0</v>
      </c>
      <c r="M53" s="228">
        <v>8.0</v>
      </c>
      <c r="N53" s="218" t="str">
        <f>IFERROR(VLOOKUP(M53,'пр.взв'!$D$6:$Q$31,2,0),"")</f>
        <v>РЕЧКАЛОВА Дарья</v>
      </c>
      <c r="O53" s="198" t="str">
        <f>IFERROR(VLOOKUP(M53,'пр.взв'!$D$6:$Q$31,5,0),"")</f>
        <v>МС</v>
      </c>
      <c r="P53" s="202" t="str">
        <f>IFERROR(VLOOKUP(M53,'пр.взв'!$D$6:$Q$31,6,0),"")</f>
        <v>УФО</v>
      </c>
      <c r="Q53" s="198" t="str">
        <f>IFERROR(VLOOKUP(M53,'пр.взв'!$D$6:$Q$31,8,0),"")</f>
        <v>Свердловская</v>
      </c>
      <c r="R53" s="217"/>
      <c r="S53" s="217"/>
      <c r="T53" s="217"/>
      <c r="U53" s="198"/>
    </row>
    <row r="54" ht="24.0" hidden="1" customHeight="1">
      <c r="A54" s="224"/>
      <c r="B54" s="229">
        <v>23.0</v>
      </c>
      <c r="C54" s="218" t="str">
        <f>IFERROR(VLOOKUP(B54,'пр.взв'!$D$6:$Q$31,2,0),"")</f>
        <v/>
      </c>
      <c r="D54" s="218" t="str">
        <f>IFERROR(VLOOKUP(B54,'пр.взв'!$D$6:$Q$31,5,0),"")</f>
        <v/>
      </c>
      <c r="E54" s="216" t="str">
        <f>IFERROR(VLOOKUP(B54,'пр.взв'!$D$6:$Q$31,6,0),"")</f>
        <v/>
      </c>
      <c r="F54" s="217" t="str">
        <f>IFERROR(VLOOKUP(B54,'пр.взв'!$D$6:$Q$31,8,0),"")</f>
        <v/>
      </c>
      <c r="G54" s="198"/>
      <c r="H54" s="198"/>
      <c r="I54" s="198"/>
      <c r="J54" s="198"/>
      <c r="L54" s="224"/>
      <c r="M54" s="230">
        <v>24.0</v>
      </c>
      <c r="N54" s="218" t="str">
        <f>IFERROR(VLOOKUP(M54,'пр.взв'!$D$6:$Q$31,2,0),"")</f>
        <v/>
      </c>
      <c r="O54" s="198" t="str">
        <f>IFERROR(VLOOKUP(M54,'пр.взв'!$D$6:$Q$31,5,0),"")</f>
        <v/>
      </c>
      <c r="P54" s="202" t="str">
        <f>IFERROR(VLOOKUP(M54,'пр.взв'!$D$6:$Q$31,6,0),"")</f>
        <v/>
      </c>
      <c r="Q54" s="198" t="str">
        <f>IFERROR(VLOOKUP(M54,'пр.взв'!$D$6:$Q$31,8,0),"")</f>
        <v/>
      </c>
      <c r="R54" s="198"/>
      <c r="S54" s="198"/>
      <c r="T54" s="198"/>
      <c r="U54" s="198"/>
    </row>
    <row r="55" ht="24.0" hidden="1" customHeight="1">
      <c r="A55" s="221">
        <v>8.0</v>
      </c>
      <c r="B55" s="227">
        <v>15.0</v>
      </c>
      <c r="C55" s="218" t="str">
        <f>IFERROR(VLOOKUP(B55,'пр.взв'!$D$6:$Q$31,2,0),"")</f>
        <v/>
      </c>
      <c r="D55" s="218" t="str">
        <f>IFERROR(VLOOKUP(B55,'пр.взв'!$D$6:$Q$31,5,0),"")</f>
        <v/>
      </c>
      <c r="E55" s="216" t="str">
        <f>IFERROR(VLOOKUP(B55,'пр.взв'!$D$6:$Q$31,6,0),"")</f>
        <v/>
      </c>
      <c r="F55" s="217" t="str">
        <f>IFERROR(VLOOKUP(B55,'пр.взв'!$D$6:$Q$31,8,0),"")</f>
        <v/>
      </c>
      <c r="G55" s="198"/>
      <c r="H55" s="217"/>
      <c r="I55" s="217"/>
      <c r="J55" s="198"/>
      <c r="L55" s="222">
        <v>16.0</v>
      </c>
      <c r="M55" s="228">
        <v>16.0</v>
      </c>
      <c r="N55" s="218" t="str">
        <f>IFERROR(VLOOKUP(M55,'пр.взв'!$D$6:$Q$31,2,0),"")</f>
        <v/>
      </c>
      <c r="O55" s="198" t="str">
        <f>IFERROR(VLOOKUP(M55,'пр.взв'!$D$6:$Q$31,5,0),"")</f>
        <v/>
      </c>
      <c r="P55" s="202" t="str">
        <f>IFERROR(VLOOKUP(M55,'пр.взв'!$D$6:$Q$31,6,0),"")</f>
        <v/>
      </c>
      <c r="Q55" s="198" t="str">
        <f>IFERROR(VLOOKUP(M55,'пр.взв'!$D$6:$Q$31,8,0),"")</f>
        <v/>
      </c>
      <c r="R55" s="217"/>
      <c r="S55" s="217"/>
      <c r="T55" s="217"/>
      <c r="U55" s="198"/>
    </row>
    <row r="56" ht="24.0" hidden="1" customHeight="1">
      <c r="A56" s="224"/>
      <c r="B56" s="229">
        <v>31.0</v>
      </c>
      <c r="C56" s="218" t="str">
        <f>IFERROR(VLOOKUP(B56,'пр.взв'!$D$6:$Q$31,2,0),"")</f>
        <v/>
      </c>
      <c r="D56" s="218" t="str">
        <f>IFERROR(VLOOKUP(B56,'пр.взв'!$D$6:$Q$31,5,0),"")</f>
        <v/>
      </c>
      <c r="E56" s="216" t="str">
        <f>IFERROR(VLOOKUP(B56,'пр.взв'!$D$6:$Q$31,6,0),"")</f>
        <v/>
      </c>
      <c r="F56" s="217" t="str">
        <f>IFERROR(VLOOKUP(B56,'пр.взв'!$D$6:$Q$31,8,0),"")</f>
        <v/>
      </c>
      <c r="G56" s="198"/>
      <c r="H56" s="198"/>
      <c r="I56" s="198"/>
      <c r="J56" s="198"/>
      <c r="L56" s="224"/>
      <c r="M56" s="230">
        <v>32.0</v>
      </c>
      <c r="N56" s="218" t="str">
        <f>IFERROR(VLOOKUP(M56,'пр.взв'!$D$6:$Q$31,2,0),"")</f>
        <v/>
      </c>
      <c r="O56" s="198" t="str">
        <f>IFERROR(VLOOKUP(M56,'пр.взв'!$D$6:$Q$31,5,0),"")</f>
        <v/>
      </c>
      <c r="P56" s="202" t="str">
        <f>IFERROR(VLOOKUP(M56,'пр.взв'!$D$6:$Q$31,6,0),"")</f>
        <v/>
      </c>
      <c r="Q56" s="198" t="str">
        <f>IFERROR(VLOOKUP(M56,'пр.взв'!$D$6:$Q$31,8,0),"")</f>
        <v/>
      </c>
      <c r="R56" s="198"/>
      <c r="S56" s="198"/>
      <c r="T56" s="198"/>
      <c r="U56" s="198"/>
    </row>
    <row r="57" ht="24.0" hidden="1" customHeight="1">
      <c r="A57" s="198"/>
      <c r="B57" s="207" t="s">
        <v>8</v>
      </c>
      <c r="C57" s="231" t="s">
        <v>109</v>
      </c>
      <c r="D57" s="201" t="s">
        <v>110</v>
      </c>
      <c r="E57" s="202"/>
      <c r="F57" s="232" t="s">
        <v>110</v>
      </c>
      <c r="G57" s="204" t="str">
        <f>G3</f>
        <v>В.к.  80  кг</v>
      </c>
      <c r="H57" s="200"/>
      <c r="I57" s="200"/>
      <c r="J57" s="200"/>
      <c r="L57" s="200"/>
      <c r="M57" s="233" t="s">
        <v>8</v>
      </c>
      <c r="N57" s="231" t="s">
        <v>111</v>
      </c>
      <c r="O57" s="201" t="s">
        <v>110</v>
      </c>
      <c r="P57" s="202"/>
      <c r="Q57" s="232" t="s">
        <v>110</v>
      </c>
      <c r="R57" s="207" t="str">
        <f>G57</f>
        <v>В.к.  80  кг</v>
      </c>
      <c r="S57" s="200"/>
      <c r="T57" s="200"/>
      <c r="U57" s="200"/>
    </row>
    <row r="58" ht="24.0" hidden="1" customHeight="1">
      <c r="A58" s="234" t="s">
        <v>97</v>
      </c>
      <c r="B58" s="235" t="s">
        <v>8</v>
      </c>
      <c r="C58" s="236" t="s">
        <v>9</v>
      </c>
      <c r="D58" s="237" t="s">
        <v>98</v>
      </c>
      <c r="E58" s="238" t="s">
        <v>108</v>
      </c>
      <c r="F58" s="239"/>
      <c r="G58" s="240" t="s">
        <v>100</v>
      </c>
      <c r="H58" s="241" t="s">
        <v>101</v>
      </c>
      <c r="I58" s="240" t="s">
        <v>102</v>
      </c>
      <c r="J58" s="241" t="s">
        <v>103</v>
      </c>
      <c r="L58" s="234" t="s">
        <v>97</v>
      </c>
      <c r="M58" s="242"/>
      <c r="N58" s="236" t="s">
        <v>9</v>
      </c>
      <c r="O58" s="243" t="s">
        <v>98</v>
      </c>
      <c r="P58" s="244" t="s">
        <v>108</v>
      </c>
      <c r="Q58" s="239"/>
      <c r="R58" s="241" t="s">
        <v>100</v>
      </c>
      <c r="S58" s="241" t="s">
        <v>101</v>
      </c>
      <c r="T58" s="241" t="s">
        <v>102</v>
      </c>
      <c r="U58" s="241" t="s">
        <v>103</v>
      </c>
    </row>
    <row r="59" ht="24.0" hidden="1" customHeight="1">
      <c r="A59" s="224"/>
      <c r="B59" s="224"/>
      <c r="C59" s="224"/>
      <c r="D59" s="224"/>
      <c r="E59" s="245"/>
      <c r="F59" s="246"/>
      <c r="G59" s="224"/>
      <c r="H59" s="224"/>
      <c r="I59" s="224"/>
      <c r="J59" s="224"/>
      <c r="L59" s="224"/>
      <c r="M59" s="224"/>
      <c r="N59" s="224"/>
      <c r="O59" s="224"/>
      <c r="P59" s="245"/>
      <c r="Q59" s="246"/>
      <c r="R59" s="224"/>
      <c r="S59" s="224"/>
      <c r="T59" s="224"/>
      <c r="U59" s="224"/>
    </row>
    <row r="60" ht="24.0" hidden="1" customHeight="1">
      <c r="A60" s="221">
        <v>1.0</v>
      </c>
      <c r="B60" s="227" t="str">
        <f>'пр.хода'!E13</f>
        <v/>
      </c>
      <c r="C60" s="218" t="str">
        <f>IFERROR(VLOOKUP(B60,'пр.взв'!$D$6:$Q$31,2,0),"")</f>
        <v/>
      </c>
      <c r="D60" s="218" t="str">
        <f>IFERROR(VLOOKUP(B60,'пр.взв'!$D$6:$Q$31,5,0),"")</f>
        <v/>
      </c>
      <c r="E60" s="216" t="str">
        <f>IFERROR(VLOOKUP(B60,'пр.взв'!$D$6:$Q$31,6,0),"")</f>
        <v/>
      </c>
      <c r="F60" s="217" t="str">
        <f>IFERROR(VLOOKUP(B60,'пр.взв'!$D$6:$Q$31,8,0),"")</f>
        <v/>
      </c>
      <c r="G60" s="198"/>
      <c r="H60" s="217"/>
      <c r="I60" s="217"/>
      <c r="J60" s="198"/>
      <c r="L60" s="222">
        <v>5.0</v>
      </c>
      <c r="M60" s="228" t="str">
        <f>'пр.хода'!AF13</f>
        <v/>
      </c>
      <c r="N60" s="218" t="str">
        <f>IFERROR(VLOOKUP(M60,'пр.взв'!$D$6:$Q$31,2,0),"")</f>
        <v/>
      </c>
      <c r="O60" s="198" t="str">
        <f>IFERROR(VLOOKUP(M60,'пр.взв'!$D$6:$Q$31,5,0),"")</f>
        <v/>
      </c>
      <c r="P60" s="202" t="str">
        <f>IFERROR(VLOOKUP(M60,'пр.взв'!$D$6:$Q$31,6,0),"")</f>
        <v/>
      </c>
      <c r="Q60" s="198" t="str">
        <f>IFERROR(VLOOKUP(M60,'пр.взв'!$D$6:$Q$31,8,0),"")</f>
        <v/>
      </c>
      <c r="R60" s="217"/>
      <c r="S60" s="217"/>
      <c r="T60" s="217"/>
      <c r="U60" s="198"/>
    </row>
    <row r="61" ht="24.0" hidden="1" customHeight="1">
      <c r="A61" s="224"/>
      <c r="B61" s="229" t="str">
        <f>'пр.хода'!E25</f>
        <v/>
      </c>
      <c r="C61" s="218" t="str">
        <f>IFERROR(VLOOKUP(B61,'пр.взв'!$D$6:$Q$31,2,0),"")</f>
        <v/>
      </c>
      <c r="D61" s="218" t="str">
        <f>IFERROR(VLOOKUP(B61,'пр.взв'!$D$6:$Q$31,5,0),"")</f>
        <v/>
      </c>
      <c r="E61" s="216" t="str">
        <f>IFERROR(VLOOKUP(B61,'пр.взв'!$D$6:$Q$31,6,0),"")</f>
        <v/>
      </c>
      <c r="F61" s="217" t="str">
        <f>IFERROR(VLOOKUP(B61,'пр.взв'!$D$6:$Q$31,8,0),"")</f>
        <v/>
      </c>
      <c r="G61" s="198"/>
      <c r="H61" s="198"/>
      <c r="I61" s="198"/>
      <c r="J61" s="198"/>
      <c r="L61" s="224"/>
      <c r="M61" s="230" t="str">
        <f>'пр.хода'!AF25</f>
        <v/>
      </c>
      <c r="N61" s="218" t="str">
        <f>IFERROR(VLOOKUP(M61,'пр.взв'!$D$6:$Q$31,2,0),"")</f>
        <v/>
      </c>
      <c r="O61" s="198" t="str">
        <f>IFERROR(VLOOKUP(M61,'пр.взв'!$D$6:$Q$31,5,0),"")</f>
        <v/>
      </c>
      <c r="P61" s="202" t="str">
        <f>IFERROR(VLOOKUP(M61,'пр.взв'!$D$6:$Q$31,6,0),"")</f>
        <v/>
      </c>
      <c r="Q61" s="198" t="str">
        <f>IFERROR(VLOOKUP(M61,'пр.взв'!$D$6:$Q$31,8,0),"")</f>
        <v/>
      </c>
      <c r="R61" s="198"/>
      <c r="S61" s="198"/>
      <c r="T61" s="198"/>
      <c r="U61" s="198"/>
    </row>
    <row r="62" ht="24.0" hidden="1" customHeight="1">
      <c r="A62" s="221">
        <v>2.0</v>
      </c>
      <c r="B62" s="227" t="str">
        <f>'пр.хода'!E37</f>
        <v/>
      </c>
      <c r="C62" s="218" t="str">
        <f>IFERROR(VLOOKUP(B62,'пр.взв'!$D$6:$Q$31,2,0),"")</f>
        <v/>
      </c>
      <c r="D62" s="218" t="str">
        <f>IFERROR(VLOOKUP(B62,'пр.взв'!$D$6:$Q$31,5,0),"")</f>
        <v/>
      </c>
      <c r="E62" s="216" t="str">
        <f>IFERROR(VLOOKUP(B62,'пр.взв'!$D$6:$Q$31,6,0),"")</f>
        <v/>
      </c>
      <c r="F62" s="217" t="str">
        <f>IFERROR(VLOOKUP(B62,'пр.взв'!$D$6:$Q$31,8,0),"")</f>
        <v/>
      </c>
      <c r="G62" s="198"/>
      <c r="H62" s="217"/>
      <c r="I62" s="217"/>
      <c r="J62" s="198"/>
      <c r="L62" s="222">
        <v>6.0</v>
      </c>
      <c r="M62" s="228" t="str">
        <f>'пр.хода'!AF37</f>
        <v/>
      </c>
      <c r="N62" s="218" t="str">
        <f>IFERROR(VLOOKUP(M62,'пр.взв'!$D$6:$Q$31,2,0),"")</f>
        <v/>
      </c>
      <c r="O62" s="198" t="str">
        <f>IFERROR(VLOOKUP(M62,'пр.взв'!$D$6:$Q$31,5,0),"")</f>
        <v/>
      </c>
      <c r="P62" s="202" t="str">
        <f>IFERROR(VLOOKUP(M62,'пр.взв'!$D$6:$Q$31,6,0),"")</f>
        <v/>
      </c>
      <c r="Q62" s="198" t="str">
        <f>IFERROR(VLOOKUP(M62,'пр.взв'!$D$6:$Q$31,8,0),"")</f>
        <v/>
      </c>
      <c r="R62" s="217"/>
      <c r="S62" s="217"/>
      <c r="T62" s="217"/>
      <c r="U62" s="198"/>
    </row>
    <row r="63" ht="24.0" hidden="1" customHeight="1">
      <c r="A63" s="224"/>
      <c r="B63" s="229" t="str">
        <f>'пр.хода'!E49</f>
        <v/>
      </c>
      <c r="C63" s="218" t="str">
        <f>IFERROR(VLOOKUP(B63,'пр.взв'!$D$6:$Q$31,2,0),"")</f>
        <v/>
      </c>
      <c r="D63" s="218" t="str">
        <f>IFERROR(VLOOKUP(B63,'пр.взв'!$D$6:$Q$31,5,0),"")</f>
        <v/>
      </c>
      <c r="E63" s="216" t="str">
        <f>IFERROR(VLOOKUP(B63,'пр.взв'!$D$6:$Q$31,6,0),"")</f>
        <v/>
      </c>
      <c r="F63" s="217" t="str">
        <f>IFERROR(VLOOKUP(B63,'пр.взв'!$D$6:$Q$31,8,0),"")</f>
        <v/>
      </c>
      <c r="G63" s="198"/>
      <c r="H63" s="198"/>
      <c r="I63" s="198"/>
      <c r="J63" s="198"/>
      <c r="L63" s="224"/>
      <c r="M63" s="230" t="str">
        <f>'пр.хода'!AF49</f>
        <v/>
      </c>
      <c r="N63" s="218" t="str">
        <f>IFERROR(VLOOKUP(M63,'пр.взв'!$D$6:$Q$31,2,0),"")</f>
        <v/>
      </c>
      <c r="O63" s="198" t="str">
        <f>IFERROR(VLOOKUP(M63,'пр.взв'!$D$6:$Q$31,5,0),"")</f>
        <v/>
      </c>
      <c r="P63" s="202" t="str">
        <f>IFERROR(VLOOKUP(M63,'пр.взв'!$D$6:$Q$31,6,0),"")</f>
        <v/>
      </c>
      <c r="Q63" s="198" t="str">
        <f>IFERROR(VLOOKUP(M63,'пр.взв'!$D$6:$Q$31,8,0),"")</f>
        <v/>
      </c>
      <c r="R63" s="198"/>
      <c r="S63" s="198"/>
      <c r="T63" s="198"/>
      <c r="U63" s="198"/>
    </row>
    <row r="64" ht="24.0" hidden="1" customHeight="1">
      <c r="A64" s="221">
        <v>3.0</v>
      </c>
      <c r="B64" s="227" t="str">
        <f>'пр.хода'!E61</f>
        <v/>
      </c>
      <c r="C64" s="218" t="str">
        <f>IFERROR(VLOOKUP(B64,'пр.взв'!$D$6:$Q$31,2,0),"")</f>
        <v/>
      </c>
      <c r="D64" s="218" t="str">
        <f>IFERROR(VLOOKUP(B64,'пр.взв'!$D$6:$Q$31,5,0),"")</f>
        <v/>
      </c>
      <c r="E64" s="216" t="str">
        <f>IFERROR(VLOOKUP(B64,'пр.взв'!$D$6:$Q$31,6,0),"")</f>
        <v/>
      </c>
      <c r="F64" s="217" t="str">
        <f>IFERROR(VLOOKUP(B64,'пр.взв'!$D$6:$Q$31,8,0),"")</f>
        <v/>
      </c>
      <c r="G64" s="198"/>
      <c r="H64" s="217"/>
      <c r="I64" s="217"/>
      <c r="J64" s="198"/>
      <c r="L64" s="222">
        <v>7.0</v>
      </c>
      <c r="M64" s="228" t="str">
        <f>'пр.хода'!AF61</f>
        <v/>
      </c>
      <c r="N64" s="218" t="str">
        <f>IFERROR(VLOOKUP(M64,'пр.взв'!$D$6:$Q$31,2,0),"")</f>
        <v/>
      </c>
      <c r="O64" s="198" t="str">
        <f>IFERROR(VLOOKUP(M64,'пр.взв'!$D$6:$Q$31,5,0),"")</f>
        <v/>
      </c>
      <c r="P64" s="202" t="str">
        <f>IFERROR(VLOOKUP(M64,'пр.взв'!$D$6:$Q$31,6,0),"")</f>
        <v/>
      </c>
      <c r="Q64" s="198" t="str">
        <f>IFERROR(VLOOKUP(M64,'пр.взв'!$D$6:$Q$31,8,0),"")</f>
        <v/>
      </c>
      <c r="R64" s="217"/>
      <c r="S64" s="217"/>
      <c r="T64" s="217"/>
      <c r="U64" s="198"/>
    </row>
    <row r="65" ht="24.0" hidden="1" customHeight="1">
      <c r="A65" s="224"/>
      <c r="B65" s="229" t="str">
        <f>'пр.хода'!E73</f>
        <v/>
      </c>
      <c r="C65" s="218" t="str">
        <f>IFERROR(VLOOKUP(B65,'пр.взв'!$D$6:$Q$31,2,0),"")</f>
        <v/>
      </c>
      <c r="D65" s="218" t="str">
        <f>IFERROR(VLOOKUP(B65,'пр.взв'!$D$6:$Q$31,5,0),"")</f>
        <v/>
      </c>
      <c r="E65" s="216" t="str">
        <f>IFERROR(VLOOKUP(B65,'пр.взв'!$D$6:$Q$31,6,0),"")</f>
        <v/>
      </c>
      <c r="F65" s="217" t="str">
        <f>IFERROR(VLOOKUP(B65,'пр.взв'!$D$6:$Q$31,8,0),"")</f>
        <v/>
      </c>
      <c r="G65" s="198"/>
      <c r="H65" s="198"/>
      <c r="I65" s="198"/>
      <c r="J65" s="198"/>
      <c r="L65" s="224"/>
      <c r="M65" s="230" t="str">
        <f>'пр.хода'!AF73</f>
        <v/>
      </c>
      <c r="N65" s="218" t="str">
        <f>IFERROR(VLOOKUP(M65,'пр.взв'!$D$6:$Q$31,2,0),"")</f>
        <v/>
      </c>
      <c r="O65" s="198" t="str">
        <f>IFERROR(VLOOKUP(M65,'пр.взв'!$D$6:$Q$31,5,0),"")</f>
        <v/>
      </c>
      <c r="P65" s="202" t="str">
        <f>IFERROR(VLOOKUP(M65,'пр.взв'!$D$6:$Q$31,6,0),"")</f>
        <v/>
      </c>
      <c r="Q65" s="198" t="str">
        <f>IFERROR(VLOOKUP(M65,'пр.взв'!$D$6:$Q$31,8,0),"")</f>
        <v/>
      </c>
      <c r="R65" s="198"/>
      <c r="S65" s="198"/>
      <c r="T65" s="198"/>
      <c r="U65" s="198"/>
    </row>
    <row r="66" ht="24.0" hidden="1" customHeight="1">
      <c r="A66" s="221">
        <v>4.0</v>
      </c>
      <c r="B66" s="227" t="str">
        <f>'пр.хода'!E85</f>
        <v/>
      </c>
      <c r="C66" s="218" t="str">
        <f>IFERROR(VLOOKUP(B66,'пр.взв'!$D$6:$Q$31,2,0),"")</f>
        <v/>
      </c>
      <c r="D66" s="218" t="str">
        <f>IFERROR(VLOOKUP(B66,'пр.взв'!$D$6:$Q$31,5,0),"")</f>
        <v/>
      </c>
      <c r="E66" s="216" t="str">
        <f>IFERROR(VLOOKUP(B66,'пр.взв'!$D$6:$Q$31,6,0),"")</f>
        <v/>
      </c>
      <c r="F66" s="217" t="str">
        <f>IFERROR(VLOOKUP(B66,'пр.взв'!$D$6:$Q$31,8,0),"")</f>
        <v/>
      </c>
      <c r="G66" s="198"/>
      <c r="H66" s="217"/>
      <c r="I66" s="217"/>
      <c r="J66" s="198"/>
      <c r="L66" s="222">
        <v>8.0</v>
      </c>
      <c r="M66" s="228" t="str">
        <f>'пр.хода'!AF85</f>
        <v/>
      </c>
      <c r="N66" s="218" t="str">
        <f>IFERROR(VLOOKUP(M66,'пр.взв'!$D$6:$Q$31,2,0),"")</f>
        <v/>
      </c>
      <c r="O66" s="198" t="str">
        <f>IFERROR(VLOOKUP(M66,'пр.взв'!$D$6:$Q$31,5,0),"")</f>
        <v/>
      </c>
      <c r="P66" s="202" t="str">
        <f>IFERROR(VLOOKUP(M66,'пр.взв'!$D$6:$Q$31,6,0),"")</f>
        <v/>
      </c>
      <c r="Q66" s="198" t="str">
        <f>IFERROR(VLOOKUP(M66,'пр.взв'!$D$6:$Q$31,8,0),"")</f>
        <v/>
      </c>
      <c r="R66" s="217"/>
      <c r="S66" s="217"/>
      <c r="T66" s="217"/>
      <c r="U66" s="198"/>
    </row>
    <row r="67" ht="24.0" hidden="1" customHeight="1">
      <c r="A67" s="224"/>
      <c r="B67" s="229" t="str">
        <f>'пр.хода'!E97</f>
        <v/>
      </c>
      <c r="C67" s="218" t="str">
        <f>IFERROR(VLOOKUP(B67,'пр.взв'!$D$6:$Q$31,2,0),"")</f>
        <v/>
      </c>
      <c r="D67" s="218" t="str">
        <f>IFERROR(VLOOKUP(B67,'пр.взв'!$D$6:$Q$31,5,0),"")</f>
        <v/>
      </c>
      <c r="E67" s="216" t="str">
        <f>IFERROR(VLOOKUP(B67,'пр.взв'!$D$6:$Q$31,6,0),"")</f>
        <v/>
      </c>
      <c r="F67" s="217" t="str">
        <f>IFERROR(VLOOKUP(B67,'пр.взв'!$D$6:$Q$31,8,0),"")</f>
        <v/>
      </c>
      <c r="G67" s="198"/>
      <c r="H67" s="198"/>
      <c r="I67" s="198"/>
      <c r="J67" s="198"/>
      <c r="L67" s="224"/>
      <c r="M67" s="230" t="str">
        <f>'пр.хода'!AF97</f>
        <v/>
      </c>
      <c r="N67" s="218" t="str">
        <f>IFERROR(VLOOKUP(M67,'пр.взв'!$D$6:$Q$31,2,0),"")</f>
        <v/>
      </c>
      <c r="O67" s="198" t="str">
        <f>IFERROR(VLOOKUP(M67,'пр.взв'!$D$6:$Q$31,5,0),"")</f>
        <v/>
      </c>
      <c r="P67" s="202" t="str">
        <f>IFERROR(VLOOKUP(M67,'пр.взв'!$D$6:$Q$31,6,0),"")</f>
        <v/>
      </c>
      <c r="Q67" s="198" t="str">
        <f>IFERROR(VLOOKUP(M67,'пр.взв'!$D$6:$Q$31,8,0),"")</f>
        <v/>
      </c>
      <c r="R67" s="198"/>
      <c r="S67" s="198"/>
      <c r="T67" s="198"/>
      <c r="U67" s="198"/>
    </row>
    <row r="68" ht="24.0" hidden="1" customHeight="1">
      <c r="A68" s="198"/>
      <c r="B68" s="204" t="s">
        <v>94</v>
      </c>
      <c r="C68" s="231" t="s">
        <v>95</v>
      </c>
      <c r="D68" s="201" t="s">
        <v>96</v>
      </c>
      <c r="E68" s="202"/>
      <c r="F68" s="232" t="s">
        <v>96</v>
      </c>
      <c r="G68" s="204" t="str">
        <f>G57</f>
        <v>В.к.  80  кг</v>
      </c>
      <c r="H68" s="200"/>
      <c r="I68" s="200"/>
      <c r="J68" s="200"/>
      <c r="L68" s="200"/>
      <c r="M68" s="247" t="s">
        <v>112</v>
      </c>
      <c r="N68" s="201" t="s">
        <v>95</v>
      </c>
      <c r="O68" s="201" t="s">
        <v>96</v>
      </c>
      <c r="P68" s="202" t="s">
        <v>96</v>
      </c>
      <c r="Q68" s="206"/>
      <c r="R68" s="207" t="str">
        <f>G68</f>
        <v>В.к.  80  кг</v>
      </c>
      <c r="S68" s="200"/>
      <c r="T68" s="200"/>
      <c r="U68" s="200"/>
    </row>
    <row r="69" ht="24.0" hidden="1" customHeight="1">
      <c r="A69" s="234" t="s">
        <v>97</v>
      </c>
      <c r="B69" s="235" t="s">
        <v>8</v>
      </c>
      <c r="C69" s="248" t="s">
        <v>9</v>
      </c>
      <c r="D69" s="249" t="s">
        <v>98</v>
      </c>
      <c r="E69" s="238" t="s">
        <v>99</v>
      </c>
      <c r="F69" s="239"/>
      <c r="G69" s="240" t="s">
        <v>100</v>
      </c>
      <c r="H69" s="241" t="s">
        <v>101</v>
      </c>
      <c r="I69" s="240" t="s">
        <v>102</v>
      </c>
      <c r="J69" s="241" t="s">
        <v>103</v>
      </c>
      <c r="L69" s="234" t="s">
        <v>97</v>
      </c>
      <c r="M69" s="242" t="s">
        <v>8</v>
      </c>
      <c r="N69" s="248" t="s">
        <v>9</v>
      </c>
      <c r="O69" s="250" t="s">
        <v>98</v>
      </c>
      <c r="P69" s="251" t="s">
        <v>99</v>
      </c>
      <c r="Q69" s="239"/>
      <c r="R69" s="241" t="s">
        <v>100</v>
      </c>
      <c r="S69" s="241" t="s">
        <v>101</v>
      </c>
      <c r="T69" s="241" t="s">
        <v>102</v>
      </c>
      <c r="U69" s="241" t="s">
        <v>103</v>
      </c>
    </row>
    <row r="70" ht="24.0" hidden="1" customHeight="1">
      <c r="A70" s="224"/>
      <c r="B70" s="224"/>
      <c r="C70" s="224"/>
      <c r="D70" s="224"/>
      <c r="E70" s="245"/>
      <c r="F70" s="246"/>
      <c r="G70" s="224"/>
      <c r="H70" s="224"/>
      <c r="I70" s="224"/>
      <c r="J70" s="224"/>
      <c r="L70" s="224"/>
      <c r="M70" s="224"/>
      <c r="N70" s="224"/>
      <c r="O70" s="224"/>
      <c r="P70" s="245"/>
      <c r="Q70" s="246"/>
      <c r="R70" s="224"/>
      <c r="S70" s="224"/>
      <c r="T70" s="224"/>
      <c r="U70" s="224"/>
    </row>
    <row r="71" ht="24.0" customHeight="1">
      <c r="A71" s="221">
        <v>1.0</v>
      </c>
      <c r="B71" s="227">
        <v>1.0</v>
      </c>
      <c r="C71" s="218" t="str">
        <f>IFERROR(VLOOKUP(B71,'пр.взв'!$D$6:$Q$31,2,0),"")</f>
        <v>ПРОКОПЕНКО Алена</v>
      </c>
      <c r="D71" s="218" t="str">
        <f>IFERROR(VLOOKUP(B71,'пр.взв'!$D$6:$Q$31,5,0),"")</f>
        <v>КМС</v>
      </c>
      <c r="E71" s="216" t="str">
        <f>IFERROR(VLOOKUP(B71,'пр.взв'!$D$6:$Q$31,6,0),"")</f>
        <v>УФО</v>
      </c>
      <c r="F71" s="217" t="str">
        <f>IFERROR(VLOOKUP(B71,'пр.взв'!$D$6:$Q$31,8,0),"")</f>
        <v>Свердловская</v>
      </c>
      <c r="G71" s="198"/>
      <c r="H71" s="217"/>
      <c r="I71" s="217"/>
      <c r="J71" s="198"/>
      <c r="L71" s="222">
        <v>3.0</v>
      </c>
      <c r="M71" s="228">
        <v>2.0</v>
      </c>
      <c r="N71" s="218" t="str">
        <f>IFERROR(VLOOKUP(M71,'пр.взв'!$D$6:$Q$31,2,0),"")</f>
        <v>МАТВЕЕВА Анастасия</v>
      </c>
      <c r="O71" s="198" t="str">
        <f>IFERROR(VLOOKUP(M71,'пр.взв'!$D$6:$Q$31,5,0),"")</f>
        <v>МС</v>
      </c>
      <c r="P71" s="202" t="str">
        <f>IFERROR(VLOOKUP(M71,'пр.взв'!$D$6:$Q$31,6,0),"")</f>
        <v>ПФО</v>
      </c>
      <c r="Q71" s="198" t="str">
        <f>IFERROR(VLOOKUP(M71,'пр.взв'!$D$6:$Q$31,8,0),"")</f>
        <v>Оренбургская</v>
      </c>
      <c r="R71" s="217"/>
      <c r="S71" s="217"/>
      <c r="T71" s="217"/>
      <c r="U71" s="198"/>
    </row>
    <row r="72" ht="24.0" customHeight="1">
      <c r="A72" s="224"/>
      <c r="B72" s="229">
        <v>5.0</v>
      </c>
      <c r="C72" s="218" t="str">
        <f>IFERROR(VLOOKUP(B72,'пр.взв'!$D$6:$Q$31,2,0),"")</f>
        <v>КОЗЫРЕВА Яна</v>
      </c>
      <c r="D72" s="218" t="str">
        <f>IFERROR(VLOOKUP(B72,'пр.взв'!$D$6:$Q$31,5,0),"")</f>
        <v>КМС</v>
      </c>
      <c r="E72" s="216" t="str">
        <f>IFERROR(VLOOKUP(B72,'пр.взв'!$D$6:$Q$31,6,0),"")</f>
        <v>ЦФО</v>
      </c>
      <c r="F72" s="217" t="str">
        <f>IFERROR(VLOOKUP(B72,'пр.взв'!$D$6:$Q$31,8,0),"")</f>
        <v>Смоленская</v>
      </c>
      <c r="G72" s="198"/>
      <c r="H72" s="198"/>
      <c r="I72" s="198"/>
      <c r="J72" s="198"/>
      <c r="L72" s="224"/>
      <c r="M72" s="230">
        <v>6.0</v>
      </c>
      <c r="N72" s="218" t="str">
        <f>IFERROR(VLOOKUP(M72,'пр.взв'!$D$6:$Q$31,2,0),"")</f>
        <v>ЧЕРНЕНОК Анастасия</v>
      </c>
      <c r="O72" s="198" t="str">
        <f>IFERROR(VLOOKUP(M72,'пр.взв'!$D$6:$Q$31,5,0),"")</f>
        <v>МС</v>
      </c>
      <c r="P72" s="202" t="str">
        <f>IFERROR(VLOOKUP(M72,'пр.взв'!$D$6:$Q$31,6,0),"")</f>
        <v>ЦФО</v>
      </c>
      <c r="Q72" s="198" t="str">
        <f>IFERROR(VLOOKUP(M72,'пр.взв'!$D$6:$Q$31,8,0),"")</f>
        <v>Московская</v>
      </c>
      <c r="R72" s="198"/>
      <c r="S72" s="198"/>
      <c r="T72" s="198"/>
      <c r="U72" s="198"/>
    </row>
    <row r="73" ht="24.0" customHeight="1">
      <c r="A73" s="221">
        <v>2.0</v>
      </c>
      <c r="B73" s="227">
        <v>3.0</v>
      </c>
      <c r="C73" s="218" t="str">
        <f>IFERROR(VLOOKUP(B73,'пр.взв'!$D$6:$Q$31,2,0),"")</f>
        <v>ЛИХОТА Ольга</v>
      </c>
      <c r="D73" s="218" t="str">
        <f>IFERROR(VLOOKUP(B73,'пр.взв'!$D$6:$Q$31,5,0),"")</f>
        <v>КМС</v>
      </c>
      <c r="E73" s="216" t="str">
        <f>IFERROR(VLOOKUP(B73,'пр.взв'!$D$6:$Q$31,6,0),"")</f>
        <v>УФО</v>
      </c>
      <c r="F73" s="217" t="str">
        <f>IFERROR(VLOOKUP(B73,'пр.взв'!$D$6:$Q$31,8,0),"")</f>
        <v>Свердловская</v>
      </c>
      <c r="G73" s="198"/>
      <c r="H73" s="217"/>
      <c r="I73" s="217"/>
      <c r="J73" s="198"/>
      <c r="L73" s="222">
        <v>4.0</v>
      </c>
      <c r="M73" s="228">
        <v>4.0</v>
      </c>
      <c r="N73" s="218" t="str">
        <f>IFERROR(VLOOKUP(M73,'пр.взв'!$D$6:$Q$31,2,0),"")</f>
        <v>ШУВАЛОВА Марина</v>
      </c>
      <c r="O73" s="198" t="str">
        <f>IFERROR(VLOOKUP(M73,'пр.взв'!$D$6:$Q$31,5,0),"")</f>
        <v>КМС</v>
      </c>
      <c r="P73" s="202" t="str">
        <f>IFERROR(VLOOKUP(M73,'пр.взв'!$D$6:$Q$31,6,0),"")</f>
        <v>ПФО</v>
      </c>
      <c r="Q73" s="198" t="str">
        <f>IFERROR(VLOOKUP(M73,'пр.взв'!$D$6:$Q$31,8,0),"")</f>
        <v>Нижегородская</v>
      </c>
      <c r="R73" s="217"/>
      <c r="S73" s="217"/>
      <c r="T73" s="217"/>
      <c r="U73" s="198"/>
    </row>
    <row r="74" ht="24.0" customHeight="1">
      <c r="A74" s="224"/>
      <c r="B74" s="229">
        <v>7.0</v>
      </c>
      <c r="C74" s="218" t="str">
        <f>IFERROR(VLOOKUP(B74,'пр.взв'!$D$6:$Q$31,2,0),"")</f>
        <v>АЛЛЕНОВА Елена</v>
      </c>
      <c r="D74" s="218" t="str">
        <f>IFERROR(VLOOKUP(B74,'пр.взв'!$D$6:$Q$31,5,0),"")</f>
        <v>МС</v>
      </c>
      <c r="E74" s="216" t="str">
        <f>IFERROR(VLOOKUP(B74,'пр.взв'!$D$6:$Q$31,6,0),"")</f>
        <v>ЦФО</v>
      </c>
      <c r="F74" s="217" t="str">
        <f>IFERROR(VLOOKUP(B74,'пр.взв'!$D$6:$Q$31,8,0),"")</f>
        <v>Тульская</v>
      </c>
      <c r="G74" s="198"/>
      <c r="H74" s="198"/>
      <c r="I74" s="198"/>
      <c r="J74" s="198"/>
      <c r="L74" s="224"/>
      <c r="M74" s="230">
        <v>8.0</v>
      </c>
      <c r="N74" s="218" t="str">
        <f>IFERROR(VLOOKUP(M74,'пр.взв'!$D$6:$Q$31,2,0),"")</f>
        <v>РЕЧКАЛОВА Дарья</v>
      </c>
      <c r="O74" s="198" t="str">
        <f>IFERROR(VLOOKUP(M74,'пр.взв'!$D$6:$Q$31,5,0),"")</f>
        <v>МС</v>
      </c>
      <c r="P74" s="202" t="str">
        <f>IFERROR(VLOOKUP(M74,'пр.взв'!$D$6:$Q$31,6,0),"")</f>
        <v>УФО</v>
      </c>
      <c r="Q74" s="198" t="str">
        <f>IFERROR(VLOOKUP(M74,'пр.взв'!$D$6:$Q$31,8,0),"")</f>
        <v>Свердловская</v>
      </c>
      <c r="R74" s="198"/>
      <c r="S74" s="198"/>
      <c r="T74" s="198"/>
      <c r="U74" s="198"/>
    </row>
    <row r="75" ht="24.0" customHeight="1">
      <c r="A75" s="198"/>
      <c r="B75" s="204" t="s">
        <v>94</v>
      </c>
      <c r="C75" s="252" t="s">
        <v>104</v>
      </c>
      <c r="D75" s="217"/>
      <c r="E75" s="202"/>
      <c r="F75" s="217"/>
      <c r="G75" s="253" t="str">
        <f>G68</f>
        <v>В.к.  80  кг</v>
      </c>
      <c r="H75" s="217"/>
      <c r="I75" s="217"/>
      <c r="J75" s="217"/>
      <c r="L75" s="217"/>
      <c r="M75" s="254" t="s">
        <v>81</v>
      </c>
      <c r="N75" s="252" t="s">
        <v>104</v>
      </c>
      <c r="O75" s="217"/>
      <c r="P75" s="202"/>
      <c r="Q75" s="255"/>
      <c r="R75" s="256" t="str">
        <f>G75</f>
        <v>В.к.  80  кг</v>
      </c>
      <c r="S75" s="217"/>
      <c r="T75" s="217"/>
      <c r="U75" s="217"/>
    </row>
    <row r="76" ht="24.0" customHeight="1">
      <c r="A76" s="234" t="s">
        <v>97</v>
      </c>
      <c r="B76" s="235" t="s">
        <v>8</v>
      </c>
      <c r="C76" s="248" t="s">
        <v>9</v>
      </c>
      <c r="D76" s="249" t="s">
        <v>98</v>
      </c>
      <c r="E76" s="238" t="s">
        <v>99</v>
      </c>
      <c r="F76" s="239"/>
      <c r="G76" s="240" t="s">
        <v>100</v>
      </c>
      <c r="H76" s="241" t="s">
        <v>101</v>
      </c>
      <c r="I76" s="240" t="s">
        <v>102</v>
      </c>
      <c r="J76" s="241" t="s">
        <v>103</v>
      </c>
      <c r="L76" s="234" t="s">
        <v>97</v>
      </c>
      <c r="M76" s="242" t="s">
        <v>8</v>
      </c>
      <c r="N76" s="248" t="s">
        <v>9</v>
      </c>
      <c r="O76" s="250" t="s">
        <v>98</v>
      </c>
      <c r="P76" s="251" t="s">
        <v>99</v>
      </c>
      <c r="Q76" s="239"/>
      <c r="R76" s="241" t="s">
        <v>100</v>
      </c>
      <c r="S76" s="241" t="s">
        <v>101</v>
      </c>
      <c r="T76" s="241" t="s">
        <v>102</v>
      </c>
      <c r="U76" s="241" t="s">
        <v>103</v>
      </c>
    </row>
    <row r="77" ht="4.5" customHeight="1">
      <c r="A77" s="224"/>
      <c r="B77" s="224"/>
      <c r="C77" s="224"/>
      <c r="D77" s="224"/>
      <c r="E77" s="245"/>
      <c r="F77" s="246"/>
      <c r="G77" s="224"/>
      <c r="H77" s="224"/>
      <c r="I77" s="224"/>
      <c r="J77" s="224"/>
      <c r="L77" s="224"/>
      <c r="M77" s="224"/>
      <c r="N77" s="224"/>
      <c r="O77" s="224"/>
      <c r="P77" s="245"/>
      <c r="Q77" s="246"/>
      <c r="R77" s="224"/>
      <c r="S77" s="224"/>
      <c r="T77" s="224"/>
      <c r="U77" s="224"/>
    </row>
    <row r="78" ht="24.0" customHeight="1">
      <c r="A78" s="221">
        <v>1.0</v>
      </c>
      <c r="B78" s="227" t="str">
        <f>'пр.хода'!F9</f>
        <v/>
      </c>
      <c r="C78" s="218" t="str">
        <f>IFERROR(VLOOKUP(B78,'пр.взв'!$D$6:$Q$31,2,0),"")</f>
        <v/>
      </c>
      <c r="D78" s="218" t="str">
        <f>IFERROR(VLOOKUP(B78,'пр.взв'!$D$6:$Q$31,5,0),"")</f>
        <v/>
      </c>
      <c r="E78" s="216" t="str">
        <f>IFERROR(VLOOKUP(B78,'пр.взв'!$D$6:$Q$31,6,0),"")</f>
        <v/>
      </c>
      <c r="F78" s="217" t="str">
        <f>IFERROR(VLOOKUP(B78,'пр.взв'!$D$6:$Q$31,8,0),"")</f>
        <v/>
      </c>
      <c r="G78" s="198"/>
      <c r="H78" s="217"/>
      <c r="I78" s="217"/>
      <c r="J78" s="198"/>
      <c r="L78" s="222">
        <v>2.0</v>
      </c>
      <c r="M78" s="228" t="str">
        <f>'пр.хода'!R9</f>
        <v/>
      </c>
      <c r="N78" s="218" t="str">
        <f>IFERROR(VLOOKUP(M78,'пр.взв'!$D$6:$Q$31,2,0),"")</f>
        <v/>
      </c>
      <c r="O78" s="198" t="str">
        <f>IFERROR(VLOOKUP(M78,'пр.взв'!$D$6:$Q$31,5,0),"")</f>
        <v/>
      </c>
      <c r="P78" s="202" t="str">
        <f>IFERROR(VLOOKUP(M78,'пр.взв'!$D$6:$Q$31,6,0),"")</f>
        <v/>
      </c>
      <c r="Q78" s="198" t="str">
        <f>IFERROR(VLOOKUP(M78,'пр.взв'!$D$6:$Q$31,8,0),"")</f>
        <v/>
      </c>
      <c r="R78" s="217"/>
      <c r="S78" s="217"/>
      <c r="T78" s="217"/>
      <c r="U78" s="198"/>
    </row>
    <row r="79" ht="24.0" customHeight="1">
      <c r="A79" s="224"/>
      <c r="B79" s="229" t="str">
        <f>'пр.хода'!F13</f>
        <v/>
      </c>
      <c r="C79" s="218" t="str">
        <f>IFERROR(VLOOKUP(B79,'пр.взв'!$D$6:$Q$31,2,0),"")</f>
        <v/>
      </c>
      <c r="D79" s="218" t="str">
        <f>IFERROR(VLOOKUP(B79,'пр.взв'!$D$6:$Q$31,5,0),"")</f>
        <v/>
      </c>
      <c r="E79" s="216" t="str">
        <f>IFERROR(VLOOKUP(B79,'пр.взв'!$D$6:$Q$31,6,0),"")</f>
        <v/>
      </c>
      <c r="F79" s="217" t="str">
        <f>IFERROR(VLOOKUP(B79,'пр.взв'!$D$6:$Q$31,8,0),"")</f>
        <v/>
      </c>
      <c r="G79" s="198"/>
      <c r="H79" s="198"/>
      <c r="I79" s="198"/>
      <c r="J79" s="198"/>
      <c r="L79" s="224"/>
      <c r="M79" s="229" t="str">
        <f>'пр.хода'!R13</f>
        <v/>
      </c>
      <c r="N79" s="218" t="str">
        <f>IFERROR(VLOOKUP(M79,'пр.взв'!$D$6:$Q$31,2,0),"")</f>
        <v/>
      </c>
      <c r="O79" s="198" t="str">
        <f>IFERROR(VLOOKUP(M79,'пр.взв'!$D$6:$Q$31,5,0),"")</f>
        <v/>
      </c>
      <c r="P79" s="202" t="str">
        <f>IFERROR(VLOOKUP(M79,'пр.взв'!$D$6:$Q$31,6,0),"")</f>
        <v/>
      </c>
      <c r="Q79" s="198" t="str">
        <f>IFERROR(VLOOKUP(M79,'пр.взв'!$D$6:$Q$31,8,0),"")</f>
        <v/>
      </c>
      <c r="R79" s="198"/>
      <c r="S79" s="198"/>
      <c r="T79" s="198"/>
      <c r="U79" s="198"/>
    </row>
    <row r="80" ht="24.0" hidden="1" customHeight="1">
      <c r="A80" s="11"/>
      <c r="B80" s="11"/>
      <c r="C80" s="7"/>
      <c r="D80" s="7"/>
      <c r="E80" s="257"/>
      <c r="F80" s="46"/>
      <c r="G80" s="11"/>
      <c r="H80" s="11"/>
      <c r="I80" s="11"/>
      <c r="J80" s="11"/>
      <c r="L80" s="11"/>
      <c r="M80" s="7"/>
      <c r="N80" s="7"/>
      <c r="O80" s="11"/>
      <c r="P80" s="258"/>
      <c r="Q80" s="11"/>
      <c r="R80" s="11"/>
      <c r="S80" s="11"/>
      <c r="T80" s="11"/>
      <c r="U80" s="11"/>
    </row>
    <row r="81" ht="24.0" hidden="1" customHeight="1">
      <c r="A81" s="11"/>
      <c r="B81" s="11"/>
      <c r="C81" s="7"/>
      <c r="D81" s="7"/>
      <c r="E81" s="257"/>
      <c r="F81" s="46"/>
      <c r="G81" s="11"/>
      <c r="H81" s="11"/>
      <c r="I81" s="11"/>
      <c r="J81" s="11"/>
      <c r="L81" s="11"/>
      <c r="M81" s="7"/>
      <c r="N81" s="7"/>
      <c r="O81" s="11"/>
      <c r="P81" s="258"/>
      <c r="Q81" s="11"/>
      <c r="R81" s="11"/>
      <c r="S81" s="11"/>
      <c r="T81" s="11"/>
      <c r="U81" s="11"/>
    </row>
    <row r="82" ht="24.0" hidden="1" customHeight="1">
      <c r="A82" s="11"/>
      <c r="B82" s="11"/>
      <c r="C82" s="7"/>
      <c r="D82" s="7"/>
      <c r="E82" s="257"/>
      <c r="F82" s="46"/>
      <c r="G82" s="11"/>
      <c r="H82" s="11"/>
      <c r="I82" s="11"/>
      <c r="J82" s="11"/>
      <c r="L82" s="11"/>
      <c r="M82" s="7"/>
      <c r="N82" s="7"/>
      <c r="O82" s="11"/>
      <c r="P82" s="258"/>
      <c r="Q82" s="11"/>
      <c r="R82" s="11"/>
      <c r="S82" s="11"/>
      <c r="T82" s="11"/>
      <c r="U82" s="11"/>
    </row>
    <row r="83" ht="24.0" hidden="1" customHeight="1">
      <c r="A83" s="11"/>
      <c r="B83" s="11"/>
      <c r="C83" s="7"/>
      <c r="D83" s="7"/>
      <c r="E83" s="257"/>
      <c r="F83" s="46"/>
      <c r="G83" s="11"/>
      <c r="H83" s="11"/>
      <c r="I83" s="11"/>
      <c r="J83" s="11"/>
      <c r="L83" s="11"/>
      <c r="M83" s="7"/>
      <c r="N83" s="7"/>
      <c r="O83" s="11"/>
      <c r="P83" s="258"/>
      <c r="Q83" s="11"/>
      <c r="R83" s="11"/>
      <c r="S83" s="11"/>
      <c r="T83" s="11"/>
      <c r="U83" s="11"/>
    </row>
    <row r="84" ht="24.0" hidden="1" customHeight="1">
      <c r="A84" s="11"/>
      <c r="B84" s="11"/>
      <c r="C84" s="7"/>
      <c r="D84" s="7"/>
      <c r="E84" s="257"/>
      <c r="F84" s="46"/>
      <c r="G84" s="11"/>
      <c r="H84" s="11"/>
      <c r="I84" s="11"/>
      <c r="J84" s="11"/>
      <c r="L84" s="11"/>
      <c r="M84" s="7"/>
      <c r="N84" s="7"/>
      <c r="O84" s="11"/>
      <c r="P84" s="258"/>
      <c r="Q84" s="11"/>
      <c r="R84" s="11"/>
      <c r="S84" s="11"/>
      <c r="T84" s="11"/>
      <c r="U84" s="11"/>
    </row>
    <row r="85" ht="24.0" hidden="1" customHeight="1">
      <c r="A85" s="259" t="s">
        <v>113</v>
      </c>
      <c r="B85" s="260"/>
      <c r="C85" s="260"/>
      <c r="D85" s="260"/>
      <c r="E85" s="260"/>
      <c r="F85" s="260"/>
      <c r="G85" s="260"/>
      <c r="H85" s="260"/>
      <c r="I85" s="260"/>
      <c r="J85" s="197"/>
      <c r="L85" s="259" t="s">
        <v>113</v>
      </c>
      <c r="M85" s="260"/>
      <c r="N85" s="260"/>
      <c r="O85" s="260"/>
      <c r="P85" s="260"/>
      <c r="Q85" s="260"/>
      <c r="R85" s="260"/>
      <c r="S85" s="260"/>
      <c r="T85" s="260"/>
      <c r="U85" s="197"/>
    </row>
    <row r="86" ht="24.0" hidden="1" customHeight="1">
      <c r="A86" s="198"/>
      <c r="B86" s="204" t="s">
        <v>94</v>
      </c>
      <c r="C86" s="218"/>
      <c r="D86" s="218"/>
      <c r="E86" s="216"/>
      <c r="F86" s="217"/>
      <c r="G86" s="253" t="str">
        <f>G75</f>
        <v>В.к.  80  кг</v>
      </c>
      <c r="H86" s="198"/>
      <c r="I86" s="198"/>
      <c r="J86" s="198"/>
      <c r="L86" s="198"/>
      <c r="M86" s="247" t="s">
        <v>81</v>
      </c>
      <c r="N86" s="218"/>
      <c r="O86" s="198"/>
      <c r="P86" s="202"/>
      <c r="Q86" s="206"/>
      <c r="R86" s="261" t="str">
        <f>G86</f>
        <v>В.к.  80  кг</v>
      </c>
      <c r="S86" s="217"/>
      <c r="T86" s="217"/>
      <c r="U86" s="217"/>
    </row>
    <row r="87" ht="24.0" hidden="1" customHeight="1">
      <c r="A87" s="234" t="s">
        <v>97</v>
      </c>
      <c r="B87" s="235" t="s">
        <v>8</v>
      </c>
      <c r="C87" s="248" t="s">
        <v>9</v>
      </c>
      <c r="D87" s="249" t="s">
        <v>98</v>
      </c>
      <c r="E87" s="238" t="s">
        <v>99</v>
      </c>
      <c r="F87" s="239"/>
      <c r="G87" s="240" t="s">
        <v>100</v>
      </c>
      <c r="H87" s="241" t="s">
        <v>101</v>
      </c>
      <c r="I87" s="240" t="s">
        <v>102</v>
      </c>
      <c r="J87" s="241" t="s">
        <v>103</v>
      </c>
      <c r="L87" s="234" t="s">
        <v>97</v>
      </c>
      <c r="M87" s="242" t="s">
        <v>8</v>
      </c>
      <c r="N87" s="248" t="s">
        <v>9</v>
      </c>
      <c r="O87" s="250" t="s">
        <v>98</v>
      </c>
      <c r="P87" s="251" t="s">
        <v>99</v>
      </c>
      <c r="Q87" s="239"/>
      <c r="R87" s="241" t="s">
        <v>100</v>
      </c>
      <c r="S87" s="241" t="s">
        <v>101</v>
      </c>
      <c r="T87" s="241" t="s">
        <v>102</v>
      </c>
      <c r="U87" s="241" t="s">
        <v>103</v>
      </c>
    </row>
    <row r="88" ht="24.0" hidden="1" customHeight="1">
      <c r="A88" s="224"/>
      <c r="B88" s="224"/>
      <c r="C88" s="224"/>
      <c r="D88" s="224"/>
      <c r="E88" s="245"/>
      <c r="F88" s="246"/>
      <c r="G88" s="224"/>
      <c r="H88" s="224"/>
      <c r="I88" s="224"/>
      <c r="J88" s="224"/>
      <c r="L88" s="224"/>
      <c r="M88" s="224"/>
      <c r="N88" s="224"/>
      <c r="O88" s="224"/>
      <c r="P88" s="245"/>
      <c r="Q88" s="246"/>
      <c r="R88" s="224"/>
      <c r="S88" s="224"/>
      <c r="T88" s="224"/>
      <c r="U88" s="224"/>
    </row>
    <row r="89" ht="24.0" hidden="1" customHeight="1">
      <c r="A89" s="222">
        <v>1.0</v>
      </c>
      <c r="B89" s="227" t="str">
        <f>'пр.хода'!I6</f>
        <v/>
      </c>
      <c r="C89" s="218" t="str">
        <f>IFERROR(VLOOKUP(B89,'пр.взв'!$D$6:$Q$31,2,0),"")</f>
        <v/>
      </c>
      <c r="D89" s="218" t="str">
        <f>IFERROR(VLOOKUP(B89,'пр.взв'!$D$6:$Q$31,5,0),"")</f>
        <v/>
      </c>
      <c r="E89" s="216" t="str">
        <f>IFERROR(VLOOKUP(B89,'пр.взв'!$D$6:$Q$31,6,0),"")</f>
        <v/>
      </c>
      <c r="F89" s="217" t="str">
        <f>IFERROR(VLOOKUP(B89,'пр.взв'!$D$6:$Q$31,8,0),"")</f>
        <v/>
      </c>
      <c r="G89" s="198"/>
      <c r="H89" s="217"/>
      <c r="I89" s="217"/>
      <c r="J89" s="198"/>
      <c r="L89" s="222">
        <v>3.0</v>
      </c>
      <c r="M89" s="228" t="str">
        <f>'пр.хода'!J91</f>
        <v/>
      </c>
      <c r="N89" s="218" t="str">
        <f>IFERROR(VLOOKUP(M89,'пр.взв'!$D$6:$Q$31,2,0),"")</f>
        <v/>
      </c>
      <c r="O89" s="198" t="str">
        <f>IFERROR(VLOOKUP(M89,'пр.взв'!$D$6:$Q$31,5,0),"")</f>
        <v/>
      </c>
      <c r="P89" s="202" t="str">
        <f>IFERROR(VLOOKUP(M89,'пр.взв'!$D$6:$Q$31,6,0),"")</f>
        <v/>
      </c>
      <c r="Q89" s="198" t="str">
        <f>IFERROR(VLOOKUP(M89,'пр.взв'!$D$6:$Q$31,8,0),"")</f>
        <v/>
      </c>
      <c r="R89" s="217"/>
      <c r="S89" s="217"/>
      <c r="T89" s="217"/>
      <c r="U89" s="198"/>
    </row>
    <row r="90" ht="24.0" hidden="1" customHeight="1">
      <c r="A90" s="224"/>
      <c r="B90" s="229" t="str">
        <f>'пр.хода'!I10</f>
        <v/>
      </c>
      <c r="C90" s="218" t="str">
        <f>IFERROR(VLOOKUP(B90,'пр.взв'!$D$6:$Q$31,2,0),"")</f>
        <v/>
      </c>
      <c r="D90" s="218" t="str">
        <f>IFERROR(VLOOKUP(B90,'пр.взв'!$D$6:$Q$31,5,0),"")</f>
        <v/>
      </c>
      <c r="E90" s="216" t="str">
        <f>IFERROR(VLOOKUP(B90,'пр.взв'!$D$6:$Q$31,6,0),"")</f>
        <v/>
      </c>
      <c r="F90" s="217" t="str">
        <f>IFERROR(VLOOKUP(B90,'пр.взв'!$D$6:$Q$31,8,0),"")</f>
        <v/>
      </c>
      <c r="G90" s="198"/>
      <c r="H90" s="198"/>
      <c r="I90" s="198"/>
      <c r="J90" s="198"/>
      <c r="L90" s="224"/>
      <c r="M90" s="230" t="str">
        <f>'пр.хода'!J95</f>
        <v/>
      </c>
      <c r="N90" s="218" t="str">
        <f>IFERROR(VLOOKUP(M90,'пр.взв'!$D$6:$Q$31,2,0),"")</f>
        <v/>
      </c>
      <c r="O90" s="198" t="str">
        <f>IFERROR(VLOOKUP(M90,'пр.взв'!$D$6:$Q$31,5,0),"")</f>
        <v/>
      </c>
      <c r="P90" s="202" t="str">
        <f>IFERROR(VLOOKUP(M90,'пр.взв'!$D$6:$Q$31,6,0),"")</f>
        <v/>
      </c>
      <c r="Q90" s="198" t="str">
        <f>IFERROR(VLOOKUP(M90,'пр.взв'!$D$6:$Q$31,8,0),"")</f>
        <v/>
      </c>
      <c r="R90" s="198"/>
      <c r="S90" s="198"/>
      <c r="T90" s="198"/>
      <c r="U90" s="198"/>
    </row>
    <row r="91" ht="24.0" hidden="1" customHeight="1">
      <c r="A91" s="221">
        <v>2.0</v>
      </c>
      <c r="B91" s="262" t="str">
        <f>'пр.хода'!J17</f>
        <v/>
      </c>
      <c r="C91" s="218" t="str">
        <f>IFERROR(VLOOKUP(B91,'пр.взв'!$D$6:$Q$31,2,0),"")</f>
        <v/>
      </c>
      <c r="D91" s="218" t="str">
        <f>IFERROR(VLOOKUP(B91,'пр.взв'!$D$6:$Q$31,5,0),"")</f>
        <v/>
      </c>
      <c r="E91" s="216" t="str">
        <f>IFERROR(VLOOKUP(B91,'пр.взв'!$D$6:$Q$31,6,0),"")</f>
        <v/>
      </c>
      <c r="F91" s="217" t="str">
        <f>IFERROR(VLOOKUP(B91,'пр.взв'!$D$6:$Q$31,8,0),"")</f>
        <v/>
      </c>
      <c r="G91" s="198"/>
      <c r="H91" s="217"/>
      <c r="I91" s="217"/>
      <c r="J91" s="198"/>
      <c r="L91" s="222">
        <v>4.0</v>
      </c>
      <c r="M91" s="228" t="str">
        <f>'пр.хода'!I102</f>
        <v/>
      </c>
      <c r="N91" s="218" t="str">
        <f>IFERROR(VLOOKUP(M91,'пр.взв'!$D$6:$Q$31,2,0),"")</f>
        <v/>
      </c>
      <c r="O91" s="198" t="str">
        <f>IFERROR(VLOOKUP(M91,'пр.взв'!$D$6:$Q$31,5,0),"")</f>
        <v/>
      </c>
      <c r="P91" s="202" t="str">
        <f>IFERROR(VLOOKUP(M91,'пр.взв'!$D$6:$Q$31,6,0),"")</f>
        <v/>
      </c>
      <c r="Q91" s="198" t="str">
        <f>IFERROR(VLOOKUP(M91,'пр.взв'!$D$6:$Q$31,8,0),"")</f>
        <v/>
      </c>
      <c r="R91" s="217"/>
      <c r="S91" s="217"/>
      <c r="T91" s="217"/>
      <c r="U91" s="198"/>
    </row>
    <row r="92" ht="24.0" hidden="1" customHeight="1">
      <c r="A92" s="224"/>
      <c r="B92" s="229" t="str">
        <f>'пр.хода'!J21</f>
        <v/>
      </c>
      <c r="C92" s="218" t="str">
        <f>IFERROR(VLOOKUP(B92,'пр.взв'!$D$6:$Q$31,2,0),"")</f>
        <v/>
      </c>
      <c r="D92" s="218" t="str">
        <f>IFERROR(VLOOKUP(B92,'пр.взв'!$D$6:$Q$31,5,0),"")</f>
        <v/>
      </c>
      <c r="E92" s="216" t="str">
        <f>IFERROR(VLOOKUP(B92,'пр.взв'!$D$6:$Q$31,6,0),"")</f>
        <v/>
      </c>
      <c r="F92" s="217" t="str">
        <f>IFERROR(VLOOKUP(B92,'пр.взв'!$D$6:$Q$31,8,0),"")</f>
        <v/>
      </c>
      <c r="G92" s="198"/>
      <c r="H92" s="198"/>
      <c r="I92" s="198"/>
      <c r="J92" s="198"/>
      <c r="L92" s="224"/>
      <c r="M92" s="230" t="str">
        <f>'пр.хода'!I106</f>
        <v/>
      </c>
      <c r="N92" s="218" t="str">
        <f>IFERROR(VLOOKUP(M92,'пр.взв'!$D$6:$Q$31,2,0),"")</f>
        <v/>
      </c>
      <c r="O92" s="198" t="str">
        <f>IFERROR(VLOOKUP(M92,'пр.взв'!$D$6:$Q$31,5,0),"")</f>
        <v/>
      </c>
      <c r="P92" s="202" t="str">
        <f>IFERROR(VLOOKUP(M92,'пр.взв'!$D$6:$Q$31,6,0),"")</f>
        <v/>
      </c>
      <c r="Q92" s="198" t="str">
        <f>IFERROR(VLOOKUP(M92,'пр.взв'!$D$6:$Q$31,8,0),"")</f>
        <v/>
      </c>
      <c r="R92" s="198"/>
      <c r="S92" s="198"/>
      <c r="T92" s="198"/>
      <c r="U92" s="198"/>
    </row>
    <row r="93" ht="24.0" hidden="1" customHeight="1">
      <c r="A93" s="259" t="s">
        <v>114</v>
      </c>
      <c r="B93" s="260"/>
      <c r="C93" s="260"/>
      <c r="D93" s="260"/>
      <c r="E93" s="260"/>
      <c r="F93" s="260"/>
      <c r="G93" s="260"/>
      <c r="H93" s="260"/>
      <c r="I93" s="260"/>
      <c r="J93" s="197"/>
      <c r="L93" s="259" t="s">
        <v>114</v>
      </c>
      <c r="M93" s="260"/>
      <c r="N93" s="260"/>
      <c r="O93" s="260"/>
      <c r="P93" s="260"/>
      <c r="Q93" s="260"/>
      <c r="R93" s="260"/>
      <c r="S93" s="260"/>
      <c r="T93" s="260"/>
      <c r="U93" s="197"/>
    </row>
    <row r="94" ht="24.0" hidden="1" customHeight="1">
      <c r="A94" s="221">
        <v>5.0</v>
      </c>
      <c r="B94" s="227" t="str">
        <f>'пр.хода'!M8</f>
        <v/>
      </c>
      <c r="C94" s="218" t="str">
        <f>IFERROR(VLOOKUP(B94,'пр.взв'!$D$6:$Q$31,2,0),"")</f>
        <v/>
      </c>
      <c r="D94" s="218" t="str">
        <f>IFERROR(VLOOKUP(B94,'пр.взв'!$D$6:$Q$31,5,0),"")</f>
        <v/>
      </c>
      <c r="E94" s="216" t="str">
        <f>IFERROR(VLOOKUP(B94,'пр.взв'!$D$6:$Q$31,6,0),"")</f>
        <v/>
      </c>
      <c r="F94" s="217" t="str">
        <f>IFERROR(VLOOKUP(B94,'пр.взв'!$D$6:$Q$31,8,0),"")</f>
        <v/>
      </c>
      <c r="G94" s="198"/>
      <c r="H94" s="217"/>
      <c r="I94" s="217"/>
      <c r="J94" s="198"/>
      <c r="L94" s="222">
        <v>7.0</v>
      </c>
      <c r="M94" s="228" t="str">
        <f>'пр.хода'!N89</f>
        <v/>
      </c>
      <c r="N94" s="218" t="str">
        <f>IFERROR(VLOOKUP(M94,'пр.взв'!$D$6:$Q$31,2,0),"")</f>
        <v/>
      </c>
      <c r="O94" s="198" t="str">
        <f>IFERROR(VLOOKUP(M94,'пр.взв'!$D$6:$Q$31,5,0),"")</f>
        <v/>
      </c>
      <c r="P94" s="202" t="str">
        <f>IFERROR(VLOOKUP(M94,'пр.взв'!$D$6:$Q$31,6,0),"")</f>
        <v/>
      </c>
      <c r="Q94" s="198" t="str">
        <f>IFERROR(VLOOKUP(M94,'пр.взв'!$D$6:$Q$31,8,0),"")</f>
        <v/>
      </c>
      <c r="R94" s="217"/>
      <c r="S94" s="217"/>
      <c r="T94" s="217"/>
      <c r="U94" s="198"/>
    </row>
    <row r="95" ht="24.0" hidden="1" customHeight="1">
      <c r="A95" s="224"/>
      <c r="B95" s="229" t="str">
        <f>'пр.хода'!M12</f>
        <v/>
      </c>
      <c r="C95" s="218" t="str">
        <f>IFERROR(VLOOKUP(B95,'пр.взв'!$D$6:$Q$31,2,0),"")</f>
        <v/>
      </c>
      <c r="D95" s="218" t="str">
        <f>IFERROR(VLOOKUP(B95,'пр.взв'!$D$6:$Q$31,5,0),"")</f>
        <v/>
      </c>
      <c r="E95" s="216" t="str">
        <f>IFERROR(VLOOKUP(B95,'пр.взв'!$D$6:$Q$31,6,0),"")</f>
        <v/>
      </c>
      <c r="F95" s="217" t="str">
        <f>IFERROR(VLOOKUP(B95,'пр.взв'!$D$6:$Q$31,8,0),"")</f>
        <v/>
      </c>
      <c r="G95" s="198"/>
      <c r="H95" s="198"/>
      <c r="I95" s="198"/>
      <c r="J95" s="198"/>
      <c r="L95" s="224"/>
      <c r="M95" s="230" t="str">
        <f>'пр.хода'!N93</f>
        <v/>
      </c>
      <c r="N95" s="218" t="str">
        <f>IFERROR(VLOOKUP(M95,'пр.взв'!$D$6:$Q$31,2,0),"")</f>
        <v/>
      </c>
      <c r="O95" s="198" t="str">
        <f>IFERROR(VLOOKUP(M95,'пр.взв'!$D$6:$Q$31,5,0),"")</f>
        <v/>
      </c>
      <c r="P95" s="202" t="str">
        <f>IFERROR(VLOOKUP(M95,'пр.взв'!$D$6:$Q$31,6,0),"")</f>
        <v/>
      </c>
      <c r="Q95" s="198" t="str">
        <f>IFERROR(VLOOKUP(M95,'пр.взв'!$D$6:$Q$31,8,0),"")</f>
        <v/>
      </c>
      <c r="R95" s="198"/>
      <c r="S95" s="198"/>
      <c r="T95" s="198"/>
      <c r="U95" s="198"/>
    </row>
    <row r="96" ht="24.0" hidden="1" customHeight="1">
      <c r="A96" s="221">
        <v>6.0</v>
      </c>
      <c r="B96" s="227" t="str">
        <f>'пр.хода'!N19</f>
        <v/>
      </c>
      <c r="C96" s="218" t="str">
        <f>IFERROR(VLOOKUP(B96,'пр.взв'!$D$6:$Q$31,2,0),"")</f>
        <v/>
      </c>
      <c r="D96" s="218" t="str">
        <f>IFERROR(VLOOKUP(B96,'пр.взв'!$D$6:$Q$31,5,0),"")</f>
        <v/>
      </c>
      <c r="E96" s="216" t="str">
        <f>IFERROR(VLOOKUP(B96,'пр.взв'!$D$6:$Q$31,6,0),"")</f>
        <v/>
      </c>
      <c r="F96" s="217" t="str">
        <f>IFERROR(VLOOKUP(B96,'пр.взв'!$D$6:$Q$31,8,0),"")</f>
        <v/>
      </c>
      <c r="G96" s="198"/>
      <c r="H96" s="217"/>
      <c r="I96" s="217"/>
      <c r="J96" s="198"/>
      <c r="L96" s="222">
        <v>8.0</v>
      </c>
      <c r="M96" s="228" t="str">
        <f>'пр.хода'!M100</f>
        <v/>
      </c>
      <c r="N96" s="218" t="str">
        <f>IFERROR(VLOOKUP(M96,'пр.взв'!$D$6:$Q$31,2,0),"")</f>
        <v/>
      </c>
      <c r="O96" s="198" t="str">
        <f>IFERROR(VLOOKUP(M96,'пр.взв'!$D$6:$Q$31,5,0),"")</f>
        <v/>
      </c>
      <c r="P96" s="202" t="str">
        <f>IFERROR(VLOOKUP(M96,'пр.взв'!$D$6:$Q$31,6,0),"")</f>
        <v/>
      </c>
      <c r="Q96" s="198" t="str">
        <f>IFERROR(VLOOKUP(M96,'пр.взв'!$D$6:$Q$31,8,0),"")</f>
        <v/>
      </c>
      <c r="R96" s="217"/>
      <c r="S96" s="217"/>
      <c r="T96" s="217"/>
      <c r="U96" s="198"/>
    </row>
    <row r="97" ht="24.0" hidden="1" customHeight="1">
      <c r="A97" s="224"/>
      <c r="B97" s="229" t="str">
        <f>'пр.хода'!N23</f>
        <v/>
      </c>
      <c r="C97" s="218" t="str">
        <f>IFERROR(VLOOKUP(B97,'пр.взв'!$D$6:$Q$31,2,0),"")</f>
        <v/>
      </c>
      <c r="D97" s="218" t="str">
        <f>IFERROR(VLOOKUP(B97,'пр.взв'!$D$6:$Q$31,5,0),"")</f>
        <v/>
      </c>
      <c r="E97" s="216" t="str">
        <f>IFERROR(VLOOKUP(B97,'пр.взв'!$D$6:$Q$31,6,0),"")</f>
        <v/>
      </c>
      <c r="F97" s="217" t="str">
        <f>IFERROR(VLOOKUP(B97,'пр.взв'!$D$6:$Q$31,8,0),"")</f>
        <v/>
      </c>
      <c r="G97" s="198"/>
      <c r="H97" s="198"/>
      <c r="I97" s="198"/>
      <c r="J97" s="198"/>
      <c r="L97" s="224"/>
      <c r="M97" s="230" t="str">
        <f>'пр.хода'!M104</f>
        <v/>
      </c>
      <c r="N97" s="218" t="str">
        <f>IFERROR(VLOOKUP(M97,'пр.взв'!$D$6:$Q$31,2,0),"")</f>
        <v/>
      </c>
      <c r="O97" s="198" t="str">
        <f>IFERROR(VLOOKUP(M97,'пр.взв'!$D$6:$Q$31,5,0),"")</f>
        <v/>
      </c>
      <c r="P97" s="202" t="str">
        <f>IFERROR(VLOOKUP(M97,'пр.взв'!$D$6:$Q$31,6,0),"")</f>
        <v/>
      </c>
      <c r="Q97" s="198" t="str">
        <f>IFERROR(VLOOKUP(M97,'пр.взв'!$D$6:$Q$31,8,0),"")</f>
        <v/>
      </c>
      <c r="R97" s="198"/>
      <c r="S97" s="198"/>
      <c r="T97" s="198"/>
      <c r="U97" s="198"/>
    </row>
    <row r="98" ht="24.0" customHeight="1">
      <c r="A98" s="259" t="s">
        <v>115</v>
      </c>
      <c r="B98" s="260"/>
      <c r="C98" s="260"/>
      <c r="D98" s="260"/>
      <c r="E98" s="260"/>
      <c r="F98" s="260"/>
      <c r="G98" s="260"/>
      <c r="H98" s="260"/>
      <c r="I98" s="260"/>
      <c r="J98" s="197"/>
      <c r="L98" s="259" t="s">
        <v>115</v>
      </c>
      <c r="M98" s="260"/>
      <c r="N98" s="260"/>
      <c r="O98" s="260"/>
      <c r="P98" s="260"/>
      <c r="Q98" s="260"/>
      <c r="R98" s="260"/>
      <c r="S98" s="260"/>
      <c r="T98" s="260"/>
      <c r="U98" s="197"/>
    </row>
    <row r="99" ht="24.0" customHeight="1">
      <c r="A99" s="221">
        <v>9.0</v>
      </c>
      <c r="B99" s="227" t="str">
        <f>'пр.хода'!Q10</f>
        <v/>
      </c>
      <c r="C99" s="218" t="str">
        <f>IFERROR(VLOOKUP(B99,'пр.взв'!$D$6:$Q$31,2,0),"")</f>
        <v/>
      </c>
      <c r="D99" s="218" t="str">
        <f>IFERROR(VLOOKUP(B99,'пр.взв'!$D$6:$Q$31,5,0),"")</f>
        <v/>
      </c>
      <c r="E99" s="216" t="str">
        <f>IFERROR(VLOOKUP(B99,'пр.взв'!$D$6:$Q$31,6,0),"")</f>
        <v/>
      </c>
      <c r="F99" s="217" t="str">
        <f>IFERROR(VLOOKUP(B99,'пр.взв'!$D$6:$Q$31,8,0),"")</f>
        <v/>
      </c>
      <c r="G99" s="198"/>
      <c r="H99" s="217"/>
      <c r="I99" s="217"/>
      <c r="J99" s="198"/>
      <c r="L99" s="222">
        <v>10.0</v>
      </c>
      <c r="M99" s="228" t="str">
        <f>'пр.хода'!R91</f>
        <v/>
      </c>
      <c r="N99" s="218" t="str">
        <f>IFERROR(VLOOKUP(M99,'пр.взв'!$D$6:$Q$31,2,0),"")</f>
        <v/>
      </c>
      <c r="O99" s="198" t="str">
        <f>IFERROR(VLOOKUP(M99,'пр.взв'!$D$6:$Q$31,5,0),"")</f>
        <v/>
      </c>
      <c r="P99" s="202" t="str">
        <f>IFERROR(VLOOKUP(M99,'пр.взв'!$D$6:$Q$31,6,0),"")</f>
        <v/>
      </c>
      <c r="Q99" s="198" t="str">
        <f>IFERROR(VLOOKUP(M99,'пр.взв'!$D$6:$Q$31,8,0),"")</f>
        <v/>
      </c>
      <c r="R99" s="217"/>
      <c r="S99" s="217"/>
      <c r="T99" s="217"/>
      <c r="U99" s="198"/>
    </row>
    <row r="100" ht="24.0" customHeight="1">
      <c r="A100" s="224"/>
      <c r="B100" s="229" t="str">
        <f>'пр.хода'!R21</f>
        <v/>
      </c>
      <c r="C100" s="218" t="str">
        <f>IFERROR(VLOOKUP(B100,'пр.взв'!$D$6:$Q$31,2,0),"")</f>
        <v/>
      </c>
      <c r="D100" s="218" t="str">
        <f>IFERROR(VLOOKUP(B100,'пр.взв'!$D$6:$Q$31,5,0),"")</f>
        <v/>
      </c>
      <c r="E100" s="216" t="str">
        <f>IFERROR(VLOOKUP(B100,'пр.взв'!$D$6:$Q$31,6,0),"")</f>
        <v/>
      </c>
      <c r="F100" s="217" t="str">
        <f>IFERROR(VLOOKUP(B100,'пр.взв'!$D$6:$Q$31,8,0),"")</f>
        <v/>
      </c>
      <c r="G100" s="198"/>
      <c r="H100" s="198"/>
      <c r="I100" s="198"/>
      <c r="J100" s="198"/>
      <c r="L100" s="224"/>
      <c r="M100" s="230" t="str">
        <f>'пр.хода'!Q102</f>
        <v/>
      </c>
      <c r="N100" s="218" t="str">
        <f>IFERROR(VLOOKUP(M100,'пр.взв'!$D$6:$Q$31,2,0),"")</f>
        <v/>
      </c>
      <c r="O100" s="198" t="str">
        <f>IFERROR(VLOOKUP(M100,'пр.взв'!$D$6:$Q$31,5,0),"")</f>
        <v/>
      </c>
      <c r="P100" s="202" t="str">
        <f>IFERROR(VLOOKUP(M100,'пр.взв'!$D$6:$Q$31,6,0),"")</f>
        <v/>
      </c>
      <c r="Q100" s="198" t="str">
        <f>IFERROR(VLOOKUP(M100,'пр.взв'!$D$6:$Q$31,8,0),"")</f>
        <v/>
      </c>
      <c r="R100" s="198"/>
      <c r="S100" s="198"/>
      <c r="T100" s="198"/>
      <c r="U100" s="198"/>
    </row>
    <row r="101" ht="24.0" customHeight="1">
      <c r="A101" s="198"/>
      <c r="B101" s="198"/>
      <c r="C101" s="263" t="s">
        <v>116</v>
      </c>
      <c r="D101" s="218"/>
      <c r="E101" s="216"/>
      <c r="F101" s="217"/>
      <c r="G101" s="198"/>
      <c r="H101" s="198"/>
      <c r="I101" s="198"/>
      <c r="J101" s="198"/>
      <c r="L101" s="198"/>
      <c r="M101" s="218"/>
      <c r="N101" s="263" t="s">
        <v>116</v>
      </c>
      <c r="O101" s="198"/>
      <c r="P101" s="202"/>
      <c r="Q101" s="198"/>
      <c r="R101" s="11"/>
      <c r="S101" s="11"/>
      <c r="T101" s="11"/>
      <c r="U101" s="11"/>
    </row>
    <row r="102" ht="24.0" customHeight="1">
      <c r="A102" s="198"/>
      <c r="B102" s="198"/>
      <c r="C102" s="264" t="s">
        <v>117</v>
      </c>
      <c r="D102" s="265" t="str">
        <f>'пр.взв'!$D$4</f>
        <v/>
      </c>
      <c r="E102" s="260"/>
      <c r="F102" s="197"/>
      <c r="G102" s="198"/>
      <c r="H102" s="198"/>
      <c r="I102" s="198"/>
      <c r="J102" s="198"/>
      <c r="L102" s="198"/>
      <c r="M102" s="218"/>
      <c r="N102" s="264" t="s">
        <v>117</v>
      </c>
      <c r="O102" s="259" t="str">
        <f>'пр.взв'!$D$4</f>
        <v/>
      </c>
      <c r="P102" s="260"/>
      <c r="Q102" s="197"/>
      <c r="R102" s="11"/>
      <c r="S102" s="11"/>
      <c r="T102" s="11"/>
      <c r="U102" s="11"/>
    </row>
    <row r="103" ht="24.0" customHeight="1">
      <c r="A103" s="266"/>
      <c r="B103" s="198" t="str">
        <f>'пр.хода'!Q15</f>
        <v/>
      </c>
      <c r="C103" s="218" t="str">
        <f>IFERROR(VLOOKUP(B103,'пр.взв'!$B$7:$H$68,2,0),"")</f>
        <v/>
      </c>
      <c r="D103" s="218" t="str">
        <f>IFERROR(VLOOKUP(B103,'пр.взв'!$B$7:$H$68,3,0),"")</f>
        <v/>
      </c>
      <c r="E103" s="216" t="str">
        <f>IFERROR(VLOOKUP(B103,'пр.взв'!$B$7:$H$68,4,0),"")</f>
        <v/>
      </c>
      <c r="F103" s="217" t="str">
        <f>IFERROR(VLOOKUP(B103,'пр.взв'!$B$7:$H$68,5,0),"")</f>
        <v/>
      </c>
      <c r="G103" s="198"/>
      <c r="H103" s="217"/>
      <c r="I103" s="217"/>
      <c r="J103" s="211"/>
      <c r="L103" s="266"/>
      <c r="M103" s="218" t="str">
        <f>'пр.хода'!Q15</f>
        <v/>
      </c>
      <c r="N103" s="218" t="str">
        <f>IFERROR(VLOOKUP(M103,'пр.взв'!$B$7:$H$68,2,0),"")</f>
        <v/>
      </c>
      <c r="O103" s="198" t="str">
        <f>IFERROR(VLOOKUP(M103,'пр.взв'!$B$7:$H$68,3,0),"")</f>
        <v/>
      </c>
      <c r="P103" s="202" t="str">
        <f>IFERROR(VLOOKUP(M103,'пр.взв'!$B$7:$H$68,4,0),"")</f>
        <v/>
      </c>
      <c r="Q103" s="198" t="str">
        <f>IFERROR(VLOOKUP(M103,'пр.взв'!$B$7:$H$68,5,0),"")</f>
        <v/>
      </c>
      <c r="R103" s="11"/>
      <c r="S103" s="11"/>
      <c r="T103" s="11"/>
      <c r="U103" s="11"/>
    </row>
    <row r="104" ht="24.0" customHeight="1">
      <c r="A104" s="267"/>
      <c r="B104" s="198" t="str">
        <f>'пр.хода'!Q21</f>
        <v/>
      </c>
      <c r="C104" s="218" t="str">
        <f>IFERROR(VLOOKUP(B104,'пр.взв'!$B$7:$H$68,2,0),"")</f>
        <v/>
      </c>
      <c r="D104" s="218" t="str">
        <f>IFERROR(VLOOKUP(B104,'пр.взв'!$B$7:$H$68,3,0),"")</f>
        <v/>
      </c>
      <c r="E104" s="216" t="str">
        <f>IFERROR(VLOOKUP(B104,'пр.взв'!$B$7:$H$68,4,0),"")</f>
        <v/>
      </c>
      <c r="F104" s="217" t="str">
        <f>IFERROR(VLOOKUP(B104,'пр.взв'!$B$7:$H$68,5,0),"")</f>
        <v/>
      </c>
      <c r="G104" s="198"/>
      <c r="H104" s="211"/>
      <c r="I104" s="211"/>
      <c r="J104" s="211"/>
      <c r="L104" s="267"/>
      <c r="M104" s="218" t="str">
        <f>'пр.хода'!Q21</f>
        <v/>
      </c>
      <c r="N104" s="218" t="str">
        <f>IFERROR(VLOOKUP(M104,'пр.взв'!$B$7:$H$68,2,0),"")</f>
        <v/>
      </c>
      <c r="O104" s="198" t="str">
        <f>IFERROR(VLOOKUP(M104,'пр.взв'!$B$7:$H$68,3,0),"")</f>
        <v/>
      </c>
      <c r="P104" s="202" t="str">
        <f>IFERROR(VLOOKUP(M104,'пр.взв'!$B$7:$H$68,4,0),"")</f>
        <v/>
      </c>
      <c r="Q104" s="198" t="str">
        <f>IFERROR(VLOOKUP(M104,'пр.взв'!$B$7:$H$68,5,0),"")</f>
        <v/>
      </c>
      <c r="R104" s="11"/>
      <c r="S104" s="11"/>
      <c r="T104" s="11"/>
      <c r="U104" s="11"/>
    </row>
    <row r="105" ht="24.0" customHeight="1">
      <c r="A105" s="198"/>
      <c r="B105" s="198"/>
      <c r="C105" s="268" t="s">
        <v>118</v>
      </c>
      <c r="D105" s="218"/>
      <c r="E105" s="216"/>
      <c r="F105" s="217"/>
      <c r="G105" s="198"/>
      <c r="H105" s="198"/>
      <c r="I105" s="198"/>
      <c r="J105" s="198"/>
      <c r="L105" s="198"/>
      <c r="M105" s="218"/>
      <c r="N105" s="268" t="s">
        <v>118</v>
      </c>
      <c r="O105" s="198"/>
      <c r="P105" s="202"/>
      <c r="Q105" s="198"/>
      <c r="R105" s="11"/>
      <c r="S105" s="11"/>
      <c r="T105" s="11"/>
      <c r="U105" s="11"/>
    </row>
    <row r="106" ht="24.0" customHeight="1">
      <c r="A106" s="198"/>
      <c r="B106" s="198"/>
      <c r="C106" s="264" t="s">
        <v>119</v>
      </c>
      <c r="D106" s="269" t="str">
        <f>'пр.взв'!$D$4</f>
        <v/>
      </c>
      <c r="E106" s="260"/>
      <c r="F106" s="197"/>
      <c r="G106" s="198"/>
      <c r="H106" s="198"/>
      <c r="I106" s="198"/>
      <c r="J106" s="198"/>
      <c r="L106" s="198"/>
      <c r="M106" s="218"/>
      <c r="N106" s="264" t="s">
        <v>119</v>
      </c>
      <c r="O106" s="270" t="str">
        <f>'пр.взв'!$D$4</f>
        <v/>
      </c>
      <c r="P106" s="260"/>
      <c r="Q106" s="197"/>
      <c r="R106" s="11"/>
      <c r="S106" s="11"/>
      <c r="T106" s="11"/>
      <c r="U106" s="11"/>
    </row>
    <row r="107" ht="24.0" customHeight="1">
      <c r="A107" s="266"/>
      <c r="B107" s="198" t="str">
        <f>'пр.хода'!Q64</f>
        <v/>
      </c>
      <c r="C107" s="218" t="str">
        <f>IFERROR(VLOOKUP(B107,'пр.взв'!$B$7:$H$68,2,0),"")</f>
        <v/>
      </c>
      <c r="D107" s="218" t="str">
        <f>IFERROR(VLOOKUP(B107,'пр.взв'!$B$7:$H$68,3,0),"")</f>
        <v/>
      </c>
      <c r="E107" s="216" t="str">
        <f>IFERROR(VLOOKUP(B107,'пр.взв'!$B$7:$H$68,4,0),"")</f>
        <v/>
      </c>
      <c r="F107" s="217" t="str">
        <f>IFERROR(VLOOKUP(B107,'пр.взв'!$B$7:$H$68,5,0),"")</f>
        <v/>
      </c>
      <c r="G107" s="198"/>
      <c r="H107" s="217"/>
      <c r="I107" s="217"/>
      <c r="J107" s="211"/>
      <c r="L107" s="266"/>
      <c r="M107" s="218" t="str">
        <f>'пр.хода'!Q64</f>
        <v/>
      </c>
      <c r="N107" s="218" t="str">
        <f>IFERROR(VLOOKUP(M107,'пр.взв'!$B$7:$H$68,2,0),"")</f>
        <v/>
      </c>
      <c r="O107" s="198" t="str">
        <f>IFERROR(VLOOKUP(M107,'пр.взв'!$B$7:$H$68,3,0),"")</f>
        <v/>
      </c>
      <c r="P107" s="202" t="str">
        <f>IFERROR(VLOOKUP(M107,'пр.взв'!$B$7:$H$68,4,0),"")</f>
        <v/>
      </c>
      <c r="Q107" s="198" t="str">
        <f>IFERROR(VLOOKUP(M107,'пр.взв'!$B$7:$H$68,5,0),"")</f>
        <v/>
      </c>
      <c r="R107" s="11"/>
      <c r="S107" s="11"/>
      <c r="T107" s="11"/>
      <c r="U107" s="11"/>
    </row>
    <row r="108" ht="24.0" customHeight="1">
      <c r="A108" s="267"/>
      <c r="B108" s="198" t="str">
        <f>'пр.хода'!Q69</f>
        <v/>
      </c>
      <c r="C108" s="218" t="str">
        <f>IFERROR(VLOOKUP(B108,'пр.взв'!$B$7:$H$68,2,0),"")</f>
        <v/>
      </c>
      <c r="D108" s="218" t="str">
        <f>IFERROR(VLOOKUP(B108,'пр.взв'!$B$7:$H$68,3,0),"")</f>
        <v/>
      </c>
      <c r="E108" s="216" t="str">
        <f>IFERROR(VLOOKUP(B108,'пр.взв'!$B$7:$H$68,4,0),"")</f>
        <v/>
      </c>
      <c r="F108" s="217" t="str">
        <f>IFERROR(VLOOKUP(B108,'пр.взв'!$B$7:$H$68,5,0),"")</f>
        <v/>
      </c>
      <c r="G108" s="198"/>
      <c r="H108" s="211"/>
      <c r="I108" s="211"/>
      <c r="J108" s="211"/>
      <c r="L108" s="267"/>
      <c r="M108" s="218" t="str">
        <f>'пр.хода'!Q69</f>
        <v/>
      </c>
      <c r="N108" s="218" t="str">
        <f>IFERROR(VLOOKUP(M108,'пр.взв'!$B$7:$H$68,2,0),"")</f>
        <v/>
      </c>
      <c r="O108" s="198" t="str">
        <f>IFERROR(VLOOKUP(M108,'пр.взв'!$B$7:$H$68,3,0),"")</f>
        <v/>
      </c>
      <c r="P108" s="202" t="str">
        <f>IFERROR(VLOOKUP(M108,'пр.взв'!$B$7:$H$68,4,0),"")</f>
        <v/>
      </c>
      <c r="Q108" s="198" t="str">
        <f>IFERROR(VLOOKUP(M108,'пр.взв'!$B$7:$H$68,5,0),"")</f>
        <v/>
      </c>
      <c r="R108" s="11"/>
      <c r="S108" s="11"/>
      <c r="T108" s="11"/>
      <c r="U108" s="11"/>
    </row>
    <row r="109" ht="24.0" customHeight="1">
      <c r="A109" s="198"/>
      <c r="B109" s="198"/>
      <c r="C109" s="271" t="s">
        <v>80</v>
      </c>
      <c r="D109" s="269" t="str">
        <f>'пр.взв'!$D$4</f>
        <v/>
      </c>
      <c r="E109" s="260"/>
      <c r="F109" s="197"/>
      <c r="G109" s="198"/>
      <c r="H109" s="198"/>
      <c r="I109" s="198"/>
      <c r="J109" s="198"/>
      <c r="L109" s="198"/>
      <c r="M109" s="218"/>
      <c r="N109" s="271" t="s">
        <v>80</v>
      </c>
      <c r="O109" s="270" t="str">
        <f>'пр.взв'!$D$4</f>
        <v/>
      </c>
      <c r="P109" s="260"/>
      <c r="Q109" s="197"/>
      <c r="R109" s="11"/>
      <c r="S109" s="11"/>
      <c r="T109" s="11"/>
      <c r="U109" s="11"/>
    </row>
    <row r="110" ht="24.0" customHeight="1">
      <c r="A110" s="266"/>
      <c r="B110" s="198" t="str">
        <f>'пр.хода'!M36</f>
        <v/>
      </c>
      <c r="C110" s="218" t="str">
        <f>IFERROR(VLOOKUP(B110,'пр.взв'!$B$7:$H$68,2,0),"")</f>
        <v/>
      </c>
      <c r="D110" s="218" t="str">
        <f>IFERROR(VLOOKUP(B110,'пр.взв'!$B$7:$H$68,3,0),"")</f>
        <v/>
      </c>
      <c r="E110" s="216" t="str">
        <f>IFERROR(VLOOKUP(B110,'пр.взв'!$B$7:$H$68,4,0),"")</f>
        <v/>
      </c>
      <c r="F110" s="217" t="str">
        <f>IFERROR(VLOOKUP(B110,'пр.взв'!$B$7:$H$68,5,0),"")</f>
        <v/>
      </c>
      <c r="G110" s="198"/>
      <c r="H110" s="217"/>
      <c r="I110" s="217"/>
      <c r="J110" s="211"/>
      <c r="L110" s="266"/>
      <c r="M110" s="218" t="str">
        <f>'пр.хода'!M36</f>
        <v/>
      </c>
      <c r="N110" s="218" t="str">
        <f>IFERROR(VLOOKUP(M110,'пр.взв'!$B$7:$H$68,2,0),"")</f>
        <v/>
      </c>
      <c r="O110" s="198" t="str">
        <f>IFERROR(VLOOKUP(M110,'пр.взв'!$B$7:$H$68,3,0),"")</f>
        <v/>
      </c>
      <c r="P110" s="202" t="str">
        <f>IFERROR(VLOOKUP(M110,'пр.взв'!$B$7:$H$68,4,0),"")</f>
        <v/>
      </c>
      <c r="Q110" s="198" t="str">
        <f>IFERROR(VLOOKUP(M110,'пр.взв'!$B$7:$H$68,5,0),"")</f>
        <v/>
      </c>
      <c r="R110" s="11"/>
      <c r="S110" s="11"/>
      <c r="T110" s="11"/>
      <c r="U110" s="11"/>
    </row>
    <row r="111" ht="24.0" customHeight="1">
      <c r="A111" s="267"/>
      <c r="B111" s="198" t="str">
        <f>'пр.хода'!S36</f>
        <v/>
      </c>
      <c r="C111" s="218" t="str">
        <f>IFERROR(VLOOKUP(B111,'пр.взв'!$B$7:$H$68,2,0),"")</f>
        <v/>
      </c>
      <c r="D111" s="218" t="str">
        <f>IFERROR(VLOOKUP(B111,'пр.взв'!$B$7:$H$68,3,0),"")</f>
        <v/>
      </c>
      <c r="E111" s="216" t="str">
        <f>IFERROR(VLOOKUP(B111,'пр.взв'!$B$7:$H$68,4,0),"")</f>
        <v/>
      </c>
      <c r="F111" s="217" t="str">
        <f>IFERROR(VLOOKUP(B111,'пр.взв'!$B$7:$H$68,5,0),"")</f>
        <v/>
      </c>
      <c r="G111" s="198"/>
      <c r="H111" s="211"/>
      <c r="I111" s="211"/>
      <c r="J111" s="211"/>
      <c r="L111" s="267"/>
      <c r="M111" s="218" t="str">
        <f>'пр.хода'!AD36</f>
        <v/>
      </c>
      <c r="N111" s="218" t="str">
        <f>IFERROR(VLOOKUP(M111,'пр.взв'!$B$7:$H$68,2,0),"")</f>
        <v/>
      </c>
      <c r="O111" s="198" t="str">
        <f>IFERROR(VLOOKUP(M111,'пр.взв'!$B$7:$H$68,3,0),"")</f>
        <v/>
      </c>
      <c r="P111" s="202" t="str">
        <f>IFERROR(VLOOKUP(M111,'пр.взв'!$B$7:$H$68,4,0),"")</f>
        <v/>
      </c>
      <c r="Q111" s="198" t="str">
        <f>IFERROR(VLOOKUP(M111,'пр.взв'!$B$7:$H$68,5,0),"")</f>
        <v/>
      </c>
      <c r="R111" s="11"/>
      <c r="S111" s="11"/>
      <c r="T111" s="11"/>
      <c r="U111" s="11"/>
    </row>
  </sheetData>
  <mergeCells count="131">
    <mergeCell ref="D58:D59"/>
    <mergeCell ref="E58:F59"/>
    <mergeCell ref="L58:L59"/>
    <mergeCell ref="M58:M59"/>
    <mergeCell ref="N58:N59"/>
    <mergeCell ref="O58:O59"/>
    <mergeCell ref="P58:Q59"/>
    <mergeCell ref="R58:R59"/>
    <mergeCell ref="S58:S59"/>
    <mergeCell ref="T58:T59"/>
    <mergeCell ref="U58:U59"/>
    <mergeCell ref="L60:L61"/>
    <mergeCell ref="L62:L63"/>
    <mergeCell ref="L64:L65"/>
    <mergeCell ref="G69:G70"/>
    <mergeCell ref="H69:H70"/>
    <mergeCell ref="G76:G77"/>
    <mergeCell ref="H76:H77"/>
    <mergeCell ref="A62:A63"/>
    <mergeCell ref="A64:A65"/>
    <mergeCell ref="A66:A67"/>
    <mergeCell ref="A69:A70"/>
    <mergeCell ref="C69:C70"/>
    <mergeCell ref="D69:D70"/>
    <mergeCell ref="E69:F70"/>
    <mergeCell ref="E87:F88"/>
    <mergeCell ref="G87:G88"/>
    <mergeCell ref="H87:H88"/>
    <mergeCell ref="I87:I88"/>
    <mergeCell ref="A71:A72"/>
    <mergeCell ref="A73:A74"/>
    <mergeCell ref="A76:A77"/>
    <mergeCell ref="A78:A79"/>
    <mergeCell ref="A85:J85"/>
    <mergeCell ref="A87:A88"/>
    <mergeCell ref="B87:B88"/>
    <mergeCell ref="J87:J88"/>
    <mergeCell ref="A96:A97"/>
    <mergeCell ref="A99:A100"/>
    <mergeCell ref="C87:C88"/>
    <mergeCell ref="D87:D88"/>
    <mergeCell ref="A89:A90"/>
    <mergeCell ref="A91:A92"/>
    <mergeCell ref="A93:J93"/>
    <mergeCell ref="A94:A95"/>
    <mergeCell ref="A98:J98"/>
    <mergeCell ref="A41:A42"/>
    <mergeCell ref="L41:L42"/>
    <mergeCell ref="A43:A44"/>
    <mergeCell ref="L43:L44"/>
    <mergeCell ref="A45:A46"/>
    <mergeCell ref="L45:L46"/>
    <mergeCell ref="L47:L48"/>
    <mergeCell ref="L49:L50"/>
    <mergeCell ref="L51:L52"/>
    <mergeCell ref="L53:L54"/>
    <mergeCell ref="L55:L56"/>
    <mergeCell ref="B58:B59"/>
    <mergeCell ref="C58:C59"/>
    <mergeCell ref="G58:G59"/>
    <mergeCell ref="H58:H59"/>
    <mergeCell ref="I58:I59"/>
    <mergeCell ref="J58:J59"/>
    <mergeCell ref="A47:A48"/>
    <mergeCell ref="A49:A50"/>
    <mergeCell ref="A51:A52"/>
    <mergeCell ref="A53:A54"/>
    <mergeCell ref="A55:A56"/>
    <mergeCell ref="A58:A59"/>
    <mergeCell ref="A60:A61"/>
    <mergeCell ref="M69:M70"/>
    <mergeCell ref="N69:N70"/>
    <mergeCell ref="O69:O70"/>
    <mergeCell ref="P69:Q70"/>
    <mergeCell ref="R69:R70"/>
    <mergeCell ref="S69:S70"/>
    <mergeCell ref="T69:T70"/>
    <mergeCell ref="U69:U70"/>
    <mergeCell ref="L71:L72"/>
    <mergeCell ref="L73:L74"/>
    <mergeCell ref="B76:B77"/>
    <mergeCell ref="C76:C77"/>
    <mergeCell ref="D76:D77"/>
    <mergeCell ref="E76:F77"/>
    <mergeCell ref="I76:I77"/>
    <mergeCell ref="J76:J77"/>
    <mergeCell ref="L76:L77"/>
    <mergeCell ref="M76:M77"/>
    <mergeCell ref="N76:N77"/>
    <mergeCell ref="O76:O77"/>
    <mergeCell ref="P76:Q77"/>
    <mergeCell ref="R76:R77"/>
    <mergeCell ref="S76:S77"/>
    <mergeCell ref="T76:T77"/>
    <mergeCell ref="U76:U77"/>
    <mergeCell ref="L78:L79"/>
    <mergeCell ref="L85:U85"/>
    <mergeCell ref="L87:L88"/>
    <mergeCell ref="L66:L67"/>
    <mergeCell ref="B69:B70"/>
    <mergeCell ref="I69:I70"/>
    <mergeCell ref="J69:J70"/>
    <mergeCell ref="L69:L70"/>
    <mergeCell ref="L99:L100"/>
    <mergeCell ref="D102:F102"/>
    <mergeCell ref="O102:Q102"/>
    <mergeCell ref="D106:F106"/>
    <mergeCell ref="O106:Q106"/>
    <mergeCell ref="D109:F109"/>
    <mergeCell ref="O109:Q109"/>
    <mergeCell ref="B1:J1"/>
    <mergeCell ref="K1:K111"/>
    <mergeCell ref="M1:U1"/>
    <mergeCell ref="E2:F2"/>
    <mergeCell ref="P2:Q2"/>
    <mergeCell ref="E4:F4"/>
    <mergeCell ref="P4:Q4"/>
    <mergeCell ref="M87:M88"/>
    <mergeCell ref="N87:N88"/>
    <mergeCell ref="O87:O88"/>
    <mergeCell ref="P87:Q88"/>
    <mergeCell ref="R87:R88"/>
    <mergeCell ref="S87:S88"/>
    <mergeCell ref="T87:T88"/>
    <mergeCell ref="U87:U88"/>
    <mergeCell ref="L89:L90"/>
    <mergeCell ref="L91:L92"/>
    <mergeCell ref="L93:U93"/>
    <mergeCell ref="L94:L95"/>
    <mergeCell ref="L96:L97"/>
    <mergeCell ref="L98:U98"/>
  </mergeCells>
  <printOptions horizontalCentered="1"/>
  <pageMargins bottom="0.0" footer="0.0" header="0.0" left="0.0" right="0.0" top="0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" width="4.29"/>
    <col customWidth="1" min="3" max="3" width="31.57"/>
    <col customWidth="1" min="4" max="4" width="15.57"/>
    <col customWidth="1" min="5" max="5" width="7.43"/>
    <col customWidth="1" min="6" max="6" width="23.86"/>
    <col customWidth="1" hidden="1" min="7" max="7" width="10.14"/>
    <col customWidth="1" min="8" max="8" width="21.0"/>
  </cols>
  <sheetData>
    <row r="1" ht="27.75" customHeight="1">
      <c r="A1" s="272" t="s">
        <v>77</v>
      </c>
    </row>
    <row r="2" ht="54.0" customHeight="1">
      <c r="A2" s="52"/>
      <c r="B2" s="273" t="s">
        <v>120</v>
      </c>
      <c r="D2" s="274" t="str">
        <f>'пр.взв'!C2</f>
        <v>Чемпионат России по самбо среди женщин (отбор на Чемпионат Мира и Европы) ЕКП № 23747</v>
      </c>
      <c r="E2" s="55"/>
      <c r="F2" s="55"/>
      <c r="G2" s="55"/>
      <c r="H2" s="56"/>
    </row>
    <row r="3" ht="31.5" customHeight="1">
      <c r="A3" s="52"/>
      <c r="B3" s="275" t="str">
        <f>'пр.взв'!C3</f>
        <v>27.02 - 03.03.2023 г.                                                                                        г. Пермь</v>
      </c>
      <c r="C3" s="69"/>
      <c r="D3" s="69"/>
      <c r="E3" s="69"/>
      <c r="F3" s="69"/>
      <c r="G3" s="276" t="str">
        <f>'пр.взв'!G4</f>
        <v>В.к.  80  кг</v>
      </c>
    </row>
    <row r="4" ht="12.75" customHeight="1">
      <c r="A4" s="277" t="s">
        <v>121</v>
      </c>
      <c r="B4" s="278" t="s">
        <v>8</v>
      </c>
      <c r="C4" s="74" t="s">
        <v>9</v>
      </c>
      <c r="D4" s="279" t="s">
        <v>10</v>
      </c>
      <c r="E4" s="159" t="s">
        <v>12</v>
      </c>
      <c r="F4" s="160"/>
      <c r="G4" s="158" t="s">
        <v>14</v>
      </c>
      <c r="H4" s="280" t="s">
        <v>15</v>
      </c>
    </row>
    <row r="5" ht="12.0" customHeight="1">
      <c r="A5" s="91"/>
      <c r="B5" s="69"/>
      <c r="C5" s="91"/>
      <c r="D5" s="164"/>
      <c r="E5" s="166"/>
      <c r="F5" s="164"/>
      <c r="G5" s="165"/>
      <c r="H5" s="167"/>
    </row>
    <row r="6" ht="24.0" customHeight="1">
      <c r="A6" s="281">
        <v>1.0</v>
      </c>
      <c r="B6" s="282" t="str">
        <f>'пр.хода'!I9</f>
        <v/>
      </c>
      <c r="C6" s="170" t="str">
        <f>IFERROR(VLOOKUP(B6,'пр.взв'!$D$6:$Q$12,3,0),"")</f>
        <v/>
      </c>
      <c r="D6" s="170" t="str">
        <f>IFERROR(VLOOKUP(B6,'пр.взв'!$D$6:$Q$12,4,0),"")</f>
        <v/>
      </c>
      <c r="E6" s="171" t="str">
        <f>IFERROR(VLOOKUP(B6,'пр.взв'!$D$6:$Q$12,6,0),"")</f>
        <v/>
      </c>
      <c r="F6" s="171" t="str">
        <f>IFERROR(VLOOKUP(B6,'пр.взв'!$D$6:$Q$12,7,0),"")</f>
        <v/>
      </c>
      <c r="G6" s="171" t="str">
        <f>IFERROR(VLOOKUP(B6,'пр.взв'!$B$7:$N$12,8,0),"")</f>
        <v/>
      </c>
      <c r="H6" s="171" t="str">
        <f>IFERROR(VLOOKUP(B6,'пр.взв'!$D$6:$Q$12,10,0),"")</f>
        <v/>
      </c>
    </row>
    <row r="7" ht="24.0" customHeight="1">
      <c r="A7" s="281">
        <v>2.0</v>
      </c>
      <c r="B7" s="282" t="str">
        <f>'пр.хода'!I14</f>
        <v/>
      </c>
      <c r="C7" s="170" t="str">
        <f>IFERROR(VLOOKUP(B7,'пр.взв'!$D$6:$Q$12,3,0),"")</f>
        <v/>
      </c>
      <c r="D7" s="170" t="str">
        <f>IFERROR(VLOOKUP(B7,'пр.взв'!$D$6:$Q$12,4,0),"")</f>
        <v/>
      </c>
      <c r="E7" s="171" t="str">
        <f>IFERROR(VLOOKUP(B7,'пр.взв'!$D$6:$Q$12,6,0),"")</f>
        <v/>
      </c>
      <c r="F7" s="171" t="str">
        <f>IFERROR(VLOOKUP(B7,'пр.взв'!$D$6:$Q$12,7,0),"")</f>
        <v/>
      </c>
      <c r="G7" s="171" t="str">
        <f>IFERROR(VLOOKUP(B7,'пр.взв'!$B$7:$N$12,8,0),"")</f>
        <v/>
      </c>
      <c r="H7" s="171" t="str">
        <f>IFERROR(VLOOKUP(B7,'пр.взв'!$D$6:$Q$12,10,0),"")</f>
        <v/>
      </c>
    </row>
    <row r="8" ht="24.0" customHeight="1">
      <c r="A8" s="281">
        <v>3.0</v>
      </c>
      <c r="B8" s="282" t="str">
        <f>'пр.хода'!F24</f>
        <v/>
      </c>
      <c r="C8" s="170" t="str">
        <f>IFERROR(VLOOKUP(B8,'пр.взв'!$D$6:$Q$12,3,0),"")</f>
        <v/>
      </c>
      <c r="D8" s="170" t="str">
        <f>IFERROR(VLOOKUP(B8,'пр.взв'!$D$6:$Q$12,4,0),"")</f>
        <v/>
      </c>
      <c r="E8" s="171" t="str">
        <f>IFERROR(VLOOKUP(B8,'пр.взв'!$D$6:$Q$12,6,0),"")</f>
        <v/>
      </c>
      <c r="F8" s="171" t="str">
        <f>IFERROR(VLOOKUP(B8,'пр.взв'!$D$6:$Q$12,7,0),"")</f>
        <v/>
      </c>
      <c r="G8" s="171" t="str">
        <f>IFERROR(VLOOKUP(B8,'пр.взв'!$B$7:$N$12,8,0),"")</f>
        <v/>
      </c>
      <c r="H8" s="171" t="str">
        <f>IFERROR(VLOOKUP(B8,'пр.взв'!$D$6:$Q$12,10,0),"")</f>
        <v/>
      </c>
    </row>
    <row r="9" ht="24.0" customHeight="1">
      <c r="A9" s="281">
        <v>3.0</v>
      </c>
      <c r="B9" s="282" t="str">
        <f>'пр.хода'!R24</f>
        <v/>
      </c>
      <c r="C9" s="170" t="str">
        <f>IFERROR(VLOOKUP(B9,'пр.взв'!$D$6:$Q$12,3,0),"")</f>
        <v/>
      </c>
      <c r="D9" s="170" t="str">
        <f>IFERROR(VLOOKUP(B9,'пр.взв'!$D$6:$Q$12,4,0),"")</f>
        <v/>
      </c>
      <c r="E9" s="171" t="str">
        <f>IFERROR(VLOOKUP(B9,'пр.взв'!$D$6:$Q$12,6,0),"")</f>
        <v/>
      </c>
      <c r="F9" s="171" t="str">
        <f>IFERROR(VLOOKUP(B9,'пр.взв'!$D$6:$Q$12,7,0),"")</f>
        <v/>
      </c>
      <c r="G9" s="171" t="str">
        <f>IFERROR(VLOOKUP(B9,'пр.взв'!$B$7:$N$12,8,0),"")</f>
        <v/>
      </c>
      <c r="H9" s="171" t="str">
        <f>IFERROR(VLOOKUP(B9,'пр.взв'!$D$6:$Q$12,10,0),"")</f>
        <v/>
      </c>
    </row>
    <row r="10" ht="24.0" customHeight="1">
      <c r="A10" s="283" t="s">
        <v>122</v>
      </c>
      <c r="B10" s="282" t="str">
        <f>'пр.хода'!AB21</f>
        <v> </v>
      </c>
      <c r="C10" s="170" t="str">
        <f>IFERROR(VLOOKUP(B10,'пр.взв'!$D$6:$Q$12,3,0),"")</f>
        <v/>
      </c>
      <c r="D10" s="170" t="str">
        <f>IFERROR(VLOOKUP(B10,'пр.взв'!$D$6:$Q$12,4,0),"")</f>
        <v/>
      </c>
      <c r="E10" s="171" t="str">
        <f>IFERROR(VLOOKUP(B10,'пр.взв'!$D$6:$Q$12,6,0),"")</f>
        <v/>
      </c>
      <c r="F10" s="171" t="str">
        <f>IFERROR(VLOOKUP(B10,'пр.взв'!$D$6:$Q$12,7,0),"")</f>
        <v/>
      </c>
      <c r="G10" s="171" t="str">
        <f>IFERROR(VLOOKUP(B10,'пр.взв'!$B$7:$N$12,8,0),"")</f>
        <v/>
      </c>
      <c r="H10" s="171" t="str">
        <f>IFERROR(VLOOKUP(B10,'пр.взв'!$D$6:$Q$12,10,0),"")</f>
        <v/>
      </c>
    </row>
    <row r="11" ht="24.0" customHeight="1">
      <c r="A11" s="283" t="s">
        <v>122</v>
      </c>
      <c r="B11" s="282" t="str">
        <f>'пр.хода'!AB22</f>
        <v> </v>
      </c>
      <c r="C11" s="170" t="str">
        <f>IFERROR(VLOOKUP(B11,'пр.взв'!$D$6:$Q$12,3,0),"")</f>
        <v/>
      </c>
      <c r="D11" s="170" t="str">
        <f>IFERROR(VLOOKUP(B11,'пр.взв'!$D$6:$Q$12,4,0),"")</f>
        <v/>
      </c>
      <c r="E11" s="171" t="str">
        <f>IFERROR(VLOOKUP(B11,'пр.взв'!$D$6:$Q$12,6,0),"")</f>
        <v/>
      </c>
      <c r="F11" s="171" t="str">
        <f>IFERROR(VLOOKUP(B11,'пр.взв'!$D$6:$Q$12,7,0),"")</f>
        <v/>
      </c>
      <c r="G11" s="171" t="str">
        <f>IFERROR(VLOOKUP(B11,'пр.взв'!$B$7:$N$12,8,0),"")</f>
        <v/>
      </c>
      <c r="H11" s="171" t="str">
        <f>IFERROR(VLOOKUP(B11,'пр.взв'!$D$6:$Q$12,10,0),"")</f>
        <v/>
      </c>
    </row>
    <row r="12" ht="24.0" customHeight="1">
      <c r="A12" s="283" t="s">
        <v>123</v>
      </c>
      <c r="B12" s="282" t="str">
        <f>'пр.хода'!AB23</f>
        <v/>
      </c>
      <c r="C12" s="170" t="str">
        <f>IFERROR(VLOOKUP(B12,'пр.взв'!$D$6:$Q$12,3,0),"")</f>
        <v/>
      </c>
      <c r="D12" s="170" t="str">
        <f>IFERROR(VLOOKUP(B12,'пр.взв'!$D$6:$Q$12,4,0),"")</f>
        <v/>
      </c>
      <c r="E12" s="171" t="str">
        <f>IFERROR(VLOOKUP(B12,'пр.взв'!$D$6:$Q$12,6,0),"")</f>
        <v/>
      </c>
      <c r="F12" s="171" t="str">
        <f>IFERROR(VLOOKUP(B12,'пр.взв'!$D$6:$Q$12,7,0),"")</f>
        <v/>
      </c>
      <c r="G12" s="171" t="str">
        <f>IFERROR(VLOOKUP(B12,'пр.взв'!$B$7:$N$12,8,0),"")</f>
        <v/>
      </c>
      <c r="H12" s="171" t="str">
        <f>IFERROR(VLOOKUP(B12,'пр.взв'!$D$6:$Q$12,10,0),"")</f>
        <v/>
      </c>
    </row>
    <row r="13" ht="24.0" customHeight="1">
      <c r="A13" s="283" t="s">
        <v>123</v>
      </c>
      <c r="B13" s="282" t="str">
        <f>'пр.хода'!AB24</f>
        <v/>
      </c>
      <c r="C13" s="170" t="str">
        <f>IFERROR(VLOOKUP(B13,'пр.взв'!$D$6:$Q$12,3,0),"")</f>
        <v/>
      </c>
      <c r="D13" s="170" t="str">
        <f>IFERROR(VLOOKUP(B13,'пр.взв'!$D$6:$Q$12,4,0),"")</f>
        <v/>
      </c>
      <c r="E13" s="171" t="str">
        <f>IFERROR(VLOOKUP(B13,'пр.взв'!$D$6:$Q$12,6,0),"")</f>
        <v/>
      </c>
      <c r="F13" s="171" t="str">
        <f>IFERROR(VLOOKUP(B13,'пр.взв'!$D$6:$Q$12,7,0),"")</f>
        <v/>
      </c>
      <c r="G13" s="171" t="str">
        <f>IFERROR(VLOOKUP(B13,'пр.взв'!$B$7:$N$12,8,0),"")</f>
        <v/>
      </c>
      <c r="H13" s="171" t="str">
        <f>IFERROR(VLOOKUP(B13,'пр.взв'!$D$6:$Q$12,10,0),"")</f>
        <v/>
      </c>
    </row>
    <row r="14" ht="12.75" customHeight="1">
      <c r="A14" s="52"/>
      <c r="B14" s="52"/>
      <c r="C14" s="52"/>
      <c r="D14" s="52"/>
      <c r="E14" s="52"/>
      <c r="F14" s="52"/>
      <c r="G14" s="52"/>
      <c r="H14" s="52"/>
    </row>
    <row r="15" ht="12.0" customHeight="1">
      <c r="A15" s="52"/>
      <c r="B15" s="52"/>
      <c r="C15" s="52"/>
      <c r="D15" s="52"/>
      <c r="E15" s="52"/>
      <c r="F15" s="52"/>
      <c r="G15" s="52"/>
      <c r="H15" s="52"/>
    </row>
    <row r="16" ht="12.75" customHeight="1">
      <c r="A16" s="52"/>
      <c r="B16" s="52"/>
      <c r="C16" s="52"/>
      <c r="D16" s="52"/>
      <c r="E16" s="52"/>
      <c r="F16" s="52"/>
      <c r="G16" s="52"/>
      <c r="H16" s="52"/>
    </row>
    <row r="17" ht="12.0" customHeight="1">
      <c r="A17" s="52"/>
      <c r="B17" s="52"/>
      <c r="C17" s="52"/>
      <c r="D17" s="52"/>
      <c r="E17" s="52"/>
      <c r="F17" s="52"/>
      <c r="G17" s="52"/>
      <c r="H17" s="52"/>
    </row>
    <row r="18" ht="12.75" customHeight="1">
      <c r="A18" s="52"/>
      <c r="B18" s="52"/>
      <c r="C18" s="52"/>
      <c r="D18" s="52"/>
      <c r="E18" s="52"/>
      <c r="F18" s="52"/>
      <c r="G18" s="52"/>
      <c r="H18" s="52"/>
    </row>
    <row r="19" ht="12.0" customHeight="1">
      <c r="A19" s="52"/>
      <c r="B19" s="52"/>
      <c r="C19" s="52"/>
      <c r="D19" s="52"/>
      <c r="E19" s="52"/>
      <c r="F19" s="52"/>
      <c r="G19" s="52"/>
      <c r="H19" s="52"/>
    </row>
    <row r="20" ht="12.75" customHeight="1">
      <c r="A20" s="146"/>
      <c r="B20" s="146"/>
      <c r="C20" s="146"/>
      <c r="D20" s="52"/>
      <c r="E20" s="52"/>
      <c r="F20" s="52"/>
      <c r="G20" s="52"/>
      <c r="H20" s="52"/>
    </row>
    <row r="21" ht="12.75" customHeight="1">
      <c r="A21" s="284" t="s">
        <v>90</v>
      </c>
      <c r="D21" s="138"/>
      <c r="E21" s="138"/>
      <c r="F21" s="138"/>
      <c r="G21" s="285" t="str">
        <f>'пр.хода'!O30</f>
        <v>Болотский Р.М.</v>
      </c>
    </row>
    <row r="22" ht="12.0" customHeight="1">
      <c r="A22" s="143"/>
      <c r="B22" s="143"/>
      <c r="C22" s="143"/>
      <c r="D22" s="286"/>
      <c r="E22" s="138"/>
      <c r="F22" s="138"/>
      <c r="G22" s="287" t="str">
        <f>'пр.хода'!O31</f>
        <v>Москва</v>
      </c>
    </row>
    <row r="23" ht="12.0" customHeight="1">
      <c r="A23" s="143"/>
      <c r="B23" s="143"/>
      <c r="C23" s="143"/>
      <c r="D23" s="138"/>
      <c r="E23" s="138"/>
      <c r="F23" s="138"/>
      <c r="G23" s="138"/>
      <c r="H23" s="288"/>
    </row>
    <row r="24" ht="12.0" customHeight="1">
      <c r="A24" s="284" t="s">
        <v>91</v>
      </c>
      <c r="D24" s="139"/>
      <c r="E24" s="138"/>
      <c r="F24" s="138"/>
      <c r="G24" s="285" t="str">
        <f>'пр.хода'!O32</f>
        <v>Зарипов А.А,</v>
      </c>
    </row>
    <row r="25" ht="12.0" customHeight="1">
      <c r="A25" s="143"/>
      <c r="B25" s="143"/>
      <c r="C25" s="143"/>
      <c r="D25" s="138"/>
      <c r="E25" s="138"/>
      <c r="F25" s="138"/>
      <c r="G25" s="287" t="str">
        <f>'пр.хода'!O33</f>
        <v>Р. Татарстан</v>
      </c>
    </row>
  </sheetData>
  <mergeCells count="18">
    <mergeCell ref="C4:C5"/>
    <mergeCell ref="D4:D5"/>
    <mergeCell ref="A21:C21"/>
    <mergeCell ref="A24:C24"/>
    <mergeCell ref="E4:F5"/>
    <mergeCell ref="G4:G5"/>
    <mergeCell ref="G21:H21"/>
    <mergeCell ref="G22:H22"/>
    <mergeCell ref="G24:H24"/>
    <mergeCell ref="G25:H25"/>
    <mergeCell ref="A1:H1"/>
    <mergeCell ref="B2:C2"/>
    <mergeCell ref="D2:H2"/>
    <mergeCell ref="B3:F3"/>
    <mergeCell ref="G3:H3"/>
    <mergeCell ref="A4:A5"/>
    <mergeCell ref="B4:B5"/>
    <mergeCell ref="H4:H5"/>
  </mergeCells>
  <conditionalFormatting sqref="G6:G13">
    <cfRule type="cellIs" dxfId="0" priority="1" operator="equal">
      <formula>0</formula>
    </cfRule>
  </conditionalFormatting>
  <printOptions horizontalCentered="1"/>
  <pageMargins bottom="0.984251968503937" footer="0.0" header="0.0" left="0.1968503937007874" right="0.1968503937007874" top="0.984251968503937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5.43"/>
    <col customWidth="1" min="3" max="3" width="24.43"/>
    <col customWidth="1" min="4" max="4" width="8.57"/>
    <col customWidth="1" min="5" max="5" width="5.57"/>
    <col customWidth="1" min="6" max="6" width="12.71"/>
    <col customWidth="1" min="7" max="7" width="27.29"/>
    <col customWidth="1" min="8" max="8" width="7.0"/>
    <col customWidth="1" min="9" max="9" width="6.43"/>
  </cols>
  <sheetData>
    <row r="1" ht="33.75" customHeight="1">
      <c r="A1" s="289" t="str">
        <f>'пр.хода'!C3</f>
        <v>Чемпионат России по самбо среди женщин (отбор на Чемпионат Мира и Европы) ЕКП № 23747</v>
      </c>
      <c r="B1" s="69"/>
      <c r="C1" s="69"/>
      <c r="D1" s="69"/>
      <c r="E1" s="69"/>
      <c r="F1" s="69"/>
      <c r="G1" s="69"/>
      <c r="H1" s="69"/>
      <c r="I1" s="69"/>
    </row>
    <row r="2" ht="27.75" customHeight="1">
      <c r="D2" s="75"/>
      <c r="E2" s="75"/>
      <c r="F2" s="61" t="str">
        <f>('пр.взв'!D4)</f>
        <v/>
      </c>
    </row>
    <row r="3" ht="12.0" customHeight="1">
      <c r="C3" s="117" t="s">
        <v>116</v>
      </c>
      <c r="F3" s="290" t="str">
        <f>'пр.взв'!G4</f>
        <v>В.к.  80  кг</v>
      </c>
    </row>
    <row r="4" ht="12.0" customHeight="1">
      <c r="C4" s="291" t="s">
        <v>117</v>
      </c>
    </row>
    <row r="5" ht="12.0" customHeight="1">
      <c r="A5" s="292" t="s">
        <v>124</v>
      </c>
      <c r="B5" s="292" t="s">
        <v>8</v>
      </c>
      <c r="C5" s="293" t="s">
        <v>9</v>
      </c>
      <c r="D5" s="292" t="s">
        <v>98</v>
      </c>
      <c r="E5" s="294" t="s">
        <v>99</v>
      </c>
      <c r="F5" s="239"/>
      <c r="G5" s="292" t="s">
        <v>100</v>
      </c>
      <c r="H5" s="292" t="s">
        <v>102</v>
      </c>
      <c r="I5" s="292" t="s">
        <v>103</v>
      </c>
    </row>
    <row r="6" ht="12.0" customHeight="1">
      <c r="A6" s="224"/>
      <c r="B6" s="224"/>
      <c r="C6" s="224"/>
      <c r="D6" s="224"/>
      <c r="E6" s="295"/>
      <c r="F6" s="296"/>
      <c r="G6" s="224"/>
      <c r="H6" s="224"/>
      <c r="I6" s="224"/>
    </row>
    <row r="7" ht="30.0" customHeight="1">
      <c r="A7" s="297"/>
      <c r="B7" s="298" t="str">
        <f>'пр.хода'!C22</f>
        <v/>
      </c>
      <c r="C7" s="170" t="str">
        <f>IFERROR(VLOOKUP(B7,'пр.взв'!$D$6:$Q$12,2,0),"")</f>
        <v/>
      </c>
      <c r="D7" s="170" t="str">
        <f>IFERROR(VLOOKUP(B7,'пр.взв'!$D$6:$Q$12,5,0),"")</f>
        <v/>
      </c>
      <c r="E7" s="171" t="str">
        <f>IFERROR(VLOOKUP(B7,'пр.взв'!$D$6:$Q$12,6,0),"")</f>
        <v/>
      </c>
      <c r="F7" s="172" t="str">
        <f>IFERROR(VLOOKUP(B7,'пр.взв'!$D$6:$Q$12,7,0),"")</f>
        <v/>
      </c>
      <c r="G7" s="299"/>
      <c r="H7" s="172"/>
      <c r="I7" s="300"/>
    </row>
    <row r="8" ht="30.0" customHeight="1">
      <c r="A8" s="301"/>
      <c r="B8" s="298" t="str">
        <f>'пр.хода'!C26</f>
        <v/>
      </c>
      <c r="C8" s="170" t="str">
        <f>IFERROR(VLOOKUP(B8,'пр.взв'!$D$6:$Q$12,2,0),"")</f>
        <v/>
      </c>
      <c r="D8" s="170" t="str">
        <f>IFERROR(VLOOKUP(B8,'пр.взв'!$D$6:$Q$12,5,0),"")</f>
        <v/>
      </c>
      <c r="E8" s="171" t="str">
        <f>IFERROR(VLOOKUP(B8,'пр.взв'!$D$6:$Q$12,6,0),"")</f>
        <v/>
      </c>
      <c r="F8" s="172" t="str">
        <f>IFERROR(VLOOKUP(B8,'пр.взв'!$D$6:$Q$12,7,0),"")</f>
        <v/>
      </c>
      <c r="G8" s="299"/>
      <c r="H8" s="300"/>
      <c r="I8" s="300"/>
    </row>
    <row r="9" ht="29.25" customHeight="1">
      <c r="A9" s="133" t="s">
        <v>125</v>
      </c>
      <c r="B9" s="133"/>
    </row>
    <row r="10" ht="19.5" customHeight="1">
      <c r="B10" s="133" t="s">
        <v>79</v>
      </c>
      <c r="C10" s="302"/>
      <c r="D10" s="302"/>
      <c r="E10" s="302"/>
      <c r="F10" s="302"/>
      <c r="G10" s="302"/>
      <c r="H10" s="302"/>
      <c r="I10" s="302"/>
    </row>
    <row r="11" ht="19.5" customHeight="1">
      <c r="B11" s="133" t="s">
        <v>81</v>
      </c>
      <c r="C11" s="302"/>
      <c r="D11" s="302"/>
      <c r="E11" s="302"/>
      <c r="F11" s="302"/>
      <c r="G11" s="302"/>
      <c r="H11" s="302"/>
      <c r="I11" s="302"/>
    </row>
    <row r="12" ht="19.5" customHeight="1"/>
    <row r="13" ht="19.5" customHeight="1">
      <c r="C13" s="117" t="s">
        <v>116</v>
      </c>
      <c r="F13" s="290" t="str">
        <f>'пр.взв'!G4</f>
        <v>В.к.  80  кг</v>
      </c>
    </row>
    <row r="14" ht="24.0" customHeight="1">
      <c r="C14" s="291" t="s">
        <v>119</v>
      </c>
      <c r="F14" s="61" t="str">
        <f>('пр.взв'!D4)</f>
        <v/>
      </c>
    </row>
    <row r="15" ht="12.0" customHeight="1">
      <c r="A15" s="292" t="s">
        <v>124</v>
      </c>
      <c r="B15" s="292" t="s">
        <v>8</v>
      </c>
      <c r="C15" s="293" t="s">
        <v>9</v>
      </c>
      <c r="D15" s="292" t="s">
        <v>98</v>
      </c>
      <c r="E15" s="294" t="s">
        <v>99</v>
      </c>
      <c r="F15" s="239"/>
      <c r="G15" s="292" t="s">
        <v>100</v>
      </c>
      <c r="H15" s="292" t="s">
        <v>102</v>
      </c>
      <c r="I15" s="292" t="s">
        <v>103</v>
      </c>
    </row>
    <row r="16" ht="12.0" customHeight="1">
      <c r="A16" s="224"/>
      <c r="B16" s="224"/>
      <c r="C16" s="224"/>
      <c r="D16" s="224"/>
      <c r="E16" s="295"/>
      <c r="F16" s="296"/>
      <c r="G16" s="224"/>
      <c r="H16" s="224"/>
      <c r="I16" s="224"/>
    </row>
    <row r="17" ht="30.0" customHeight="1">
      <c r="A17" s="297"/>
      <c r="B17" s="303" t="str">
        <f>'пр.хода'!T22</f>
        <v/>
      </c>
      <c r="C17" s="170" t="str">
        <f>IFERROR(VLOOKUP(B17,'пр.взв'!$D$6:$Q$12,2,0),"")</f>
        <v/>
      </c>
      <c r="D17" s="170" t="str">
        <f>IFERROR(VLOOKUP(B17,'пр.взв'!$D$6:$Q$12,5,0),"")</f>
        <v/>
      </c>
      <c r="E17" s="171" t="str">
        <f>IFERROR(VLOOKUP(B17,'пр.взв'!$D$6:$Q$12,6,0),"")</f>
        <v/>
      </c>
      <c r="F17" s="172" t="str">
        <f>IFERROR(VLOOKUP(B17,'пр.взв'!$D$6:$Q$12,7,0),"")</f>
        <v/>
      </c>
      <c r="G17" s="304"/>
      <c r="H17" s="172"/>
      <c r="I17" s="300"/>
    </row>
    <row r="18" ht="30.0" customHeight="1">
      <c r="A18" s="301"/>
      <c r="B18" s="298" t="str">
        <f>'пр.хода'!T26</f>
        <v/>
      </c>
      <c r="C18" s="170" t="str">
        <f>IFERROR(VLOOKUP(B18,'пр.взв'!$D$6:$Q$12,2,0),"")</f>
        <v/>
      </c>
      <c r="D18" s="170" t="str">
        <f>IFERROR(VLOOKUP(B18,'пр.взв'!$D$6:$Q$12,5,0),"")</f>
        <v/>
      </c>
      <c r="E18" s="171" t="str">
        <f>IFERROR(VLOOKUP(B18,'пр.взв'!$D$6:$Q$12,6,0),"")</f>
        <v/>
      </c>
      <c r="F18" s="172" t="str">
        <f>IFERROR(VLOOKUP(B18,'пр.взв'!$D$6:$Q$12,7,0),"")</f>
        <v/>
      </c>
      <c r="G18" s="304"/>
      <c r="H18" s="300"/>
      <c r="I18" s="300"/>
    </row>
    <row r="19" ht="29.25" customHeight="1">
      <c r="A19" s="133" t="s">
        <v>125</v>
      </c>
      <c r="B19" s="133"/>
    </row>
    <row r="20" ht="19.5" customHeight="1">
      <c r="B20" s="133" t="s">
        <v>79</v>
      </c>
      <c r="C20" s="302"/>
      <c r="D20" s="302"/>
      <c r="E20" s="302"/>
      <c r="F20" s="302"/>
      <c r="G20" s="302"/>
      <c r="H20" s="302"/>
      <c r="I20" s="302"/>
    </row>
    <row r="21" ht="19.5" customHeight="1">
      <c r="B21" s="133" t="s">
        <v>81</v>
      </c>
      <c r="C21" s="302"/>
      <c r="D21" s="302"/>
      <c r="E21" s="302"/>
      <c r="F21" s="302"/>
      <c r="G21" s="302"/>
      <c r="H21" s="302"/>
      <c r="I21" s="302"/>
    </row>
    <row r="22" ht="19.5" customHeight="1"/>
    <row r="23" ht="19.5" customHeight="1"/>
    <row r="24" ht="7.5" customHeight="1"/>
    <row r="25" ht="23.25" customHeight="1">
      <c r="C25" s="305" t="s">
        <v>80</v>
      </c>
      <c r="F25" s="61" t="str">
        <f>'пр.взв'!G4</f>
        <v>В.к.  80  кг</v>
      </c>
    </row>
    <row r="26" ht="12.0" customHeight="1">
      <c r="A26" s="292" t="s">
        <v>124</v>
      </c>
      <c r="B26" s="292" t="s">
        <v>8</v>
      </c>
      <c r="C26" s="293" t="s">
        <v>9</v>
      </c>
      <c r="D26" s="292" t="s">
        <v>98</v>
      </c>
      <c r="E26" s="294" t="s">
        <v>99</v>
      </c>
      <c r="F26" s="239"/>
      <c r="G26" s="292" t="s">
        <v>100</v>
      </c>
      <c r="H26" s="292" t="s">
        <v>102</v>
      </c>
      <c r="I26" s="292" t="s">
        <v>103</v>
      </c>
    </row>
    <row r="27" ht="12.0" customHeight="1">
      <c r="A27" s="224"/>
      <c r="B27" s="224"/>
      <c r="C27" s="224"/>
      <c r="D27" s="224"/>
      <c r="E27" s="245"/>
      <c r="F27" s="246"/>
      <c r="G27" s="224"/>
      <c r="H27" s="224"/>
      <c r="I27" s="224"/>
    </row>
    <row r="28" ht="30.0" customHeight="1">
      <c r="A28" s="297"/>
      <c r="B28" s="303" t="str">
        <f>'пр.хода'!H11</f>
        <v/>
      </c>
      <c r="C28" s="170" t="str">
        <f>IFERROR(VLOOKUP(B28,'пр.взв'!$D$6:$Q$12,2,0),"")</f>
        <v/>
      </c>
      <c r="D28" s="170" t="str">
        <f>IFERROR(VLOOKUP(B28,'пр.взв'!$D$6:$Q$12,5,0),"")</f>
        <v/>
      </c>
      <c r="E28" s="171" t="str">
        <f>IFERROR(VLOOKUP(B28,'пр.взв'!$D$6:$Q$12,6,0),"")</f>
        <v/>
      </c>
      <c r="F28" s="172" t="str">
        <f>IFERROR(VLOOKUP(B28,'пр.взв'!$D$6:$Q$12,7,0),"")</f>
        <v/>
      </c>
      <c r="G28" s="304"/>
      <c r="H28" s="172"/>
      <c r="I28" s="300"/>
    </row>
    <row r="29" ht="30.0" customHeight="1">
      <c r="A29" s="301"/>
      <c r="B29" s="303" t="str">
        <f>'пр.хода'!P11</f>
        <v/>
      </c>
      <c r="C29" s="170" t="str">
        <f>IFERROR(VLOOKUP(B29,'пр.взв'!$D$6:$Q$12,2,0),"")</f>
        <v/>
      </c>
      <c r="D29" s="170" t="str">
        <f>IFERROR(VLOOKUP(B29,'пр.взв'!$D$6:$Q$12,5,0),"")</f>
        <v/>
      </c>
      <c r="E29" s="171" t="str">
        <f>IFERROR(VLOOKUP(B29,'пр.взв'!$D$6:$Q$12,6,0),"")</f>
        <v/>
      </c>
      <c r="F29" s="172" t="str">
        <f>IFERROR(VLOOKUP(B29,'пр.взв'!$D$6:$Q$12,7,0),"")</f>
        <v/>
      </c>
      <c r="G29" s="304"/>
      <c r="H29" s="300"/>
      <c r="I29" s="300"/>
    </row>
    <row r="30" ht="29.25" customHeight="1">
      <c r="A30" s="133" t="s">
        <v>125</v>
      </c>
      <c r="B30" s="133"/>
    </row>
    <row r="31" ht="19.5" customHeight="1">
      <c r="B31" s="133" t="s">
        <v>79</v>
      </c>
      <c r="C31" s="302"/>
      <c r="D31" s="302"/>
      <c r="E31" s="302"/>
      <c r="F31" s="302"/>
      <c r="G31" s="302"/>
      <c r="H31" s="302"/>
      <c r="I31" s="302"/>
    </row>
    <row r="32" ht="19.5" customHeight="1">
      <c r="B32" s="133" t="s">
        <v>81</v>
      </c>
      <c r="C32" s="302"/>
      <c r="D32" s="302"/>
      <c r="E32" s="302"/>
      <c r="F32" s="302"/>
      <c r="G32" s="302"/>
      <c r="H32" s="302"/>
      <c r="I32" s="302"/>
    </row>
  </sheetData>
  <mergeCells count="25">
    <mergeCell ref="H5:H6"/>
    <mergeCell ref="I5:I6"/>
    <mergeCell ref="A1:I1"/>
    <mergeCell ref="A5:A6"/>
    <mergeCell ref="B5:B6"/>
    <mergeCell ref="C5:C6"/>
    <mergeCell ref="D5:D6"/>
    <mergeCell ref="E5:F6"/>
    <mergeCell ref="G5:G6"/>
    <mergeCell ref="B15:B16"/>
    <mergeCell ref="C15:C16"/>
    <mergeCell ref="D15:D16"/>
    <mergeCell ref="E15:F16"/>
    <mergeCell ref="G15:G16"/>
    <mergeCell ref="H15:H16"/>
    <mergeCell ref="I15:I16"/>
    <mergeCell ref="H26:H27"/>
    <mergeCell ref="I26:I27"/>
    <mergeCell ref="A15:A16"/>
    <mergeCell ref="A26:A27"/>
    <mergeCell ref="B26:B27"/>
    <mergeCell ref="C26:C27"/>
    <mergeCell ref="D26:D27"/>
    <mergeCell ref="E26:F27"/>
    <mergeCell ref="G26:G27"/>
  </mergeCells>
  <printOptions horizontalCentered="1"/>
  <pageMargins bottom="0.1968503937007874" footer="0.0" header="0.0" left="0.1968503937007874" right="0.1968503937007874" top="0.1968503937007874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/>
  </sheetPr>
  <sheetViews>
    <sheetView workbookViewId="0"/>
  </sheetViews>
  <sheetFormatPr customHeight="1" defaultColWidth="14.43" defaultRowHeight="15.0"/>
  <cols>
    <col customWidth="1" min="1" max="1" width="8.29"/>
    <col customWidth="1" min="2" max="7" width="8.71"/>
    <col customWidth="1" min="8" max="8" width="24.14"/>
    <col customWidth="1" min="9" max="9" width="5.0"/>
  </cols>
  <sheetData>
    <row r="1" ht="38.25" customHeight="1">
      <c r="A1" s="274" t="str">
        <f>'пр.взв'!C2</f>
        <v>Чемпионат России по самбо среди женщин (отбор на Чемпионат Мира и Европы) ЕКП № 23747</v>
      </c>
      <c r="B1" s="55"/>
      <c r="C1" s="55"/>
      <c r="D1" s="55"/>
      <c r="E1" s="55"/>
      <c r="F1" s="55"/>
      <c r="G1" s="55"/>
      <c r="H1" s="56"/>
    </row>
    <row r="2" ht="12.0" customHeight="1">
      <c r="A2" s="306" t="str">
        <f>'пр.взв'!A3</f>
        <v/>
      </c>
      <c r="B2" s="307"/>
      <c r="C2" s="307"/>
      <c r="D2" s="307"/>
      <c r="E2" s="307"/>
      <c r="F2" s="307"/>
      <c r="G2" s="307"/>
      <c r="H2" s="307"/>
    </row>
    <row r="3" ht="12.0" customHeight="1">
      <c r="A3" s="308" t="s">
        <v>126</v>
      </c>
    </row>
    <row r="4" ht="12.0" customHeight="1">
      <c r="B4" s="309"/>
      <c r="C4" s="310"/>
      <c r="D4" s="311" t="str">
        <f>'пр.взв'!G4</f>
        <v>В.к.  80  кг</v>
      </c>
      <c r="E4" s="55"/>
      <c r="F4" s="56"/>
      <c r="G4" s="310"/>
      <c r="H4" s="310"/>
    </row>
    <row r="5" ht="12.0" customHeight="1">
      <c r="A5" s="310"/>
      <c r="B5" s="310"/>
      <c r="C5" s="310"/>
      <c r="D5" s="310"/>
      <c r="E5" s="310"/>
      <c r="F5" s="310"/>
      <c r="G5" s="310"/>
      <c r="H5" s="310"/>
    </row>
    <row r="6" ht="12.0" customHeight="1">
      <c r="A6" s="312" t="s">
        <v>127</v>
      </c>
      <c r="B6" s="313" t="str">
        <f>IFERROR(VLOOKUP(I6,'пр.взв'!$D$6:$Q$12,3,0),"")</f>
        <v/>
      </c>
      <c r="C6" s="307"/>
      <c r="D6" s="307"/>
      <c r="E6" s="307"/>
      <c r="F6" s="307"/>
      <c r="G6" s="307"/>
      <c r="H6" s="314" t="str">
        <f>IFERROR(VLOOKUP(I6,'пр.взв'!$D$6:$Q$12,4,0),"")</f>
        <v/>
      </c>
      <c r="I6" s="315" t="str">
        <f>'Ит.пр'!B6</f>
        <v/>
      </c>
    </row>
    <row r="7" ht="12.0" customHeight="1">
      <c r="A7" s="316"/>
      <c r="H7" s="101"/>
      <c r="I7" s="315"/>
    </row>
    <row r="8" ht="12.0" customHeight="1">
      <c r="A8" s="316"/>
      <c r="B8" s="317" t="str">
        <f>IFERROR(VLOOKUP(I6,'пр.взв'!$D$6:$Q$12,6,0),"")</f>
        <v/>
      </c>
      <c r="E8" s="317" t="str">
        <f>IFERROR(VLOOKUP(I6,'пр.взв'!$D$6:$Q$12,7,0),"")</f>
        <v/>
      </c>
      <c r="H8" s="101"/>
      <c r="I8" s="315"/>
    </row>
    <row r="9" ht="12.0" customHeight="1">
      <c r="A9" s="318"/>
      <c r="B9" s="69"/>
      <c r="C9" s="69"/>
      <c r="D9" s="69"/>
      <c r="E9" s="69"/>
      <c r="F9" s="69"/>
      <c r="G9" s="69"/>
      <c r="H9" s="96"/>
      <c r="I9" s="315"/>
    </row>
    <row r="10" ht="12.0" customHeight="1">
      <c r="A10" s="310"/>
      <c r="B10" s="310"/>
      <c r="C10" s="310"/>
      <c r="D10" s="310"/>
      <c r="E10" s="310"/>
      <c r="F10" s="310"/>
      <c r="G10" s="310"/>
      <c r="H10" s="310"/>
      <c r="I10" s="315"/>
    </row>
    <row r="11" ht="18.0" customHeight="1">
      <c r="A11" s="319" t="s">
        <v>128</v>
      </c>
      <c r="B11" s="313" t="str">
        <f>IFERROR(VLOOKUP(I11,'пр.взв'!$D$6:$Q$12,3,0),"")</f>
        <v/>
      </c>
      <c r="C11" s="307"/>
      <c r="D11" s="307"/>
      <c r="E11" s="307"/>
      <c r="F11" s="307"/>
      <c r="G11" s="307"/>
      <c r="H11" s="314" t="str">
        <f>IFERROR(VLOOKUP(I11,'пр.взв'!$D$6:$Q$12,4,0),"")</f>
        <v/>
      </c>
      <c r="I11" s="315" t="str">
        <f>'Ит.пр'!B7</f>
        <v/>
      </c>
    </row>
    <row r="12" ht="18.0" customHeight="1">
      <c r="A12" s="316"/>
      <c r="H12" s="101"/>
      <c r="I12" s="315"/>
    </row>
    <row r="13" ht="12.0" customHeight="1">
      <c r="A13" s="316"/>
      <c r="B13" s="317" t="str">
        <f>IFERROR(VLOOKUP(I11,'пр.взв'!$D$6:$Q$12,6,0),"")</f>
        <v/>
      </c>
      <c r="E13" s="317" t="str">
        <f>IFERROR(VLOOKUP(I11,'пр.взв'!$D$6:$Q$12,7,0),"")</f>
        <v/>
      </c>
      <c r="H13" s="101"/>
      <c r="I13" s="315"/>
    </row>
    <row r="14" ht="12.0" customHeight="1">
      <c r="A14" s="318"/>
      <c r="B14" s="69"/>
      <c r="C14" s="69"/>
      <c r="D14" s="69"/>
      <c r="E14" s="69"/>
      <c r="F14" s="69"/>
      <c r="G14" s="69"/>
      <c r="H14" s="96"/>
      <c r="I14" s="315"/>
    </row>
    <row r="15" ht="12.0" customHeight="1">
      <c r="A15" s="310"/>
      <c r="B15" s="310"/>
      <c r="C15" s="310"/>
      <c r="D15" s="310"/>
      <c r="E15" s="310"/>
      <c r="F15" s="310"/>
      <c r="G15" s="310"/>
      <c r="H15" s="310"/>
      <c r="I15" s="315"/>
    </row>
    <row r="16" ht="18.0" customHeight="1">
      <c r="A16" s="320" t="s">
        <v>129</v>
      </c>
      <c r="B16" s="313" t="str">
        <f>IFERROR(VLOOKUP(I16,'пр.взв'!$D$6:$Q$12,3,0),"")</f>
        <v/>
      </c>
      <c r="C16" s="307"/>
      <c r="D16" s="307"/>
      <c r="E16" s="307"/>
      <c r="F16" s="307"/>
      <c r="G16" s="307"/>
      <c r="H16" s="314" t="str">
        <f>IFERROR(VLOOKUP(I16,'пр.взв'!$D$6:$Q$12,4,0),"")</f>
        <v/>
      </c>
      <c r="I16" s="315" t="str">
        <f>'Ит.пр'!B8</f>
        <v/>
      </c>
    </row>
    <row r="17" ht="18.0" customHeight="1">
      <c r="A17" s="316"/>
      <c r="H17" s="101"/>
      <c r="I17" s="315"/>
    </row>
    <row r="18" ht="12.0" customHeight="1">
      <c r="A18" s="316"/>
      <c r="B18" s="317" t="str">
        <f>IFERROR(VLOOKUP(I16,'пр.взв'!$D$6:$Q$12,6,0),"")</f>
        <v/>
      </c>
      <c r="E18" s="317" t="str">
        <f>IFERROR(VLOOKUP(I16,'пр.взв'!$D$6:$Q$12,7,0),"")</f>
        <v/>
      </c>
      <c r="H18" s="101"/>
      <c r="I18" s="315"/>
    </row>
    <row r="19" ht="12.0" customHeight="1">
      <c r="A19" s="318"/>
      <c r="B19" s="69"/>
      <c r="C19" s="69"/>
      <c r="D19" s="69"/>
      <c r="E19" s="69"/>
      <c r="F19" s="69"/>
      <c r="G19" s="69"/>
      <c r="H19" s="96"/>
      <c r="I19" s="315"/>
    </row>
    <row r="20" ht="12.0" customHeight="1">
      <c r="A20" s="310"/>
      <c r="B20" s="310"/>
      <c r="C20" s="310"/>
      <c r="D20" s="310"/>
      <c r="E20" s="310"/>
      <c r="F20" s="310"/>
      <c r="G20" s="310"/>
      <c r="H20" s="310"/>
      <c r="I20" s="315"/>
    </row>
    <row r="21" ht="18.0" customHeight="1">
      <c r="A21" s="320" t="s">
        <v>129</v>
      </c>
      <c r="B21" s="313" t="str">
        <f>IFERROR(VLOOKUP(I21,'пр.взв'!$D$6:$Q$12,3,0),"")</f>
        <v/>
      </c>
      <c r="C21" s="307"/>
      <c r="D21" s="307"/>
      <c r="E21" s="307"/>
      <c r="F21" s="307"/>
      <c r="G21" s="307"/>
      <c r="H21" s="314" t="str">
        <f>IFERROR(VLOOKUP(I21,'пр.взв'!$D$6:$Q$12,4,0),"")</f>
        <v/>
      </c>
      <c r="I21" s="315" t="str">
        <f>'Ит.пр'!B9</f>
        <v/>
      </c>
    </row>
    <row r="22" ht="18.0" customHeight="1">
      <c r="A22" s="316"/>
      <c r="H22" s="101"/>
      <c r="I22" s="315"/>
    </row>
    <row r="23" ht="12.0" customHeight="1">
      <c r="A23" s="316"/>
      <c r="B23" s="317" t="str">
        <f>IFERROR(VLOOKUP(I21,'пр.взв'!$D$6:$Q$12,6,0),"")</f>
        <v/>
      </c>
      <c r="E23" s="317" t="str">
        <f>IFERROR(VLOOKUP(I21,'пр.взв'!$D$6:$Q$12,7,0),"")</f>
        <v/>
      </c>
      <c r="H23" s="101"/>
    </row>
    <row r="24" ht="12.0" customHeight="1">
      <c r="A24" s="318"/>
      <c r="B24" s="69"/>
      <c r="C24" s="69"/>
      <c r="D24" s="69"/>
      <c r="E24" s="69"/>
      <c r="F24" s="69"/>
      <c r="G24" s="69"/>
      <c r="H24" s="96"/>
    </row>
    <row r="25" ht="12.0" customHeight="1">
      <c r="A25" s="310"/>
      <c r="B25" s="310"/>
      <c r="C25" s="310"/>
      <c r="D25" s="310"/>
      <c r="E25" s="310"/>
      <c r="F25" s="310"/>
      <c r="G25" s="310"/>
      <c r="H25" s="310"/>
    </row>
    <row r="26" ht="12.0" customHeight="1">
      <c r="A26" s="310" t="s">
        <v>130</v>
      </c>
      <c r="B26" s="310"/>
      <c r="C26" s="310"/>
      <c r="D26" s="310"/>
      <c r="E26" s="310"/>
      <c r="F26" s="310"/>
      <c r="G26" s="310"/>
      <c r="H26" s="310"/>
    </row>
    <row r="27" ht="12.0" customHeight="1"/>
    <row r="28" ht="12.0" customHeight="1">
      <c r="A28" s="321" t="str">
        <f>IFERROR(VLOOKUP(I6,'пр.взв'!$D$6:$Q$12,10,0),"")</f>
        <v/>
      </c>
      <c r="B28" s="307"/>
      <c r="C28" s="307"/>
      <c r="D28" s="307"/>
      <c r="E28" s="307"/>
      <c r="F28" s="307"/>
      <c r="G28" s="307"/>
      <c r="H28" s="73"/>
      <c r="I28" s="62" t="str">
        <f>I6</f>
        <v/>
      </c>
    </row>
    <row r="29" ht="12.0" customHeight="1">
      <c r="A29" s="95"/>
      <c r="B29" s="69"/>
      <c r="C29" s="69"/>
      <c r="D29" s="69"/>
      <c r="E29" s="69"/>
      <c r="F29" s="69"/>
      <c r="G29" s="69"/>
      <c r="H29" s="96"/>
    </row>
    <row r="30" ht="12.0" customHeight="1"/>
    <row r="31" ht="12.0" hidden="1" customHeight="1"/>
    <row r="32" ht="12.0" hidden="1" customHeight="1"/>
    <row r="33" ht="12.0" hidden="1" customHeight="1"/>
    <row r="34" ht="9.75" hidden="1" customHeight="1"/>
    <row r="35" ht="12.0" customHeight="1"/>
    <row r="36" ht="12.0" customHeight="1">
      <c r="A36" s="310" t="s">
        <v>131</v>
      </c>
      <c r="B36" s="310"/>
      <c r="C36" s="310"/>
      <c r="D36" s="310"/>
      <c r="E36" s="310"/>
      <c r="F36" s="310"/>
      <c r="G36" s="310"/>
      <c r="H36" s="310"/>
    </row>
    <row r="37" ht="12.0" customHeight="1">
      <c r="A37" s="310"/>
      <c r="B37" s="310"/>
      <c r="C37" s="310"/>
      <c r="D37" s="310"/>
      <c r="E37" s="310"/>
      <c r="F37" s="310"/>
      <c r="G37" s="310"/>
      <c r="H37" s="310"/>
    </row>
    <row r="38" ht="12.0" customHeight="1">
      <c r="A38" s="310"/>
      <c r="B38" s="310"/>
      <c r="C38" s="310"/>
      <c r="D38" s="310"/>
      <c r="E38" s="310"/>
      <c r="F38" s="310"/>
      <c r="G38" s="310"/>
      <c r="H38" s="310"/>
    </row>
    <row r="39" ht="12.0" customHeight="1">
      <c r="A39" s="322"/>
      <c r="B39" s="322"/>
      <c r="C39" s="322"/>
      <c r="D39" s="322"/>
      <c r="E39" s="322"/>
      <c r="F39" s="322"/>
      <c r="G39" s="322"/>
      <c r="H39" s="322"/>
    </row>
    <row r="40" ht="12.0" customHeight="1">
      <c r="A40" s="310"/>
      <c r="B40" s="310"/>
      <c r="C40" s="310"/>
      <c r="D40" s="310"/>
      <c r="E40" s="310"/>
      <c r="F40" s="310"/>
      <c r="G40" s="310"/>
      <c r="H40" s="310"/>
    </row>
    <row r="41" ht="12.0" customHeight="1">
      <c r="A41" s="322"/>
      <c r="B41" s="322"/>
      <c r="C41" s="322"/>
      <c r="D41" s="322"/>
      <c r="E41" s="322"/>
      <c r="F41" s="322"/>
      <c r="G41" s="322"/>
      <c r="H41" s="322"/>
    </row>
    <row r="42" ht="12.0" customHeight="1">
      <c r="A42" s="323"/>
      <c r="B42" s="323"/>
      <c r="C42" s="323"/>
      <c r="D42" s="323"/>
      <c r="E42" s="323"/>
      <c r="F42" s="323"/>
      <c r="G42" s="323"/>
      <c r="H42" s="323"/>
    </row>
    <row r="43" ht="12.0" customHeight="1">
      <c r="A43" s="322"/>
      <c r="B43" s="322"/>
      <c r="C43" s="322"/>
      <c r="D43" s="322"/>
      <c r="E43" s="322"/>
      <c r="F43" s="322"/>
      <c r="G43" s="322"/>
      <c r="H43" s="322"/>
    </row>
    <row r="44" ht="12.0" customHeight="1">
      <c r="A44" s="323"/>
      <c r="B44" s="323"/>
      <c r="C44" s="323"/>
      <c r="D44" s="323"/>
      <c r="E44" s="323"/>
      <c r="F44" s="323"/>
      <c r="G44" s="323"/>
      <c r="H44" s="323"/>
    </row>
  </sheetData>
  <mergeCells count="25">
    <mergeCell ref="B8:D9"/>
    <mergeCell ref="E8:H9"/>
    <mergeCell ref="A1:H1"/>
    <mergeCell ref="A2:H2"/>
    <mergeCell ref="A3:H3"/>
    <mergeCell ref="D4:F4"/>
    <mergeCell ref="A6:A9"/>
    <mergeCell ref="B6:G7"/>
    <mergeCell ref="H6:H7"/>
    <mergeCell ref="B16:G17"/>
    <mergeCell ref="B18:D19"/>
    <mergeCell ref="A21:A24"/>
    <mergeCell ref="B21:G22"/>
    <mergeCell ref="H21:H22"/>
    <mergeCell ref="B23:D24"/>
    <mergeCell ref="E23:H24"/>
    <mergeCell ref="A28:H29"/>
    <mergeCell ref="A11:A14"/>
    <mergeCell ref="B11:G12"/>
    <mergeCell ref="H11:H12"/>
    <mergeCell ref="B13:D14"/>
    <mergeCell ref="E13:H14"/>
    <mergeCell ref="A16:A19"/>
    <mergeCell ref="H16:H17"/>
    <mergeCell ref="E18:H19"/>
  </mergeCells>
  <printOptions/>
  <pageMargins bottom="0.7874015748031497" footer="0.0" header="0.0" left="0.7480314960629921" right="0.7480314960629921" top="0.7874015748031497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" width="20.86"/>
    <col customWidth="1" min="3" max="3" width="12.29"/>
    <col customWidth="1" min="4" max="4" width="10.43"/>
    <col customWidth="1" min="5" max="5" width="4.71"/>
    <col customWidth="1" min="6" max="6" width="20.86"/>
    <col customWidth="1" min="7" max="7" width="4.71"/>
    <col customWidth="1" min="8" max="8" width="19.57"/>
    <col customWidth="1" min="9" max="9" width="5.57"/>
    <col customWidth="1" min="10" max="31" width="8.71"/>
  </cols>
  <sheetData>
    <row r="1" ht="23.25" customHeight="1">
      <c r="C1" s="324" t="s">
        <v>132</v>
      </c>
      <c r="D1" s="307"/>
      <c r="E1" s="307"/>
      <c r="F1" s="307"/>
      <c r="G1" s="307"/>
      <c r="H1" s="307"/>
      <c r="I1" s="307"/>
      <c r="J1" s="73"/>
    </row>
    <row r="2" ht="26.25" customHeight="1">
      <c r="A2" s="52"/>
      <c r="B2" s="52"/>
      <c r="C2" s="325" t="str">
        <f>'пр.хода'!C3</f>
        <v>Чемпионат России по самбо среди женщин (отбор на Чемпионат Мира и Европы) ЕКП № 23747</v>
      </c>
      <c r="D2" s="69"/>
      <c r="E2" s="69"/>
      <c r="F2" s="69"/>
      <c r="G2" s="69"/>
      <c r="H2" s="69"/>
      <c r="I2" s="69"/>
      <c r="J2" s="96"/>
      <c r="K2" s="326"/>
      <c r="L2" s="326"/>
      <c r="M2" s="326"/>
      <c r="N2" s="326"/>
      <c r="O2" s="326"/>
      <c r="P2" s="326"/>
      <c r="Q2" s="326"/>
      <c r="R2" s="326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</row>
    <row r="3" ht="12.75" customHeight="1">
      <c r="A3" s="57"/>
      <c r="B3" s="58" t="str">
        <f>'пр.хода'!C4</f>
        <v>27.02 - 03.03.2023 г.                                                                                        г. Пермь</v>
      </c>
      <c r="M3" s="57"/>
      <c r="N3" s="57"/>
      <c r="O3" s="57"/>
      <c r="P3" s="57"/>
      <c r="Q3" s="57"/>
      <c r="R3" s="57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</row>
    <row r="4" ht="27.0" customHeight="1">
      <c r="A4" s="327"/>
      <c r="B4" s="327"/>
      <c r="C4" s="327"/>
      <c r="D4" s="327"/>
      <c r="E4" s="327"/>
      <c r="F4" s="61" t="str">
        <f>'пр.взв'!D4</f>
        <v/>
      </c>
      <c r="G4" s="327"/>
      <c r="H4" s="327"/>
      <c r="I4" s="327"/>
      <c r="J4" s="327"/>
      <c r="K4" s="327"/>
      <c r="L4" s="327"/>
      <c r="M4" s="327"/>
    </row>
    <row r="5" ht="12.0" customHeight="1">
      <c r="A5" s="63" t="s">
        <v>79</v>
      </c>
      <c r="E5" s="67"/>
      <c r="F5" s="67"/>
      <c r="G5" s="67"/>
      <c r="H5" s="67"/>
      <c r="I5" s="67"/>
      <c r="J5" s="67"/>
      <c r="K5" s="67"/>
      <c r="L5" s="67"/>
      <c r="M5" s="67"/>
    </row>
    <row r="6" ht="13.5" customHeight="1">
      <c r="A6" s="328">
        <v>1.0</v>
      </c>
      <c r="B6" s="329" t="str">
        <f>VLOOKUP('стартвый '!A6:A7,'пр.взв'!B$6:N$12,2,FALSE)</f>
        <v>#N/A</v>
      </c>
      <c r="C6" s="292" t="str">
        <f>VLOOKUP(A6,'пр.взв'!B$6:N$12,3,FALSE)</f>
        <v>#N/A</v>
      </c>
      <c r="D6" s="292" t="str">
        <f>VLOOKUP(A6,'пр.взв'!B$6:N$12,5,FALSE)</f>
        <v>#N/A</v>
      </c>
      <c r="E6" s="67"/>
      <c r="F6" s="67"/>
      <c r="G6" s="67"/>
      <c r="H6" s="67"/>
      <c r="I6" s="67"/>
      <c r="J6" s="67"/>
      <c r="K6" s="67"/>
      <c r="L6" s="67"/>
      <c r="M6" s="67"/>
    </row>
    <row r="7" ht="12.75" customHeight="1">
      <c r="A7" s="224"/>
      <c r="B7" s="224"/>
      <c r="C7" s="224"/>
      <c r="D7" s="224"/>
      <c r="E7" s="330"/>
      <c r="F7" s="67"/>
      <c r="G7" s="67"/>
      <c r="H7" s="67"/>
      <c r="I7" s="67"/>
      <c r="J7" s="331"/>
      <c r="K7" s="331"/>
      <c r="L7" s="331"/>
      <c r="M7" s="67"/>
    </row>
    <row r="8" ht="13.5" customHeight="1">
      <c r="A8" s="328">
        <v>5.0</v>
      </c>
      <c r="B8" s="329" t="str">
        <f>VLOOKUP('стартвый '!A8:A9,'пр.взв'!B$6:N$12,2,FALSE)</f>
        <v>#N/A</v>
      </c>
      <c r="C8" s="292" t="str">
        <f>VLOOKUP(A8,'пр.взв'!B$6:N$12,3,FALSE)</f>
        <v>#N/A</v>
      </c>
      <c r="D8" s="292" t="str">
        <f>VLOOKUP(A8,'пр.взв'!B$6:N$12,5,FALSE)</f>
        <v>#N/A</v>
      </c>
      <c r="E8" s="332"/>
      <c r="F8" s="333"/>
      <c r="G8" s="334"/>
      <c r="H8" s="67"/>
      <c r="I8" s="67"/>
      <c r="J8" s="331"/>
      <c r="K8" s="331"/>
      <c r="L8" s="331"/>
      <c r="M8" s="67"/>
    </row>
    <row r="9" ht="13.5" customHeight="1">
      <c r="A9" s="224"/>
      <c r="B9" s="224"/>
      <c r="C9" s="224"/>
      <c r="D9" s="224"/>
      <c r="E9" s="67"/>
      <c r="F9" s="67"/>
      <c r="G9" s="335"/>
      <c r="H9" s="336"/>
      <c r="I9" s="67"/>
      <c r="J9" s="67"/>
      <c r="K9" s="67"/>
      <c r="L9" s="67"/>
      <c r="M9" s="67"/>
    </row>
    <row r="10" ht="13.5" customHeight="1">
      <c r="A10" s="328">
        <v>3.0</v>
      </c>
      <c r="B10" s="329" t="str">
        <f>VLOOKUP('стартвый '!A10:A11,'пр.взв'!B$6:N$12,2,FALSE)</f>
        <v>#N/A</v>
      </c>
      <c r="C10" s="292" t="str">
        <f>VLOOKUP(A10,'пр.взв'!B$6:N$12,3,FALSE)</f>
        <v>#N/A</v>
      </c>
      <c r="D10" s="292" t="str">
        <f>VLOOKUP(A10,'пр.взв'!B$6:N$12,5,FALSE)</f>
        <v>#N/A</v>
      </c>
      <c r="E10" s="67"/>
      <c r="F10" s="67"/>
      <c r="G10" s="337"/>
      <c r="H10" s="52"/>
      <c r="I10" s="334"/>
      <c r="J10" s="67"/>
      <c r="K10" s="67"/>
      <c r="L10" s="67"/>
      <c r="M10" s="67"/>
    </row>
    <row r="11" ht="12.75" customHeight="1">
      <c r="A11" s="224"/>
      <c r="B11" s="224"/>
      <c r="C11" s="224"/>
      <c r="D11" s="224"/>
      <c r="E11" s="338"/>
      <c r="F11" s="339"/>
      <c r="G11" s="334"/>
      <c r="H11" s="67"/>
      <c r="I11" s="334"/>
      <c r="J11" s="67"/>
      <c r="K11" s="67"/>
      <c r="L11" s="67"/>
      <c r="M11" s="67"/>
    </row>
    <row r="12" ht="13.5" customHeight="1">
      <c r="A12" s="328">
        <v>7.0</v>
      </c>
      <c r="B12" s="329" t="str">
        <f>VLOOKUP('стартвый '!A12:A13,'пр.взв'!B$6:N$12,2,FALSE)</f>
        <v>#N/A</v>
      </c>
      <c r="C12" s="292" t="str">
        <f>VLOOKUP(A12,'пр.взв'!B$6:N$12,3,FALSE)</f>
        <v>#N/A</v>
      </c>
      <c r="D12" s="292" t="str">
        <f>VLOOKUP(A12,'пр.взв'!B$6:N$12,5,FALSE)</f>
        <v>#N/A</v>
      </c>
      <c r="E12" s="332"/>
      <c r="F12" s="67"/>
      <c r="G12" s="67"/>
      <c r="H12" s="67"/>
      <c r="I12" s="334"/>
      <c r="J12" s="67"/>
      <c r="K12" s="67"/>
      <c r="L12" s="67"/>
      <c r="M12" s="67"/>
    </row>
    <row r="13" ht="13.5" customHeight="1">
      <c r="A13" s="224"/>
      <c r="B13" s="224"/>
      <c r="C13" s="224"/>
      <c r="D13" s="224"/>
      <c r="E13" s="67"/>
      <c r="F13" s="67"/>
      <c r="G13" s="67"/>
      <c r="H13" s="67"/>
      <c r="I13" s="334"/>
      <c r="J13" s="67"/>
      <c r="K13" s="67"/>
      <c r="L13" s="67"/>
      <c r="M13" s="67"/>
    </row>
    <row r="14" ht="12.0" customHeight="1">
      <c r="A14" s="52"/>
      <c r="B14" s="52"/>
      <c r="C14" s="52"/>
      <c r="E14" s="67"/>
      <c r="F14" s="67"/>
      <c r="G14" s="67"/>
      <c r="H14" s="67"/>
      <c r="I14" s="334"/>
      <c r="J14" s="67"/>
      <c r="K14" s="67"/>
      <c r="L14" s="67"/>
      <c r="M14" s="67"/>
    </row>
    <row r="15" ht="17.25" customHeight="1">
      <c r="A15" s="132"/>
      <c r="E15" s="67"/>
      <c r="F15" s="67"/>
      <c r="G15" s="67"/>
      <c r="H15" s="67"/>
      <c r="I15" s="340"/>
      <c r="J15" s="341"/>
      <c r="K15" s="339"/>
      <c r="L15" s="339"/>
      <c r="M15" s="67"/>
    </row>
    <row r="16" ht="12.0" customHeight="1">
      <c r="A16" s="63" t="s">
        <v>81</v>
      </c>
      <c r="E16" s="67"/>
      <c r="F16" s="67"/>
      <c r="G16" s="67"/>
      <c r="H16" s="67"/>
      <c r="I16" s="342"/>
      <c r="J16" s="52"/>
    </row>
    <row r="17" ht="12.0" customHeight="1">
      <c r="A17" s="328">
        <v>2.0</v>
      </c>
      <c r="B17" s="329" t="str">
        <f>VLOOKUP('стартвый '!A17:A18,'пр.взв'!B$6:N$12,2,FALSE)</f>
        <v>#N/A</v>
      </c>
      <c r="C17" s="292" t="str">
        <f>VLOOKUP(A17,'пр.взв'!B$6:N$12,3,FALSE)</f>
        <v>#N/A</v>
      </c>
      <c r="D17" s="292" t="str">
        <f>VLOOKUP(A17,'пр.взв'!B$6:N$12,5,FALSE)</f>
        <v>#N/A</v>
      </c>
      <c r="E17" s="67"/>
      <c r="F17" s="67"/>
      <c r="G17" s="67"/>
      <c r="H17" s="67"/>
      <c r="I17" s="343"/>
      <c r="J17" s="52"/>
    </row>
    <row r="18" ht="12.0" customHeight="1">
      <c r="A18" s="224"/>
      <c r="B18" s="224"/>
      <c r="C18" s="224"/>
      <c r="D18" s="224"/>
      <c r="E18" s="338"/>
      <c r="F18" s="67"/>
      <c r="G18" s="67"/>
      <c r="H18" s="67"/>
      <c r="I18" s="343"/>
      <c r="J18" s="52"/>
    </row>
    <row r="19" ht="12.0" customHeight="1">
      <c r="A19" s="328">
        <v>6.0</v>
      </c>
      <c r="B19" s="329" t="str">
        <f>VLOOKUP('стартвый '!A19:A20,'пр.взв'!B$6:N$12,2,FALSE)</f>
        <v>#N/A</v>
      </c>
      <c r="C19" s="292" t="str">
        <f>VLOOKUP(A19,'пр.взв'!B$6:N$12,3,FALSE)</f>
        <v>#N/A</v>
      </c>
      <c r="D19" s="292" t="str">
        <f>VLOOKUP(A19,'пр.взв'!B$6:N$12,5,FALSE)</f>
        <v>#N/A</v>
      </c>
      <c r="E19" s="332"/>
      <c r="F19" s="333"/>
      <c r="G19" s="334"/>
      <c r="H19" s="67"/>
      <c r="I19" s="343"/>
      <c r="J19" s="52"/>
    </row>
    <row r="20" ht="12.0" customHeight="1">
      <c r="A20" s="224"/>
      <c r="B20" s="224"/>
      <c r="C20" s="224"/>
      <c r="D20" s="224"/>
      <c r="E20" s="67"/>
      <c r="F20" s="67"/>
      <c r="G20" s="335"/>
      <c r="H20" s="336"/>
      <c r="I20" s="343"/>
      <c r="J20" s="52"/>
    </row>
    <row r="21" ht="12.0" customHeight="1">
      <c r="A21" s="328">
        <v>4.0</v>
      </c>
      <c r="B21" s="329" t="str">
        <f>VLOOKUP('стартвый '!A21:A22,'пр.взв'!B$6:N$12,2,FALSE)</f>
        <v>#N/A</v>
      </c>
      <c r="C21" s="292" t="str">
        <f>VLOOKUP(A21,'пр.взв'!B$6:N$12,3,FALSE)</f>
        <v>#N/A</v>
      </c>
      <c r="D21" s="292" t="str">
        <f>VLOOKUP(A21,'пр.взв'!B$6:N$12,5,FALSE)</f>
        <v>#N/A</v>
      </c>
      <c r="E21" s="67"/>
      <c r="F21" s="67"/>
      <c r="G21" s="337"/>
      <c r="H21" s="52"/>
    </row>
    <row r="22" ht="12.0" customHeight="1">
      <c r="A22" s="224"/>
      <c r="B22" s="224"/>
      <c r="C22" s="224"/>
      <c r="D22" s="224"/>
      <c r="E22" s="338"/>
      <c r="F22" s="339"/>
      <c r="G22" s="334"/>
      <c r="H22" s="67"/>
    </row>
    <row r="23" ht="12.0" customHeight="1">
      <c r="A23" s="328">
        <v>8.0</v>
      </c>
      <c r="B23" s="329" t="str">
        <f>VLOOKUP('стартвый '!A23:A24,'пр.взв'!B$6:N$12,2,FALSE)</f>
        <v>#N/A</v>
      </c>
      <c r="C23" s="292" t="str">
        <f>VLOOKUP(A23,'пр.взв'!B$6:N$12,3,FALSE)</f>
        <v>#N/A</v>
      </c>
      <c r="D23" s="292" t="str">
        <f>VLOOKUP(A23,'пр.взв'!B$6:N$12,5,FALSE)</f>
        <v>#N/A</v>
      </c>
      <c r="E23" s="332"/>
      <c r="F23" s="67"/>
      <c r="G23" s="67"/>
      <c r="H23" s="67"/>
    </row>
    <row r="24" ht="12.0" customHeight="1">
      <c r="A24" s="224"/>
      <c r="B24" s="224"/>
      <c r="C24" s="224"/>
      <c r="D24" s="224"/>
      <c r="E24" s="67"/>
      <c r="F24" s="67"/>
      <c r="G24" s="67"/>
      <c r="H24" s="67"/>
    </row>
    <row r="25" ht="12.0" customHeight="1"/>
    <row r="26" ht="12.0" customHeight="1"/>
    <row r="27" ht="12.0" customHeight="1">
      <c r="A27" s="133" t="s">
        <v>84</v>
      </c>
      <c r="G27" s="133" t="s">
        <v>85</v>
      </c>
    </row>
    <row r="28" ht="12.0" customHeight="1"/>
    <row r="29" ht="12.0" customHeight="1">
      <c r="B29" s="344"/>
      <c r="H29" s="344"/>
    </row>
    <row r="30" ht="12.0" customHeight="1">
      <c r="B30" s="345"/>
      <c r="H30" s="345"/>
    </row>
    <row r="31" ht="12.0" customHeight="1">
      <c r="B31" s="345"/>
      <c r="C31" s="346"/>
      <c r="D31" s="344"/>
      <c r="G31" s="52"/>
      <c r="H31" s="345"/>
      <c r="I31" s="346"/>
      <c r="J31" s="346"/>
      <c r="K31" s="344"/>
    </row>
    <row r="32" ht="12.0" customHeight="1">
      <c r="B32" s="347"/>
      <c r="C32" s="52"/>
      <c r="D32" s="345"/>
      <c r="E32" s="343"/>
      <c r="F32" s="52"/>
      <c r="G32" s="52"/>
      <c r="H32" s="347"/>
      <c r="I32" s="52"/>
      <c r="J32" s="52"/>
      <c r="K32" s="345"/>
      <c r="L32" s="52"/>
    </row>
    <row r="33" ht="12.0" customHeight="1">
      <c r="C33" s="52"/>
      <c r="D33" s="345"/>
      <c r="E33" s="348"/>
      <c r="F33" s="349"/>
      <c r="G33" s="52"/>
      <c r="I33" s="52"/>
      <c r="J33" s="52"/>
      <c r="K33" s="345"/>
      <c r="L33" s="348"/>
      <c r="M33" s="349"/>
    </row>
    <row r="34" ht="12.0" customHeight="1">
      <c r="C34" s="52"/>
      <c r="D34" s="345"/>
      <c r="G34" s="52"/>
      <c r="I34" s="52"/>
      <c r="J34" s="52"/>
      <c r="K34" s="345"/>
    </row>
    <row r="35" ht="12.0" customHeight="1">
      <c r="C35" s="349"/>
      <c r="D35" s="347"/>
      <c r="G35" s="52"/>
      <c r="I35" s="349"/>
      <c r="J35" s="349"/>
      <c r="K35" s="347"/>
    </row>
    <row r="36" ht="12.0" customHeight="1">
      <c r="K36" s="52"/>
    </row>
    <row r="37" ht="12.0" customHeight="1"/>
    <row r="38" ht="12.0" customHeight="1">
      <c r="B38" s="136" t="str">
        <f>'пр.хода'!B30</f>
        <v>Гл. судья, судья ВК</v>
      </c>
      <c r="C38" s="133"/>
      <c r="D38" s="133"/>
      <c r="E38" s="133"/>
      <c r="F38" s="52"/>
      <c r="G38" s="52"/>
      <c r="H38" s="52"/>
      <c r="I38" s="133" t="str">
        <f>'пр.хода'!O30</f>
        <v>Болотский Р.М.</v>
      </c>
      <c r="J38" s="52"/>
      <c r="K38" s="52" t="str">
        <f>'пр.хода'!S30</f>
        <v/>
      </c>
    </row>
    <row r="39" ht="12.0" customHeight="1">
      <c r="B39" s="133"/>
      <c r="C39" s="133"/>
      <c r="D39" s="133"/>
      <c r="E39" s="133"/>
      <c r="F39" s="52"/>
      <c r="G39" s="52"/>
      <c r="H39" s="52"/>
      <c r="J39" s="52"/>
      <c r="K39" s="52"/>
    </row>
    <row r="40" ht="12.0" customHeight="1">
      <c r="B40" s="133" t="str">
        <f>'пр.хода'!B32</f>
        <v>Гл. секретарь, судья ВК</v>
      </c>
      <c r="D40" s="133"/>
      <c r="E40" s="350"/>
      <c r="F40" s="350"/>
      <c r="G40" s="349"/>
      <c r="H40" s="349"/>
      <c r="I40" s="133" t="str">
        <f>'пр.хода'!O32</f>
        <v>Зарипов А.А,</v>
      </c>
      <c r="J40" s="52"/>
      <c r="K40" s="52" t="s">
        <v>133</v>
      </c>
    </row>
    <row r="41" ht="12.0" customHeight="1">
      <c r="E41" s="52"/>
      <c r="F41" s="52"/>
      <c r="G41" s="52"/>
      <c r="H41" s="52"/>
      <c r="J41" s="52"/>
      <c r="K41" s="52"/>
      <c r="L41" s="147"/>
      <c r="M41" s="147"/>
    </row>
    <row r="42" ht="12.0" customHeight="1">
      <c r="D42" s="52"/>
      <c r="E42" s="52"/>
      <c r="F42" s="52"/>
      <c r="G42" s="52"/>
      <c r="H42" s="52"/>
      <c r="I42" s="52"/>
      <c r="J42" s="52"/>
      <c r="K42" s="52"/>
      <c r="M42" s="147"/>
    </row>
    <row r="43" ht="12.0" customHeight="1">
      <c r="E43" s="52"/>
      <c r="F43" s="52"/>
      <c r="G43" s="52"/>
      <c r="H43" s="52"/>
      <c r="I43" s="52"/>
      <c r="J43" s="52"/>
      <c r="K43" s="52"/>
      <c r="M43" s="147"/>
    </row>
    <row r="44" ht="12.0" customHeight="1">
      <c r="E44" s="52"/>
      <c r="F44" s="52"/>
      <c r="G44" s="52"/>
      <c r="H44" s="52"/>
      <c r="I44" s="52"/>
      <c r="J44" s="52"/>
      <c r="K44" s="52"/>
      <c r="L44" s="147"/>
      <c r="M44" s="147"/>
    </row>
    <row r="45" ht="12.0" customHeight="1"/>
    <row r="46" ht="12.0" customHeight="1"/>
    <row r="47" ht="12.0" customHeight="1"/>
    <row r="48" ht="12.0" customHeight="1"/>
    <row r="49" ht="12.0" customHeight="1"/>
    <row r="50" ht="12.0" customHeight="1"/>
    <row r="51" ht="12.0" customHeight="1"/>
    <row r="52" ht="12.0" customHeight="1"/>
    <row r="53" ht="12.0" customHeight="1"/>
    <row r="54" ht="12.0" customHeight="1"/>
    <row r="55" ht="12.0" customHeight="1"/>
    <row r="56" ht="12.0" customHeight="1"/>
    <row r="57" ht="12.0" customHeight="1"/>
    <row r="58" ht="12.0" customHeight="1"/>
    <row r="59" ht="12.0" customHeight="1"/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37">
    <mergeCell ref="C1:J1"/>
    <mergeCell ref="C2:J2"/>
    <mergeCell ref="B3:L3"/>
    <mergeCell ref="A5:B5"/>
    <mergeCell ref="B6:B7"/>
    <mergeCell ref="C6:C7"/>
    <mergeCell ref="D6:D7"/>
    <mergeCell ref="C10:C11"/>
    <mergeCell ref="D10:D11"/>
    <mergeCell ref="A6:A7"/>
    <mergeCell ref="A8:A9"/>
    <mergeCell ref="B8:B9"/>
    <mergeCell ref="C8:C9"/>
    <mergeCell ref="D8:D9"/>
    <mergeCell ref="A10:A11"/>
    <mergeCell ref="B10:B11"/>
    <mergeCell ref="C17:C18"/>
    <mergeCell ref="D17:D18"/>
    <mergeCell ref="A12:A13"/>
    <mergeCell ref="B12:B13"/>
    <mergeCell ref="C12:C13"/>
    <mergeCell ref="D12:D13"/>
    <mergeCell ref="A16:B16"/>
    <mergeCell ref="A17:A18"/>
    <mergeCell ref="B17:B18"/>
    <mergeCell ref="A21:A22"/>
    <mergeCell ref="A23:A24"/>
    <mergeCell ref="B23:B24"/>
    <mergeCell ref="C23:C24"/>
    <mergeCell ref="D23:D24"/>
    <mergeCell ref="A19:A20"/>
    <mergeCell ref="B19:B20"/>
    <mergeCell ref="C19:C20"/>
    <mergeCell ref="D19:D20"/>
    <mergeCell ref="B21:B22"/>
    <mergeCell ref="C21:C22"/>
    <mergeCell ref="D21:D22"/>
  </mergeCells>
  <printOptions horizontalCentered="1" verticalCentered="1"/>
  <pageMargins bottom="0.1968503937007874" footer="0.0" header="0.0" left="0.1968503937007874" right="0.1968503937007874" top="0.1968503937007874"/>
  <pageSetup paperSize="9" orientation="landscape"/>
  <drawing r:id="rId1"/>
</worksheet>
</file>