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за призовые места" sheetId="4" r:id="rId7"/>
    <sheet state="visible" name="Табло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<sst xmlns="http://schemas.openxmlformats.org/spreadsheetml/2006/main" count="1807" uniqueCount="379">
  <si>
    <t>select Col1,Col3,Col4,Col5,Col6,Col10,Col12,Col13,Col14,Col15,Col16,Col17 WHERE Col1&gt;1</t>
  </si>
  <si>
    <t>ПРОТОКОЛ ВЗВЕШИВАНИЯ  БОЕВОЕ САМБО</t>
  </si>
  <si>
    <t>https://docs.google.com/spreadsheets/d/1rKfsKa6WmRbizI2Vsft_Oh4qzmnej0rfhiwi6Wf8WXM/edit#gid=946786355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</si>
  <si>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</si>
  <si>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</si>
  <si>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</si>
  <si>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</si>
  <si>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</si>
  <si>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</si>
  <si>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</si>
  <si>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</si>
  <si>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</si>
  <si>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</si>
  <si>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</si>
  <si>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</si>
  <si>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</si>
  <si>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</si>
  <si>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БУДАКОВ Наил</t>
  </si>
  <si>
    <t>БУДАКОВ Наил Намиг Оглы</t>
  </si>
  <si>
    <t>01.05.93, МС</t>
  </si>
  <si>
    <t>МС</t>
  </si>
  <si>
    <t>ПФО</t>
  </si>
  <si>
    <t>Самарская обл., Самара, ГАУ ДО СО СШОР 1</t>
  </si>
  <si>
    <t>Самарская</t>
  </si>
  <si>
    <t>Коновалов А.П.</t>
  </si>
  <si>
    <t>Субъект, город.</t>
  </si>
  <si>
    <t>ДУШКАНОВ Дамир</t>
  </si>
  <si>
    <t>ДУШКАНОВ Дамир Нурланович</t>
  </si>
  <si>
    <t>12.07.02, КМС</t>
  </si>
  <si>
    <t>КМС</t>
  </si>
  <si>
    <t>Самарская обл., Самара, Спарта</t>
  </si>
  <si>
    <t>Агамирян С.С</t>
  </si>
  <si>
    <t>ДУШКАНОВ</t>
  </si>
  <si>
    <t>НОВИКОВ Никита</t>
  </si>
  <si>
    <t>НОВИКОВ Никита Иванович</t>
  </si>
  <si>
    <t>29.10.00, КМС</t>
  </si>
  <si>
    <t>Р. Татарстан, Казань, СШОР « Батыр»</t>
  </si>
  <si>
    <t>Р.Татарстан</t>
  </si>
  <si>
    <t>Иванов В.А</t>
  </si>
  <si>
    <t>НОВИКОВ</t>
  </si>
  <si>
    <t>СОРОКИН Алексей</t>
  </si>
  <si>
    <t>СОРОКИН Алексей Павлович</t>
  </si>
  <si>
    <t>05.12.01, КМС</t>
  </si>
  <si>
    <t>СЗФО</t>
  </si>
  <si>
    <t>Р. Коми, Сыктывкар, СПб ГБУ СШОР</t>
  </si>
  <si>
    <t>Р.Коми</t>
  </si>
  <si>
    <t>Коршунов Александр Игоревич</t>
  </si>
  <si>
    <t>СОРОКИН</t>
  </si>
  <si>
    <t>КРАСАВЦЕВ Александр</t>
  </si>
  <si>
    <t>КРАСАВЦЕВ Александр Анатольевич</t>
  </si>
  <si>
    <t>23.05.96, МС</t>
  </si>
  <si>
    <t>ЦФО</t>
  </si>
  <si>
    <t>Московская обл., г.о. Сергиев-Посад, рп. Богородское, ГБУ МО "СШОР по Единоборствам "</t>
  </si>
  <si>
    <t>Московская</t>
  </si>
  <si>
    <t>Бондаренко Александр Павлович</t>
  </si>
  <si>
    <t>КРАСАВЦЕВ</t>
  </si>
  <si>
    <t>САИДОВ Магомед</t>
  </si>
  <si>
    <t>САИДОВ Магомед Магомедханович</t>
  </si>
  <si>
    <t>01.01.02, КМС</t>
  </si>
  <si>
    <t>СКФО</t>
  </si>
  <si>
    <t>Р.Дагестан, Махачкала, Абдулманапа Нурмагомедова</t>
  </si>
  <si>
    <t>Р.Дагестан</t>
  </si>
  <si>
    <t>Магомедов М.А. Омаров Г.А</t>
  </si>
  <si>
    <t>САИДОВ</t>
  </si>
  <si>
    <t>ПАДАЕВ Муслим</t>
  </si>
  <si>
    <t>ПАДАЕВ Муслим Арсланбекович</t>
  </si>
  <si>
    <t>18.09.01, КМС</t>
  </si>
  <si>
    <t xml:space="preserve"> Чеченская, Грозный, ДЮСШ/2</t>
  </si>
  <si>
    <t>Чеченская</t>
  </si>
  <si>
    <t>Бушуев.И.А</t>
  </si>
  <si>
    <t>ПАДАЕВ</t>
  </si>
  <si>
    <t>ТАЛДИЕВ Рустам</t>
  </si>
  <si>
    <t>ТАЛДИЕВ Рустам Амерханович</t>
  </si>
  <si>
    <t>01.01.93, ЗМС</t>
  </si>
  <si>
    <t>ЗМС</t>
  </si>
  <si>
    <t>СПБ</t>
  </si>
  <si>
    <t>Санкт-Петербург, Санкт-Петербург, Кшвсм</t>
  </si>
  <si>
    <t>Санкт-Петербург</t>
  </si>
  <si>
    <t>Коршунов Александр Игоревич, Талдиев Адам</t>
  </si>
  <si>
    <t>ТАЛДИЕВ</t>
  </si>
  <si>
    <t>98+</t>
  </si>
  <si>
    <t>ДУГУЖЕВ Азамат</t>
  </si>
  <si>
    <t>ДУГУЖЕВ Азамат Заурович</t>
  </si>
  <si>
    <t>29.08.97, МС</t>
  </si>
  <si>
    <t xml:space="preserve"> Санкт-Петербург, СПб ГБУ СШОР «КШВСМ»</t>
  </si>
  <si>
    <t>Давиденко И.А., Коршунов А.И.</t>
  </si>
  <si>
    <t>ДУГУЖЕВ</t>
  </si>
  <si>
    <t>ДАМДИНОВ Бато</t>
  </si>
  <si>
    <t>ДАМДИНОВ Бато Зориктуевич</t>
  </si>
  <si>
    <t>28.08.92, МС</t>
  </si>
  <si>
    <t>ДВФО</t>
  </si>
  <si>
    <t>Р. Бурятия, Улан-Удэ, ДЮСШ 18</t>
  </si>
  <si>
    <t>Р.Бурятия</t>
  </si>
  <si>
    <t>Цыдыпов Б.В.</t>
  </si>
  <si>
    <t>ДАМДИНОВ</t>
  </si>
  <si>
    <t>КОЗЛОВ Даниил</t>
  </si>
  <si>
    <t>КОЗЛОВ Даниил Игоревич</t>
  </si>
  <si>
    <t>06.02.01, МС</t>
  </si>
  <si>
    <t>Санкт-Петербург, Санкт-Петербург, КШВС</t>
  </si>
  <si>
    <t>Коршунов А.И.</t>
  </si>
  <si>
    <t>КОЗЛОВ</t>
  </si>
  <si>
    <t>СИРЕНКО Дмитрий</t>
  </si>
  <si>
    <t>СИРЕНКО Дмитрий Владимирович</t>
  </si>
  <si>
    <t>29.03.01, МС</t>
  </si>
  <si>
    <t>Нижегородская обл., Кстово, ГБОУ ДО СШОР по самбо</t>
  </si>
  <si>
    <t>Нижегородская</t>
  </si>
  <si>
    <t>Бахчев ВК, Тимошин АС</t>
  </si>
  <si>
    <t>СИРЕНКО</t>
  </si>
  <si>
    <t>БОГАЧЕВ Сергей</t>
  </si>
  <si>
    <t>БОГАЧЕВ Сергей Иванович</t>
  </si>
  <si>
    <t>08.08.02, КМС</t>
  </si>
  <si>
    <t>СФО</t>
  </si>
  <si>
    <t>Красноярский край, Красноярск, СШОР имени Б.Х. Сайтиева</t>
  </si>
  <si>
    <t>Красноярский</t>
  </si>
  <si>
    <t>Казанцев И.О. Степанян Н. В.</t>
  </si>
  <si>
    <t>БОГАЧЕВ</t>
  </si>
  <si>
    <t>КОБЕНОВ Степан</t>
  </si>
  <si>
    <t>КОБЕНОВ Степан Альбертович</t>
  </si>
  <si>
    <t>28.02.90, ЗМС</t>
  </si>
  <si>
    <t>Р. Алтай, Горно-Алтайск, АУ ДО РА "СШОР Единоборств "Ирбизек"</t>
  </si>
  <si>
    <t>Р.Алтай</t>
  </si>
  <si>
    <t>Майчиков А.В, Яйтаков Г. Я</t>
  </si>
  <si>
    <t>КОБЕНОВ</t>
  </si>
  <si>
    <t>ОРЛОВ Егор</t>
  </si>
  <si>
    <t>ОРЛОВ Егор Алексеевич</t>
  </si>
  <si>
    <t>01.09.02, МС</t>
  </si>
  <si>
    <t>Ярославская обл., Рыбинск, МАУ СШ Метеор</t>
  </si>
  <si>
    <t>Ярославская</t>
  </si>
  <si>
    <t>Шкарбан М.С</t>
  </si>
  <si>
    <t>ОРЛОВ</t>
  </si>
  <si>
    <t>МАГОМЕДАЛИЕВ Салих</t>
  </si>
  <si>
    <t>МАГОМЕДАЛИЕВ Салих Анарбегович</t>
  </si>
  <si>
    <t>31.03.99, МС</t>
  </si>
  <si>
    <t>Гасанханов З.М.</t>
  </si>
  <si>
    <t>МАГОМЕДАЛИЕВ</t>
  </si>
  <si>
    <t>ЭСКИЕВ Рузбек</t>
  </si>
  <si>
    <t>ЭСКИЕВ Рузбек Сулумбекович</t>
  </si>
  <si>
    <t>27.05.93, МС</t>
  </si>
  <si>
    <t>Чеченская, Грозный, МС</t>
  </si>
  <si>
    <t>Кагерманов Р.Б Успаев Б.А-Б</t>
  </si>
  <si>
    <t>ЭСКИЕВ</t>
  </si>
  <si>
    <t>ГЛАЗЫРИН Александр</t>
  </si>
  <si>
    <t>ГЛАЗЫРИН Александр Сергеевич</t>
  </si>
  <si>
    <t>25.06.95, КМС</t>
  </si>
  <si>
    <t>Пермский край, Пермь, Витязь</t>
  </si>
  <si>
    <t>Пермский</t>
  </si>
  <si>
    <t>Мачулин.С.А, Спирин А. В</t>
  </si>
  <si>
    <t>ГЛАЗЫРИН</t>
  </si>
  <si>
    <t>ПОНОМАРЕВ Павел</t>
  </si>
  <si>
    <t>ПОНОМАРЕВ Павел Олегович</t>
  </si>
  <si>
    <t>03.06.96, КМС</t>
  </si>
  <si>
    <t>Смоленская обл., Ярцево, МБУ</t>
  </si>
  <si>
    <t>Смоленская</t>
  </si>
  <si>
    <t>Грузнов Владимир Валерьевич</t>
  </si>
  <si>
    <t>ПОНОМАРЕВ</t>
  </si>
  <si>
    <t>ЦУРКАН Алексей</t>
  </si>
  <si>
    <t>ЦУРКАН Алексей  Романович</t>
  </si>
  <si>
    <t>11.09.97, КМС</t>
  </si>
  <si>
    <t>Ярославская, Рыбинск, МО</t>
  </si>
  <si>
    <t>Шкарбан М.М</t>
  </si>
  <si>
    <t>ЦУРКАН</t>
  </si>
  <si>
    <t>ПОДОЙНИЦЫН Константин</t>
  </si>
  <si>
    <t>ПОДОЙНИЦЫН Константин Юрьевич</t>
  </si>
  <si>
    <t>19.08.99, КМС</t>
  </si>
  <si>
    <t>Р. Бурятия, Улан-Удэ, ДЮСШ 23</t>
  </si>
  <si>
    <t>Жигжитов Жаргал Баирович</t>
  </si>
  <si>
    <t>ПОДОЙНИЦЫН</t>
  </si>
  <si>
    <t>ЗАЙНУТДИНОВ Ренас</t>
  </si>
  <si>
    <t>ЗАЙНУТДИНОВ Ренас Раисович</t>
  </si>
  <si>
    <t>03.06.00, МСМК</t>
  </si>
  <si>
    <t>МСМК</t>
  </si>
  <si>
    <t>Иванов Василий Александрович</t>
  </si>
  <si>
    <t>ЗАЙНУТДИНОВ</t>
  </si>
  <si>
    <t>КОСЫРЕВ Филипп</t>
  </si>
  <si>
    <t>КОСЫРЕВ Филипп Сергеевич</t>
  </si>
  <si>
    <t>10.06.90, МС</t>
  </si>
  <si>
    <t>Костромская обл., Кострома, ГБУ КО СШОР единоборств</t>
  </si>
  <si>
    <t>Костромская</t>
  </si>
  <si>
    <t>Кушнерик Г.Г., Степанов АА</t>
  </si>
  <si>
    <t>КОСЫРЕВ</t>
  </si>
  <si>
    <t>БАРАХОЕВ Ахмет</t>
  </si>
  <si>
    <t>БАРАХОЕВ Ахмет Абдул-Ваганович</t>
  </si>
  <si>
    <t>12.03.95, КМС</t>
  </si>
  <si>
    <t xml:space="preserve"> Санкт-Петербург, , Самбо-Питер</t>
  </si>
  <si>
    <t>Талдиев А.А.</t>
  </si>
  <si>
    <t>БАРАХОЕВ</t>
  </si>
  <si>
    <t>ШЕИН Дмитрий</t>
  </si>
  <si>
    <t>ШЕИН Дмитрий Олегович</t>
  </si>
  <si>
    <t>15.05.95, КМС</t>
  </si>
  <si>
    <t>Пермский край, Пермь, СШОР г. Перми по дзюдо и самбо «Витязь» им. И. И. Пономарёва</t>
  </si>
  <si>
    <t>Спирин А. В.</t>
  </si>
  <si>
    <t>ШЕИН</t>
  </si>
  <si>
    <t>ДУЛОВ Владислав</t>
  </si>
  <si>
    <t>ДУЛОВ Владислав Ярославович</t>
  </si>
  <si>
    <t>22.08.02, КМС</t>
  </si>
  <si>
    <t>Р. Башкортостан, г.Уфа, ВС</t>
  </si>
  <si>
    <t>Р.Башкортостан</t>
  </si>
  <si>
    <t>Ахметвалеев Ильнур Флюрович, Старовойтов Александр Эдуардович</t>
  </si>
  <si>
    <t>ДУЛОВ</t>
  </si>
  <si>
    <t>ЗИННАТОВ Ролан</t>
  </si>
  <si>
    <t>ЗИННАТОВ Ролан Рифатович</t>
  </si>
  <si>
    <t>26.12.96, МСМК</t>
  </si>
  <si>
    <t>Елизаров ВА, Тимошин АС</t>
  </si>
  <si>
    <t>ЗИННАТОВ</t>
  </si>
  <si>
    <t>АЛИБЕКОВ Джаддал</t>
  </si>
  <si>
    <t>АЛИБЕКОВ Джаддал Джамбекович</t>
  </si>
  <si>
    <t>11.08.96, МС</t>
  </si>
  <si>
    <t>Исрапилов Х</t>
  </si>
  <si>
    <t>АЛИБЕКОВ</t>
  </si>
  <si>
    <t>ПОДКОВАЛЬНИКОВ Никита</t>
  </si>
  <si>
    <t>ПОДКОВАЛЬНИКОВ Никита Сергеевич</t>
  </si>
  <si>
    <t>21.03.93, МС</t>
  </si>
  <si>
    <t>Коновалов А.П., Будаков Н.Н.</t>
  </si>
  <si>
    <t>ПОДКОВАЛЬНИКОВ</t>
  </si>
  <si>
    <t>АХТЕМИРОВ Темирхан</t>
  </si>
  <si>
    <t>АХТЕМИРОВ Темирхан Магомедович</t>
  </si>
  <si>
    <t>31.08.93, КМС</t>
  </si>
  <si>
    <t>Тверская обл., Тверь, ТРСОО "ПСК "БРОСАЮЩИЙ ВЫЗОВ"</t>
  </si>
  <si>
    <t>Тверская</t>
  </si>
  <si>
    <t>Рыбинкин К.В., Матюшенский А.В.</t>
  </si>
  <si>
    <t>АХТЕМИРОВ</t>
  </si>
  <si>
    <t>ЗАГИДОВ Далгат</t>
  </si>
  <si>
    <t>ЗАГИДОВ Далгат Энверович</t>
  </si>
  <si>
    <t>05.02.95, МС</t>
  </si>
  <si>
    <t>Магомедов Махач Ахмедович</t>
  </si>
  <si>
    <t>ЗАГИДОВ</t>
  </si>
  <si>
    <t>НИЛОВ Дмитрий</t>
  </si>
  <si>
    <t>НИЛОВ Дмитрий Сергеевич</t>
  </si>
  <si>
    <t>09.10.99, МС</t>
  </si>
  <si>
    <t>Новосибирская обл., Новосибирск, ГАУ ДО НСО СШ самбо</t>
  </si>
  <si>
    <t>Новосибирская</t>
  </si>
  <si>
    <t>Цыганов Сергей Владимирович, Постников Дмитрий Михайлович</t>
  </si>
  <si>
    <t>НИЛОВ</t>
  </si>
  <si>
    <t>МУРАДОВ Рашад</t>
  </si>
  <si>
    <t>МУРАДОВ Рашад Махир Оглы</t>
  </si>
  <si>
    <t>29.10.89, МСМК</t>
  </si>
  <si>
    <t>Р. Карелия, Петрозаводск, СШОР 5</t>
  </si>
  <si>
    <t>Р.Карелия</t>
  </si>
  <si>
    <t>Шегельман Р.И.</t>
  </si>
  <si>
    <t>МУРАДОВ</t>
  </si>
  <si>
    <t>ДУГИЕВ Ибрагим</t>
  </si>
  <si>
    <t>ДУГИЕВ Ибрагим Хасанович</t>
  </si>
  <si>
    <t>29.12.91, МСМК</t>
  </si>
  <si>
    <t>Ярославская обл., Ярославль, МУ СШОР №17</t>
  </si>
  <si>
    <t>Воронин С.М.</t>
  </si>
  <si>
    <t>ДУГИЕВ</t>
  </si>
  <si>
    <t>БЕЛОНОГОВ Михаил</t>
  </si>
  <si>
    <t>БЕЛОНОГОВ Михаил Эдуардович</t>
  </si>
  <si>
    <t>24.08.99, МС</t>
  </si>
  <si>
    <t>Пермский край, Пермь, Мау "сшор по дзюдо г. Перми Пермский Кодокан "</t>
  </si>
  <si>
    <t>Шакало С.В. Спирин А.В.</t>
  </si>
  <si>
    <t>БЕЛОНОГОВ</t>
  </si>
  <si>
    <t>АБДУЛАЗИЗОВ Камиль</t>
  </si>
  <si>
    <t>АБДУЛАЗИЗОВ Камиль Магомедович</t>
  </si>
  <si>
    <t>13.04.94, МСМК</t>
  </si>
  <si>
    <t>МОС</t>
  </si>
  <si>
    <t>Москва, Москва, Самбо-</t>
  </si>
  <si>
    <t>Москва</t>
  </si>
  <si>
    <t>Елесин Н.А., Абдулазизов М.М.</t>
  </si>
  <si>
    <t>АБДУЛАЗИЗОВ</t>
  </si>
  <si>
    <t>71</t>
  </si>
  <si>
    <t>СУЛТАНОВ Иман</t>
  </si>
  <si>
    <t>СУЛТАНОВ Иман Омариевич</t>
  </si>
  <si>
    <t>05.12.93, КМС</t>
  </si>
  <si>
    <t>Махач Ахмедович Магомедов</t>
  </si>
  <si>
    <t>СУЛТАНОВ</t>
  </si>
  <si>
    <t/>
  </si>
  <si>
    <t>гл.судья:</t>
  </si>
  <si>
    <t>гл.секретарь:</t>
  </si>
  <si>
    <t>судьи:</t>
  </si>
  <si>
    <t>врач:</t>
  </si>
  <si>
    <t>ВСЕРОССИЙСКАЯ ФЕДЕРАЦИЯ САМБО</t>
  </si>
  <si>
    <t xml:space="preserve">ПРОТОКОЛ ХОДА СОРЕВНОВАНИЙ   </t>
  </si>
  <si>
    <t>Подгруппа А</t>
  </si>
  <si>
    <t>Подгруппа Б</t>
  </si>
  <si>
    <t>3м</t>
  </si>
  <si>
    <t>5м</t>
  </si>
  <si>
    <t>9м</t>
  </si>
  <si>
    <t>3 м</t>
  </si>
  <si>
    <t>1 м</t>
  </si>
  <si>
    <t>2 м</t>
  </si>
  <si>
    <t xml:space="preserve"> </t>
  </si>
  <si>
    <t>2м</t>
  </si>
  <si>
    <t>Зарипов А.А.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</si>
  <si>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</si>
  <si>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</si>
  <si>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</si>
  <si>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</si>
  <si>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</si>
  <si>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</si>
  <si>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</si>
  <si>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</si>
  <si>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</si>
  <si>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</si>
  <si>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</si>
  <si>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</si>
  <si>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</si>
  <si>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</si>
  <si>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</si>
  <si>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</si>
  <si>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</si>
  <si>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</si>
  <si>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</si>
  <si>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</si>
  <si>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</si>
  <si>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ЗА 3 МЕСТО</t>
  </si>
  <si>
    <t>ВСТРЕЧА 1</t>
  </si>
  <si>
    <t>Цвет</t>
  </si>
  <si>
    <t>Руководитель ковра</t>
  </si>
  <si>
    <t>А</t>
  </si>
  <si>
    <t>3А 3 МЕСТО</t>
  </si>
  <si>
    <t>ВСТРЕЧА 2</t>
  </si>
  <si>
    <t>ФИНАЛ</t>
  </si>
  <si>
    <t>БОЕВОЕ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</si>
  <si>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</si>
  <si>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</si>
  <si>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</si>
  <si>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</si>
  <si>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</si>
  <si>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</si>
  <si>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</si>
  <si>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</si>
  <si>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 xml:space="preserve">ИТОГОВЫЙ ПРОТОКОЛ  БОЕВОЕ               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</si>
  <si>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</si>
  <si>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</si>
  <si>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</si>
  <si>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</si>
  <si>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</si>
  <si>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Иркутская</t>
  </si>
  <si>
    <t>Кемеровская</t>
  </si>
  <si>
    <t>5</t>
  </si>
  <si>
    <t>Омская</t>
  </si>
  <si>
    <t>9-16</t>
  </si>
  <si>
    <t>Р.Хакасия</t>
  </si>
  <si>
    <t>Томская</t>
  </si>
  <si>
    <t>Мос</t>
  </si>
  <si>
    <t>17-32</t>
  </si>
  <si>
    <t>33-64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</si>
  <si>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</si>
  <si>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</si>
  <si>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</si>
  <si>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</si>
  <si>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</si>
  <si>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</si>
  <si>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</si>
  <si>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</si>
  <si>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</si>
  <si>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</si>
  <si>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</si>
  <si>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</si>
  <si>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</si>
  <si>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</si>
  <si>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</si>
  <si>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</si>
  <si>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</si>
  <si>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</si>
  <si>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</si>
  <si>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</si>
  <si>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</si>
  <si>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</si>
  <si>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</si>
  <si>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</si>
  <si>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</si>
  <si>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</si>
  <si>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</si>
  <si>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</si>
  <si>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</si>
  <si>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</si>
  <si>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</si>
  <si>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НАГРАДНОЙ ЛИСТ  БОЕВОЕ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</si>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</sst>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8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sz val="11.0"/>
      <color rgb="FFFF0000"/>
      <name val="Inconsolata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sz val="10.0"/>
      <color rgb="FFFFFFFF"/>
      <name val="Arial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/>
    <font>
      <sz val="10.0"/>
      <color theme="1"/>
      <name val="Arial Narrow"/>
    </font>
    <font>
      <sz val="10.0"/>
      <color rgb="FFFF0000"/>
      <name val="Arial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4.0"/>
      <color theme="1"/>
      <name val="Arial Narrow"/>
    </font>
    <font>
      <b/>
      <sz val="11.0"/>
      <color theme="1"/>
      <name val="Arial Narrow"/>
    </font>
    <font>
      <sz val="12.0"/>
      <color rgb="FF000000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2.0"/>
      <color theme="1"/>
      <name val="Arial Narrow"/>
    </font>
    <font>
      <sz val="11.0"/>
      <color rgb="FF000000"/>
      <name val="Inconsolata"/>
    </font>
    <font>
      <b/>
      <sz val="10.0"/>
      <color theme="1"/>
      <name val="Arial Narrow"/>
    </font>
    <font>
      <sz val="10.0"/>
      <color theme="0"/>
      <name val="Arial"/>
    </font>
    <font>
      <b/>
      <sz val="10.0"/>
      <color rgb="FF008000"/>
      <name val="Arial"/>
    </font>
    <font>
      <sz val="11.0"/>
      <color theme="1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sz val="10.0"/>
      <color rgb="FF000000"/>
      <name val="Arial Narrow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sz val="12.0"/>
      <color rgb="FFFF0000"/>
      <name val="Arial"/>
    </font>
    <font>
      <b/>
      <i/>
      <sz val="12.0"/>
      <color theme="1"/>
      <name val="Arial"/>
    </font>
    <font>
      <b/>
      <sz val="11.0"/>
      <color theme="1"/>
      <name val="Calibri"/>
      <scheme val="minor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i/>
      <sz val="12.0"/>
      <color theme="1"/>
      <name val="Arial Narrow"/>
    </font>
    <font>
      <sz val="10.0"/>
      <color rgb="FFFF0000"/>
      <name val="Arial Narrow"/>
    </font>
    <font>
      <b/>
      <sz val="8.0"/>
      <color theme="1"/>
      <name val="Arial Narrow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9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0" fillId="0" fontId="7" numFmtId="0" xfId="0" applyAlignment="1" applyFont="1">
      <alignment horizontal="center" shrinkToFit="0" wrapText="1"/>
    </xf>
    <xf borderId="1" fillId="0" fontId="8" numFmtId="0" xfId="0" applyAlignment="1" applyBorder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9" numFmtId="0" xfId="0" applyAlignment="1" applyFont="1">
      <alignment readingOrder="0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vertical="bottom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 vertical="bottom"/>
    </xf>
    <xf borderId="1" fillId="4" fontId="12" numFmtId="0" xfId="0" applyAlignment="1" applyBorder="1" applyFont="1">
      <alignment horizontal="center" shrinkToFit="0" vertical="bottom" wrapText="1"/>
    </xf>
    <xf borderId="1" fillId="4" fontId="13" numFmtId="0" xfId="0" applyAlignment="1" applyBorder="1" applyFont="1">
      <alignment horizontal="center" shrinkToFit="0" vertical="bottom" wrapText="1"/>
    </xf>
    <xf borderId="1" fillId="4" fontId="3" numFmtId="0" xfId="0" applyAlignment="1" applyBorder="1" applyFont="1">
      <alignment horizontal="center" vertical="bottom"/>
    </xf>
    <xf borderId="1" fillId="4" fontId="3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vertical="bottom"/>
    </xf>
    <xf borderId="0" fillId="0" fontId="6" numFmtId="0" xfId="0" applyAlignment="1" applyFont="1">
      <alignment horizontal="center"/>
    </xf>
    <xf borderId="0" fillId="0" fontId="10" numFmtId="49" xfId="0" applyAlignment="1" applyFont="1" applyNumberFormat="1">
      <alignment horizontal="center" vertical="bottom"/>
    </xf>
    <xf borderId="1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readingOrder="0" vertical="bottom"/>
    </xf>
    <xf borderId="1" fillId="0" fontId="2" numFmtId="14" xfId="0" applyAlignment="1" applyBorder="1" applyFont="1" applyNumberFormat="1">
      <alignment vertical="bottom"/>
    </xf>
    <xf borderId="1" fillId="0" fontId="2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2" fillId="0" fontId="6" numFmtId="0" xfId="0" applyBorder="1" applyFont="1"/>
    <xf borderId="1" fillId="0" fontId="6" numFmtId="0" xfId="0" applyBorder="1" applyFont="1"/>
    <xf borderId="0" fillId="0" fontId="14" numFmtId="0" xfId="0" applyFont="1"/>
    <xf borderId="3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vertical="bottom"/>
    </xf>
    <xf borderId="1" fillId="0" fontId="10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10" numFmtId="49" xfId="0" applyAlignment="1" applyBorder="1" applyFont="1" applyNumberFormat="1">
      <alignment vertical="bottom"/>
    </xf>
    <xf borderId="1" fillId="7" fontId="6" numFmtId="0" xfId="0" applyBorder="1" applyFill="1" applyFont="1"/>
    <xf borderId="5" fillId="7" fontId="6" numFmtId="0" xfId="0" applyBorder="1" applyFont="1"/>
    <xf borderId="6" fillId="7" fontId="6" numFmtId="0" xfId="0" applyBorder="1" applyFont="1"/>
    <xf borderId="7" fillId="0" fontId="6" numFmtId="0" xfId="0" applyBorder="1" applyFont="1"/>
    <xf borderId="8" fillId="0" fontId="15" numFmtId="0" xfId="0" applyAlignment="1" applyBorder="1" applyFont="1">
      <alignment horizontal="center" vertical="center"/>
    </xf>
    <xf borderId="9" fillId="0" fontId="16" numFmtId="0" xfId="0" applyBorder="1" applyFont="1"/>
    <xf borderId="1" fillId="0" fontId="2" numFmtId="0" xfId="0" applyAlignment="1" applyBorder="1" applyFont="1">
      <alignment horizontal="right" vertical="bottom"/>
    </xf>
    <xf borderId="10" fillId="0" fontId="16" numFmtId="0" xfId="0" applyBorder="1" applyFont="1"/>
    <xf borderId="11" fillId="0" fontId="16" numFmtId="0" xfId="0" applyBorder="1" applyFont="1"/>
    <xf borderId="0" fillId="6" fontId="2" numFmtId="49" xfId="0" applyAlignment="1" applyFont="1" applyNumberFormat="1">
      <alignment vertical="bottom"/>
    </xf>
    <xf borderId="12" fillId="7" fontId="6" numFmtId="0" xfId="0" applyBorder="1" applyFont="1"/>
    <xf borderId="0" fillId="0" fontId="2" numFmtId="49" xfId="0" applyAlignment="1" applyFont="1" applyNumberFormat="1">
      <alignment vertical="bottom"/>
    </xf>
    <xf borderId="1" fillId="0" fontId="2" numFmtId="49" xfId="0" applyAlignment="1" applyBorder="1" applyFont="1" applyNumberFormat="1">
      <alignment readingOrder="0" vertical="bottom"/>
    </xf>
    <xf borderId="13" fillId="0" fontId="6" numFmtId="0" xfId="0" applyBorder="1" applyFont="1"/>
    <xf borderId="14" fillId="0" fontId="6" numFmtId="0" xfId="0" applyBorder="1" applyFont="1"/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right" readingOrder="0" vertical="bottom"/>
    </xf>
    <xf borderId="1" fillId="5" fontId="2" numFmtId="0" xfId="0" applyAlignment="1" applyBorder="1" applyFont="1">
      <alignment vertical="bottom"/>
    </xf>
    <xf borderId="1" fillId="2" fontId="2" numFmtId="49" xfId="0" applyAlignment="1" applyBorder="1" applyFont="1" applyNumberFormat="1">
      <alignment vertical="bottom"/>
    </xf>
    <xf borderId="0" fillId="0" fontId="17" numFmtId="0" xfId="0" applyAlignment="1" applyFont="1">
      <alignment shrinkToFit="0" vertical="center" wrapText="1"/>
    </xf>
    <xf borderId="0" fillId="0" fontId="17" numFmtId="0" xfId="0" applyAlignment="1" applyFont="1">
      <alignment horizontal="center" shrinkToFit="0" vertical="center" wrapText="1"/>
    </xf>
    <xf borderId="6" fillId="7" fontId="18" numFmtId="0" xfId="0" applyBorder="1" applyFont="1"/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vertical="center"/>
    </xf>
    <xf borderId="0" fillId="0" fontId="20" numFmtId="0" xfId="0" applyAlignment="1" applyFont="1">
      <alignment horizontal="center" vertical="center"/>
    </xf>
    <xf borderId="0" fillId="0" fontId="21" numFmtId="0" xfId="0" applyAlignment="1" applyFont="1">
      <alignment horizontal="center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8" fillId="0" fontId="21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shrinkToFit="0" vertical="center" wrapText="1"/>
    </xf>
    <xf borderId="16" fillId="0" fontId="22" numFmtId="0" xfId="0" applyAlignment="1" applyBorder="1" applyFont="1">
      <alignment horizontal="center" shrinkToFit="0" vertical="center" wrapText="1"/>
    </xf>
    <xf borderId="16" fillId="0" fontId="16" numFmtId="0" xfId="0" applyBorder="1" applyFont="1"/>
    <xf borderId="17" fillId="8" fontId="23" numFmtId="0" xfId="0" applyAlignment="1" applyBorder="1" applyFill="1" applyFont="1">
      <alignment horizontal="center" shrinkToFit="0" vertical="center" wrapText="1"/>
    </xf>
    <xf borderId="18" fillId="0" fontId="16" numFmtId="0" xfId="0" applyBorder="1" applyFont="1"/>
    <xf borderId="19" fillId="0" fontId="16" numFmtId="0" xfId="0" applyBorder="1" applyFont="1"/>
    <xf borderId="17" fillId="0" fontId="24" numFmtId="0" xfId="0" applyAlignment="1" applyBorder="1" applyFont="1">
      <alignment horizontal="center" vertical="center"/>
    </xf>
    <xf borderId="0" fillId="0" fontId="6" numFmtId="0" xfId="0" applyAlignment="1" applyFont="1">
      <alignment readingOrder="0"/>
    </xf>
    <xf borderId="0" fillId="0" fontId="22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15" fillId="0" fontId="25" numFmtId="0" xfId="0" applyAlignment="1" applyBorder="1" applyFont="1">
      <alignment horizontal="center" vertical="center"/>
    </xf>
    <xf borderId="15" fillId="0" fontId="16" numFmtId="0" xfId="0" applyBorder="1" applyFont="1"/>
    <xf borderId="16" fillId="0" fontId="22" numFmtId="0" xfId="0" applyAlignment="1" applyBorder="1" applyFont="1">
      <alignment horizontal="right"/>
    </xf>
    <xf borderId="20" fillId="9" fontId="11" numFmtId="0" xfId="0" applyAlignment="1" applyBorder="1" applyFill="1" applyFont="1">
      <alignment horizontal="center" vertical="center"/>
    </xf>
    <xf borderId="21" fillId="0" fontId="17" numFmtId="0" xfId="0" applyAlignment="1" applyBorder="1" applyFont="1">
      <alignment horizontal="left" shrinkToFit="0" vertical="center" wrapText="1"/>
    </xf>
    <xf borderId="21" fillId="0" fontId="17" numFmtId="0" xfId="0" applyAlignment="1" applyBorder="1" applyFont="1">
      <alignment horizontal="left" shrinkToFit="0" vertical="top" wrapText="1"/>
    </xf>
    <xf borderId="22" fillId="9" fontId="11" numFmtId="0" xfId="0" applyAlignment="1" applyBorder="1" applyFont="1">
      <alignment horizontal="center" vertical="center"/>
    </xf>
    <xf borderId="23" fillId="0" fontId="16" numFmtId="0" xfId="0" applyBorder="1" applyFont="1"/>
    <xf borderId="24" fillId="0" fontId="16" numFmtId="0" xfId="0" applyBorder="1" applyFont="1"/>
    <xf borderId="25" fillId="9" fontId="11" numFmtId="0" xfId="0" applyAlignment="1" applyBorder="1" applyFont="1">
      <alignment horizontal="center" readingOrder="0" vertical="center"/>
    </xf>
    <xf borderId="0" fillId="0" fontId="26" numFmtId="0" xfId="0" applyAlignment="1" applyFont="1">
      <alignment horizontal="center" shrinkToFit="0" vertical="center" wrapText="1"/>
    </xf>
    <xf borderId="0" fillId="0" fontId="21" numFmtId="0" xfId="0" applyFont="1"/>
    <xf borderId="20" fillId="9" fontId="11" numFmtId="0" xfId="0" applyAlignment="1" applyBorder="1" applyFont="1">
      <alignment horizontal="center" readingOrder="0" vertical="center"/>
    </xf>
    <xf borderId="26" fillId="0" fontId="16" numFmtId="0" xfId="0" applyBorder="1" applyFont="1"/>
    <xf borderId="20" fillId="10" fontId="11" numFmtId="0" xfId="0" applyAlignment="1" applyBorder="1" applyFill="1" applyFont="1">
      <alignment horizontal="center" readingOrder="0" vertical="center"/>
    </xf>
    <xf borderId="27" fillId="0" fontId="17" numFmtId="0" xfId="0" applyAlignment="1" applyBorder="1" applyFont="1">
      <alignment horizontal="left" shrinkToFit="0" vertical="center" wrapText="1"/>
    </xf>
    <xf borderId="27" fillId="0" fontId="17" numFmtId="0" xfId="0" applyAlignment="1" applyBorder="1" applyFont="1">
      <alignment horizontal="left" shrinkToFit="0" vertical="top" wrapText="1"/>
    </xf>
    <xf borderId="26" fillId="9" fontId="11" numFmtId="0" xfId="0" applyAlignment="1" applyBorder="1" applyFont="1">
      <alignment horizontal="center" vertical="center"/>
    </xf>
    <xf borderId="25" fillId="0" fontId="2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/>
    </xf>
    <xf borderId="0" fillId="0" fontId="27" numFmtId="0" xfId="0" applyAlignment="1" applyFont="1">
      <alignment horizontal="center"/>
    </xf>
    <xf borderId="20" fillId="0" fontId="6" numFmtId="0" xfId="0" applyBorder="1" applyFont="1"/>
    <xf borderId="23" fillId="9" fontId="11" numFmtId="0" xfId="0" applyAlignment="1" applyBorder="1" applyFont="1">
      <alignment horizontal="center" vertical="center"/>
    </xf>
    <xf borderId="25" fillId="10" fontId="11" numFmtId="0" xfId="0" applyAlignment="1" applyBorder="1" applyFont="1">
      <alignment horizontal="center" readingOrder="0" vertical="center"/>
    </xf>
    <xf borderId="0" fillId="0" fontId="6" numFmtId="0" xfId="0" applyAlignment="1" applyFont="1">
      <alignment readingOrder="0"/>
    </xf>
    <xf borderId="28" fillId="0" fontId="16" numFmtId="0" xfId="0" applyBorder="1" applyFont="1"/>
    <xf borderId="29" fillId="0" fontId="16" numFmtId="0" xfId="0" applyBorder="1" applyFont="1"/>
    <xf borderId="0" fillId="0" fontId="28" numFmtId="0" xfId="0" applyAlignment="1" applyFont="1">
      <alignment horizontal="center" shrinkToFit="0" vertical="center" wrapText="1"/>
    </xf>
    <xf borderId="2" fillId="9" fontId="11" numFmtId="0" xfId="0" applyAlignment="1" applyBorder="1" applyFont="1">
      <alignment horizontal="center" readingOrder="0" vertical="center"/>
    </xf>
    <xf borderId="0" fillId="0" fontId="22" numFmtId="0" xfId="0" applyAlignment="1" applyFont="1">
      <alignment horizontal="center"/>
    </xf>
    <xf borderId="30" fillId="0" fontId="6" numFmtId="0" xfId="0" applyBorder="1" applyFont="1"/>
    <xf borderId="31" fillId="0" fontId="16" numFmtId="0" xfId="0" applyBorder="1" applyFont="1"/>
    <xf borderId="0" fillId="2" fontId="29" numFmtId="0" xfId="0" applyFont="1"/>
    <xf borderId="7" fillId="9" fontId="11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/>
    </xf>
    <xf borderId="25" fillId="9" fontId="11" numFmtId="0" xfId="0" applyAlignment="1" applyBorder="1" applyFont="1">
      <alignment horizontal="center" vertical="center"/>
    </xf>
    <xf borderId="26" fillId="0" fontId="26" numFmtId="0" xfId="0" applyAlignment="1" applyBorder="1" applyFont="1">
      <alignment horizontal="center" shrinkToFit="0" vertical="center" wrapText="1"/>
    </xf>
    <xf borderId="0" fillId="0" fontId="28" numFmtId="0" xfId="0" applyAlignment="1" applyFont="1">
      <alignment horizontal="center"/>
    </xf>
    <xf borderId="23" fillId="0" fontId="6" numFmtId="0" xfId="0" applyBorder="1" applyFont="1"/>
    <xf borderId="31" fillId="10" fontId="11" numFmtId="0" xfId="0" applyAlignment="1" applyBorder="1" applyFont="1">
      <alignment horizontal="center" readingOrder="0" vertical="center"/>
    </xf>
    <xf borderId="13" fillId="0" fontId="22" numFmtId="0" xfId="0" applyAlignment="1" applyBorder="1" applyFont="1">
      <alignment horizontal="center"/>
    </xf>
    <xf borderId="28" fillId="10" fontId="11" numFmtId="0" xfId="0" applyAlignment="1" applyBorder="1" applyFont="1">
      <alignment horizontal="center" readingOrder="0" vertical="center"/>
    </xf>
    <xf borderId="0" fillId="0" fontId="30" numFmtId="0" xfId="0" applyAlignment="1" applyFont="1">
      <alignment horizontal="center"/>
    </xf>
    <xf borderId="22" fillId="0" fontId="22" numFmtId="0" xfId="0" applyAlignment="1" applyBorder="1" applyFont="1">
      <alignment horizontal="center"/>
    </xf>
    <xf borderId="22" fillId="0" fontId="17" numFmtId="0" xfId="0" applyAlignment="1" applyBorder="1" applyFont="1">
      <alignment horizontal="center"/>
    </xf>
    <xf borderId="2" fillId="10" fontId="11" numFmtId="0" xfId="0" applyAlignment="1" applyBorder="1" applyFont="1">
      <alignment horizontal="center" readingOrder="0" vertical="center"/>
    </xf>
    <xf borderId="26" fillId="0" fontId="22" numFmtId="0" xfId="0" applyAlignment="1" applyBorder="1" applyFont="1">
      <alignment horizontal="center"/>
    </xf>
    <xf borderId="33" fillId="10" fontId="11" numFmtId="0" xfId="0" applyAlignment="1" applyBorder="1" applyFont="1">
      <alignment horizontal="center" readingOrder="0" vertical="center"/>
    </xf>
    <xf borderId="22" fillId="0" fontId="17" numFmtId="0" xfId="0" applyBorder="1" applyFont="1"/>
    <xf borderId="13" fillId="0" fontId="22" numFmtId="0" xfId="0" applyBorder="1" applyFont="1"/>
    <xf borderId="22" fillId="0" fontId="6" numFmtId="0" xfId="0" applyBorder="1" applyFont="1"/>
    <xf borderId="25" fillId="0" fontId="17" numFmtId="0" xfId="0" applyAlignment="1" applyBorder="1" applyFont="1">
      <alignment horizontal="center"/>
    </xf>
    <xf borderId="13" fillId="0" fontId="31" numFmtId="0" xfId="0" applyBorder="1" applyFont="1"/>
    <xf borderId="22" fillId="0" fontId="6" numFmtId="0" xfId="0" applyAlignment="1" applyBorder="1" applyFont="1">
      <alignment horizontal="center"/>
    </xf>
    <xf borderId="0" fillId="0" fontId="3" numFmtId="0" xfId="0" applyAlignment="1" applyFont="1">
      <alignment vertical="bottom"/>
    </xf>
    <xf borderId="34" fillId="0" fontId="32" numFmtId="0" xfId="0" applyAlignment="1" applyBorder="1" applyFont="1">
      <alignment horizontal="center" shrinkToFit="0" vertical="center" wrapText="1"/>
    </xf>
    <xf borderId="35" fillId="0" fontId="16" numFmtId="0" xfId="0" applyBorder="1" applyFont="1"/>
    <xf borderId="36" fillId="0" fontId="16" numFmtId="0" xfId="0" applyBorder="1" applyFont="1"/>
    <xf borderId="30" fillId="0" fontId="22" numFmtId="0" xfId="0" applyAlignment="1" applyBorder="1" applyFont="1">
      <alignment horizontal="center"/>
    </xf>
    <xf borderId="37" fillId="0" fontId="16" numFmtId="0" xfId="0" applyBorder="1" applyFont="1"/>
    <xf borderId="38" fillId="0" fontId="16" numFmtId="0" xfId="0" applyBorder="1" applyFont="1"/>
    <xf borderId="39" fillId="0" fontId="16" numFmtId="0" xfId="0" applyBorder="1" applyFont="1"/>
    <xf borderId="0" fillId="0" fontId="2" numFmtId="49" xfId="0" applyFont="1" applyNumberFormat="1"/>
    <xf borderId="0" fillId="0" fontId="2" numFmtId="0" xfId="0" applyAlignment="1" applyFont="1">
      <alignment readingOrder="0" vertical="bottom"/>
    </xf>
    <xf borderId="0" fillId="0" fontId="6" numFmtId="49" xfId="0" applyAlignment="1" applyFont="1" applyNumberFormat="1">
      <alignment horizontal="center" vertical="center"/>
    </xf>
    <xf borderId="21" fillId="9" fontId="22" numFmtId="0" xfId="0" applyAlignment="1" applyBorder="1" applyFont="1">
      <alignment horizontal="center" readingOrder="0" vertical="top"/>
    </xf>
    <xf borderId="21" fillId="8" fontId="22" numFmtId="0" xfId="0" applyAlignment="1" applyBorder="1" applyFont="1">
      <alignment horizontal="center" readingOrder="0"/>
    </xf>
    <xf borderId="0" fillId="0" fontId="33" numFmtId="0" xfId="0" applyFont="1"/>
    <xf borderId="0" fillId="0" fontId="6" numFmtId="0" xfId="0" applyAlignment="1" applyFont="1">
      <alignment vertical="top"/>
    </xf>
    <xf borderId="40" fillId="9" fontId="6" numFmtId="0" xfId="0" applyAlignment="1" applyBorder="1" applyFont="1">
      <alignment horizontal="center"/>
    </xf>
    <xf borderId="40" fillId="8" fontId="6" numFmtId="0" xfId="0" applyAlignment="1" applyBorder="1" applyFont="1">
      <alignment horizontal="center"/>
    </xf>
    <xf borderId="29" fillId="9" fontId="17" numFmtId="49" xfId="0" applyAlignment="1" applyBorder="1" applyFont="1" applyNumberFormat="1">
      <alignment horizontal="center"/>
    </xf>
    <xf borderId="29" fillId="8" fontId="17" numFmtId="49" xfId="0" applyAlignment="1" applyBorder="1" applyFont="1" applyNumberFormat="1">
      <alignment horizontal="center"/>
    </xf>
    <xf borderId="13" fillId="0" fontId="31" numFmtId="0" xfId="0" applyAlignment="1" applyBorder="1" applyFont="1">
      <alignment horizontal="right"/>
    </xf>
    <xf borderId="7" fillId="0" fontId="16" numFmtId="0" xfId="0" applyBorder="1" applyFont="1"/>
    <xf borderId="13" fillId="7" fontId="11" numFmtId="0" xfId="0" applyAlignment="1" applyBorder="1" applyFont="1">
      <alignment horizontal="center" readingOrder="0" vertical="center"/>
    </xf>
    <xf borderId="2" fillId="9" fontId="11" numFmtId="0" xfId="0" applyAlignment="1" applyBorder="1" applyFont="1">
      <alignment horizontal="center" vertical="center"/>
    </xf>
    <xf borderId="8" fillId="0" fontId="28" numFmtId="0" xfId="0" applyAlignment="1" applyBorder="1" applyFont="1">
      <alignment horizontal="center" shrinkToFit="0" vertical="center" wrapText="1"/>
    </xf>
    <xf borderId="0" fillId="0" fontId="17" numFmtId="0" xfId="0" applyFont="1"/>
    <xf borderId="30" fillId="0" fontId="17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0" numFmtId="0" xfId="0" applyAlignment="1" applyFont="1">
      <alignment readingOrder="0"/>
    </xf>
    <xf borderId="0" fillId="2" fontId="36" numFmtId="0" xfId="0" applyAlignment="1" applyFont="1">
      <alignment readingOrder="0"/>
    </xf>
    <xf borderId="0" fillId="0" fontId="37" numFmtId="0" xfId="0" applyFont="1"/>
    <xf borderId="0" fillId="0" fontId="38" numFmtId="0" xfId="0" applyFont="1"/>
    <xf borderId="0" fillId="0" fontId="28" numFmtId="0" xfId="0" applyAlignment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6" numFmtId="49" xfId="0" applyAlignment="1" applyFont="1" applyNumberFormat="1">
      <alignment horizontal="center" vertical="center"/>
    </xf>
    <xf borderId="41" fillId="0" fontId="17" numFmtId="0" xfId="0" applyAlignment="1" applyBorder="1" applyFont="1">
      <alignment horizontal="center" shrinkToFit="0" vertical="center" wrapText="1"/>
    </xf>
    <xf borderId="42" fillId="0" fontId="39" numFmtId="0" xfId="0" applyAlignment="1" applyBorder="1" applyFont="1">
      <alignment horizontal="center" shrinkToFit="0" vertical="center" wrapText="1"/>
    </xf>
    <xf borderId="43" fillId="0" fontId="40" numFmtId="0" xfId="0" applyAlignment="1" applyBorder="1" applyFont="1">
      <alignment horizontal="center" shrinkToFit="0" vertical="center" wrapText="1"/>
    </xf>
    <xf borderId="43" fillId="0" fontId="17" numFmtId="0" xfId="0" applyAlignment="1" applyBorder="1" applyFont="1">
      <alignment horizontal="center" shrinkToFit="0" vertical="center" wrapText="1"/>
    </xf>
    <xf borderId="44" fillId="0" fontId="40" numFmtId="0" xfId="0" applyAlignment="1" applyBorder="1" applyFont="1">
      <alignment horizontal="center" shrinkToFit="0" vertical="center" wrapText="1"/>
    </xf>
    <xf borderId="42" fillId="0" fontId="16" numFmtId="0" xfId="0" applyBorder="1" applyFont="1"/>
    <xf borderId="43" fillId="0" fontId="40" numFmtId="49" xfId="0" applyAlignment="1" applyBorder="1" applyFont="1" applyNumberFormat="1">
      <alignment horizontal="center" shrinkToFit="0" vertical="center" wrapText="1"/>
    </xf>
    <xf borderId="45" fillId="0" fontId="40" numFmtId="49" xfId="0" applyAlignment="1" applyBorder="1" applyFont="1" applyNumberFormat="1">
      <alignment horizontal="center" shrinkToFit="0" vertical="center" wrapText="1"/>
    </xf>
    <xf borderId="46" fillId="0" fontId="16" numFmtId="0" xfId="0" applyBorder="1" applyFont="1"/>
    <xf borderId="33" fillId="0" fontId="16" numFmtId="0" xfId="0" applyBorder="1" applyFont="1"/>
    <xf borderId="47" fillId="0" fontId="16" numFmtId="0" xfId="0" applyBorder="1" applyFont="1"/>
    <xf borderId="44" fillId="0" fontId="7" numFmtId="0" xfId="0" applyAlignment="1" applyBorder="1" applyFont="1">
      <alignment horizontal="center" shrinkToFit="0" vertical="center" wrapText="1"/>
    </xf>
    <xf borderId="48" fillId="0" fontId="41" numFmtId="0" xfId="0" applyAlignment="1" applyBorder="1" applyFont="1">
      <alignment horizontal="center" shrinkToFit="0" vertical="center" wrapText="1"/>
    </xf>
    <xf borderId="49" fillId="0" fontId="6" numFmtId="0" xfId="0" applyAlignment="1" applyBorder="1" applyFont="1">
      <alignment horizontal="left" shrinkToFit="0" vertical="center" wrapText="1"/>
    </xf>
    <xf borderId="49" fillId="0" fontId="6" numFmtId="0" xfId="0" applyAlignment="1" applyBorder="1" applyFont="1">
      <alignment horizontal="center" shrinkToFit="0" vertical="center" wrapText="1"/>
    </xf>
    <xf borderId="7" fillId="0" fontId="30" numFmtId="0" xfId="0" applyAlignment="1" applyBorder="1" applyFont="1">
      <alignment horizontal="center" shrinkToFit="0" vertical="center" wrapText="1"/>
    </xf>
    <xf borderId="7" fillId="0" fontId="30" numFmtId="49" xfId="0" applyAlignment="1" applyBorder="1" applyFont="1" applyNumberFormat="1">
      <alignment horizontal="center" shrinkToFit="0" vertical="center" wrapText="1"/>
    </xf>
    <xf borderId="7" fillId="0" fontId="17" numFmtId="49" xfId="0" applyAlignment="1" applyBorder="1" applyFont="1" applyNumberFormat="1">
      <alignment horizontal="center" shrinkToFit="0" vertical="center" wrapText="1"/>
    </xf>
    <xf borderId="7" fillId="0" fontId="17" numFmtId="0" xfId="0" applyAlignment="1" applyBorder="1" applyFont="1">
      <alignment horizontal="center" shrinkToFit="0" vertical="center" wrapText="1"/>
    </xf>
    <xf borderId="43" fillId="0" fontId="7" numFmtId="0" xfId="0" applyAlignment="1" applyBorder="1" applyFont="1">
      <alignment horizontal="center" shrinkToFit="0" vertical="center" wrapText="1"/>
    </xf>
    <xf borderId="50" fillId="0" fontId="41" numFmtId="0" xfId="0" applyAlignment="1" applyBorder="1" applyFont="1">
      <alignment horizontal="center" shrinkToFit="0" vertical="center" wrapText="1"/>
    </xf>
    <xf borderId="51" fillId="0" fontId="6" numFmtId="0" xfId="0" applyAlignment="1" applyBorder="1" applyFont="1">
      <alignment horizontal="left" shrinkToFit="0" vertical="center" wrapText="1"/>
    </xf>
    <xf borderId="51" fillId="0" fontId="6" numFmtId="0" xfId="0" applyAlignment="1" applyBorder="1" applyFont="1">
      <alignment horizontal="center" shrinkToFit="0" vertical="center" wrapText="1"/>
    </xf>
    <xf borderId="51" fillId="0" fontId="30" numFmtId="0" xfId="0" applyAlignment="1" applyBorder="1" applyFont="1">
      <alignment horizontal="center" shrinkToFit="0" vertical="center" wrapText="1"/>
    </xf>
    <xf borderId="51" fillId="0" fontId="17" numFmtId="0" xfId="0" applyAlignment="1" applyBorder="1" applyFont="1">
      <alignment horizontal="center" shrinkToFit="0" vertical="center" wrapText="1"/>
    </xf>
    <xf borderId="49" fillId="0" fontId="30" numFmtId="0" xfId="0" applyAlignment="1" applyBorder="1" applyFont="1">
      <alignment horizontal="center" shrinkToFit="0" vertical="center" wrapText="1"/>
    </xf>
    <xf borderId="49" fillId="0" fontId="30" numFmtId="49" xfId="0" applyAlignment="1" applyBorder="1" applyFont="1" applyNumberFormat="1">
      <alignment horizontal="center" shrinkToFit="0" vertical="center" wrapText="1"/>
    </xf>
    <xf borderId="49" fillId="0" fontId="17" numFmtId="49" xfId="0" applyAlignment="1" applyBorder="1" applyFont="1" applyNumberFormat="1">
      <alignment horizontal="center" shrinkToFit="0" vertical="center" wrapText="1"/>
    </xf>
    <xf borderId="1" fillId="0" fontId="30" numFmtId="0" xfId="0" applyAlignment="1" applyBorder="1" applyFont="1">
      <alignment horizontal="center" shrinkToFit="0" vertical="center" wrapText="1"/>
    </xf>
    <xf borderId="1" fillId="0" fontId="30" numFmtId="49" xfId="0" applyAlignment="1" applyBorder="1" applyFont="1" applyNumberFormat="1">
      <alignment horizontal="center" shrinkToFit="0" vertical="center" wrapText="1"/>
    </xf>
    <xf borderId="1" fillId="0" fontId="17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45" fillId="0" fontId="7" numFmtId="0" xfId="0" applyAlignment="1" applyBorder="1" applyFont="1">
      <alignment horizontal="center" shrinkToFit="0" vertical="center" wrapText="1"/>
    </xf>
    <xf borderId="52" fillId="0" fontId="41" numFmtId="0" xfId="0" applyAlignment="1" applyBorder="1" applyFont="1">
      <alignment horizontal="center" shrinkToFit="0" vertical="center" wrapText="1"/>
    </xf>
    <xf borderId="53" fillId="0" fontId="7" numFmtId="0" xfId="0" applyAlignment="1" applyBorder="1" applyFont="1">
      <alignment horizontal="center" shrinkToFit="0" vertical="center" wrapText="1"/>
    </xf>
    <xf borderId="49" fillId="0" fontId="17" numFmtId="0" xfId="0" applyAlignment="1" applyBorder="1" applyFont="1">
      <alignment horizontal="center" shrinkToFit="0" vertical="center" wrapText="1"/>
    </xf>
    <xf borderId="0" fillId="0" fontId="30" numFmtId="0" xfId="0" applyAlignment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49" fillId="0" fontId="42" numFmtId="0" xfId="0" applyAlignment="1" applyBorder="1" applyFont="1">
      <alignment horizontal="center" shrinkToFit="0" vertical="center" wrapText="1"/>
    </xf>
    <xf borderId="51" fillId="0" fontId="42" numFmtId="0" xfId="0" applyAlignment="1" applyBorder="1" applyFont="1">
      <alignment horizontal="center" shrinkToFit="0" vertical="center" wrapText="1"/>
    </xf>
    <xf borderId="16" fillId="0" fontId="21" numFmtId="49" xfId="0" applyAlignment="1" applyBorder="1" applyFont="1" applyNumberFormat="1">
      <alignment vertical="center"/>
    </xf>
    <xf borderId="16" fillId="0" fontId="7" numFmtId="49" xfId="0" applyAlignment="1" applyBorder="1" applyFont="1" applyNumberFormat="1">
      <alignment vertical="center"/>
    </xf>
    <xf borderId="16" fillId="0" fontId="21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51" fillId="0" fontId="4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1" numFmtId="0" xfId="0" applyAlignment="1" applyFont="1">
      <alignment horizontal="center" vertical="center"/>
    </xf>
    <xf borderId="7" fillId="0" fontId="42" numFmtId="0" xfId="0" applyAlignment="1" applyBorder="1" applyFont="1">
      <alignment horizontal="center" shrinkToFit="0" vertical="center" wrapText="1"/>
    </xf>
    <xf borderId="41" fillId="0" fontId="7" numFmtId="0" xfId="0" applyAlignment="1" applyBorder="1" applyFont="1">
      <alignment horizontal="center" shrinkToFit="0" vertical="center" wrapText="1"/>
    </xf>
    <xf borderId="54" fillId="0" fontId="17" numFmtId="0" xfId="0" applyAlignment="1" applyBorder="1" applyFont="1">
      <alignment horizontal="center" shrinkToFit="0" vertical="center" wrapText="1"/>
    </xf>
    <xf borderId="55" fillId="0" fontId="17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57" fillId="0" fontId="7" numFmtId="0" xfId="0" applyAlignment="1" applyBorder="1" applyFont="1">
      <alignment horizontal="center" shrinkToFit="0" vertical="center" wrapText="1"/>
    </xf>
    <xf borderId="58" fillId="0" fontId="17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0" fillId="0" fontId="43" numFmtId="0" xfId="0" applyAlignment="1" applyFont="1">
      <alignment horizontal="center" shrinkToFit="0" vertical="center" wrapText="1"/>
    </xf>
    <xf borderId="0" fillId="0" fontId="22" numFmtId="0" xfId="0" applyAlignment="1" applyFont="1">
      <alignment horizontal="center" vertical="center"/>
    </xf>
    <xf borderId="30" fillId="0" fontId="17" numFmtId="0" xfId="0" applyAlignment="1" applyBorder="1" applyFont="1">
      <alignment horizontal="center" shrinkToFit="0" vertical="center" wrapText="1"/>
    </xf>
    <xf borderId="30" fillId="0" fontId="21" numFmtId="0" xfId="0" applyAlignment="1" applyBorder="1" applyFont="1">
      <alignment horizontal="center"/>
    </xf>
    <xf borderId="30" fillId="0" fontId="16" numFmtId="0" xfId="0" applyBorder="1" applyFont="1"/>
    <xf borderId="2" fillId="0" fontId="17" numFmtId="0" xfId="0" applyAlignment="1" applyBorder="1" applyFont="1">
      <alignment horizontal="center" shrinkToFit="0" vertical="center" wrapText="1"/>
    </xf>
    <xf borderId="57" fillId="0" fontId="17" numFmtId="0" xfId="0" applyAlignment="1" applyBorder="1" applyFont="1">
      <alignment horizontal="center" shrinkToFit="0" vertical="center" wrapText="1"/>
    </xf>
    <xf borderId="20" fillId="0" fontId="17" numFmtId="0" xfId="0" applyAlignment="1" applyBorder="1" applyFont="1">
      <alignment horizontal="center" shrinkToFit="0" vertical="center" wrapText="1"/>
    </xf>
    <xf borderId="25" fillId="0" fontId="16" numFmtId="0" xfId="0" applyBorder="1" applyFont="1"/>
    <xf borderId="13" fillId="0" fontId="16" numFmtId="0" xfId="0" applyBorder="1" applyFont="1"/>
    <xf borderId="22" fillId="0" fontId="16" numFmtId="0" xfId="0" applyBorder="1" applyFont="1"/>
    <xf borderId="2" fillId="3" fontId="17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horizontal="left" shrinkToFit="0" vertical="center" wrapText="1"/>
    </xf>
    <xf borderId="25" fillId="0" fontId="30" numFmtId="0" xfId="0" applyAlignment="1" applyBorder="1" applyFont="1">
      <alignment horizontal="center" shrinkToFit="0" vertical="center" wrapText="1"/>
    </xf>
    <xf borderId="2" fillId="0" fontId="17" numFmtId="49" xfId="0" applyAlignment="1" applyBorder="1" applyFont="1" applyNumberFormat="1">
      <alignment horizontal="center" shrinkToFit="0" vertical="center" wrapText="1"/>
    </xf>
    <xf borderId="57" fillId="0" fontId="16" numFmtId="0" xfId="0" applyBorder="1" applyFont="1"/>
    <xf borderId="2" fillId="11" fontId="17" numFmtId="0" xfId="0" applyAlignment="1" applyBorder="1" applyFill="1" applyFont="1">
      <alignment horizontal="center" shrinkToFit="0" vertical="center" wrapText="1"/>
    </xf>
    <xf borderId="59" fillId="0" fontId="6" numFmtId="0" xfId="0" applyBorder="1" applyFont="1"/>
    <xf borderId="30" fillId="0" fontId="21" numFmtId="0" xfId="0" applyAlignment="1" applyBorder="1" applyFont="1">
      <alignment horizontal="center" vertical="center"/>
    </xf>
    <xf borderId="30" fillId="0" fontId="28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readingOrder="0" vertical="center"/>
    </xf>
    <xf borderId="0" fillId="0" fontId="22" numFmtId="0" xfId="0" applyAlignment="1" applyFont="1">
      <alignment horizontal="left"/>
    </xf>
    <xf borderId="0" fillId="0" fontId="2" numFmtId="0" xfId="0" applyAlignment="1" applyFont="1">
      <alignment vertical="bottom"/>
    </xf>
    <xf borderId="0" fillId="0" fontId="45" numFmtId="0" xfId="0" applyAlignment="1" applyFont="1">
      <alignment horizontal="center" shrinkToFit="0" wrapText="1"/>
    </xf>
    <xf borderId="0" fillId="0" fontId="7" numFmtId="0" xfId="0" applyAlignment="1" applyFont="1">
      <alignment horizontal="right" shrinkToFit="0" wrapText="1"/>
    </xf>
    <xf borderId="0" fillId="0" fontId="46" numFmtId="0" xfId="0" applyAlignment="1" applyFont="1">
      <alignment shrinkToFit="0" wrapText="1"/>
    </xf>
    <xf borderId="0" fillId="0" fontId="46" numFmtId="0" xfId="0" applyAlignment="1" applyFont="1">
      <alignment shrinkToFit="0" wrapText="1"/>
    </xf>
    <xf borderId="0" fillId="0" fontId="21" numFmtId="0" xfId="0" applyAlignment="1" applyFont="1">
      <alignment horizontal="center" shrinkToFit="0" wrapText="1"/>
    </xf>
    <xf borderId="1" fillId="0" fontId="2" numFmtId="0" xfId="0" applyAlignment="1" applyBorder="1" applyFont="1">
      <alignment vertical="bottom"/>
    </xf>
    <xf borderId="1" fillId="0" fontId="8" numFmtId="0" xfId="0" applyAlignment="1" applyBorder="1" applyFont="1">
      <alignment horizontal="center"/>
    </xf>
    <xf borderId="1" fillId="0" fontId="46" numFmtId="0" xfId="0" applyAlignment="1" applyBorder="1" applyFont="1">
      <alignment horizontal="center"/>
    </xf>
    <xf borderId="1" fillId="0" fontId="46" numFmtId="49" xfId="0" applyAlignment="1" applyBorder="1" applyFont="1" applyNumberFormat="1">
      <alignment horizontal="center"/>
    </xf>
    <xf borderId="1" fillId="0" fontId="46" numFmtId="49" xfId="0" applyAlignment="1" applyBorder="1" applyFont="1" applyNumberFormat="1">
      <alignment horizontal="center" readingOrder="0"/>
    </xf>
    <xf borderId="1" fillId="0" fontId="45" numFmtId="0" xfId="0" applyAlignment="1" applyBorder="1" applyFont="1">
      <alignment horizontal="center"/>
    </xf>
    <xf borderId="1" fillId="0" fontId="2" numFmtId="0" xfId="0" applyBorder="1" applyFont="1"/>
    <xf borderId="1" fillId="0" fontId="45" numFmtId="49" xfId="0" applyAlignment="1" applyBorder="1" applyFont="1" applyNumberFormat="1">
      <alignment horizontal="center"/>
    </xf>
    <xf borderId="0" fillId="0" fontId="7" numFmtId="0" xfId="0" applyAlignment="1" applyFont="1">
      <alignment horizontal="center" readingOrder="0"/>
    </xf>
    <xf borderId="16" fillId="0" fontId="7" numFmtId="0" xfId="0" applyAlignment="1" applyBorder="1" applyFont="1">
      <alignment horizontal="center" readingOrder="0"/>
    </xf>
    <xf borderId="1" fillId="3" fontId="17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left" shrinkToFit="0" vertical="center" wrapText="1"/>
    </xf>
    <xf borderId="4" fillId="0" fontId="30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center" shrinkToFit="0" vertical="center" wrapText="1"/>
    </xf>
    <xf borderId="1" fillId="11" fontId="17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47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center" shrinkToFit="0" wrapText="0"/>
    </xf>
    <xf borderId="21" fillId="0" fontId="30" numFmtId="0" xfId="0" applyAlignment="1" applyBorder="1" applyFont="1">
      <alignment horizontal="center" shrinkToFit="0" vertical="center" wrapText="1"/>
    </xf>
    <xf borderId="15" fillId="0" fontId="48" numFmtId="0" xfId="0" applyAlignment="1" applyBorder="1" applyFont="1">
      <alignment horizontal="center" shrinkToFit="0" vertical="center" wrapText="1"/>
    </xf>
    <xf borderId="21" fillId="0" fontId="17" numFmtId="0" xfId="0" applyAlignment="1" applyBorder="1" applyFont="1">
      <alignment horizontal="center" shrinkToFit="0" vertical="center" wrapText="1"/>
    </xf>
    <xf borderId="15" fillId="0" fontId="17" numFmtId="0" xfId="0" applyAlignment="1" applyBorder="1" applyFont="1">
      <alignment horizontal="center" shrinkToFit="0" vertical="center" wrapText="1"/>
    </xf>
    <xf borderId="8" fillId="0" fontId="17" numFmtId="0" xfId="0" applyAlignment="1" applyBorder="1" applyFont="1">
      <alignment horizontal="center" shrinkToFit="0" vertical="center" wrapText="1"/>
    </xf>
    <xf borderId="42" fillId="0" fontId="17" numFmtId="0" xfId="0" applyAlignment="1" applyBorder="1" applyFont="1">
      <alignment horizontal="center" shrinkToFit="0" vertical="center" wrapText="1"/>
    </xf>
    <xf borderId="45" fillId="0" fontId="17" numFmtId="0" xfId="0" applyAlignment="1" applyBorder="1" applyFont="1">
      <alignment horizontal="center" shrinkToFit="0" vertical="center" wrapText="0"/>
    </xf>
    <xf borderId="21" fillId="0" fontId="49" numFmtId="0" xfId="0" applyAlignment="1" applyBorder="1" applyFont="1">
      <alignment shrinkToFit="0" textRotation="90" vertical="center" wrapText="1"/>
    </xf>
    <xf borderId="21" fillId="0" fontId="49" numFmtId="0" xfId="0" applyAlignment="1" applyBorder="1" applyFont="1">
      <alignment horizontal="center" shrinkToFit="0" vertical="center" wrapText="1"/>
    </xf>
    <xf borderId="17" fillId="5" fontId="28" numFmtId="0" xfId="0" applyAlignment="1" applyBorder="1" applyFont="1">
      <alignment horizontal="center" vertical="center"/>
    </xf>
    <xf borderId="21" fillId="0" fontId="49" numFmtId="0" xfId="0" applyAlignment="1" applyBorder="1" applyFont="1">
      <alignment horizontal="center" shrinkToFit="0" textRotation="90" vertical="center" wrapText="1"/>
    </xf>
    <xf borderId="40" fillId="0" fontId="16" numFmtId="0" xfId="0" applyBorder="1" applyFont="1"/>
    <xf borderId="60" fillId="0" fontId="16" numFmtId="0" xfId="0" applyBorder="1" applyFont="1"/>
    <xf borderId="61" fillId="0" fontId="16" numFmtId="0" xfId="0" applyBorder="1" applyFont="1"/>
    <xf borderId="53" fillId="0" fontId="16" numFmtId="0" xfId="0" applyBorder="1" applyFont="1"/>
    <xf borderId="46" fillId="0" fontId="28" numFmtId="0" xfId="0" applyAlignment="1" applyBorder="1" applyFont="1">
      <alignment horizontal="center" vertical="center"/>
    </xf>
    <xf borderId="33" fillId="0" fontId="28" numFmtId="0" xfId="0" applyAlignment="1" applyBorder="1" applyFont="1">
      <alignment horizontal="center" vertical="center"/>
    </xf>
    <xf borderId="47" fillId="0" fontId="28" numFmtId="0" xfId="0" applyAlignment="1" applyBorder="1" applyFont="1">
      <alignment horizontal="center" vertical="center"/>
    </xf>
    <xf borderId="56" fillId="0" fontId="28" numFmtId="0" xfId="0" applyAlignment="1" applyBorder="1" applyFont="1">
      <alignment horizontal="center" vertical="center"/>
    </xf>
    <xf borderId="57" fillId="0" fontId="28" numFmtId="0" xfId="0" applyAlignment="1" applyBorder="1" applyFont="1">
      <alignment horizontal="center" vertical="center"/>
    </xf>
    <xf borderId="53" fillId="0" fontId="28" numFmtId="0" xfId="0" applyAlignment="1" applyBorder="1" applyFont="1">
      <alignment horizontal="center" vertical="center"/>
    </xf>
    <xf borderId="62" fillId="0" fontId="30" numFmtId="0" xfId="0" applyAlignment="1" applyBorder="1" applyFont="1">
      <alignment shrinkToFit="0" vertical="center" wrapText="1"/>
    </xf>
    <xf borderId="62" fillId="0" fontId="18" numFmtId="0" xfId="0" applyAlignment="1" applyBorder="1" applyFont="1">
      <alignment shrinkToFit="0" vertical="center" wrapText="1"/>
    </xf>
    <xf borderId="48" fillId="0" fontId="2" numFmtId="0" xfId="0" applyBorder="1" applyFont="1"/>
    <xf borderId="49" fillId="0" fontId="2" numFmtId="0" xfId="0" applyBorder="1" applyFont="1"/>
    <xf borderId="54" fillId="0" fontId="2" numFmtId="0" xfId="0" applyAlignment="1" applyBorder="1" applyFont="1">
      <alignment shrinkToFit="0" wrapText="0"/>
    </xf>
    <xf borderId="62" fillId="0" fontId="26" numFmtId="0" xfId="0" applyAlignment="1" applyBorder="1" applyFont="1">
      <alignment horizontal="center"/>
    </xf>
    <xf borderId="63" fillId="0" fontId="26" numFmtId="0" xfId="0" applyAlignment="1" applyBorder="1" applyFont="1">
      <alignment horizontal="left" vertical="center"/>
    </xf>
    <xf borderId="52" fillId="0" fontId="26" numFmtId="0" xfId="0" applyAlignment="1" applyBorder="1" applyFont="1">
      <alignment horizontal="center"/>
    </xf>
    <xf borderId="64" fillId="7" fontId="26" numFmtId="0" xfId="0" applyAlignment="1" applyBorder="1" applyFont="1">
      <alignment horizontal="center"/>
    </xf>
    <xf borderId="65" fillId="0" fontId="26" numFmtId="0" xfId="0" applyAlignment="1" applyBorder="1" applyFont="1">
      <alignment horizontal="center"/>
    </xf>
    <xf borderId="48" fillId="0" fontId="6" numFmtId="0" xfId="0" applyBorder="1" applyFont="1"/>
    <xf borderId="49" fillId="0" fontId="6" numFmtId="0" xfId="0" applyBorder="1" applyFont="1"/>
    <xf borderId="54" fillId="0" fontId="6" numFmtId="0" xfId="0" applyBorder="1" applyFont="1"/>
    <xf borderId="66" fillId="0" fontId="30" numFmtId="0" xfId="0" applyAlignment="1" applyBorder="1" applyFont="1">
      <alignment shrinkToFit="0" vertical="center" wrapText="1"/>
    </xf>
    <xf borderId="66" fillId="0" fontId="18" numFmtId="0" xfId="0" applyAlignment="1" applyBorder="1" applyFont="1">
      <alignment shrinkToFit="0" vertical="center" wrapText="1"/>
    </xf>
    <xf borderId="67" fillId="0" fontId="2" numFmtId="0" xfId="0" applyBorder="1" applyFont="1"/>
    <xf borderId="68" fillId="0" fontId="2" numFmtId="0" xfId="0" applyAlignment="1" applyBorder="1" applyFont="1">
      <alignment shrinkToFit="0" wrapText="0"/>
    </xf>
    <xf borderId="66" fillId="0" fontId="26" numFmtId="0" xfId="0" applyAlignment="1" applyBorder="1" applyFont="1">
      <alignment horizontal="center"/>
    </xf>
    <xf borderId="69" fillId="0" fontId="26" numFmtId="0" xfId="0" applyAlignment="1" applyBorder="1" applyFont="1">
      <alignment horizontal="center"/>
    </xf>
    <xf borderId="67" fillId="0" fontId="6" numFmtId="0" xfId="0" applyBorder="1" applyFont="1"/>
    <xf borderId="68" fillId="0" fontId="6" numFmtId="0" xfId="0" applyBorder="1" applyFont="1"/>
    <xf borderId="24" fillId="0" fontId="26" numFmtId="0" xfId="0" applyAlignment="1" applyBorder="1" applyFont="1">
      <alignment horizontal="center"/>
    </xf>
    <xf borderId="70" fillId="0" fontId="26" numFmtId="0" xfId="0" applyAlignment="1" applyBorder="1" applyFont="1">
      <alignment horizontal="center"/>
    </xf>
    <xf borderId="66" fillId="0" fontId="12" numFmtId="0" xfId="0" applyAlignment="1" applyBorder="1" applyFont="1">
      <alignment horizontal="center" shrinkToFit="0" wrapText="1"/>
    </xf>
    <xf borderId="24" fillId="0" fontId="12" numFmtId="0" xfId="0" applyAlignment="1" applyBorder="1" applyFont="1">
      <alignment horizontal="center" shrinkToFit="0" wrapText="1"/>
    </xf>
    <xf borderId="71" fillId="0" fontId="26" numFmtId="0" xfId="0" applyAlignment="1" applyBorder="1" applyFont="1">
      <alignment horizontal="center"/>
    </xf>
    <xf borderId="50" fillId="0" fontId="6" numFmtId="0" xfId="0" applyBorder="1" applyFont="1"/>
    <xf borderId="51" fillId="0" fontId="6" numFmtId="0" xfId="0" applyBorder="1" applyFont="1"/>
    <xf borderId="55" fillId="0" fontId="6" numFmtId="0" xfId="0" applyBorder="1" applyFont="1"/>
    <xf borderId="24" fillId="0" fontId="12" numFmtId="49" xfId="0" applyAlignment="1" applyBorder="1" applyFont="1" applyNumberFormat="1">
      <alignment horizontal="center" shrinkToFit="0" wrapText="1"/>
    </xf>
    <xf borderId="24" fillId="0" fontId="50" numFmtId="0" xfId="0" applyAlignment="1" applyBorder="1" applyFont="1">
      <alignment horizontal="center"/>
    </xf>
    <xf borderId="52" fillId="0" fontId="50" numFmtId="0" xfId="0" applyAlignment="1" applyBorder="1" applyFont="1">
      <alignment horizontal="center"/>
    </xf>
    <xf borderId="64" fillId="7" fontId="50" numFmtId="0" xfId="0" applyAlignment="1" applyBorder="1" applyFont="1">
      <alignment horizontal="center"/>
    </xf>
    <xf borderId="0" fillId="0" fontId="26" numFmtId="0" xfId="0" applyAlignment="1" applyFont="1">
      <alignment horizontal="center"/>
    </xf>
    <xf borderId="0" fillId="0" fontId="26" numFmtId="0" xfId="0" applyFont="1"/>
    <xf borderId="72" fillId="8" fontId="28" numFmtId="0" xfId="0" applyAlignment="1" applyBorder="1" applyFont="1">
      <alignment horizontal="center" vertical="center"/>
    </xf>
    <xf borderId="66" fillId="0" fontId="50" numFmtId="0" xfId="0" applyAlignment="1" applyBorder="1" applyFont="1">
      <alignment horizontal="center"/>
    </xf>
    <xf borderId="63" fillId="0" fontId="50" numFmtId="0" xfId="0" applyAlignment="1" applyBorder="1" applyFont="1">
      <alignment horizontal="left" vertical="center"/>
    </xf>
    <xf borderId="66" fillId="0" fontId="26" numFmtId="0" xfId="0" applyAlignment="1" applyBorder="1" applyFont="1">
      <alignment horizontal="left" vertical="center"/>
    </xf>
    <xf borderId="66" fillId="0" fontId="50" numFmtId="0" xfId="0" applyAlignment="1" applyBorder="1" applyFont="1">
      <alignment horizontal="left" vertical="center"/>
    </xf>
    <xf borderId="73" fillId="8" fontId="28" numFmtId="0" xfId="0" applyAlignment="1" applyBorder="1" applyFont="1">
      <alignment horizontal="center" vertical="center"/>
    </xf>
    <xf borderId="66" fillId="0" fontId="30" numFmtId="49" xfId="0" applyAlignment="1" applyBorder="1" applyFont="1" applyNumberFormat="1">
      <alignment readingOrder="0" shrinkToFit="0" vertical="center" wrapText="1"/>
    </xf>
    <xf borderId="74" fillId="0" fontId="30" numFmtId="49" xfId="0" applyAlignment="1" applyBorder="1" applyFont="1" applyNumberFormat="1">
      <alignment readingOrder="0" shrinkToFit="0" vertical="center" wrapText="1"/>
    </xf>
    <xf borderId="74" fillId="0" fontId="18" numFmtId="0" xfId="0" applyAlignment="1" applyBorder="1" applyFont="1">
      <alignment shrinkToFit="0" vertical="center" wrapText="1"/>
    </xf>
    <xf borderId="50" fillId="0" fontId="2" numFmtId="0" xfId="0" applyBorder="1" applyFont="1"/>
    <xf borderId="51" fillId="0" fontId="2" numFmtId="0" xfId="0" applyBorder="1" applyFont="1"/>
    <xf borderId="55" fillId="0" fontId="2" numFmtId="0" xfId="0" applyAlignment="1" applyBorder="1" applyFont="1">
      <alignment shrinkToFit="0" wrapText="0"/>
    </xf>
    <xf borderId="0" fillId="0" fontId="38" numFmtId="0" xfId="0" applyAlignment="1" applyFont="1">
      <alignment shrinkToFit="0" wrapText="0"/>
    </xf>
    <xf borderId="0" fillId="0" fontId="34" numFmtId="0" xfId="0" applyFont="1"/>
    <xf borderId="0" fillId="0" fontId="17" numFmtId="0" xfId="0" applyAlignment="1" applyFont="1">
      <alignment horizontal="center" shrinkToFit="0" wrapText="0"/>
    </xf>
    <xf borderId="0" fillId="0" fontId="6" numFmtId="0" xfId="0" applyAlignment="1" applyFont="1">
      <alignment horizontal="center" shrinkToFit="0" wrapText="0"/>
    </xf>
    <xf borderId="32" fillId="0" fontId="17" numFmtId="0" xfId="0" applyBorder="1" applyFont="1"/>
    <xf borderId="0" fillId="0" fontId="17" numFmtId="0" xfId="0" applyAlignment="1" applyFont="1">
      <alignment shrinkToFit="0" wrapText="0"/>
    </xf>
    <xf borderId="17" fillId="8" fontId="51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0" fillId="0" fontId="53" numFmtId="0" xfId="0" applyFont="1"/>
    <xf borderId="0" fillId="0" fontId="52" numFmtId="0" xfId="0" applyFont="1"/>
    <xf borderId="17" fillId="11" fontId="54" numFmtId="0" xfId="0" applyAlignment="1" applyBorder="1" applyFont="1">
      <alignment horizontal="center" vertical="center"/>
    </xf>
    <xf borderId="75" fillId="3" fontId="55" numFmtId="0" xfId="0" applyAlignment="1" applyBorder="1" applyFont="1">
      <alignment horizontal="center" vertical="center"/>
    </xf>
    <xf borderId="15" fillId="0" fontId="56" numFmtId="0" xfId="0" applyAlignment="1" applyBorder="1" applyFont="1">
      <alignment horizontal="left" shrinkToFit="0" vertical="center" wrapText="1"/>
    </xf>
    <xf borderId="9" fillId="0" fontId="33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right"/>
    </xf>
    <xf borderId="76" fillId="0" fontId="16" numFmtId="0" xfId="0" applyBorder="1" applyFont="1"/>
    <xf borderId="0" fillId="0" fontId="52" numFmtId="0" xfId="0" applyAlignment="1" applyFont="1">
      <alignment horizontal="center" shrinkToFit="0" vertical="center" wrapText="1"/>
    </xf>
    <xf borderId="77" fillId="0" fontId="16" numFmtId="0" xfId="0" applyBorder="1" applyFont="1"/>
    <xf borderId="75" fillId="11" fontId="55" numFmtId="0" xfId="0" applyAlignment="1" applyBorder="1" applyFont="1">
      <alignment horizontal="center" vertical="center"/>
    </xf>
    <xf borderId="75" fillId="12" fontId="55" numFmtId="0" xfId="0" applyAlignment="1" applyBorder="1" applyFill="1" applyFont="1">
      <alignment horizontal="center" vertical="center"/>
    </xf>
    <xf borderId="8" fillId="0" fontId="52" numFmtId="0" xfId="0" applyAlignment="1" applyBorder="1" applyFont="1">
      <alignment horizontal="center" shrinkToFit="0" vertical="center" wrapText="1"/>
    </xf>
    <xf borderId="32" fillId="0" fontId="52" numFmtId="0" xfId="0" applyBorder="1" applyFont="1"/>
    <xf borderId="30" fillId="0" fontId="52" numFmtId="0" xfId="0" applyBorder="1" applyFont="1"/>
    <xf borderId="0" fillId="0" fontId="22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70" fillId="0" fontId="16" numFmtId="0" xfId="0" applyBorder="1" applyFont="1"/>
    <xf borderId="63" fillId="0" fontId="11" numFmtId="0" xfId="0" applyAlignment="1" applyBorder="1" applyFont="1">
      <alignment horizontal="center" shrinkToFit="0" vertical="center" wrapText="1"/>
    </xf>
    <xf borderId="78" fillId="0" fontId="26" numFmtId="0" xfId="0" applyAlignment="1" applyBorder="1" applyFont="1">
      <alignment horizontal="center" shrinkToFit="0" vertical="center" wrapText="1"/>
    </xf>
    <xf borderId="56" fillId="0" fontId="26" numFmtId="0" xfId="0" applyAlignment="1" applyBorder="1" applyFont="1">
      <alignment horizontal="center" shrinkToFit="0" vertical="center" wrapText="1"/>
    </xf>
    <xf borderId="52" fillId="0" fontId="28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60" fillId="0" fontId="26" numFmtId="0" xfId="0" applyAlignment="1" applyBorder="1" applyFont="1">
      <alignment horizontal="center" shrinkToFit="0" vertical="center" wrapText="1"/>
    </xf>
    <xf borderId="60" fillId="0" fontId="28" numFmtId="0" xfId="0" applyAlignment="1" applyBorder="1" applyFont="1">
      <alignment horizontal="center" shrinkToFit="0" vertical="center" wrapText="1"/>
    </xf>
    <xf borderId="26" fillId="0" fontId="28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60" fillId="0" fontId="11" numFmtId="0" xfId="0" applyAlignment="1" applyBorder="1" applyFont="1">
      <alignment horizontal="center" shrinkToFit="0" vertical="center" wrapText="1"/>
    </xf>
    <xf borderId="0" fillId="0" fontId="57" numFmtId="0" xfId="0" applyAlignment="1" applyFont="1">
      <alignment horizontal="center" shrinkToFit="0" vertical="center" wrapText="1"/>
    </xf>
    <xf borderId="32" fillId="0" fontId="6" numFmtId="0" xfId="0" applyBorder="1" applyFont="1"/>
    <xf borderId="25" fillId="0" fontId="30" numFmtId="0" xfId="0" applyAlignment="1" applyBorder="1" applyFont="1">
      <alignment horizontal="center"/>
    </xf>
    <xf borderId="22" fillId="0" fontId="30" numFmtId="0" xfId="0" applyAlignment="1" applyBorder="1" applyFont="1">
      <alignment horizontal="center"/>
    </xf>
    <xf borderId="32" fillId="0" fontId="30" numFmtId="0" xfId="0" applyAlignment="1" applyBorder="1" applyFont="1">
      <alignment horizontal="center"/>
    </xf>
    <xf borderId="25" fillId="0" fontId="22" numFmtId="0" xfId="0" applyAlignment="1" applyBorder="1" applyFont="1">
      <alignment horizontal="center"/>
    </xf>
    <xf borderId="0" fillId="0" fontId="28" numFmtId="49" xfId="0" applyAlignment="1" applyFont="1" applyNumberFormat="1">
      <alignment horizontal="center"/>
    </xf>
    <xf borderId="7" fillId="0" fontId="22" numFmtId="0" xfId="0" applyAlignment="1" applyBorder="1" applyFont="1">
      <alignment horizontal="center"/>
    </xf>
    <xf borderId="0" fillId="0" fontId="21" numFmtId="0" xfId="0" applyAlignment="1" applyFont="1">
      <alignment shrinkToFit="0" vertical="center" wrapText="1"/>
    </xf>
    <xf borderId="40" fillId="0" fontId="17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1</xdr:row>
      <xdr:rowOff>123825</xdr:rowOff>
    </xdr:from>
    <xdr:ext cx="361950" cy="3905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1543050</xdr:colOff>
      <xdr:row>0</xdr:row>
      <xdr:rowOff>0</xdr:rowOff>
    </xdr:from>
    <xdr:ext cx="428625" cy="3905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123825</xdr:rowOff>
    </xdr:from>
    <xdr:ext cx="55245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5.29"/>
    <col customWidth="1" min="3" max="3" width="4.57"/>
    <col customWidth="1" min="4" max="4" width="4.71"/>
    <col customWidth="1" min="5" max="5" width="6.14"/>
    <col customWidth="1" min="6" max="6" width="28.0"/>
    <col customWidth="1" min="7" max="7" width="12.86"/>
    <col customWidth="1" min="8" max="8" width="17.71"/>
    <col customWidth="1" min="9" max="9" width="6.71"/>
    <col customWidth="1" min="10" max="10" width="20.86"/>
    <col customWidth="1" hidden="1" min="11" max="11" width="4.29"/>
    <col customWidth="1" hidden="1" min="12" max="12" width="13.43"/>
    <col customWidth="1" min="13" max="13" width="29.14"/>
    <col customWidth="1" min="14" max="15" width="4.29"/>
    <col customWidth="1" min="16" max="16" width="10.71"/>
    <col customWidth="1" min="17" max="19" width="4.29"/>
    <col customWidth="1" min="20" max="20" width="5.14"/>
    <col customWidth="1" min="21" max="24" width="4.29"/>
    <col customWidth="1" min="25" max="25" width="17.29"/>
    <col customWidth="1" min="26" max="26" width="4.29"/>
    <col customWidth="1" min="27" max="27" width="4.43"/>
    <col customWidth="1" min="28" max="33" width="4.71"/>
    <col customWidth="1" min="34" max="34" width="4.29"/>
    <col customWidth="1" min="35" max="35" width="2.57"/>
    <col customWidth="1" min="36" max="49" width="4.29"/>
    <col customWidth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71</v>
      </c>
      <c r="P1" s="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2"/>
      <c r="B2" s="8"/>
      <c r="C2" s="9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6"/>
      <c r="O2" s="10">
        <v>71.0</v>
      </c>
      <c r="P2" s="11" t="s">
        <v>3</v>
      </c>
      <c r="Q2" s="12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2"/>
      <c r="B3" s="2"/>
      <c r="C3" s="13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4">
        <f>COUNTA(F6:F1000)</f>
        <v>37</v>
      </c>
      <c r="P3" s="11" t="s">
        <v>5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5"/>
      <c r="B4" s="16"/>
      <c r="C4" s="15"/>
      <c r="D4" s="15"/>
      <c r="E4" s="15"/>
      <c r="F4" s="15"/>
      <c r="G4" s="17" t="str">
        <f>P2&amp;"  "&amp;O2&amp;"  "&amp;Q2</f>
        <v>В.к.  71  кг</v>
      </c>
      <c r="H4" s="17"/>
      <c r="I4" s="15"/>
      <c r="J4" s="16"/>
      <c r="K4" s="15"/>
      <c r="L4" s="15"/>
      <c r="M4" s="16"/>
      <c r="N4" s="6"/>
      <c r="O4" s="6"/>
      <c r="P4" s="6"/>
      <c r="Q4" s="7"/>
      <c r="R4" s="7"/>
      <c r="S4" s="7"/>
      <c r="T4" s="7"/>
      <c r="U4" s="7"/>
      <c r="V4" s="7"/>
      <c r="W4" s="7"/>
      <c r="X4" s="7"/>
      <c r="Y4" s="18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19" t="s">
        <v>7</v>
      </c>
      <c r="B5" s="19" t="s">
        <v>7</v>
      </c>
      <c r="C5" s="20" t="s">
        <v>8</v>
      </c>
      <c r="D5" s="21" t="s">
        <v>9</v>
      </c>
      <c r="E5" s="22" t="s">
        <v>10</v>
      </c>
      <c r="F5" s="22" t="s">
        <v>10</v>
      </c>
      <c r="G5" s="20" t="s">
        <v>11</v>
      </c>
      <c r="H5" s="20" t="s">
        <v>12</v>
      </c>
      <c r="I5" s="23" t="s">
        <v>13</v>
      </c>
      <c r="J5" s="24"/>
      <c r="K5" s="20" t="s">
        <v>14</v>
      </c>
      <c r="L5" s="20" t="s">
        <v>15</v>
      </c>
      <c r="M5" s="22" t="s">
        <v>16</v>
      </c>
      <c r="N5" s="6"/>
      <c r="O5" s="6"/>
      <c r="P5" s="6"/>
      <c r="Q5" s="25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4.0" customHeight="1">
      <c r="A6" s="26">
        <v>71.0</v>
      </c>
      <c r="B6" s="27">
        <v>71.0</v>
      </c>
      <c r="C6" s="28">
        <v>12.0</v>
      </c>
      <c r="D6" s="29">
        <v>1.0</v>
      </c>
      <c r="E6" s="30" t="s">
        <v>17</v>
      </c>
      <c r="F6" s="15" t="s">
        <v>18</v>
      </c>
      <c r="G6" s="31" t="s">
        <v>19</v>
      </c>
      <c r="H6" s="15" t="s">
        <v>20</v>
      </c>
      <c r="I6" s="15" t="s">
        <v>21</v>
      </c>
      <c r="J6" s="15" t="s">
        <v>22</v>
      </c>
      <c r="K6" s="15" t="s">
        <v>23</v>
      </c>
      <c r="L6" s="15"/>
      <c r="M6" s="15" t="s">
        <v>24</v>
      </c>
      <c r="N6" s="32" t="str">
        <f t="array" ref="N6:N1000">IF(D6:D1000="","",(LEFT(F6:F1000,FIND(" ",F6:F1000)-1)))</f>
        <v>БУДАКОВ</v>
      </c>
      <c r="O6" s="5">
        <v>53.0</v>
      </c>
      <c r="P6" s="2"/>
      <c r="Q6" s="33" t="str">
        <f>N7</f>
        <v>ДУШКАНОВ</v>
      </c>
      <c r="R6" s="33" t="str">
        <f>N8</f>
        <v>НОВИКОВ</v>
      </c>
      <c r="S6" s="34" t="str">
        <f>N9</f>
        <v>СОРОКИН</v>
      </c>
      <c r="T6" s="34" t="str">
        <f>N10</f>
        <v>КРАСАВЦЕВ</v>
      </c>
      <c r="U6" s="34" t="str">
        <f>N11</f>
        <v>САИДОВ</v>
      </c>
      <c r="V6" s="34" t="str">
        <f>N12</f>
        <v>ПАДАЕВ</v>
      </c>
      <c r="W6" s="34" t="str">
        <f>N13</f>
        <v>ТАЛДИЕВ</v>
      </c>
      <c r="X6" s="7"/>
      <c r="Y6" s="35" t="s">
        <v>25</v>
      </c>
      <c r="Z6" s="36" t="str">
        <f t="shared" ref="Z6:AF6" si="1">Q6</f>
        <v>ДУШКАНОВ</v>
      </c>
      <c r="AA6" s="36" t="str">
        <f t="shared" si="1"/>
        <v>НОВИКОВ</v>
      </c>
      <c r="AB6" s="36" t="str">
        <f t="shared" si="1"/>
        <v>СОРОКИН</v>
      </c>
      <c r="AC6" s="36" t="str">
        <f t="shared" si="1"/>
        <v>КРАСАВЦЕВ</v>
      </c>
      <c r="AD6" s="36" t="str">
        <f t="shared" si="1"/>
        <v>САИДОВ</v>
      </c>
      <c r="AE6" s="37" t="str">
        <f t="shared" si="1"/>
        <v>ПАДАЕВ</v>
      </c>
      <c r="AF6" s="7" t="str">
        <f t="shared" si="1"/>
        <v>ТАЛДИЕВ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38">
        <v>71.0</v>
      </c>
      <c r="B7" s="39">
        <v>71.0</v>
      </c>
      <c r="C7" s="40">
        <v>12.0</v>
      </c>
      <c r="D7" s="29">
        <v>2.0</v>
      </c>
      <c r="E7" s="30" t="s">
        <v>26</v>
      </c>
      <c r="F7" s="15" t="s">
        <v>27</v>
      </c>
      <c r="G7" s="31" t="s">
        <v>28</v>
      </c>
      <c r="H7" s="15" t="s">
        <v>29</v>
      </c>
      <c r="I7" s="15" t="s">
        <v>21</v>
      </c>
      <c r="J7" s="15" t="s">
        <v>30</v>
      </c>
      <c r="K7" s="15" t="s">
        <v>23</v>
      </c>
      <c r="L7" s="15"/>
      <c r="M7" s="41" t="s">
        <v>31</v>
      </c>
      <c r="N7" s="32" t="s">
        <v>32</v>
      </c>
      <c r="O7" s="5">
        <v>58.0</v>
      </c>
      <c r="P7" s="6"/>
      <c r="Q7" s="42">
        <f t="shared" ref="Q7:Q50" si="3">SUMIFS($J$7:$J$88,$L$7:$L$88,P7,$K$7:$K$88,Q$6)</f>
        <v>0</v>
      </c>
      <c r="R7" s="42">
        <f t="shared" ref="R7:R50" si="4">SUMIFS($J$7:$J$88,$L$7:$L$88,P7,$K$7:$K$88,R$6)</f>
        <v>0</v>
      </c>
      <c r="S7" s="43">
        <f t="shared" ref="S7:S50" si="5">SUMIFS($J$7:$J$88,$L$7:$L$88,P7,$K$7:$K$88,S$6)</f>
        <v>0</v>
      </c>
      <c r="T7" s="42">
        <f t="shared" ref="T7:T50" si="6">SUMIFS($J$7:$J$88,$L$7:$L$88,P7,$K$7:$K$88,T$6)</f>
        <v>0</v>
      </c>
      <c r="U7" s="42">
        <f t="shared" ref="U7:U50" si="7">SUMIFS($J$7:$J$88,$L$7:$L$88,P7,$K$7:$K$88,U$6)</f>
        <v>0</v>
      </c>
      <c r="V7" s="42">
        <f t="shared" ref="V7:V50" si="8">SUMIFS($J$7:$J$88,$L$7:$L$88,P7,$K$7:$K$88,V$6)</f>
        <v>0</v>
      </c>
      <c r="W7" s="42">
        <f t="shared" ref="W7:W50" si="9">SUMIFS($J$7:$J$88,$L$7:$L$88,P7,$K$7:$K$88,W$6)</f>
        <v>0</v>
      </c>
      <c r="X7" s="44"/>
      <c r="Y7" s="34" t="str">
        <f t="shared" ref="Y7:Y50" si="10">P7</f>
        <v/>
      </c>
      <c r="Z7" s="45" t="str">
        <f t="shared" ref="Z7:AF7" si="2">IF(Q7=0," ",Q7)</f>
        <v> </v>
      </c>
      <c r="AA7" s="45" t="str">
        <f t="shared" si="2"/>
        <v> </v>
      </c>
      <c r="AB7" s="45" t="str">
        <f t="shared" si="2"/>
        <v> </v>
      </c>
      <c r="AC7" s="45" t="str">
        <f t="shared" si="2"/>
        <v> </v>
      </c>
      <c r="AD7" s="45" t="str">
        <f t="shared" si="2"/>
        <v> </v>
      </c>
      <c r="AE7" s="34" t="str">
        <f t="shared" si="2"/>
        <v> </v>
      </c>
      <c r="AF7" s="34" t="str">
        <f t="shared" si="2"/>
        <v> </v>
      </c>
      <c r="AG7" s="7"/>
      <c r="AH7" s="46">
        <f>SUM(Z7:AF70)</f>
        <v>0</v>
      </c>
      <c r="AI7" s="4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31">
        <v>71.0</v>
      </c>
      <c r="B8" s="48">
        <v>71.0</v>
      </c>
      <c r="C8" s="40">
        <v>9.0</v>
      </c>
      <c r="D8" s="29">
        <v>3.0</v>
      </c>
      <c r="E8" s="30" t="s">
        <v>33</v>
      </c>
      <c r="F8" s="15" t="s">
        <v>34</v>
      </c>
      <c r="G8" s="31" t="s">
        <v>35</v>
      </c>
      <c r="H8" s="15" t="s">
        <v>29</v>
      </c>
      <c r="I8" s="15" t="s">
        <v>21</v>
      </c>
      <c r="J8" s="15" t="s">
        <v>36</v>
      </c>
      <c r="K8" s="15" t="s">
        <v>37</v>
      </c>
      <c r="L8" s="15"/>
      <c r="M8" s="15" t="s">
        <v>38</v>
      </c>
      <c r="N8" s="32" t="s">
        <v>39</v>
      </c>
      <c r="O8" s="5">
        <v>64.0</v>
      </c>
      <c r="P8" s="6"/>
      <c r="Q8" s="42">
        <f t="shared" si="3"/>
        <v>0</v>
      </c>
      <c r="R8" s="42">
        <f t="shared" si="4"/>
        <v>0</v>
      </c>
      <c r="S8" s="43">
        <f t="shared" si="5"/>
        <v>0</v>
      </c>
      <c r="T8" s="42">
        <f t="shared" si="6"/>
        <v>0</v>
      </c>
      <c r="U8" s="42">
        <f t="shared" si="7"/>
        <v>0</v>
      </c>
      <c r="V8" s="42">
        <f t="shared" si="8"/>
        <v>0</v>
      </c>
      <c r="W8" s="42">
        <f t="shared" si="9"/>
        <v>0</v>
      </c>
      <c r="X8" s="44"/>
      <c r="Y8" s="34" t="str">
        <f t="shared" si="10"/>
        <v/>
      </c>
      <c r="Z8" s="34" t="str">
        <f t="shared" ref="Z8:AC8" si="11">IF($Y$8=$Y$7," ",IF(Q8=0," ",Q8))</f>
        <v> </v>
      </c>
      <c r="AA8" s="34" t="str">
        <f t="shared" si="11"/>
        <v> </v>
      </c>
      <c r="AB8" s="34" t="str">
        <f t="shared" si="11"/>
        <v> </v>
      </c>
      <c r="AC8" s="34" t="str">
        <f t="shared" si="11"/>
        <v> </v>
      </c>
      <c r="AD8" s="34" t="str">
        <f t="shared" ref="AD8:AF8" si="12">IF(U8=0," ",U8)</f>
        <v> </v>
      </c>
      <c r="AE8" s="34" t="str">
        <f t="shared" si="12"/>
        <v> </v>
      </c>
      <c r="AF8" s="34" t="str">
        <f t="shared" si="12"/>
        <v> </v>
      </c>
      <c r="AG8" s="7"/>
      <c r="AH8" s="49"/>
      <c r="AI8" s="50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31">
        <v>71.0</v>
      </c>
      <c r="B9" s="48">
        <v>71.0</v>
      </c>
      <c r="C9" s="40">
        <v>22.0</v>
      </c>
      <c r="D9" s="29">
        <v>4.0</v>
      </c>
      <c r="E9" s="30" t="s">
        <v>40</v>
      </c>
      <c r="F9" s="15" t="s">
        <v>41</v>
      </c>
      <c r="G9" s="31" t="s">
        <v>42</v>
      </c>
      <c r="H9" s="15" t="s">
        <v>29</v>
      </c>
      <c r="I9" s="15" t="s">
        <v>43</v>
      </c>
      <c r="J9" s="15" t="s">
        <v>44</v>
      </c>
      <c r="K9" s="15" t="s">
        <v>45</v>
      </c>
      <c r="L9" s="15"/>
      <c r="M9" s="15" t="s">
        <v>46</v>
      </c>
      <c r="N9" s="32" t="s">
        <v>47</v>
      </c>
      <c r="O9" s="5">
        <v>71.0</v>
      </c>
      <c r="P9" s="6"/>
      <c r="Q9" s="42">
        <f t="shared" si="3"/>
        <v>0</v>
      </c>
      <c r="R9" s="42">
        <f t="shared" si="4"/>
        <v>0</v>
      </c>
      <c r="S9" s="43">
        <f t="shared" si="5"/>
        <v>0</v>
      </c>
      <c r="T9" s="42">
        <f t="shared" si="6"/>
        <v>0</v>
      </c>
      <c r="U9" s="42">
        <f t="shared" si="7"/>
        <v>0</v>
      </c>
      <c r="V9" s="42">
        <f t="shared" si="8"/>
        <v>0</v>
      </c>
      <c r="W9" s="42">
        <f t="shared" si="9"/>
        <v>0</v>
      </c>
      <c r="X9" s="44"/>
      <c r="Y9" s="34" t="str">
        <f t="shared" si="10"/>
        <v/>
      </c>
      <c r="Z9" s="34" t="str">
        <f t="shared" ref="Z9:AC9" si="13">IF(OR($Y9=$Y7,$Y9=$Y8)," ",IF(Q9=0," ",Q9))</f>
        <v> </v>
      </c>
      <c r="AA9" s="34" t="str">
        <f t="shared" si="13"/>
        <v> </v>
      </c>
      <c r="AB9" s="34" t="str">
        <f t="shared" si="13"/>
        <v> </v>
      </c>
      <c r="AC9" s="34" t="str">
        <f t="shared" si="13"/>
        <v> </v>
      </c>
      <c r="AD9" s="34" t="str">
        <f t="shared" ref="AD9:AF9" si="14">IF(U9=0," ",U9)</f>
        <v> </v>
      </c>
      <c r="AE9" s="34" t="str">
        <f t="shared" si="14"/>
        <v> </v>
      </c>
      <c r="AF9" s="34" t="str">
        <f t="shared" si="14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38">
        <v>71.0</v>
      </c>
      <c r="B10" s="48">
        <v>71.0</v>
      </c>
      <c r="C10" s="40">
        <v>22.0</v>
      </c>
      <c r="D10" s="29">
        <v>5.0</v>
      </c>
      <c r="E10" s="30" t="s">
        <v>48</v>
      </c>
      <c r="F10" s="15" t="s">
        <v>49</v>
      </c>
      <c r="G10" s="31" t="s">
        <v>50</v>
      </c>
      <c r="H10" s="15" t="s">
        <v>20</v>
      </c>
      <c r="I10" s="15" t="s">
        <v>51</v>
      </c>
      <c r="J10" s="15" t="s">
        <v>52</v>
      </c>
      <c r="K10" s="15" t="s">
        <v>53</v>
      </c>
      <c r="L10" s="15"/>
      <c r="M10" s="41" t="s">
        <v>54</v>
      </c>
      <c r="N10" s="32" t="s">
        <v>55</v>
      </c>
      <c r="O10" s="5">
        <v>79.0</v>
      </c>
      <c r="P10" s="6"/>
      <c r="Q10" s="42">
        <f t="shared" si="3"/>
        <v>0</v>
      </c>
      <c r="R10" s="42">
        <f t="shared" si="4"/>
        <v>0</v>
      </c>
      <c r="S10" s="43">
        <f t="shared" si="5"/>
        <v>0</v>
      </c>
      <c r="T10" s="42">
        <f t="shared" si="6"/>
        <v>0</v>
      </c>
      <c r="U10" s="42">
        <f t="shared" si="7"/>
        <v>0</v>
      </c>
      <c r="V10" s="42">
        <f t="shared" si="8"/>
        <v>0</v>
      </c>
      <c r="W10" s="42">
        <f t="shared" si="9"/>
        <v>0</v>
      </c>
      <c r="X10" s="7"/>
      <c r="Y10" s="34" t="str">
        <f t="shared" si="10"/>
        <v/>
      </c>
      <c r="Z10" s="34" t="str">
        <f t="shared" ref="Z10:AC10" si="15">IF(OR($Y10=$Y8,$Y10=$Y9,$Y10=$Y7)," ",IF(Q10=0," ",Q10))</f>
        <v> </v>
      </c>
      <c r="AA10" s="34" t="str">
        <f t="shared" si="15"/>
        <v> </v>
      </c>
      <c r="AB10" s="34" t="str">
        <f t="shared" si="15"/>
        <v> </v>
      </c>
      <c r="AC10" s="34" t="str">
        <f t="shared" si="15"/>
        <v> </v>
      </c>
      <c r="AD10" s="34" t="str">
        <f t="shared" ref="AD10:AF10" si="16">IF(U10=0," ",U10)</f>
        <v> </v>
      </c>
      <c r="AE10" s="34" t="str">
        <f t="shared" si="16"/>
        <v> </v>
      </c>
      <c r="AF10" s="34" t="str">
        <f t="shared" si="16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31">
        <v>71.0</v>
      </c>
      <c r="B11" s="48">
        <v>71.0</v>
      </c>
      <c r="C11" s="40">
        <v>4.0</v>
      </c>
      <c r="D11" s="29">
        <v>6.0</v>
      </c>
      <c r="E11" s="30" t="s">
        <v>56</v>
      </c>
      <c r="F11" s="15" t="s">
        <v>57</v>
      </c>
      <c r="G11" s="31" t="s">
        <v>58</v>
      </c>
      <c r="H11" s="15" t="s">
        <v>29</v>
      </c>
      <c r="I11" s="15" t="s">
        <v>59</v>
      </c>
      <c r="J11" s="15" t="s">
        <v>60</v>
      </c>
      <c r="K11" s="15" t="s">
        <v>61</v>
      </c>
      <c r="L11" s="15"/>
      <c r="M11" s="41" t="s">
        <v>62</v>
      </c>
      <c r="N11" s="32" t="s">
        <v>63</v>
      </c>
      <c r="O11" s="5">
        <v>88.0</v>
      </c>
      <c r="P11" s="6"/>
      <c r="Q11" s="42">
        <f t="shared" si="3"/>
        <v>0</v>
      </c>
      <c r="R11" s="42">
        <f t="shared" si="4"/>
        <v>0</v>
      </c>
      <c r="S11" s="43">
        <f t="shared" si="5"/>
        <v>0</v>
      </c>
      <c r="T11" s="42">
        <f t="shared" si="6"/>
        <v>0</v>
      </c>
      <c r="U11" s="42">
        <f t="shared" si="7"/>
        <v>0</v>
      </c>
      <c r="V11" s="42">
        <f t="shared" si="8"/>
        <v>0</v>
      </c>
      <c r="W11" s="42">
        <f t="shared" si="9"/>
        <v>0</v>
      </c>
      <c r="X11" s="44"/>
      <c r="Y11" s="34" t="str">
        <f t="shared" si="10"/>
        <v/>
      </c>
      <c r="Z11" s="34" t="str">
        <f t="shared" ref="Z11:AC11" si="17">IF(OR($Y11=$Y9,$Y11=$Y10,$Y11=$Y8,$Y11=$Y7)," ",IF(Q11=0," ",Q11))</f>
        <v> </v>
      </c>
      <c r="AA11" s="34" t="str">
        <f t="shared" si="17"/>
        <v> </v>
      </c>
      <c r="AB11" s="34" t="str">
        <f t="shared" si="17"/>
        <v> </v>
      </c>
      <c r="AC11" s="34" t="str">
        <f t="shared" si="17"/>
        <v> </v>
      </c>
      <c r="AD11" s="34" t="str">
        <f t="shared" ref="AD11:AF11" si="18">IF(U11=0," ",U11)</f>
        <v> </v>
      </c>
      <c r="AE11" s="34" t="str">
        <f t="shared" si="18"/>
        <v> </v>
      </c>
      <c r="AF11" s="34" t="str">
        <f t="shared" si="18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31">
        <v>71.0</v>
      </c>
      <c r="B12" s="15">
        <v>71.0</v>
      </c>
      <c r="C12" s="40">
        <v>4.0</v>
      </c>
      <c r="D12" s="29">
        <v>7.0</v>
      </c>
      <c r="E12" s="30" t="s">
        <v>64</v>
      </c>
      <c r="F12" s="15" t="s">
        <v>65</v>
      </c>
      <c r="G12" s="31" t="s">
        <v>66</v>
      </c>
      <c r="H12" s="15" t="s">
        <v>29</v>
      </c>
      <c r="I12" s="15" t="s">
        <v>59</v>
      </c>
      <c r="J12" s="15" t="s">
        <v>67</v>
      </c>
      <c r="K12" s="15" t="s">
        <v>68</v>
      </c>
      <c r="L12" s="15"/>
      <c r="M12" s="15" t="s">
        <v>69</v>
      </c>
      <c r="N12" s="32" t="s">
        <v>70</v>
      </c>
      <c r="O12" s="5">
        <v>98.0</v>
      </c>
      <c r="P12" s="6"/>
      <c r="Q12" s="42">
        <f t="shared" si="3"/>
        <v>0</v>
      </c>
      <c r="R12" s="42">
        <f t="shared" si="4"/>
        <v>0</v>
      </c>
      <c r="S12" s="43">
        <f t="shared" si="5"/>
        <v>0</v>
      </c>
      <c r="T12" s="42">
        <f t="shared" si="6"/>
        <v>0</v>
      </c>
      <c r="U12" s="42">
        <f t="shared" si="7"/>
        <v>0</v>
      </c>
      <c r="V12" s="42">
        <f t="shared" si="8"/>
        <v>0</v>
      </c>
      <c r="W12" s="42">
        <f t="shared" si="9"/>
        <v>0</v>
      </c>
      <c r="X12" s="7"/>
      <c r="Y12" s="34" t="str">
        <f t="shared" si="10"/>
        <v/>
      </c>
      <c r="Z12" s="34" t="str">
        <f t="shared" ref="Z12:AC12" si="19">IF(OR($Y12=$Y10,$Y12=$Y11,$Y12=$Y9,$Y12=$Y8,$Y12=$Y7)," ",IF(Q12=0," ",Q12))</f>
        <v> </v>
      </c>
      <c r="AA12" s="34" t="str">
        <f t="shared" si="19"/>
        <v> </v>
      </c>
      <c r="AB12" s="34" t="str">
        <f t="shared" si="19"/>
        <v> </v>
      </c>
      <c r="AC12" s="34" t="str">
        <f t="shared" si="19"/>
        <v> </v>
      </c>
      <c r="AD12" s="34" t="str">
        <f t="shared" ref="AD12:AF12" si="20">IF(U12=0," ",U12)</f>
        <v> </v>
      </c>
      <c r="AE12" s="34" t="str">
        <f t="shared" si="20"/>
        <v> </v>
      </c>
      <c r="AF12" s="34" t="str">
        <f t="shared" si="20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31">
        <v>71.0</v>
      </c>
      <c r="B13" s="48">
        <v>71.0</v>
      </c>
      <c r="C13" s="40">
        <v>4.0</v>
      </c>
      <c r="D13" s="29">
        <v>8.0</v>
      </c>
      <c r="E13" s="30" t="s">
        <v>71</v>
      </c>
      <c r="F13" s="15" t="s">
        <v>72</v>
      </c>
      <c r="G13" s="31" t="s">
        <v>73</v>
      </c>
      <c r="H13" s="29" t="s">
        <v>74</v>
      </c>
      <c r="I13" s="15" t="s">
        <v>75</v>
      </c>
      <c r="J13" s="15" t="s">
        <v>76</v>
      </c>
      <c r="K13" s="15" t="s">
        <v>77</v>
      </c>
      <c r="L13" s="15"/>
      <c r="M13" s="15" t="s">
        <v>78</v>
      </c>
      <c r="N13" s="32" t="s">
        <v>79</v>
      </c>
      <c r="O13" s="5" t="s">
        <v>80</v>
      </c>
      <c r="P13" s="6"/>
      <c r="Q13" s="42">
        <f t="shared" si="3"/>
        <v>0</v>
      </c>
      <c r="R13" s="42">
        <f t="shared" si="4"/>
        <v>0</v>
      </c>
      <c r="S13" s="43">
        <f t="shared" si="5"/>
        <v>0</v>
      </c>
      <c r="T13" s="42">
        <f t="shared" si="6"/>
        <v>0</v>
      </c>
      <c r="U13" s="42">
        <f t="shared" si="7"/>
        <v>0</v>
      </c>
      <c r="V13" s="42">
        <f t="shared" si="8"/>
        <v>0</v>
      </c>
      <c r="W13" s="42">
        <f t="shared" si="9"/>
        <v>0</v>
      </c>
      <c r="X13" s="44"/>
      <c r="Y13" s="34" t="str">
        <f t="shared" si="10"/>
        <v/>
      </c>
      <c r="Z13" s="34" t="str">
        <f t="shared" ref="Z13:AC13" si="21">IF(OR($Y13=$Y11,$Y13=$Y12,$Y13=$Y10,$Y13=$Y9,$Y13=$Y8,$Y13=$Y7)," ",IF(Q13=0," ",Q13))</f>
        <v> </v>
      </c>
      <c r="AA13" s="34" t="str">
        <f t="shared" si="21"/>
        <v> </v>
      </c>
      <c r="AB13" s="34" t="str">
        <f t="shared" si="21"/>
        <v> </v>
      </c>
      <c r="AC13" s="34" t="str">
        <f t="shared" si="21"/>
        <v> </v>
      </c>
      <c r="AD13" s="34" t="str">
        <f t="shared" ref="AD13:AF13" si="22">IF(U13=0," ",U13)</f>
        <v> </v>
      </c>
      <c r="AE13" s="34" t="str">
        <f t="shared" si="22"/>
        <v> </v>
      </c>
      <c r="AF13" s="34" t="str">
        <f t="shared" si="22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31">
        <v>71.0</v>
      </c>
      <c r="B14" s="48">
        <v>71.0</v>
      </c>
      <c r="C14" s="40"/>
      <c r="D14" s="29">
        <v>9.0</v>
      </c>
      <c r="E14" s="30" t="s">
        <v>81</v>
      </c>
      <c r="F14" s="15" t="s">
        <v>82</v>
      </c>
      <c r="G14" s="31" t="s">
        <v>83</v>
      </c>
      <c r="H14" s="15" t="s">
        <v>20</v>
      </c>
      <c r="I14" s="15" t="s">
        <v>75</v>
      </c>
      <c r="J14" s="15" t="s">
        <v>84</v>
      </c>
      <c r="K14" s="15" t="s">
        <v>77</v>
      </c>
      <c r="L14" s="15"/>
      <c r="M14" s="15" t="s">
        <v>85</v>
      </c>
      <c r="N14" s="32" t="s">
        <v>86</v>
      </c>
      <c r="O14" s="5">
        <v>65.0</v>
      </c>
      <c r="P14" s="6"/>
      <c r="Q14" s="42">
        <f t="shared" si="3"/>
        <v>0</v>
      </c>
      <c r="R14" s="42">
        <f t="shared" si="4"/>
        <v>0</v>
      </c>
      <c r="S14" s="43">
        <f t="shared" si="5"/>
        <v>0</v>
      </c>
      <c r="T14" s="42">
        <f t="shared" si="6"/>
        <v>0</v>
      </c>
      <c r="U14" s="42">
        <f t="shared" si="7"/>
        <v>0</v>
      </c>
      <c r="V14" s="42">
        <f t="shared" si="8"/>
        <v>0</v>
      </c>
      <c r="W14" s="42">
        <f t="shared" si="9"/>
        <v>0</v>
      </c>
      <c r="X14" s="44"/>
      <c r="Y14" s="34" t="str">
        <f t="shared" si="10"/>
        <v/>
      </c>
      <c r="Z14" s="34" t="str">
        <f t="shared" ref="Z14:AC14" si="23">IF(OR($Y14=$Y12,$Y14=$Y13,$Y14=$Y11,$Y14=$Y10,$Y14=$Y9,$Y14=$Y7)," ",IF(Q14=0," ",Q14))</f>
        <v> </v>
      </c>
      <c r="AA14" s="34" t="str">
        <f t="shared" si="23"/>
        <v> </v>
      </c>
      <c r="AB14" s="34" t="str">
        <f t="shared" si="23"/>
        <v> </v>
      </c>
      <c r="AC14" s="34" t="str">
        <f t="shared" si="23"/>
        <v> </v>
      </c>
      <c r="AD14" s="34" t="str">
        <f t="shared" ref="AD14:AF14" si="24">IF(U14=0," ",U14)</f>
        <v> </v>
      </c>
      <c r="AE14" s="34" t="str">
        <f t="shared" si="24"/>
        <v> </v>
      </c>
      <c r="AF14" s="34" t="str">
        <f t="shared" si="24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38">
        <v>71.0</v>
      </c>
      <c r="B15" s="39">
        <v>71.0</v>
      </c>
      <c r="C15" s="40">
        <v>38.0</v>
      </c>
      <c r="D15" s="29">
        <v>10.0</v>
      </c>
      <c r="E15" s="30" t="s">
        <v>87</v>
      </c>
      <c r="F15" s="15" t="s">
        <v>88</v>
      </c>
      <c r="G15" s="31" t="s">
        <v>89</v>
      </c>
      <c r="H15" s="15" t="s">
        <v>20</v>
      </c>
      <c r="I15" s="15" t="s">
        <v>90</v>
      </c>
      <c r="J15" s="15" t="s">
        <v>91</v>
      </c>
      <c r="K15" s="15" t="s">
        <v>92</v>
      </c>
      <c r="L15" s="15"/>
      <c r="M15" s="41" t="s">
        <v>93</v>
      </c>
      <c r="N15" s="51" t="s">
        <v>94</v>
      </c>
      <c r="O15" s="5">
        <v>71.0</v>
      </c>
      <c r="P15" s="6"/>
      <c r="Q15" s="42">
        <f t="shared" si="3"/>
        <v>0</v>
      </c>
      <c r="R15" s="42">
        <f t="shared" si="4"/>
        <v>0</v>
      </c>
      <c r="S15" s="43">
        <f t="shared" si="5"/>
        <v>0</v>
      </c>
      <c r="T15" s="42">
        <f t="shared" si="6"/>
        <v>0</v>
      </c>
      <c r="U15" s="42">
        <f t="shared" si="7"/>
        <v>0</v>
      </c>
      <c r="V15" s="42">
        <f t="shared" si="8"/>
        <v>0</v>
      </c>
      <c r="W15" s="42">
        <f t="shared" si="9"/>
        <v>0</v>
      </c>
      <c r="X15" s="52"/>
      <c r="Y15" s="34" t="str">
        <f t="shared" si="10"/>
        <v/>
      </c>
      <c r="Z15" s="34" t="str">
        <f t="shared" ref="Z15:AC15" si="25">IF(OR($Y15=$Y13,$Y15=$Y14,$Y15=$Y12,$Y15=$Y11,$Y15=$Y10,$Y15=$Y8,$Y15=$Y7)," ",IF(Q15=0," ",Q15))</f>
        <v> </v>
      </c>
      <c r="AA15" s="34" t="str">
        <f t="shared" si="25"/>
        <v> </v>
      </c>
      <c r="AB15" s="34" t="str">
        <f t="shared" si="25"/>
        <v> </v>
      </c>
      <c r="AC15" s="34" t="str">
        <f t="shared" si="25"/>
        <v> </v>
      </c>
      <c r="AD15" s="34" t="str">
        <f t="shared" ref="AD15:AF15" si="26">IF(U15=0," ",U15)</f>
        <v> </v>
      </c>
      <c r="AE15" s="34" t="str">
        <f t="shared" si="26"/>
        <v> </v>
      </c>
      <c r="AF15" s="34" t="str">
        <f t="shared" si="26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31">
        <v>71.0</v>
      </c>
      <c r="B16" s="48">
        <v>71.0</v>
      </c>
      <c r="C16" s="40">
        <v>38.0</v>
      </c>
      <c r="D16" s="29">
        <v>11.0</v>
      </c>
      <c r="E16" s="30" t="s">
        <v>95</v>
      </c>
      <c r="F16" s="15" t="s">
        <v>96</v>
      </c>
      <c r="G16" s="31" t="s">
        <v>97</v>
      </c>
      <c r="H16" s="15" t="s">
        <v>20</v>
      </c>
      <c r="I16" s="15" t="s">
        <v>75</v>
      </c>
      <c r="J16" s="15" t="s">
        <v>98</v>
      </c>
      <c r="K16" s="15" t="s">
        <v>77</v>
      </c>
      <c r="L16" s="15"/>
      <c r="M16" s="41" t="s">
        <v>99</v>
      </c>
      <c r="N16" s="53" t="s">
        <v>100</v>
      </c>
      <c r="O16" s="6"/>
      <c r="P16" s="6"/>
      <c r="Q16" s="42">
        <f t="shared" si="3"/>
        <v>0</v>
      </c>
      <c r="R16" s="42">
        <f t="shared" si="4"/>
        <v>0</v>
      </c>
      <c r="S16" s="43">
        <f t="shared" si="5"/>
        <v>0</v>
      </c>
      <c r="T16" s="42">
        <f t="shared" si="6"/>
        <v>0</v>
      </c>
      <c r="U16" s="42">
        <f t="shared" si="7"/>
        <v>0</v>
      </c>
      <c r="V16" s="42">
        <f t="shared" si="8"/>
        <v>0</v>
      </c>
      <c r="W16" s="42">
        <f t="shared" si="9"/>
        <v>0</v>
      </c>
      <c r="X16" s="7"/>
      <c r="Y16" s="34" t="str">
        <f t="shared" si="10"/>
        <v/>
      </c>
      <c r="Z16" s="34" t="str">
        <f t="shared" ref="Z16:AC16" si="27">IF(OR($Y16=$Y14,$Y16=$Y15,$Y16=$Y13,$Y16=$Y12,$Y16=$Y11,$Y16=$Y9,$Y16=$Y8,$Y16=$Y7)," ",IF(Q16=0," ",Q16))</f>
        <v> </v>
      </c>
      <c r="AA16" s="34" t="str">
        <f t="shared" si="27"/>
        <v> </v>
      </c>
      <c r="AB16" s="34" t="str">
        <f t="shared" si="27"/>
        <v> </v>
      </c>
      <c r="AC16" s="34" t="str">
        <f t="shared" si="27"/>
        <v> </v>
      </c>
      <c r="AD16" s="34" t="str">
        <f t="shared" ref="AD16:AF16" si="28">IF(U16=0," ",U16)</f>
        <v> </v>
      </c>
      <c r="AE16" s="34" t="str">
        <f t="shared" si="28"/>
        <v> </v>
      </c>
      <c r="AF16" s="34" t="str">
        <f t="shared" si="28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1">
        <v>71.0</v>
      </c>
      <c r="B17" s="48">
        <v>71.0</v>
      </c>
      <c r="C17" s="40">
        <v>31.0</v>
      </c>
      <c r="D17" s="29">
        <v>12.0</v>
      </c>
      <c r="E17" s="30" t="s">
        <v>101</v>
      </c>
      <c r="F17" s="15" t="s">
        <v>102</v>
      </c>
      <c r="G17" s="31" t="s">
        <v>103</v>
      </c>
      <c r="H17" s="15" t="s">
        <v>20</v>
      </c>
      <c r="I17" s="15" t="s">
        <v>21</v>
      </c>
      <c r="J17" s="15" t="s">
        <v>104</v>
      </c>
      <c r="K17" s="15" t="s">
        <v>105</v>
      </c>
      <c r="L17" s="15"/>
      <c r="M17" s="15" t="s">
        <v>106</v>
      </c>
      <c r="N17" s="53" t="s">
        <v>107</v>
      </c>
      <c r="O17" s="6"/>
      <c r="P17" s="6"/>
      <c r="Q17" s="42">
        <f t="shared" si="3"/>
        <v>0</v>
      </c>
      <c r="R17" s="42">
        <f t="shared" si="4"/>
        <v>0</v>
      </c>
      <c r="S17" s="43">
        <f t="shared" si="5"/>
        <v>0</v>
      </c>
      <c r="T17" s="42">
        <f t="shared" si="6"/>
        <v>0</v>
      </c>
      <c r="U17" s="42">
        <f t="shared" si="7"/>
        <v>0</v>
      </c>
      <c r="V17" s="42">
        <f t="shared" si="8"/>
        <v>0</v>
      </c>
      <c r="W17" s="42">
        <f t="shared" si="9"/>
        <v>0</v>
      </c>
      <c r="X17" s="7"/>
      <c r="Y17" s="34" t="str">
        <f t="shared" si="10"/>
        <v/>
      </c>
      <c r="Z17" s="34" t="str">
        <f t="shared" ref="Z17:AC17" si="29">IF(OR($Y17=$Y15,$Y17=$Y16,$Y17=$Y14,$Y17=$Y13,$Y17=$Y12,$Y17=$Y10,$Y17=$Y9,$Y17=$Y8,$Y17=$Y7)," ",IF(Q17=0," ",Q17))</f>
        <v> </v>
      </c>
      <c r="AA17" s="34" t="str">
        <f t="shared" si="29"/>
        <v> </v>
      </c>
      <c r="AB17" s="34" t="str">
        <f t="shared" si="29"/>
        <v> </v>
      </c>
      <c r="AC17" s="34" t="str">
        <f t="shared" si="29"/>
        <v> </v>
      </c>
      <c r="AD17" s="34" t="str">
        <f t="shared" ref="AD17:AF17" si="30">IF(U17=0," ",U17)</f>
        <v> </v>
      </c>
      <c r="AE17" s="34" t="str">
        <f t="shared" si="30"/>
        <v> </v>
      </c>
      <c r="AF17" s="34" t="str">
        <f t="shared" si="30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31">
        <v>71.0</v>
      </c>
      <c r="B18" s="48">
        <v>71.0</v>
      </c>
      <c r="C18" s="40"/>
      <c r="D18" s="29">
        <v>13.0</v>
      </c>
      <c r="E18" s="30" t="s">
        <v>108</v>
      </c>
      <c r="F18" s="15" t="s">
        <v>109</v>
      </c>
      <c r="G18" s="31" t="s">
        <v>110</v>
      </c>
      <c r="H18" s="15" t="s">
        <v>29</v>
      </c>
      <c r="I18" s="15" t="s">
        <v>111</v>
      </c>
      <c r="J18" s="15" t="s">
        <v>112</v>
      </c>
      <c r="K18" s="15" t="s">
        <v>113</v>
      </c>
      <c r="L18" s="15"/>
      <c r="M18" s="15" t="s">
        <v>114</v>
      </c>
      <c r="N18" s="53" t="s">
        <v>115</v>
      </c>
      <c r="O18" s="6"/>
      <c r="P18" s="6"/>
      <c r="Q18" s="42">
        <f t="shared" si="3"/>
        <v>0</v>
      </c>
      <c r="R18" s="42">
        <f t="shared" si="4"/>
        <v>0</v>
      </c>
      <c r="S18" s="43">
        <f t="shared" si="5"/>
        <v>0</v>
      </c>
      <c r="T18" s="42">
        <f t="shared" si="6"/>
        <v>0</v>
      </c>
      <c r="U18" s="42">
        <f t="shared" si="7"/>
        <v>0</v>
      </c>
      <c r="V18" s="42">
        <f t="shared" si="8"/>
        <v>0</v>
      </c>
      <c r="W18" s="42">
        <f t="shared" si="9"/>
        <v>0</v>
      </c>
      <c r="X18" s="7"/>
      <c r="Y18" s="34" t="str">
        <f t="shared" si="10"/>
        <v/>
      </c>
      <c r="Z18" s="34" t="str">
        <f t="shared" ref="Z18:AC18" si="31">IF(OR($Y18=$Y16,$Y18=$Y17,$Y18=$Y15,$Y18=$Y14,$Y18=$Y13,$Y18=$Y11,$Y18=$Y10,$Y18=$Y9,$Y18=$Y8,$Y18=$Y7)," ",IF(Q18=0," ",Q18))</f>
        <v> </v>
      </c>
      <c r="AA18" s="34" t="str">
        <f t="shared" si="31"/>
        <v> </v>
      </c>
      <c r="AB18" s="34" t="str">
        <f t="shared" si="31"/>
        <v> </v>
      </c>
      <c r="AC18" s="34" t="str">
        <f t="shared" si="31"/>
        <v> </v>
      </c>
      <c r="AD18" s="34" t="str">
        <f t="shared" ref="AD18:AF18" si="32">IF(U18=0," ",U18)</f>
        <v> </v>
      </c>
      <c r="AE18" s="34" t="str">
        <f t="shared" si="32"/>
        <v> </v>
      </c>
      <c r="AF18" s="34" t="str">
        <f t="shared" si="32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8">
        <v>71.0</v>
      </c>
      <c r="B19" s="48">
        <v>71.0</v>
      </c>
      <c r="C19" s="40"/>
      <c r="D19" s="29">
        <v>14.0</v>
      </c>
      <c r="E19" s="29" t="s">
        <v>116</v>
      </c>
      <c r="F19" s="29" t="s">
        <v>117</v>
      </c>
      <c r="G19" s="54" t="s">
        <v>118</v>
      </c>
      <c r="H19" s="29" t="s">
        <v>74</v>
      </c>
      <c r="I19" s="29" t="s">
        <v>111</v>
      </c>
      <c r="J19" s="29" t="s">
        <v>119</v>
      </c>
      <c r="K19" s="29" t="s">
        <v>120</v>
      </c>
      <c r="L19" s="15"/>
      <c r="M19" s="29" t="s">
        <v>121</v>
      </c>
      <c r="N19" s="53" t="s">
        <v>122</v>
      </c>
      <c r="O19" s="6"/>
      <c r="P19" s="6"/>
      <c r="Q19" s="42">
        <f t="shared" si="3"/>
        <v>0</v>
      </c>
      <c r="R19" s="42">
        <f t="shared" si="4"/>
        <v>0</v>
      </c>
      <c r="S19" s="43">
        <f t="shared" si="5"/>
        <v>0</v>
      </c>
      <c r="T19" s="42">
        <f t="shared" si="6"/>
        <v>0</v>
      </c>
      <c r="U19" s="42">
        <f t="shared" si="7"/>
        <v>0</v>
      </c>
      <c r="V19" s="42">
        <f t="shared" si="8"/>
        <v>0</v>
      </c>
      <c r="W19" s="42">
        <f t="shared" si="9"/>
        <v>0</v>
      </c>
      <c r="X19" s="7"/>
      <c r="Y19" s="34" t="str">
        <f t="shared" si="10"/>
        <v/>
      </c>
      <c r="Z19" s="34" t="str">
        <f t="shared" ref="Z19:AF19" si="33">IF(Q19=0," ",Q19)</f>
        <v> </v>
      </c>
      <c r="AA19" s="34" t="str">
        <f t="shared" si="33"/>
        <v> </v>
      </c>
      <c r="AB19" s="34" t="str">
        <f t="shared" si="33"/>
        <v> </v>
      </c>
      <c r="AC19" s="34" t="str">
        <f t="shared" si="33"/>
        <v> </v>
      </c>
      <c r="AD19" s="34" t="str">
        <f t="shared" si="33"/>
        <v> </v>
      </c>
      <c r="AE19" s="34" t="str">
        <f t="shared" si="33"/>
        <v> </v>
      </c>
      <c r="AF19" s="34" t="str">
        <f t="shared" si="33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31">
        <v>71.0</v>
      </c>
      <c r="B20" s="48">
        <v>71.0</v>
      </c>
      <c r="C20" s="40">
        <v>21.0</v>
      </c>
      <c r="D20" s="29">
        <v>15.0</v>
      </c>
      <c r="E20" s="30" t="s">
        <v>123</v>
      </c>
      <c r="F20" s="15" t="s">
        <v>124</v>
      </c>
      <c r="G20" s="31" t="s">
        <v>125</v>
      </c>
      <c r="H20" s="15" t="s">
        <v>20</v>
      </c>
      <c r="I20" s="15" t="s">
        <v>51</v>
      </c>
      <c r="J20" s="15" t="s">
        <v>126</v>
      </c>
      <c r="K20" s="15" t="s">
        <v>127</v>
      </c>
      <c r="L20" s="15"/>
      <c r="M20" s="41" t="s">
        <v>128</v>
      </c>
      <c r="N20" s="53" t="s">
        <v>129</v>
      </c>
      <c r="O20" s="6"/>
      <c r="P20" s="6"/>
      <c r="Q20" s="42">
        <f t="shared" si="3"/>
        <v>0</v>
      </c>
      <c r="R20" s="42">
        <f t="shared" si="4"/>
        <v>0</v>
      </c>
      <c r="S20" s="43">
        <f t="shared" si="5"/>
        <v>0</v>
      </c>
      <c r="T20" s="42">
        <f t="shared" si="6"/>
        <v>0</v>
      </c>
      <c r="U20" s="42">
        <f t="shared" si="7"/>
        <v>0</v>
      </c>
      <c r="V20" s="42">
        <f t="shared" si="8"/>
        <v>0</v>
      </c>
      <c r="W20" s="42">
        <f t="shared" si="9"/>
        <v>0</v>
      </c>
      <c r="X20" s="7"/>
      <c r="Y20" s="34" t="str">
        <f t="shared" si="10"/>
        <v/>
      </c>
      <c r="Z20" s="34" t="str">
        <f t="shared" ref="Z20:AF20" si="34">IF(Q20=0," ",Q20)</f>
        <v> </v>
      </c>
      <c r="AA20" s="34" t="str">
        <f t="shared" si="34"/>
        <v> </v>
      </c>
      <c r="AB20" s="34" t="str">
        <f t="shared" si="34"/>
        <v> </v>
      </c>
      <c r="AC20" s="34" t="str">
        <f t="shared" si="34"/>
        <v> </v>
      </c>
      <c r="AD20" s="34" t="str">
        <f t="shared" si="34"/>
        <v> </v>
      </c>
      <c r="AE20" s="34" t="str">
        <f t="shared" si="34"/>
        <v> </v>
      </c>
      <c r="AF20" s="34" t="str">
        <f t="shared" si="34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31">
        <v>71.0</v>
      </c>
      <c r="B21" s="48">
        <v>71.0</v>
      </c>
      <c r="C21" s="40">
        <v>13.0</v>
      </c>
      <c r="D21" s="29">
        <v>16.0</v>
      </c>
      <c r="E21" s="31" t="s">
        <v>130</v>
      </c>
      <c r="F21" s="15" t="s">
        <v>131</v>
      </c>
      <c r="G21" s="31" t="s">
        <v>132</v>
      </c>
      <c r="H21" s="15" t="s">
        <v>20</v>
      </c>
      <c r="I21" s="15" t="s">
        <v>59</v>
      </c>
      <c r="J21" s="15" t="s">
        <v>60</v>
      </c>
      <c r="K21" s="15" t="s">
        <v>61</v>
      </c>
      <c r="L21" s="15"/>
      <c r="M21" s="41" t="s">
        <v>133</v>
      </c>
      <c r="N21" s="53" t="s">
        <v>134</v>
      </c>
      <c r="O21" s="6"/>
      <c r="P21" s="6"/>
      <c r="Q21" s="42">
        <f t="shared" si="3"/>
        <v>0</v>
      </c>
      <c r="R21" s="42">
        <f t="shared" si="4"/>
        <v>0</v>
      </c>
      <c r="S21" s="43">
        <f t="shared" si="5"/>
        <v>0</v>
      </c>
      <c r="T21" s="42">
        <f t="shared" si="6"/>
        <v>0</v>
      </c>
      <c r="U21" s="42">
        <f t="shared" si="7"/>
        <v>0</v>
      </c>
      <c r="V21" s="42">
        <f t="shared" si="8"/>
        <v>0</v>
      </c>
      <c r="W21" s="42">
        <f t="shared" si="9"/>
        <v>0</v>
      </c>
      <c r="X21" s="7"/>
      <c r="Y21" s="34" t="str">
        <f t="shared" si="10"/>
        <v/>
      </c>
      <c r="Z21" s="34" t="str">
        <f t="shared" ref="Z21:AF21" si="35">IF(Q21=0," ",Q21)</f>
        <v> </v>
      </c>
      <c r="AA21" s="34" t="str">
        <f t="shared" si="35"/>
        <v> </v>
      </c>
      <c r="AB21" s="34" t="str">
        <f t="shared" si="35"/>
        <v> </v>
      </c>
      <c r="AC21" s="34" t="str">
        <f t="shared" si="35"/>
        <v> </v>
      </c>
      <c r="AD21" s="34" t="str">
        <f t="shared" si="35"/>
        <v> </v>
      </c>
      <c r="AE21" s="34" t="str">
        <f t="shared" si="35"/>
        <v> </v>
      </c>
      <c r="AF21" s="34" t="str">
        <f t="shared" si="35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8">
        <v>71.0</v>
      </c>
      <c r="B22" s="48">
        <v>71.0</v>
      </c>
      <c r="C22" s="40">
        <v>19.0</v>
      </c>
      <c r="D22" s="29">
        <v>17.0</v>
      </c>
      <c r="E22" s="30" t="s">
        <v>135</v>
      </c>
      <c r="F22" s="15" t="s">
        <v>136</v>
      </c>
      <c r="G22" s="31" t="s">
        <v>137</v>
      </c>
      <c r="H22" s="15" t="s">
        <v>20</v>
      </c>
      <c r="I22" s="15" t="s">
        <v>59</v>
      </c>
      <c r="J22" s="15" t="s">
        <v>138</v>
      </c>
      <c r="K22" s="15" t="s">
        <v>68</v>
      </c>
      <c r="L22" s="15"/>
      <c r="M22" s="15" t="s">
        <v>139</v>
      </c>
      <c r="N22" s="6" t="s">
        <v>140</v>
      </c>
      <c r="O22" s="6"/>
      <c r="P22" s="6"/>
      <c r="Q22" s="42">
        <f t="shared" si="3"/>
        <v>0</v>
      </c>
      <c r="R22" s="42">
        <f t="shared" si="4"/>
        <v>0</v>
      </c>
      <c r="S22" s="43">
        <f t="shared" si="5"/>
        <v>0</v>
      </c>
      <c r="T22" s="42">
        <f t="shared" si="6"/>
        <v>0</v>
      </c>
      <c r="U22" s="42">
        <f t="shared" si="7"/>
        <v>0</v>
      </c>
      <c r="V22" s="42">
        <f t="shared" si="8"/>
        <v>0</v>
      </c>
      <c r="W22" s="42">
        <f t="shared" si="9"/>
        <v>0</v>
      </c>
      <c r="X22" s="7"/>
      <c r="Y22" s="34" t="str">
        <f t="shared" si="10"/>
        <v/>
      </c>
      <c r="Z22" s="34" t="str">
        <f t="shared" ref="Z22:AF22" si="36">IF(Q22=0," ",Q22)</f>
        <v> </v>
      </c>
      <c r="AA22" s="34" t="str">
        <f t="shared" si="36"/>
        <v> </v>
      </c>
      <c r="AB22" s="34" t="str">
        <f t="shared" si="36"/>
        <v> </v>
      </c>
      <c r="AC22" s="34" t="str">
        <f t="shared" si="36"/>
        <v> </v>
      </c>
      <c r="AD22" s="34" t="str">
        <f t="shared" si="36"/>
        <v> </v>
      </c>
      <c r="AE22" s="34" t="str">
        <f t="shared" si="36"/>
        <v> </v>
      </c>
      <c r="AF22" s="34" t="str">
        <f t="shared" si="36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8">
        <v>71.0</v>
      </c>
      <c r="B23" s="31">
        <v>71.0</v>
      </c>
      <c r="C23" s="31">
        <v>19.0</v>
      </c>
      <c r="D23" s="29">
        <v>18.0</v>
      </c>
      <c r="E23" s="30" t="s">
        <v>141</v>
      </c>
      <c r="F23" s="15" t="s">
        <v>142</v>
      </c>
      <c r="G23" s="31" t="s">
        <v>143</v>
      </c>
      <c r="H23" s="15" t="s">
        <v>29</v>
      </c>
      <c r="I23" s="15" t="s">
        <v>21</v>
      </c>
      <c r="J23" s="15" t="s">
        <v>144</v>
      </c>
      <c r="K23" s="15" t="s">
        <v>145</v>
      </c>
      <c r="L23" s="15"/>
      <c r="M23" s="15" t="s">
        <v>146</v>
      </c>
      <c r="N23" s="6" t="s">
        <v>147</v>
      </c>
      <c r="O23" s="6"/>
      <c r="P23" s="6"/>
      <c r="Q23" s="42">
        <f t="shared" si="3"/>
        <v>0</v>
      </c>
      <c r="R23" s="42">
        <f t="shared" si="4"/>
        <v>0</v>
      </c>
      <c r="S23" s="43">
        <f t="shared" si="5"/>
        <v>0</v>
      </c>
      <c r="T23" s="42">
        <f t="shared" si="6"/>
        <v>0</v>
      </c>
      <c r="U23" s="42">
        <f t="shared" si="7"/>
        <v>0</v>
      </c>
      <c r="V23" s="42">
        <f t="shared" si="8"/>
        <v>0</v>
      </c>
      <c r="W23" s="42">
        <f t="shared" si="9"/>
        <v>0</v>
      </c>
      <c r="X23" s="7"/>
      <c r="Y23" s="34" t="str">
        <f t="shared" si="10"/>
        <v/>
      </c>
      <c r="Z23" s="34" t="str">
        <f t="shared" ref="Z23:AF23" si="37">IF(Q23=0," ",Q23)</f>
        <v> </v>
      </c>
      <c r="AA23" s="34" t="str">
        <f t="shared" si="37"/>
        <v> </v>
      </c>
      <c r="AB23" s="34" t="str">
        <f t="shared" si="37"/>
        <v> </v>
      </c>
      <c r="AC23" s="34" t="str">
        <f t="shared" si="37"/>
        <v> </v>
      </c>
      <c r="AD23" s="34" t="str">
        <f t="shared" si="37"/>
        <v> </v>
      </c>
      <c r="AE23" s="34" t="str">
        <f t="shared" si="37"/>
        <v> </v>
      </c>
      <c r="AF23" s="34" t="str">
        <f t="shared" si="37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9">
        <v>71.0</v>
      </c>
      <c r="B24" s="27">
        <v>71.0</v>
      </c>
      <c r="C24" s="48">
        <v>19.0</v>
      </c>
      <c r="D24" s="29">
        <v>19.0</v>
      </c>
      <c r="E24" s="30" t="s">
        <v>148</v>
      </c>
      <c r="F24" s="15" t="s">
        <v>149</v>
      </c>
      <c r="G24" s="31" t="s">
        <v>150</v>
      </c>
      <c r="H24" s="15" t="s">
        <v>29</v>
      </c>
      <c r="I24" s="15" t="s">
        <v>51</v>
      </c>
      <c r="J24" s="15" t="s">
        <v>151</v>
      </c>
      <c r="K24" s="15" t="s">
        <v>152</v>
      </c>
      <c r="L24" s="15"/>
      <c r="M24" s="41" t="s">
        <v>153</v>
      </c>
      <c r="N24" s="6" t="s">
        <v>154</v>
      </c>
      <c r="O24" s="6"/>
      <c r="P24" s="6"/>
      <c r="Q24" s="42">
        <f t="shared" si="3"/>
        <v>0</v>
      </c>
      <c r="R24" s="42">
        <f t="shared" si="4"/>
        <v>0</v>
      </c>
      <c r="S24" s="43">
        <f t="shared" si="5"/>
        <v>0</v>
      </c>
      <c r="T24" s="42">
        <f t="shared" si="6"/>
        <v>0</v>
      </c>
      <c r="U24" s="42">
        <f t="shared" si="7"/>
        <v>0</v>
      </c>
      <c r="V24" s="42">
        <f t="shared" si="8"/>
        <v>0</v>
      </c>
      <c r="W24" s="42">
        <f t="shared" si="9"/>
        <v>0</v>
      </c>
      <c r="X24" s="7"/>
      <c r="Y24" s="34" t="str">
        <f t="shared" si="10"/>
        <v/>
      </c>
      <c r="Z24" s="34" t="str">
        <f t="shared" ref="Z24:AF24" si="38">IF(Q24=0," ",Q24)</f>
        <v> </v>
      </c>
      <c r="AA24" s="34" t="str">
        <f t="shared" si="38"/>
        <v> </v>
      </c>
      <c r="AB24" s="34" t="str">
        <f t="shared" si="38"/>
        <v> </v>
      </c>
      <c r="AC24" s="34" t="str">
        <f t="shared" si="38"/>
        <v> </v>
      </c>
      <c r="AD24" s="34" t="str">
        <f t="shared" si="38"/>
        <v> </v>
      </c>
      <c r="AE24" s="34" t="str">
        <f t="shared" si="38"/>
        <v> </v>
      </c>
      <c r="AF24" s="34" t="str">
        <f t="shared" si="38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1">
        <v>71.0</v>
      </c>
      <c r="B25" s="15">
        <v>71.0</v>
      </c>
      <c r="C25" s="40"/>
      <c r="D25" s="29">
        <v>20.0</v>
      </c>
      <c r="E25" s="30" t="s">
        <v>155</v>
      </c>
      <c r="F25" s="15" t="s">
        <v>156</v>
      </c>
      <c r="G25" s="31" t="s">
        <v>157</v>
      </c>
      <c r="H25" s="15" t="s">
        <v>29</v>
      </c>
      <c r="I25" s="15" t="s">
        <v>51</v>
      </c>
      <c r="J25" s="15" t="s">
        <v>158</v>
      </c>
      <c r="K25" s="15" t="s">
        <v>127</v>
      </c>
      <c r="L25" s="15"/>
      <c r="M25" s="15" t="s">
        <v>159</v>
      </c>
      <c r="N25" s="6" t="s">
        <v>160</v>
      </c>
      <c r="O25" s="6"/>
      <c r="P25" s="6"/>
      <c r="Q25" s="42">
        <f t="shared" si="3"/>
        <v>0</v>
      </c>
      <c r="R25" s="42">
        <f t="shared" si="4"/>
        <v>0</v>
      </c>
      <c r="S25" s="43">
        <f t="shared" si="5"/>
        <v>0</v>
      </c>
      <c r="T25" s="42">
        <f t="shared" si="6"/>
        <v>0</v>
      </c>
      <c r="U25" s="42">
        <f t="shared" si="7"/>
        <v>0</v>
      </c>
      <c r="V25" s="42">
        <f t="shared" si="8"/>
        <v>0</v>
      </c>
      <c r="W25" s="42">
        <f t="shared" si="9"/>
        <v>0</v>
      </c>
      <c r="X25" s="7"/>
      <c r="Y25" s="34" t="str">
        <f t="shared" si="10"/>
        <v/>
      </c>
      <c r="Z25" s="34" t="str">
        <f t="shared" ref="Z25:AF25" si="39">IF(Q25=0," ",Q25)</f>
        <v> </v>
      </c>
      <c r="AA25" s="34" t="str">
        <f t="shared" si="39"/>
        <v> </v>
      </c>
      <c r="AB25" s="34" t="str">
        <f t="shared" si="39"/>
        <v> </v>
      </c>
      <c r="AC25" s="34" t="str">
        <f t="shared" si="39"/>
        <v> </v>
      </c>
      <c r="AD25" s="34" t="str">
        <f t="shared" si="39"/>
        <v> </v>
      </c>
      <c r="AE25" s="34" t="str">
        <f t="shared" si="39"/>
        <v> </v>
      </c>
      <c r="AF25" s="34" t="str">
        <f t="shared" si="39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1">
        <v>71.0</v>
      </c>
      <c r="B26" s="48">
        <v>71.0</v>
      </c>
      <c r="C26" s="40">
        <v>17.0</v>
      </c>
      <c r="D26" s="29">
        <v>21.0</v>
      </c>
      <c r="E26" s="30" t="s">
        <v>161</v>
      </c>
      <c r="F26" s="15" t="s">
        <v>162</v>
      </c>
      <c r="G26" s="31" t="s">
        <v>163</v>
      </c>
      <c r="H26" s="15" t="s">
        <v>29</v>
      </c>
      <c r="I26" s="15" t="s">
        <v>90</v>
      </c>
      <c r="J26" s="15" t="s">
        <v>164</v>
      </c>
      <c r="K26" s="15" t="s">
        <v>92</v>
      </c>
      <c r="L26" s="15"/>
      <c r="M26" s="41" t="s">
        <v>165</v>
      </c>
      <c r="N26" s="6" t="s">
        <v>166</v>
      </c>
      <c r="O26" s="6"/>
      <c r="P26" s="6"/>
      <c r="Q26" s="42">
        <f t="shared" si="3"/>
        <v>0</v>
      </c>
      <c r="R26" s="42">
        <f t="shared" si="4"/>
        <v>0</v>
      </c>
      <c r="S26" s="43">
        <f t="shared" si="5"/>
        <v>0</v>
      </c>
      <c r="T26" s="42">
        <f t="shared" si="6"/>
        <v>0</v>
      </c>
      <c r="U26" s="42">
        <f t="shared" si="7"/>
        <v>0</v>
      </c>
      <c r="V26" s="42">
        <f t="shared" si="8"/>
        <v>0</v>
      </c>
      <c r="W26" s="42">
        <f t="shared" si="9"/>
        <v>0</v>
      </c>
      <c r="X26" s="7"/>
      <c r="Y26" s="34" t="str">
        <f t="shared" si="10"/>
        <v/>
      </c>
      <c r="Z26" s="34" t="str">
        <f t="shared" ref="Z26:AF26" si="40">IF(Q26=0," ",Q26)</f>
        <v> </v>
      </c>
      <c r="AA26" s="34" t="str">
        <f t="shared" si="40"/>
        <v> </v>
      </c>
      <c r="AB26" s="34" t="str">
        <f t="shared" si="40"/>
        <v> </v>
      </c>
      <c r="AC26" s="34" t="str">
        <f t="shared" si="40"/>
        <v> </v>
      </c>
      <c r="AD26" s="34" t="str">
        <f t="shared" si="40"/>
        <v> </v>
      </c>
      <c r="AE26" s="34" t="str">
        <f t="shared" si="40"/>
        <v> </v>
      </c>
      <c r="AF26" s="34" t="str">
        <f t="shared" si="40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1">
        <v>71.0</v>
      </c>
      <c r="B27" s="48">
        <v>71.0</v>
      </c>
      <c r="C27" s="40">
        <v>17.0</v>
      </c>
      <c r="D27" s="29">
        <v>22.0</v>
      </c>
      <c r="E27" s="30" t="s">
        <v>167</v>
      </c>
      <c r="F27" s="15" t="s">
        <v>168</v>
      </c>
      <c r="G27" s="31" t="s">
        <v>169</v>
      </c>
      <c r="H27" s="29" t="s">
        <v>170</v>
      </c>
      <c r="I27" s="15" t="s">
        <v>21</v>
      </c>
      <c r="J27" s="15" t="s">
        <v>36</v>
      </c>
      <c r="K27" s="15" t="s">
        <v>37</v>
      </c>
      <c r="L27" s="15"/>
      <c r="M27" s="41" t="s">
        <v>171</v>
      </c>
      <c r="N27" s="6" t="s">
        <v>172</v>
      </c>
      <c r="O27" s="6"/>
      <c r="P27" s="6"/>
      <c r="Q27" s="42">
        <f t="shared" si="3"/>
        <v>0</v>
      </c>
      <c r="R27" s="42">
        <f t="shared" si="4"/>
        <v>0</v>
      </c>
      <c r="S27" s="43">
        <f t="shared" si="5"/>
        <v>0</v>
      </c>
      <c r="T27" s="42">
        <f t="shared" si="6"/>
        <v>0</v>
      </c>
      <c r="U27" s="42">
        <f t="shared" si="7"/>
        <v>0</v>
      </c>
      <c r="V27" s="42">
        <f t="shared" si="8"/>
        <v>0</v>
      </c>
      <c r="W27" s="42">
        <f t="shared" si="9"/>
        <v>0</v>
      </c>
      <c r="X27" s="7"/>
      <c r="Y27" s="34" t="str">
        <f t="shared" si="10"/>
        <v/>
      </c>
      <c r="Z27" s="34" t="str">
        <f t="shared" ref="Z27:AF27" si="41">IF(Q27=0," ",Q27)</f>
        <v> </v>
      </c>
      <c r="AA27" s="34" t="str">
        <f t="shared" si="41"/>
        <v> </v>
      </c>
      <c r="AB27" s="34" t="str">
        <f t="shared" si="41"/>
        <v> </v>
      </c>
      <c r="AC27" s="34" t="str">
        <f t="shared" si="41"/>
        <v> </v>
      </c>
      <c r="AD27" s="34" t="str">
        <f t="shared" si="41"/>
        <v> </v>
      </c>
      <c r="AE27" s="34" t="str">
        <f t="shared" si="41"/>
        <v> </v>
      </c>
      <c r="AF27" s="34" t="str">
        <f t="shared" si="41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1">
        <v>71.0</v>
      </c>
      <c r="B28" s="48">
        <v>71.0</v>
      </c>
      <c r="C28" s="40">
        <v>17.0</v>
      </c>
      <c r="D28" s="29">
        <v>23.0</v>
      </c>
      <c r="E28" s="30" t="s">
        <v>173</v>
      </c>
      <c r="F28" s="15" t="s">
        <v>174</v>
      </c>
      <c r="G28" s="31" t="s">
        <v>175</v>
      </c>
      <c r="H28" s="15" t="s">
        <v>20</v>
      </c>
      <c r="I28" s="15" t="s">
        <v>51</v>
      </c>
      <c r="J28" s="15" t="s">
        <v>176</v>
      </c>
      <c r="K28" s="15" t="s">
        <v>177</v>
      </c>
      <c r="L28" s="15"/>
      <c r="M28" s="15" t="s">
        <v>178</v>
      </c>
      <c r="N28" s="6" t="s">
        <v>179</v>
      </c>
      <c r="O28" s="6"/>
      <c r="P28" s="6"/>
      <c r="Q28" s="42">
        <f t="shared" si="3"/>
        <v>0</v>
      </c>
      <c r="R28" s="42">
        <f t="shared" si="4"/>
        <v>0</v>
      </c>
      <c r="S28" s="43">
        <f t="shared" si="5"/>
        <v>0</v>
      </c>
      <c r="T28" s="42">
        <f t="shared" si="6"/>
        <v>0</v>
      </c>
      <c r="U28" s="42">
        <f t="shared" si="7"/>
        <v>0</v>
      </c>
      <c r="V28" s="42">
        <f t="shared" si="8"/>
        <v>0</v>
      </c>
      <c r="W28" s="42">
        <f t="shared" si="9"/>
        <v>0</v>
      </c>
      <c r="X28" s="7"/>
      <c r="Y28" s="34" t="str">
        <f t="shared" si="10"/>
        <v/>
      </c>
      <c r="Z28" s="34" t="str">
        <f t="shared" ref="Z28:AF28" si="42">IF(Q28=0," ",Q28)</f>
        <v> </v>
      </c>
      <c r="AA28" s="34" t="str">
        <f t="shared" si="42"/>
        <v> </v>
      </c>
      <c r="AB28" s="34" t="str">
        <f t="shared" si="42"/>
        <v> </v>
      </c>
      <c r="AC28" s="34" t="str">
        <f t="shared" si="42"/>
        <v> </v>
      </c>
      <c r="AD28" s="34" t="str">
        <f t="shared" si="42"/>
        <v> </v>
      </c>
      <c r="AE28" s="34" t="str">
        <f t="shared" si="42"/>
        <v> </v>
      </c>
      <c r="AF28" s="34" t="str">
        <f t="shared" si="42"/>
        <v> </v>
      </c>
      <c r="AG28" s="55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8">
        <v>71.0</v>
      </c>
      <c r="B29" s="48">
        <v>71.0</v>
      </c>
      <c r="C29" s="40">
        <v>14.0</v>
      </c>
      <c r="D29" s="29">
        <v>24.0</v>
      </c>
      <c r="E29" s="30" t="s">
        <v>180</v>
      </c>
      <c r="F29" s="15" t="s">
        <v>181</v>
      </c>
      <c r="G29" s="31" t="s">
        <v>182</v>
      </c>
      <c r="H29" s="15" t="s">
        <v>29</v>
      </c>
      <c r="I29" s="15" t="s">
        <v>75</v>
      </c>
      <c r="J29" s="15" t="s">
        <v>183</v>
      </c>
      <c r="K29" s="15" t="s">
        <v>77</v>
      </c>
      <c r="L29" s="15"/>
      <c r="M29" s="41" t="s">
        <v>184</v>
      </c>
      <c r="N29" s="6" t="s">
        <v>185</v>
      </c>
      <c r="O29" s="6"/>
      <c r="P29" s="6"/>
      <c r="Q29" s="42">
        <f t="shared" si="3"/>
        <v>0</v>
      </c>
      <c r="R29" s="42">
        <f t="shared" si="4"/>
        <v>0</v>
      </c>
      <c r="S29" s="43">
        <f t="shared" si="5"/>
        <v>0</v>
      </c>
      <c r="T29" s="42">
        <f t="shared" si="6"/>
        <v>0</v>
      </c>
      <c r="U29" s="42">
        <f t="shared" si="7"/>
        <v>0</v>
      </c>
      <c r="V29" s="42">
        <f t="shared" si="8"/>
        <v>0</v>
      </c>
      <c r="W29" s="42">
        <f t="shared" si="9"/>
        <v>0</v>
      </c>
      <c r="X29" s="7"/>
      <c r="Y29" s="34" t="str">
        <f t="shared" si="10"/>
        <v/>
      </c>
      <c r="Z29" s="34" t="str">
        <f t="shared" ref="Z29:AF29" si="43">IF(Q29=0," ",Q29)</f>
        <v> </v>
      </c>
      <c r="AA29" s="34" t="str">
        <f t="shared" si="43"/>
        <v> </v>
      </c>
      <c r="AB29" s="34" t="str">
        <f t="shared" si="43"/>
        <v> </v>
      </c>
      <c r="AC29" s="34" t="str">
        <f t="shared" si="43"/>
        <v> </v>
      </c>
      <c r="AD29" s="34" t="str">
        <f t="shared" si="43"/>
        <v> </v>
      </c>
      <c r="AE29" s="34" t="str">
        <f t="shared" si="43"/>
        <v> </v>
      </c>
      <c r="AF29" s="34" t="str">
        <f t="shared" si="43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1">
        <v>71.0</v>
      </c>
      <c r="B30" s="48">
        <v>71.0</v>
      </c>
      <c r="C30" s="40"/>
      <c r="D30" s="29">
        <v>25.0</v>
      </c>
      <c r="E30" s="30" t="s">
        <v>186</v>
      </c>
      <c r="F30" s="15" t="s">
        <v>187</v>
      </c>
      <c r="G30" s="31" t="s">
        <v>188</v>
      </c>
      <c r="H30" s="15" t="s">
        <v>29</v>
      </c>
      <c r="I30" s="15" t="s">
        <v>21</v>
      </c>
      <c r="J30" s="15" t="s">
        <v>189</v>
      </c>
      <c r="K30" s="15" t="s">
        <v>145</v>
      </c>
      <c r="L30" s="15"/>
      <c r="M30" s="15" t="s">
        <v>190</v>
      </c>
      <c r="N30" s="6" t="s">
        <v>191</v>
      </c>
      <c r="O30" s="6"/>
      <c r="P30" s="6"/>
      <c r="Q30" s="42">
        <f t="shared" si="3"/>
        <v>0</v>
      </c>
      <c r="R30" s="42">
        <f t="shared" si="4"/>
        <v>0</v>
      </c>
      <c r="S30" s="43">
        <f t="shared" si="5"/>
        <v>0</v>
      </c>
      <c r="T30" s="42">
        <f t="shared" si="6"/>
        <v>0</v>
      </c>
      <c r="U30" s="42">
        <f t="shared" si="7"/>
        <v>0</v>
      </c>
      <c r="V30" s="42">
        <f t="shared" si="8"/>
        <v>0</v>
      </c>
      <c r="W30" s="42">
        <f t="shared" si="9"/>
        <v>0</v>
      </c>
      <c r="X30" s="7"/>
      <c r="Y30" s="34" t="str">
        <f t="shared" si="10"/>
        <v/>
      </c>
      <c r="Z30" s="34" t="str">
        <f t="shared" ref="Z30:AF30" si="44">IF(Q30=0," ",Q30)</f>
        <v> </v>
      </c>
      <c r="AA30" s="34" t="str">
        <f t="shared" si="44"/>
        <v> </v>
      </c>
      <c r="AB30" s="34" t="str">
        <f t="shared" si="44"/>
        <v> </v>
      </c>
      <c r="AC30" s="34" t="str">
        <f t="shared" si="44"/>
        <v> </v>
      </c>
      <c r="AD30" s="34" t="str">
        <f t="shared" si="44"/>
        <v> </v>
      </c>
      <c r="AE30" s="34" t="str">
        <f t="shared" si="44"/>
        <v> </v>
      </c>
      <c r="AF30" s="34" t="str">
        <f t="shared" si="44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8">
        <v>71.0</v>
      </c>
      <c r="B31" s="48">
        <v>71.0</v>
      </c>
      <c r="C31" s="40">
        <v>14.0</v>
      </c>
      <c r="D31" s="29">
        <v>26.0</v>
      </c>
      <c r="E31" s="30" t="s">
        <v>192</v>
      </c>
      <c r="F31" s="15" t="s">
        <v>193</v>
      </c>
      <c r="G31" s="31" t="s">
        <v>194</v>
      </c>
      <c r="H31" s="15" t="s">
        <v>29</v>
      </c>
      <c r="I31" s="15" t="s">
        <v>21</v>
      </c>
      <c r="J31" s="15" t="s">
        <v>195</v>
      </c>
      <c r="K31" s="15" t="s">
        <v>196</v>
      </c>
      <c r="L31" s="15"/>
      <c r="M31" s="15" t="s">
        <v>197</v>
      </c>
      <c r="N31" s="6" t="s">
        <v>198</v>
      </c>
      <c r="O31" s="6"/>
      <c r="P31" s="6"/>
      <c r="Q31" s="42">
        <f t="shared" si="3"/>
        <v>0</v>
      </c>
      <c r="R31" s="42">
        <f t="shared" si="4"/>
        <v>0</v>
      </c>
      <c r="S31" s="43">
        <f t="shared" si="5"/>
        <v>0</v>
      </c>
      <c r="T31" s="42">
        <f t="shared" si="6"/>
        <v>0</v>
      </c>
      <c r="U31" s="42">
        <f t="shared" si="7"/>
        <v>0</v>
      </c>
      <c r="V31" s="42">
        <f t="shared" si="8"/>
        <v>0</v>
      </c>
      <c r="W31" s="42">
        <f t="shared" si="9"/>
        <v>0</v>
      </c>
      <c r="X31" s="7"/>
      <c r="Y31" s="34" t="str">
        <f t="shared" si="10"/>
        <v/>
      </c>
      <c r="Z31" s="34" t="str">
        <f t="shared" ref="Z31:AF31" si="45">IF(Q31=0," ",Q31)</f>
        <v> </v>
      </c>
      <c r="AA31" s="34" t="str">
        <f t="shared" si="45"/>
        <v> </v>
      </c>
      <c r="AB31" s="34" t="str">
        <f t="shared" si="45"/>
        <v> </v>
      </c>
      <c r="AC31" s="56" t="str">
        <f t="shared" si="45"/>
        <v> </v>
      </c>
      <c r="AD31" s="34" t="str">
        <f t="shared" si="45"/>
        <v> </v>
      </c>
      <c r="AE31" s="34" t="str">
        <f t="shared" si="45"/>
        <v> </v>
      </c>
      <c r="AF31" s="34" t="str">
        <f t="shared" si="45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1">
        <v>71.0</v>
      </c>
      <c r="B32" s="48">
        <v>71.0</v>
      </c>
      <c r="C32" s="40">
        <v>14.0</v>
      </c>
      <c r="D32" s="29">
        <v>27.0</v>
      </c>
      <c r="E32" s="30" t="s">
        <v>199</v>
      </c>
      <c r="F32" s="15" t="s">
        <v>200</v>
      </c>
      <c r="G32" s="31" t="s">
        <v>201</v>
      </c>
      <c r="H32" s="29" t="s">
        <v>170</v>
      </c>
      <c r="I32" s="15" t="s">
        <v>21</v>
      </c>
      <c r="J32" s="15" t="s">
        <v>104</v>
      </c>
      <c r="K32" s="15" t="s">
        <v>105</v>
      </c>
      <c r="L32" s="15"/>
      <c r="M32" s="41" t="s">
        <v>202</v>
      </c>
      <c r="N32" s="6" t="s">
        <v>203</v>
      </c>
      <c r="O32" s="6"/>
      <c r="P32" s="6"/>
      <c r="Q32" s="42">
        <f t="shared" si="3"/>
        <v>0</v>
      </c>
      <c r="R32" s="42">
        <f t="shared" si="4"/>
        <v>0</v>
      </c>
      <c r="S32" s="43">
        <f t="shared" si="5"/>
        <v>0</v>
      </c>
      <c r="T32" s="42">
        <f t="shared" si="6"/>
        <v>0</v>
      </c>
      <c r="U32" s="42">
        <f t="shared" si="7"/>
        <v>0</v>
      </c>
      <c r="V32" s="42">
        <f t="shared" si="8"/>
        <v>0</v>
      </c>
      <c r="W32" s="42">
        <f t="shared" si="9"/>
        <v>0</v>
      </c>
      <c r="X32" s="7"/>
      <c r="Y32" s="34" t="str">
        <f t="shared" si="10"/>
        <v/>
      </c>
      <c r="Z32" s="34" t="str">
        <f t="shared" ref="Z32:AF32" si="46">IF(Q32=0," ",Q32)</f>
        <v> </v>
      </c>
      <c r="AA32" s="34" t="str">
        <f t="shared" si="46"/>
        <v> </v>
      </c>
      <c r="AB32" s="34" t="str">
        <f t="shared" si="46"/>
        <v> </v>
      </c>
      <c r="AC32" s="34" t="str">
        <f t="shared" si="46"/>
        <v> </v>
      </c>
      <c r="AD32" s="34" t="str">
        <f t="shared" si="46"/>
        <v> </v>
      </c>
      <c r="AE32" s="34" t="str">
        <f t="shared" si="46"/>
        <v> </v>
      </c>
      <c r="AF32" s="34" t="str">
        <f t="shared" si="46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1">
        <v>71.0</v>
      </c>
      <c r="B33" s="48">
        <v>71.0</v>
      </c>
      <c r="C33" s="40">
        <v>3.0</v>
      </c>
      <c r="D33" s="29">
        <v>28.0</v>
      </c>
      <c r="E33" s="30" t="s">
        <v>204</v>
      </c>
      <c r="F33" s="15" t="s">
        <v>205</v>
      </c>
      <c r="G33" s="31" t="s">
        <v>206</v>
      </c>
      <c r="H33" s="15" t="s">
        <v>20</v>
      </c>
      <c r="I33" s="15" t="s">
        <v>59</v>
      </c>
      <c r="J33" s="15" t="s">
        <v>138</v>
      </c>
      <c r="K33" s="15" t="s">
        <v>68</v>
      </c>
      <c r="L33" s="15"/>
      <c r="M33" s="15" t="s">
        <v>207</v>
      </c>
      <c r="N33" s="6" t="s">
        <v>208</v>
      </c>
      <c r="O33" s="6"/>
      <c r="P33" s="6"/>
      <c r="Q33" s="42">
        <f t="shared" si="3"/>
        <v>0</v>
      </c>
      <c r="R33" s="42">
        <f t="shared" si="4"/>
        <v>0</v>
      </c>
      <c r="S33" s="43">
        <f t="shared" si="5"/>
        <v>0</v>
      </c>
      <c r="T33" s="42">
        <f t="shared" si="6"/>
        <v>0</v>
      </c>
      <c r="U33" s="42">
        <f t="shared" si="7"/>
        <v>0</v>
      </c>
      <c r="V33" s="42">
        <f t="shared" si="8"/>
        <v>0</v>
      </c>
      <c r="W33" s="42">
        <f t="shared" si="9"/>
        <v>0</v>
      </c>
      <c r="X33" s="7"/>
      <c r="Y33" s="34" t="str">
        <f t="shared" si="10"/>
        <v/>
      </c>
      <c r="Z33" s="34" t="str">
        <f t="shared" ref="Z33:AF33" si="47">IF(Q33=0," ",Q33)</f>
        <v> </v>
      </c>
      <c r="AA33" s="34" t="str">
        <f t="shared" si="47"/>
        <v> </v>
      </c>
      <c r="AB33" s="34" t="str">
        <f t="shared" si="47"/>
        <v> </v>
      </c>
      <c r="AC33" s="34" t="str">
        <f t="shared" si="47"/>
        <v> </v>
      </c>
      <c r="AD33" s="34" t="str">
        <f t="shared" si="47"/>
        <v> </v>
      </c>
      <c r="AE33" s="34" t="str">
        <f t="shared" si="47"/>
        <v> </v>
      </c>
      <c r="AF33" s="34" t="str">
        <f t="shared" si="47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54">
        <v>71.0</v>
      </c>
      <c r="B34" s="29">
        <v>71.0</v>
      </c>
      <c r="C34" s="40">
        <v>7.0</v>
      </c>
      <c r="D34" s="29">
        <v>29.0</v>
      </c>
      <c r="E34" s="30" t="s">
        <v>209</v>
      </c>
      <c r="F34" s="15" t="s">
        <v>210</v>
      </c>
      <c r="G34" s="31" t="s">
        <v>211</v>
      </c>
      <c r="H34" s="15" t="s">
        <v>20</v>
      </c>
      <c r="I34" s="15" t="s">
        <v>21</v>
      </c>
      <c r="J34" s="15" t="s">
        <v>22</v>
      </c>
      <c r="K34" s="15" t="s">
        <v>23</v>
      </c>
      <c r="L34" s="15"/>
      <c r="M34" s="41" t="s">
        <v>212</v>
      </c>
      <c r="N34" s="6" t="s">
        <v>213</v>
      </c>
      <c r="O34" s="6"/>
      <c r="P34" s="6"/>
      <c r="Q34" s="42">
        <f t="shared" si="3"/>
        <v>0</v>
      </c>
      <c r="R34" s="42">
        <f t="shared" si="4"/>
        <v>0</v>
      </c>
      <c r="S34" s="43">
        <f t="shared" si="5"/>
        <v>0</v>
      </c>
      <c r="T34" s="42">
        <f t="shared" si="6"/>
        <v>0</v>
      </c>
      <c r="U34" s="42">
        <f t="shared" si="7"/>
        <v>0</v>
      </c>
      <c r="V34" s="42">
        <f t="shared" si="8"/>
        <v>0</v>
      </c>
      <c r="W34" s="42">
        <f t="shared" si="9"/>
        <v>0</v>
      </c>
      <c r="X34" s="7"/>
      <c r="Y34" s="34" t="str">
        <f t="shared" si="10"/>
        <v/>
      </c>
      <c r="Z34" s="34" t="str">
        <f t="shared" ref="Z34:AF34" si="48">IF(Q34=0," ",Q34)</f>
        <v> </v>
      </c>
      <c r="AA34" s="34" t="str">
        <f t="shared" si="48"/>
        <v> </v>
      </c>
      <c r="AB34" s="34" t="str">
        <f t="shared" si="48"/>
        <v> </v>
      </c>
      <c r="AC34" s="34" t="str">
        <f t="shared" si="48"/>
        <v> </v>
      </c>
      <c r="AD34" s="34" t="str">
        <f t="shared" si="48"/>
        <v> </v>
      </c>
      <c r="AE34" s="34" t="str">
        <f t="shared" si="48"/>
        <v> </v>
      </c>
      <c r="AF34" s="34" t="str">
        <f t="shared" si="48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54">
        <v>71.0</v>
      </c>
      <c r="B35" s="29">
        <v>71.0</v>
      </c>
      <c r="C35" s="40">
        <v>1.0</v>
      </c>
      <c r="D35" s="29">
        <v>30.0</v>
      </c>
      <c r="E35" s="30" t="s">
        <v>214</v>
      </c>
      <c r="F35" s="15" t="s">
        <v>215</v>
      </c>
      <c r="G35" s="31" t="s">
        <v>216</v>
      </c>
      <c r="H35" s="15" t="s">
        <v>29</v>
      </c>
      <c r="I35" s="15" t="s">
        <v>51</v>
      </c>
      <c r="J35" s="15" t="s">
        <v>217</v>
      </c>
      <c r="K35" s="15" t="s">
        <v>218</v>
      </c>
      <c r="L35" s="15"/>
      <c r="M35" s="15" t="s">
        <v>219</v>
      </c>
      <c r="N35" s="6" t="s">
        <v>220</v>
      </c>
      <c r="O35" s="6"/>
      <c r="P35" s="6"/>
      <c r="Q35" s="42">
        <f t="shared" si="3"/>
        <v>0</v>
      </c>
      <c r="R35" s="42">
        <f t="shared" si="4"/>
        <v>0</v>
      </c>
      <c r="S35" s="43">
        <f t="shared" si="5"/>
        <v>0</v>
      </c>
      <c r="T35" s="42">
        <f t="shared" si="6"/>
        <v>0</v>
      </c>
      <c r="U35" s="42">
        <f t="shared" si="7"/>
        <v>0</v>
      </c>
      <c r="V35" s="42">
        <f t="shared" si="8"/>
        <v>0</v>
      </c>
      <c r="W35" s="42">
        <f t="shared" si="9"/>
        <v>0</v>
      </c>
      <c r="X35" s="7"/>
      <c r="Y35" s="34" t="str">
        <f t="shared" si="10"/>
        <v/>
      </c>
      <c r="Z35" s="34" t="str">
        <f t="shared" ref="Z35:AF35" si="49">IF(Q35=0," ",Q35)</f>
        <v> </v>
      </c>
      <c r="AA35" s="34" t="str">
        <f t="shared" si="49"/>
        <v> </v>
      </c>
      <c r="AB35" s="34" t="str">
        <f t="shared" si="49"/>
        <v> </v>
      </c>
      <c r="AC35" s="34" t="str">
        <f t="shared" si="49"/>
        <v> </v>
      </c>
      <c r="AD35" s="34" t="str">
        <f t="shared" si="49"/>
        <v> </v>
      </c>
      <c r="AE35" s="34" t="str">
        <f t="shared" si="49"/>
        <v> </v>
      </c>
      <c r="AF35" s="34" t="str">
        <f t="shared" si="49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1">
        <v>71.0</v>
      </c>
      <c r="B36" s="48">
        <v>71.0</v>
      </c>
      <c r="C36" s="40">
        <v>27.0</v>
      </c>
      <c r="D36" s="29">
        <v>31.0</v>
      </c>
      <c r="E36" s="15" t="s">
        <v>221</v>
      </c>
      <c r="F36" s="15" t="s">
        <v>222</v>
      </c>
      <c r="G36" s="31" t="s">
        <v>223</v>
      </c>
      <c r="H36" s="15" t="s">
        <v>20</v>
      </c>
      <c r="I36" s="15" t="s">
        <v>59</v>
      </c>
      <c r="J36" s="15" t="s">
        <v>60</v>
      </c>
      <c r="K36" s="57" t="s">
        <v>61</v>
      </c>
      <c r="L36" s="15"/>
      <c r="M36" s="41" t="s">
        <v>224</v>
      </c>
      <c r="N36" s="6" t="s">
        <v>225</v>
      </c>
      <c r="O36" s="6"/>
      <c r="P36" s="6"/>
      <c r="Q36" s="42">
        <f t="shared" si="3"/>
        <v>0</v>
      </c>
      <c r="R36" s="42">
        <f t="shared" si="4"/>
        <v>0</v>
      </c>
      <c r="S36" s="43">
        <f t="shared" si="5"/>
        <v>0</v>
      </c>
      <c r="T36" s="42">
        <f t="shared" si="6"/>
        <v>0</v>
      </c>
      <c r="U36" s="42">
        <f t="shared" si="7"/>
        <v>0</v>
      </c>
      <c r="V36" s="42">
        <f t="shared" si="8"/>
        <v>0</v>
      </c>
      <c r="W36" s="42">
        <f t="shared" si="9"/>
        <v>0</v>
      </c>
      <c r="X36" s="7"/>
      <c r="Y36" s="34" t="str">
        <f t="shared" si="10"/>
        <v/>
      </c>
      <c r="Z36" s="34" t="str">
        <f t="shared" ref="Z36:AF36" si="50">IF(Q36=0," ",Q36)</f>
        <v> </v>
      </c>
      <c r="AA36" s="34" t="str">
        <f t="shared" si="50"/>
        <v> </v>
      </c>
      <c r="AB36" s="34" t="str">
        <f t="shared" si="50"/>
        <v> </v>
      </c>
      <c r="AC36" s="34" t="str">
        <f t="shared" si="50"/>
        <v> </v>
      </c>
      <c r="AD36" s="34" t="str">
        <f t="shared" si="50"/>
        <v> </v>
      </c>
      <c r="AE36" s="34" t="str">
        <f t="shared" si="50"/>
        <v> </v>
      </c>
      <c r="AF36" s="34" t="str">
        <f t="shared" si="50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8">
        <v>71.0</v>
      </c>
      <c r="B37" s="39">
        <v>71.0</v>
      </c>
      <c r="C37" s="40">
        <v>28.0</v>
      </c>
      <c r="D37" s="29">
        <v>32.0</v>
      </c>
      <c r="E37" s="29" t="s">
        <v>226</v>
      </c>
      <c r="F37" s="29" t="s">
        <v>227</v>
      </c>
      <c r="G37" s="54" t="s">
        <v>228</v>
      </c>
      <c r="H37" s="29" t="s">
        <v>20</v>
      </c>
      <c r="I37" s="29" t="s">
        <v>111</v>
      </c>
      <c r="J37" s="29" t="s">
        <v>229</v>
      </c>
      <c r="K37" s="29" t="s">
        <v>230</v>
      </c>
      <c r="L37" s="15"/>
      <c r="M37" s="29" t="s">
        <v>231</v>
      </c>
      <c r="N37" s="6" t="s">
        <v>232</v>
      </c>
      <c r="O37" s="6"/>
      <c r="P37" s="6"/>
      <c r="Q37" s="42">
        <f t="shared" si="3"/>
        <v>0</v>
      </c>
      <c r="R37" s="42">
        <f t="shared" si="4"/>
        <v>0</v>
      </c>
      <c r="S37" s="43">
        <f t="shared" si="5"/>
        <v>0</v>
      </c>
      <c r="T37" s="42">
        <f t="shared" si="6"/>
        <v>0</v>
      </c>
      <c r="U37" s="42">
        <f t="shared" si="7"/>
        <v>0</v>
      </c>
      <c r="V37" s="42">
        <f t="shared" si="8"/>
        <v>0</v>
      </c>
      <c r="W37" s="42">
        <f t="shared" si="9"/>
        <v>0</v>
      </c>
      <c r="X37" s="7"/>
      <c r="Y37" s="34" t="str">
        <f t="shared" si="10"/>
        <v/>
      </c>
      <c r="Z37" s="34" t="str">
        <f t="shared" ref="Z37:AF37" si="51">IF(Q37=0," ",Q37)</f>
        <v> </v>
      </c>
      <c r="AA37" s="34" t="str">
        <f t="shared" si="51"/>
        <v> </v>
      </c>
      <c r="AB37" s="34" t="str">
        <f t="shared" si="51"/>
        <v> </v>
      </c>
      <c r="AC37" s="34" t="str">
        <f t="shared" si="51"/>
        <v> </v>
      </c>
      <c r="AD37" s="34" t="str">
        <f t="shared" si="51"/>
        <v> </v>
      </c>
      <c r="AE37" s="34" t="str">
        <f t="shared" si="51"/>
        <v> </v>
      </c>
      <c r="AF37" s="34" t="str">
        <f t="shared" si="51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8">
        <v>71.0</v>
      </c>
      <c r="B38" s="39">
        <v>71.0</v>
      </c>
      <c r="C38" s="40">
        <v>33.0</v>
      </c>
      <c r="D38" s="29">
        <v>33.0</v>
      </c>
      <c r="E38" s="30" t="s">
        <v>233</v>
      </c>
      <c r="F38" s="15" t="s">
        <v>234</v>
      </c>
      <c r="G38" s="31" t="s">
        <v>235</v>
      </c>
      <c r="H38" s="29" t="s">
        <v>170</v>
      </c>
      <c r="I38" s="15" t="s">
        <v>43</v>
      </c>
      <c r="J38" s="15" t="s">
        <v>236</v>
      </c>
      <c r="K38" s="15" t="s">
        <v>237</v>
      </c>
      <c r="L38" s="15"/>
      <c r="M38" s="15" t="s">
        <v>238</v>
      </c>
      <c r="N38" s="6" t="s">
        <v>239</v>
      </c>
      <c r="O38" s="6"/>
      <c r="P38" s="6"/>
      <c r="Q38" s="42">
        <f t="shared" si="3"/>
        <v>0</v>
      </c>
      <c r="R38" s="42">
        <f t="shared" si="4"/>
        <v>0</v>
      </c>
      <c r="S38" s="43">
        <f t="shared" si="5"/>
        <v>0</v>
      </c>
      <c r="T38" s="42">
        <f t="shared" si="6"/>
        <v>0</v>
      </c>
      <c r="U38" s="42">
        <f t="shared" si="7"/>
        <v>0</v>
      </c>
      <c r="V38" s="42">
        <f t="shared" si="8"/>
        <v>0</v>
      </c>
      <c r="W38" s="42">
        <f t="shared" si="9"/>
        <v>0</v>
      </c>
      <c r="X38" s="7"/>
      <c r="Y38" s="34" t="str">
        <f t="shared" si="10"/>
        <v/>
      </c>
      <c r="Z38" s="34" t="str">
        <f t="shared" ref="Z38:AF38" si="52">IF(Q38=0," ",Q38)</f>
        <v> </v>
      </c>
      <c r="AA38" s="34" t="str">
        <f t="shared" si="52"/>
        <v> </v>
      </c>
      <c r="AB38" s="34" t="str">
        <f t="shared" si="52"/>
        <v> </v>
      </c>
      <c r="AC38" s="34" t="str">
        <f t="shared" si="52"/>
        <v> </v>
      </c>
      <c r="AD38" s="34" t="str">
        <f t="shared" si="52"/>
        <v> </v>
      </c>
      <c r="AE38" s="34" t="str">
        <f t="shared" si="52"/>
        <v> </v>
      </c>
      <c r="AF38" s="34" t="str">
        <f t="shared" si="52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1">
        <v>71.0</v>
      </c>
      <c r="B39" s="15">
        <v>71.0</v>
      </c>
      <c r="C39" s="40">
        <v>35.0</v>
      </c>
      <c r="D39" s="29">
        <v>34.0</v>
      </c>
      <c r="E39" s="30" t="s">
        <v>240</v>
      </c>
      <c r="F39" s="15" t="s">
        <v>241</v>
      </c>
      <c r="G39" s="31" t="s">
        <v>242</v>
      </c>
      <c r="H39" s="29" t="s">
        <v>170</v>
      </c>
      <c r="I39" s="15" t="s">
        <v>51</v>
      </c>
      <c r="J39" s="15" t="s">
        <v>243</v>
      </c>
      <c r="K39" s="15" t="s">
        <v>127</v>
      </c>
      <c r="L39" s="15"/>
      <c r="M39" s="15" t="s">
        <v>244</v>
      </c>
      <c r="N39" s="6" t="s">
        <v>245</v>
      </c>
      <c r="O39" s="6"/>
      <c r="P39" s="6"/>
      <c r="Q39" s="42">
        <f t="shared" si="3"/>
        <v>0</v>
      </c>
      <c r="R39" s="42">
        <f t="shared" si="4"/>
        <v>0</v>
      </c>
      <c r="S39" s="43">
        <f t="shared" si="5"/>
        <v>0</v>
      </c>
      <c r="T39" s="42">
        <f t="shared" si="6"/>
        <v>0</v>
      </c>
      <c r="U39" s="42">
        <f t="shared" si="7"/>
        <v>0</v>
      </c>
      <c r="V39" s="42">
        <f t="shared" si="8"/>
        <v>0</v>
      </c>
      <c r="W39" s="42">
        <f t="shared" si="9"/>
        <v>0</v>
      </c>
      <c r="X39" s="7">
        <f>SUM(Q7:T38)</f>
        <v>0</v>
      </c>
      <c r="Y39" s="34" t="str">
        <f t="shared" si="10"/>
        <v/>
      </c>
      <c r="Z39" s="34" t="str">
        <f t="shared" ref="Z39:AF39" si="53">IF(Q39=0," ",Q39)</f>
        <v> </v>
      </c>
      <c r="AA39" s="34" t="str">
        <f t="shared" si="53"/>
        <v> </v>
      </c>
      <c r="AB39" s="34" t="str">
        <f t="shared" si="53"/>
        <v> </v>
      </c>
      <c r="AC39" s="34" t="str">
        <f t="shared" si="53"/>
        <v> </v>
      </c>
      <c r="AD39" s="34" t="str">
        <f t="shared" si="53"/>
        <v> </v>
      </c>
      <c r="AE39" s="34" t="str">
        <f t="shared" si="53"/>
        <v> </v>
      </c>
      <c r="AF39" s="34" t="str">
        <f t="shared" si="53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8">
        <v>71.0</v>
      </c>
      <c r="B40" s="48">
        <v>71.0</v>
      </c>
      <c r="C40" s="40">
        <v>6.0</v>
      </c>
      <c r="D40" s="29">
        <v>35.0</v>
      </c>
      <c r="E40" s="30" t="s">
        <v>246</v>
      </c>
      <c r="F40" s="15" t="s">
        <v>247</v>
      </c>
      <c r="G40" s="31" t="s">
        <v>248</v>
      </c>
      <c r="H40" s="15" t="s">
        <v>20</v>
      </c>
      <c r="I40" s="15" t="s">
        <v>21</v>
      </c>
      <c r="J40" s="15" t="s">
        <v>249</v>
      </c>
      <c r="K40" s="15" t="s">
        <v>145</v>
      </c>
      <c r="L40" s="15"/>
      <c r="M40" s="15" t="s">
        <v>250</v>
      </c>
      <c r="N40" s="6" t="s">
        <v>251</v>
      </c>
      <c r="O40" s="6"/>
      <c r="P40" s="6"/>
      <c r="Q40" s="42">
        <f t="shared" si="3"/>
        <v>0</v>
      </c>
      <c r="R40" s="42">
        <f t="shared" si="4"/>
        <v>0</v>
      </c>
      <c r="S40" s="43">
        <f t="shared" si="5"/>
        <v>0</v>
      </c>
      <c r="T40" s="42">
        <f t="shared" si="6"/>
        <v>0</v>
      </c>
      <c r="U40" s="42">
        <f t="shared" si="7"/>
        <v>0</v>
      </c>
      <c r="V40" s="42">
        <f t="shared" si="8"/>
        <v>0</v>
      </c>
      <c r="W40" s="42">
        <f t="shared" si="9"/>
        <v>0</v>
      </c>
      <c r="X40" s="7"/>
      <c r="Y40" s="34" t="str">
        <f t="shared" si="10"/>
        <v/>
      </c>
      <c r="Z40" s="34" t="str">
        <f t="shared" ref="Z40:AF40" si="54">IF(Q40=0," ",Q40)</f>
        <v> </v>
      </c>
      <c r="AA40" s="34" t="str">
        <f t="shared" si="54"/>
        <v> </v>
      </c>
      <c r="AB40" s="34" t="str">
        <f t="shared" si="54"/>
        <v> </v>
      </c>
      <c r="AC40" s="34" t="str">
        <f t="shared" si="54"/>
        <v> </v>
      </c>
      <c r="AD40" s="34" t="str">
        <f t="shared" si="54"/>
        <v> </v>
      </c>
      <c r="AE40" s="34" t="str">
        <f t="shared" si="54"/>
        <v> </v>
      </c>
      <c r="AF40" s="34" t="str">
        <f t="shared" si="54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1">
        <v>71.0</v>
      </c>
      <c r="B41" s="15">
        <v>71.0</v>
      </c>
      <c r="C41" s="40">
        <v>6.0</v>
      </c>
      <c r="D41" s="29">
        <v>36.0</v>
      </c>
      <c r="E41" s="30" t="s">
        <v>252</v>
      </c>
      <c r="F41" s="15" t="s">
        <v>253</v>
      </c>
      <c r="G41" s="31" t="s">
        <v>254</v>
      </c>
      <c r="H41" s="29" t="s">
        <v>170</v>
      </c>
      <c r="I41" s="15" t="s">
        <v>255</v>
      </c>
      <c r="J41" s="15" t="s">
        <v>256</v>
      </c>
      <c r="K41" s="15" t="s">
        <v>257</v>
      </c>
      <c r="L41" s="15"/>
      <c r="M41" s="15" t="s">
        <v>258</v>
      </c>
      <c r="N41" s="6" t="s">
        <v>259</v>
      </c>
      <c r="O41" s="6"/>
      <c r="P41" s="6"/>
      <c r="Q41" s="42">
        <f t="shared" si="3"/>
        <v>0</v>
      </c>
      <c r="R41" s="42">
        <f t="shared" si="4"/>
        <v>0</v>
      </c>
      <c r="S41" s="43">
        <f t="shared" si="5"/>
        <v>0</v>
      </c>
      <c r="T41" s="42">
        <f t="shared" si="6"/>
        <v>0</v>
      </c>
      <c r="U41" s="42">
        <f t="shared" si="7"/>
        <v>0</v>
      </c>
      <c r="V41" s="42">
        <f t="shared" si="8"/>
        <v>0</v>
      </c>
      <c r="W41" s="42">
        <f t="shared" si="9"/>
        <v>0</v>
      </c>
      <c r="X41" s="7"/>
      <c r="Y41" s="34" t="str">
        <f t="shared" si="10"/>
        <v/>
      </c>
      <c r="Z41" s="34" t="str">
        <f t="shared" ref="Z41:AF41" si="55">IF(Q41=0," ",Q41)</f>
        <v> </v>
      </c>
      <c r="AA41" s="34" t="str">
        <f t="shared" si="55"/>
        <v> </v>
      </c>
      <c r="AB41" s="34" t="str">
        <f t="shared" si="55"/>
        <v> </v>
      </c>
      <c r="AC41" s="34" t="str">
        <f t="shared" si="55"/>
        <v> </v>
      </c>
      <c r="AD41" s="34" t="str">
        <f t="shared" si="55"/>
        <v> </v>
      </c>
      <c r="AE41" s="34" t="str">
        <f t="shared" si="55"/>
        <v> </v>
      </c>
      <c r="AF41" s="34" t="str">
        <f t="shared" si="55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54" t="s">
        <v>260</v>
      </c>
      <c r="B42" s="58">
        <v>71.0</v>
      </c>
      <c r="C42" s="40"/>
      <c r="D42" s="29">
        <v>37.0</v>
      </c>
      <c r="E42" s="29" t="s">
        <v>261</v>
      </c>
      <c r="F42" s="29" t="s">
        <v>262</v>
      </c>
      <c r="G42" s="54" t="s">
        <v>263</v>
      </c>
      <c r="H42" s="29" t="s">
        <v>29</v>
      </c>
      <c r="I42" s="29" t="s">
        <v>59</v>
      </c>
      <c r="J42" s="29" t="s">
        <v>60</v>
      </c>
      <c r="K42" s="29" t="s">
        <v>61</v>
      </c>
      <c r="L42" s="15"/>
      <c r="M42" s="29" t="s">
        <v>264</v>
      </c>
      <c r="N42" s="6" t="s">
        <v>265</v>
      </c>
      <c r="O42" s="6"/>
      <c r="P42" s="6"/>
      <c r="Q42" s="42">
        <f t="shared" si="3"/>
        <v>0</v>
      </c>
      <c r="R42" s="42">
        <f t="shared" si="4"/>
        <v>0</v>
      </c>
      <c r="S42" s="43">
        <f t="shared" si="5"/>
        <v>0</v>
      </c>
      <c r="T42" s="42">
        <f t="shared" si="6"/>
        <v>0</v>
      </c>
      <c r="U42" s="42">
        <f t="shared" si="7"/>
        <v>0</v>
      </c>
      <c r="V42" s="42">
        <f t="shared" si="8"/>
        <v>0</v>
      </c>
      <c r="W42" s="42">
        <f t="shared" si="9"/>
        <v>0</v>
      </c>
      <c r="X42" s="7"/>
      <c r="Y42" s="34" t="str">
        <f t="shared" si="10"/>
        <v/>
      </c>
      <c r="Z42" s="34" t="str">
        <f t="shared" ref="Z42:AF42" si="56">IF(Q42=0," ",Q42)</f>
        <v> </v>
      </c>
      <c r="AA42" s="34" t="str">
        <f t="shared" si="56"/>
        <v> </v>
      </c>
      <c r="AB42" s="34" t="str">
        <f t="shared" si="56"/>
        <v> </v>
      </c>
      <c r="AC42" s="34" t="str">
        <f t="shared" si="56"/>
        <v> </v>
      </c>
      <c r="AD42" s="34" t="str">
        <f t="shared" si="56"/>
        <v> </v>
      </c>
      <c r="AE42" s="34" t="str">
        <f t="shared" si="56"/>
        <v> </v>
      </c>
      <c r="AF42" s="34" t="str">
        <f t="shared" si="56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1"/>
      <c r="B43" s="48"/>
      <c r="C43" s="40"/>
      <c r="D43" s="29"/>
      <c r="E43" s="30"/>
      <c r="F43" s="59"/>
      <c r="G43" s="31"/>
      <c r="H43" s="15"/>
      <c r="I43" s="15"/>
      <c r="J43" s="15"/>
      <c r="K43" s="15"/>
      <c r="L43" s="15"/>
      <c r="M43" s="15"/>
      <c r="N43" s="6" t="s">
        <v>266</v>
      </c>
      <c r="O43" s="6"/>
      <c r="P43" s="6"/>
      <c r="Q43" s="42">
        <f t="shared" si="3"/>
        <v>0</v>
      </c>
      <c r="R43" s="42">
        <f t="shared" si="4"/>
        <v>0</v>
      </c>
      <c r="S43" s="43">
        <f t="shared" si="5"/>
        <v>0</v>
      </c>
      <c r="T43" s="42">
        <f t="shared" si="6"/>
        <v>0</v>
      </c>
      <c r="U43" s="42">
        <f t="shared" si="7"/>
        <v>0</v>
      </c>
      <c r="V43" s="42">
        <f t="shared" si="8"/>
        <v>0</v>
      </c>
      <c r="W43" s="42">
        <f t="shared" si="9"/>
        <v>0</v>
      </c>
      <c r="X43" s="7"/>
      <c r="Y43" s="34" t="str">
        <f t="shared" si="10"/>
        <v/>
      </c>
      <c r="Z43" s="34" t="str">
        <f t="shared" ref="Z43:AF43" si="57">IF(Q43=0," ",Q43)</f>
        <v> </v>
      </c>
      <c r="AA43" s="34" t="str">
        <f t="shared" si="57"/>
        <v> </v>
      </c>
      <c r="AB43" s="34" t="str">
        <f t="shared" si="57"/>
        <v> </v>
      </c>
      <c r="AC43" s="34" t="str">
        <f t="shared" si="57"/>
        <v> </v>
      </c>
      <c r="AD43" s="34" t="str">
        <f t="shared" si="57"/>
        <v> </v>
      </c>
      <c r="AE43" s="34" t="str">
        <f t="shared" si="57"/>
        <v> </v>
      </c>
      <c r="AF43" s="34" t="str">
        <f t="shared" si="57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1"/>
      <c r="B44" s="15"/>
      <c r="C44" s="40"/>
      <c r="D44" s="29"/>
      <c r="E44" s="30"/>
      <c r="F44" s="15"/>
      <c r="G44" s="31"/>
      <c r="H44" s="15"/>
      <c r="I44" s="15"/>
      <c r="J44" s="15"/>
      <c r="K44" s="15"/>
      <c r="L44" s="15"/>
      <c r="M44" s="15"/>
      <c r="N44" s="6" t="s">
        <v>266</v>
      </c>
      <c r="O44" s="6"/>
      <c r="P44" s="6"/>
      <c r="Q44" s="42">
        <f t="shared" si="3"/>
        <v>0</v>
      </c>
      <c r="R44" s="42">
        <f t="shared" si="4"/>
        <v>0</v>
      </c>
      <c r="S44" s="43">
        <f t="shared" si="5"/>
        <v>0</v>
      </c>
      <c r="T44" s="42">
        <f t="shared" si="6"/>
        <v>0</v>
      </c>
      <c r="U44" s="42">
        <f t="shared" si="7"/>
        <v>0</v>
      </c>
      <c r="V44" s="42">
        <f t="shared" si="8"/>
        <v>0</v>
      </c>
      <c r="W44" s="42">
        <f t="shared" si="9"/>
        <v>0</v>
      </c>
      <c r="X44" s="7"/>
      <c r="Y44" s="34" t="str">
        <f t="shared" si="10"/>
        <v/>
      </c>
      <c r="Z44" s="34" t="str">
        <f t="shared" ref="Z44:AF44" si="58">IF(Q44=0," ",Q44)</f>
        <v> </v>
      </c>
      <c r="AA44" s="34" t="str">
        <f t="shared" si="58"/>
        <v> </v>
      </c>
      <c r="AB44" s="34" t="str">
        <f t="shared" si="58"/>
        <v> </v>
      </c>
      <c r="AC44" s="34" t="str">
        <f t="shared" si="58"/>
        <v> </v>
      </c>
      <c r="AD44" s="34" t="str">
        <f t="shared" si="58"/>
        <v> </v>
      </c>
      <c r="AE44" s="34" t="str">
        <f t="shared" si="58"/>
        <v> </v>
      </c>
      <c r="AF44" s="34" t="str">
        <f t="shared" si="58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1"/>
      <c r="B45" s="15"/>
      <c r="C45" s="40"/>
      <c r="D45" s="29"/>
      <c r="E45" s="30"/>
      <c r="F45" s="15"/>
      <c r="G45" s="31"/>
      <c r="H45" s="15"/>
      <c r="I45" s="15"/>
      <c r="J45" s="15"/>
      <c r="K45" s="15"/>
      <c r="L45" s="15"/>
      <c r="M45" s="15"/>
      <c r="N45" s="6" t="s">
        <v>266</v>
      </c>
      <c r="O45" s="6"/>
      <c r="P45" s="6"/>
      <c r="Q45" s="42">
        <f t="shared" si="3"/>
        <v>0</v>
      </c>
      <c r="R45" s="42">
        <f t="shared" si="4"/>
        <v>0</v>
      </c>
      <c r="S45" s="43">
        <f t="shared" si="5"/>
        <v>0</v>
      </c>
      <c r="T45" s="42">
        <f t="shared" si="6"/>
        <v>0</v>
      </c>
      <c r="U45" s="42">
        <f t="shared" si="7"/>
        <v>0</v>
      </c>
      <c r="V45" s="42">
        <f t="shared" si="8"/>
        <v>0</v>
      </c>
      <c r="W45" s="42">
        <f t="shared" si="9"/>
        <v>0</v>
      </c>
      <c r="X45" s="7"/>
      <c r="Y45" s="34" t="str">
        <f t="shared" si="10"/>
        <v/>
      </c>
      <c r="Z45" s="34" t="str">
        <f t="shared" ref="Z45:AF45" si="59">IF(Q45=0," ",Q45)</f>
        <v> </v>
      </c>
      <c r="AA45" s="34" t="str">
        <f t="shared" si="59"/>
        <v> </v>
      </c>
      <c r="AB45" s="34" t="str">
        <f t="shared" si="59"/>
        <v> </v>
      </c>
      <c r="AC45" s="34" t="str">
        <f t="shared" si="59"/>
        <v> </v>
      </c>
      <c r="AD45" s="34" t="str">
        <f t="shared" si="59"/>
        <v> </v>
      </c>
      <c r="AE45" s="34" t="str">
        <f t="shared" si="59"/>
        <v> </v>
      </c>
      <c r="AF45" s="34" t="str">
        <f t="shared" si="59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1"/>
      <c r="B46" s="15"/>
      <c r="C46" s="40"/>
      <c r="D46" s="29"/>
      <c r="E46" s="30"/>
      <c r="F46" s="15"/>
      <c r="G46" s="31"/>
      <c r="H46" s="15"/>
      <c r="I46" s="15"/>
      <c r="J46" s="15"/>
      <c r="K46" s="15"/>
      <c r="L46" s="15"/>
      <c r="M46" s="15"/>
      <c r="N46" s="6" t="s">
        <v>266</v>
      </c>
      <c r="O46" s="6"/>
      <c r="P46" s="6"/>
      <c r="Q46" s="42">
        <f t="shared" si="3"/>
        <v>0</v>
      </c>
      <c r="R46" s="42">
        <f t="shared" si="4"/>
        <v>0</v>
      </c>
      <c r="S46" s="43">
        <f t="shared" si="5"/>
        <v>0</v>
      </c>
      <c r="T46" s="42">
        <f t="shared" si="6"/>
        <v>0</v>
      </c>
      <c r="U46" s="42">
        <f t="shared" si="7"/>
        <v>0</v>
      </c>
      <c r="V46" s="42">
        <f t="shared" si="8"/>
        <v>0</v>
      </c>
      <c r="W46" s="42">
        <f t="shared" si="9"/>
        <v>0</v>
      </c>
      <c r="X46" s="7"/>
      <c r="Y46" s="34" t="str">
        <f t="shared" si="10"/>
        <v/>
      </c>
      <c r="Z46" s="34" t="str">
        <f t="shared" ref="Z46:AF46" si="60">IF(Q46=0," ",Q46)</f>
        <v> </v>
      </c>
      <c r="AA46" s="34" t="str">
        <f t="shared" si="60"/>
        <v> </v>
      </c>
      <c r="AB46" s="34" t="str">
        <f t="shared" si="60"/>
        <v> </v>
      </c>
      <c r="AC46" s="34" t="str">
        <f t="shared" si="60"/>
        <v> </v>
      </c>
      <c r="AD46" s="34" t="str">
        <f t="shared" si="60"/>
        <v> </v>
      </c>
      <c r="AE46" s="34" t="str">
        <f t="shared" si="60"/>
        <v> </v>
      </c>
      <c r="AF46" s="34" t="str">
        <f t="shared" si="60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1"/>
      <c r="B47" s="15"/>
      <c r="C47" s="40"/>
      <c r="D47" s="29"/>
      <c r="E47" s="30"/>
      <c r="F47" s="15"/>
      <c r="G47" s="31"/>
      <c r="H47" s="15"/>
      <c r="I47" s="15"/>
      <c r="J47" s="15"/>
      <c r="K47" s="15"/>
      <c r="L47" s="15"/>
      <c r="M47" s="15"/>
      <c r="N47" s="6" t="s">
        <v>266</v>
      </c>
      <c r="O47" s="6"/>
      <c r="P47" s="6"/>
      <c r="Q47" s="42">
        <f t="shared" si="3"/>
        <v>0</v>
      </c>
      <c r="R47" s="42">
        <f t="shared" si="4"/>
        <v>0</v>
      </c>
      <c r="S47" s="43">
        <f t="shared" si="5"/>
        <v>0</v>
      </c>
      <c r="T47" s="42">
        <f t="shared" si="6"/>
        <v>0</v>
      </c>
      <c r="U47" s="42">
        <f t="shared" si="7"/>
        <v>0</v>
      </c>
      <c r="V47" s="42">
        <f t="shared" si="8"/>
        <v>0</v>
      </c>
      <c r="W47" s="42">
        <f t="shared" si="9"/>
        <v>0</v>
      </c>
      <c r="X47" s="7"/>
      <c r="Y47" s="34" t="str">
        <f t="shared" si="10"/>
        <v/>
      </c>
      <c r="Z47" s="34" t="str">
        <f t="shared" ref="Z47:AF47" si="61">IF(Q47=0," ",Q47)</f>
        <v> </v>
      </c>
      <c r="AA47" s="34" t="str">
        <f t="shared" si="61"/>
        <v> </v>
      </c>
      <c r="AB47" s="34" t="str">
        <f t="shared" si="61"/>
        <v> </v>
      </c>
      <c r="AC47" s="34" t="str">
        <f t="shared" si="61"/>
        <v> </v>
      </c>
      <c r="AD47" s="34" t="str">
        <f t="shared" si="61"/>
        <v> </v>
      </c>
      <c r="AE47" s="34" t="str">
        <f t="shared" si="61"/>
        <v> </v>
      </c>
      <c r="AF47" s="34" t="str">
        <f t="shared" si="61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60"/>
      <c r="B48" s="15"/>
      <c r="C48" s="40"/>
      <c r="D48" s="29"/>
      <c r="E48" s="30"/>
      <c r="F48" s="15"/>
      <c r="G48" s="31"/>
      <c r="H48" s="15"/>
      <c r="I48" s="15"/>
      <c r="J48" s="15"/>
      <c r="K48" s="15"/>
      <c r="L48" s="15"/>
      <c r="M48" s="15"/>
      <c r="N48" s="6" t="s">
        <v>266</v>
      </c>
      <c r="O48" s="6"/>
      <c r="P48" s="6"/>
      <c r="Q48" s="42">
        <f t="shared" si="3"/>
        <v>0</v>
      </c>
      <c r="R48" s="42">
        <f t="shared" si="4"/>
        <v>0</v>
      </c>
      <c r="S48" s="43">
        <f t="shared" si="5"/>
        <v>0</v>
      </c>
      <c r="T48" s="42">
        <f t="shared" si="6"/>
        <v>0</v>
      </c>
      <c r="U48" s="42">
        <f t="shared" si="7"/>
        <v>0</v>
      </c>
      <c r="V48" s="42">
        <f t="shared" si="8"/>
        <v>0</v>
      </c>
      <c r="W48" s="42">
        <f t="shared" si="9"/>
        <v>0</v>
      </c>
      <c r="X48" s="7"/>
      <c r="Y48" s="34" t="str">
        <f t="shared" si="10"/>
        <v/>
      </c>
      <c r="Z48" s="34" t="str">
        <f t="shared" ref="Z48:AF48" si="62">IF(Q48=0," ",Q48)</f>
        <v> </v>
      </c>
      <c r="AA48" s="34" t="str">
        <f t="shared" si="62"/>
        <v> </v>
      </c>
      <c r="AB48" s="34" t="str">
        <f t="shared" si="62"/>
        <v> </v>
      </c>
      <c r="AC48" s="34" t="str">
        <f t="shared" si="62"/>
        <v> </v>
      </c>
      <c r="AD48" s="34" t="str">
        <f t="shared" si="62"/>
        <v> </v>
      </c>
      <c r="AE48" s="34" t="str">
        <f t="shared" si="62"/>
        <v> </v>
      </c>
      <c r="AF48" s="34" t="str">
        <f t="shared" si="62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60"/>
      <c r="B49" s="15"/>
      <c r="C49" s="40"/>
      <c r="D49" s="29"/>
      <c r="E49" s="30"/>
      <c r="F49" s="15"/>
      <c r="G49" s="31"/>
      <c r="H49" s="15"/>
      <c r="I49" s="15"/>
      <c r="J49" s="15"/>
      <c r="K49" s="15"/>
      <c r="L49" s="15"/>
      <c r="M49" s="15"/>
      <c r="N49" s="6" t="s">
        <v>266</v>
      </c>
      <c r="O49" s="6"/>
      <c r="P49" s="6"/>
      <c r="Q49" s="42">
        <f t="shared" si="3"/>
        <v>0</v>
      </c>
      <c r="R49" s="42">
        <f t="shared" si="4"/>
        <v>0</v>
      </c>
      <c r="S49" s="43">
        <f t="shared" si="5"/>
        <v>0</v>
      </c>
      <c r="T49" s="42">
        <f t="shared" si="6"/>
        <v>0</v>
      </c>
      <c r="U49" s="42">
        <f t="shared" si="7"/>
        <v>0</v>
      </c>
      <c r="V49" s="42">
        <f t="shared" si="8"/>
        <v>0</v>
      </c>
      <c r="W49" s="42">
        <f t="shared" si="9"/>
        <v>0</v>
      </c>
      <c r="X49" s="7"/>
      <c r="Y49" s="34" t="str">
        <f t="shared" si="10"/>
        <v/>
      </c>
      <c r="Z49" s="34" t="str">
        <f t="shared" ref="Z49:AF49" si="63">IF(Q49=0," ",Q49)</f>
        <v> </v>
      </c>
      <c r="AA49" s="34" t="str">
        <f t="shared" si="63"/>
        <v> </v>
      </c>
      <c r="AB49" s="34" t="str">
        <f t="shared" si="63"/>
        <v> </v>
      </c>
      <c r="AC49" s="34" t="str">
        <f t="shared" si="63"/>
        <v> </v>
      </c>
      <c r="AD49" s="34" t="str">
        <f t="shared" si="63"/>
        <v> </v>
      </c>
      <c r="AE49" s="34" t="str">
        <f t="shared" si="63"/>
        <v> </v>
      </c>
      <c r="AF49" s="34" t="str">
        <f t="shared" si="63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60"/>
      <c r="B50" s="15"/>
      <c r="C50" s="40"/>
      <c r="D50" s="29"/>
      <c r="E50" s="30"/>
      <c r="F50" s="15"/>
      <c r="G50" s="31"/>
      <c r="H50" s="15"/>
      <c r="I50" s="15"/>
      <c r="J50" s="15"/>
      <c r="K50" s="15"/>
      <c r="L50" s="15"/>
      <c r="M50" s="15"/>
      <c r="N50" s="6" t="s">
        <v>266</v>
      </c>
      <c r="O50" s="6"/>
      <c r="P50" s="6"/>
      <c r="Q50" s="42">
        <f t="shared" si="3"/>
        <v>0</v>
      </c>
      <c r="R50" s="42">
        <f t="shared" si="4"/>
        <v>0</v>
      </c>
      <c r="S50" s="43">
        <f t="shared" si="5"/>
        <v>0</v>
      </c>
      <c r="T50" s="42">
        <f t="shared" si="6"/>
        <v>0</v>
      </c>
      <c r="U50" s="42">
        <f t="shared" si="7"/>
        <v>0</v>
      </c>
      <c r="V50" s="42">
        <f t="shared" si="8"/>
        <v>0</v>
      </c>
      <c r="W50" s="42">
        <f t="shared" si="9"/>
        <v>0</v>
      </c>
      <c r="X50" s="7"/>
      <c r="Y50" s="34" t="str">
        <f t="shared" si="10"/>
        <v/>
      </c>
      <c r="Z50" s="34" t="str">
        <f t="shared" ref="Z50:AF50" si="64">IF(Q50=0," ",Q50)</f>
        <v> </v>
      </c>
      <c r="AA50" s="34" t="str">
        <f t="shared" si="64"/>
        <v> </v>
      </c>
      <c r="AB50" s="34" t="str">
        <f t="shared" si="64"/>
        <v> </v>
      </c>
      <c r="AC50" s="34" t="str">
        <f t="shared" si="64"/>
        <v> </v>
      </c>
      <c r="AD50" s="34" t="str">
        <f t="shared" si="64"/>
        <v> </v>
      </c>
      <c r="AE50" s="34" t="str">
        <f t="shared" si="64"/>
        <v> </v>
      </c>
      <c r="AF50" s="34" t="str">
        <f t="shared" si="64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60"/>
      <c r="B51" s="15"/>
      <c r="C51" s="40"/>
      <c r="D51" s="29"/>
      <c r="E51" s="30"/>
      <c r="F51" s="15"/>
      <c r="G51" s="31"/>
      <c r="H51" s="15"/>
      <c r="I51" s="15"/>
      <c r="J51" s="15"/>
      <c r="K51" s="15"/>
      <c r="L51" s="15"/>
      <c r="M51" s="15"/>
      <c r="N51" s="6" t="s">
        <v>266</v>
      </c>
      <c r="O51" s="6"/>
      <c r="P51" s="6"/>
      <c r="Q51" s="42"/>
      <c r="R51" s="42"/>
      <c r="S51" s="43"/>
      <c r="T51" s="42"/>
      <c r="U51" s="42"/>
      <c r="V51" s="42"/>
      <c r="W51" s="42"/>
      <c r="X51" s="7"/>
      <c r="Y51" s="34"/>
      <c r="Z51" s="34"/>
      <c r="AA51" s="34"/>
      <c r="AB51" s="34"/>
      <c r="AC51" s="34"/>
      <c r="AD51" s="34"/>
      <c r="AE51" s="34"/>
      <c r="AF51" s="34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60"/>
      <c r="B52" s="15"/>
      <c r="C52" s="40"/>
      <c r="D52" s="29"/>
      <c r="E52" s="30"/>
      <c r="F52" s="15"/>
      <c r="G52" s="31"/>
      <c r="H52" s="15"/>
      <c r="I52" s="15"/>
      <c r="J52" s="15"/>
      <c r="K52" s="15"/>
      <c r="L52" s="15"/>
      <c r="M52" s="15"/>
      <c r="N52" s="6" t="s">
        <v>266</v>
      </c>
      <c r="O52" s="6"/>
      <c r="P52" s="6"/>
      <c r="Q52" s="42"/>
      <c r="R52" s="42"/>
      <c r="S52" s="43"/>
      <c r="T52" s="42"/>
      <c r="U52" s="42"/>
      <c r="V52" s="42"/>
      <c r="W52" s="42"/>
      <c r="X52" s="7"/>
      <c r="Y52" s="34"/>
      <c r="Z52" s="34"/>
      <c r="AA52" s="34"/>
      <c r="AB52" s="34"/>
      <c r="AC52" s="34"/>
      <c r="AD52" s="34"/>
      <c r="AE52" s="34"/>
      <c r="AF52" s="34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0"/>
      <c r="B53" s="15"/>
      <c r="C53" s="40"/>
      <c r="D53" s="29"/>
      <c r="E53" s="30"/>
      <c r="F53" s="15"/>
      <c r="G53" s="31"/>
      <c r="H53" s="15"/>
      <c r="I53" s="15"/>
      <c r="J53" s="15"/>
      <c r="K53" s="15"/>
      <c r="L53" s="15"/>
      <c r="M53" s="15"/>
      <c r="N53" s="6" t="s">
        <v>266</v>
      </c>
      <c r="O53" s="6"/>
      <c r="P53" s="6"/>
      <c r="Q53" s="42"/>
      <c r="R53" s="42"/>
      <c r="S53" s="43"/>
      <c r="T53" s="42"/>
      <c r="U53" s="42"/>
      <c r="V53" s="42"/>
      <c r="W53" s="42"/>
      <c r="X53" s="7"/>
      <c r="Y53" s="34"/>
      <c r="Z53" s="34"/>
      <c r="AA53" s="34"/>
      <c r="AB53" s="34"/>
      <c r="AC53" s="34"/>
      <c r="AD53" s="34"/>
      <c r="AE53" s="34"/>
      <c r="AF53" s="34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0"/>
      <c r="B54" s="15"/>
      <c r="C54" s="40"/>
      <c r="D54" s="29"/>
      <c r="E54" s="30"/>
      <c r="F54" s="15"/>
      <c r="G54" s="31"/>
      <c r="H54" s="15"/>
      <c r="I54" s="15"/>
      <c r="J54" s="15"/>
      <c r="K54" s="15"/>
      <c r="L54" s="15"/>
      <c r="M54" s="15"/>
      <c r="N54" s="6" t="s">
        <v>266</v>
      </c>
      <c r="O54" s="6"/>
      <c r="P54" s="6"/>
      <c r="Q54" s="42">
        <f t="shared" ref="Q54:Q64" si="66">SUMIFS($J$7:$J$88,$L$7:$L$88,P54,$K$7:$K$88,Q$6)</f>
        <v>0</v>
      </c>
      <c r="R54" s="42">
        <f t="shared" ref="R54:R64" si="67">SUMIFS($J$7:$J$88,$L$7:$L$88,P54,$K$7:$K$88,R$6)</f>
        <v>0</v>
      </c>
      <c r="S54" s="43">
        <f t="shared" ref="S54:S64" si="68">SUMIFS($J$7:$J$88,$L$7:$L$88,P54,$K$7:$K$88,S$6)</f>
        <v>0</v>
      </c>
      <c r="T54" s="42">
        <f t="shared" ref="T54:T64" si="69">SUMIFS($J$7:$J$88,$L$7:$L$88,P54,$K$7:$K$88,T$6)</f>
        <v>0</v>
      </c>
      <c r="U54" s="42">
        <f t="shared" ref="U54:U64" si="70">SUMIFS($J$7:$J$88,$L$7:$L$88,P54,$K$7:$K$88,U$6)</f>
        <v>0</v>
      </c>
      <c r="V54" s="42">
        <f t="shared" ref="V54:V64" si="71">SUMIFS($J$7:$J$88,$L$7:$L$88,P54,$K$7:$K$88,V$6)</f>
        <v>0</v>
      </c>
      <c r="W54" s="42">
        <f t="shared" ref="W54:W64" si="72">SUMIFS($J$7:$J$88,$L$7:$L$88,P54,$K$7:$K$88,W$6)</f>
        <v>0</v>
      </c>
      <c r="X54" s="7"/>
      <c r="Y54" s="34" t="str">
        <f t="shared" ref="Y54:Y64" si="73">P54</f>
        <v/>
      </c>
      <c r="Z54" s="34" t="str">
        <f t="shared" ref="Z54:AF54" si="65">IF(Q54=0," ",Q54)</f>
        <v> </v>
      </c>
      <c r="AA54" s="34" t="str">
        <f t="shared" si="65"/>
        <v> </v>
      </c>
      <c r="AB54" s="34" t="str">
        <f t="shared" si="65"/>
        <v> </v>
      </c>
      <c r="AC54" s="34" t="str">
        <f t="shared" si="65"/>
        <v> </v>
      </c>
      <c r="AD54" s="34" t="str">
        <f t="shared" si="65"/>
        <v> </v>
      </c>
      <c r="AE54" s="34" t="str">
        <f t="shared" si="65"/>
        <v> </v>
      </c>
      <c r="AF54" s="34" t="str">
        <f t="shared" si="65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0"/>
      <c r="B55" s="15"/>
      <c r="C55" s="40"/>
      <c r="D55" s="29"/>
      <c r="E55" s="30"/>
      <c r="F55" s="15"/>
      <c r="G55" s="31"/>
      <c r="H55" s="15"/>
      <c r="I55" s="15"/>
      <c r="J55" s="15"/>
      <c r="K55" s="15"/>
      <c r="L55" s="15"/>
      <c r="M55" s="15"/>
      <c r="N55" s="6" t="s">
        <v>266</v>
      </c>
      <c r="O55" s="6"/>
      <c r="P55" s="6"/>
      <c r="Q55" s="42">
        <f t="shared" si="66"/>
        <v>0</v>
      </c>
      <c r="R55" s="42">
        <f t="shared" si="67"/>
        <v>0</v>
      </c>
      <c r="S55" s="43">
        <f t="shared" si="68"/>
        <v>0</v>
      </c>
      <c r="T55" s="42">
        <f t="shared" si="69"/>
        <v>0</v>
      </c>
      <c r="U55" s="42">
        <f t="shared" si="70"/>
        <v>0</v>
      </c>
      <c r="V55" s="42">
        <f t="shared" si="71"/>
        <v>0</v>
      </c>
      <c r="W55" s="42">
        <f t="shared" si="72"/>
        <v>0</v>
      </c>
      <c r="X55" s="7"/>
      <c r="Y55" s="34" t="str">
        <f t="shared" si="73"/>
        <v/>
      </c>
      <c r="Z55" s="34" t="str">
        <f t="shared" ref="Z55:AF55" si="74">IF(Q55=0," ",Q55)</f>
        <v> </v>
      </c>
      <c r="AA55" s="34" t="str">
        <f t="shared" si="74"/>
        <v> </v>
      </c>
      <c r="AB55" s="34" t="str">
        <f t="shared" si="74"/>
        <v> </v>
      </c>
      <c r="AC55" s="34" t="str">
        <f t="shared" si="74"/>
        <v> </v>
      </c>
      <c r="AD55" s="34" t="str">
        <f t="shared" si="74"/>
        <v> </v>
      </c>
      <c r="AE55" s="34" t="str">
        <f t="shared" si="74"/>
        <v> </v>
      </c>
      <c r="AF55" s="34" t="str">
        <f t="shared" si="74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0"/>
      <c r="B56" s="15"/>
      <c r="C56" s="40"/>
      <c r="D56" s="29"/>
      <c r="E56" s="30"/>
      <c r="F56" s="15"/>
      <c r="G56" s="31"/>
      <c r="H56" s="15"/>
      <c r="I56" s="15"/>
      <c r="J56" s="15"/>
      <c r="K56" s="15"/>
      <c r="L56" s="15"/>
      <c r="M56" s="15"/>
      <c r="N56" s="6" t="s">
        <v>266</v>
      </c>
      <c r="O56" s="6"/>
      <c r="P56" s="6"/>
      <c r="Q56" s="42">
        <f t="shared" si="66"/>
        <v>0</v>
      </c>
      <c r="R56" s="42">
        <f t="shared" si="67"/>
        <v>0</v>
      </c>
      <c r="S56" s="43">
        <f t="shared" si="68"/>
        <v>0</v>
      </c>
      <c r="T56" s="42">
        <f t="shared" si="69"/>
        <v>0</v>
      </c>
      <c r="U56" s="42">
        <f t="shared" si="70"/>
        <v>0</v>
      </c>
      <c r="V56" s="42">
        <f t="shared" si="71"/>
        <v>0</v>
      </c>
      <c r="W56" s="42">
        <f t="shared" si="72"/>
        <v>0</v>
      </c>
      <c r="X56" s="7"/>
      <c r="Y56" s="34" t="str">
        <f t="shared" si="73"/>
        <v/>
      </c>
      <c r="Z56" s="34" t="str">
        <f t="shared" ref="Z56:AF56" si="75">IF(Q56=0," ",Q56)</f>
        <v> </v>
      </c>
      <c r="AA56" s="34" t="str">
        <f t="shared" si="75"/>
        <v> </v>
      </c>
      <c r="AB56" s="34" t="str">
        <f t="shared" si="75"/>
        <v> </v>
      </c>
      <c r="AC56" s="34" t="str">
        <f t="shared" si="75"/>
        <v> </v>
      </c>
      <c r="AD56" s="34" t="str">
        <f t="shared" si="75"/>
        <v> </v>
      </c>
      <c r="AE56" s="34" t="str">
        <f t="shared" si="75"/>
        <v> </v>
      </c>
      <c r="AF56" s="34" t="str">
        <f t="shared" si="75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0"/>
      <c r="B57" s="15"/>
      <c r="C57" s="40"/>
      <c r="D57" s="29"/>
      <c r="E57" s="30"/>
      <c r="F57" s="15"/>
      <c r="G57" s="31"/>
      <c r="H57" s="15"/>
      <c r="I57" s="15"/>
      <c r="J57" s="15"/>
      <c r="K57" s="15"/>
      <c r="L57" s="15"/>
      <c r="M57" s="15"/>
      <c r="N57" s="6" t="s">
        <v>266</v>
      </c>
      <c r="O57" s="6"/>
      <c r="P57" s="6"/>
      <c r="Q57" s="42">
        <f t="shared" si="66"/>
        <v>0</v>
      </c>
      <c r="R57" s="42">
        <f t="shared" si="67"/>
        <v>0</v>
      </c>
      <c r="S57" s="43">
        <f t="shared" si="68"/>
        <v>0</v>
      </c>
      <c r="T57" s="42">
        <f t="shared" si="69"/>
        <v>0</v>
      </c>
      <c r="U57" s="42">
        <f t="shared" si="70"/>
        <v>0</v>
      </c>
      <c r="V57" s="42">
        <f t="shared" si="71"/>
        <v>0</v>
      </c>
      <c r="W57" s="42">
        <f t="shared" si="72"/>
        <v>0</v>
      </c>
      <c r="X57" s="7"/>
      <c r="Y57" s="34" t="str">
        <f t="shared" si="73"/>
        <v/>
      </c>
      <c r="Z57" s="34" t="str">
        <f t="shared" ref="Z57:AF57" si="76">IF(Q57=0," ",Q57)</f>
        <v> </v>
      </c>
      <c r="AA57" s="34" t="str">
        <f t="shared" si="76"/>
        <v> </v>
      </c>
      <c r="AB57" s="34" t="str">
        <f t="shared" si="76"/>
        <v> </v>
      </c>
      <c r="AC57" s="34" t="str">
        <f t="shared" si="76"/>
        <v> </v>
      </c>
      <c r="AD57" s="34" t="str">
        <f t="shared" si="76"/>
        <v> </v>
      </c>
      <c r="AE57" s="34" t="str">
        <f t="shared" si="76"/>
        <v> </v>
      </c>
      <c r="AF57" s="34" t="str">
        <f t="shared" si="76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0"/>
      <c r="B58" s="15"/>
      <c r="C58" s="40"/>
      <c r="D58" s="29"/>
      <c r="E58" s="30"/>
      <c r="F58" s="15"/>
      <c r="G58" s="31"/>
      <c r="H58" s="15"/>
      <c r="I58" s="15"/>
      <c r="J58" s="15"/>
      <c r="K58" s="15"/>
      <c r="L58" s="15"/>
      <c r="M58" s="15"/>
      <c r="N58" s="6" t="s">
        <v>266</v>
      </c>
      <c r="O58" s="6"/>
      <c r="P58" s="6"/>
      <c r="Q58" s="42">
        <f t="shared" si="66"/>
        <v>0</v>
      </c>
      <c r="R58" s="42">
        <f t="shared" si="67"/>
        <v>0</v>
      </c>
      <c r="S58" s="43">
        <f t="shared" si="68"/>
        <v>0</v>
      </c>
      <c r="T58" s="42">
        <f t="shared" si="69"/>
        <v>0</v>
      </c>
      <c r="U58" s="42">
        <f t="shared" si="70"/>
        <v>0</v>
      </c>
      <c r="V58" s="42">
        <f t="shared" si="71"/>
        <v>0</v>
      </c>
      <c r="W58" s="42">
        <f t="shared" si="72"/>
        <v>0</v>
      </c>
      <c r="X58" s="7"/>
      <c r="Y58" s="34" t="str">
        <f t="shared" si="73"/>
        <v/>
      </c>
      <c r="Z58" s="34" t="str">
        <f t="shared" ref="Z58:AF58" si="77">IF(Q58=0," ",Q58)</f>
        <v> </v>
      </c>
      <c r="AA58" s="34" t="str">
        <f t="shared" si="77"/>
        <v> </v>
      </c>
      <c r="AB58" s="34" t="str">
        <f t="shared" si="77"/>
        <v> </v>
      </c>
      <c r="AC58" s="34" t="str">
        <f t="shared" si="77"/>
        <v> </v>
      </c>
      <c r="AD58" s="34" t="str">
        <f t="shared" si="77"/>
        <v> </v>
      </c>
      <c r="AE58" s="34" t="str">
        <f t="shared" si="77"/>
        <v> </v>
      </c>
      <c r="AF58" s="34" t="str">
        <f t="shared" si="77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0"/>
      <c r="B59" s="15"/>
      <c r="C59" s="40"/>
      <c r="D59" s="29"/>
      <c r="E59" s="30"/>
      <c r="F59" s="15"/>
      <c r="G59" s="31"/>
      <c r="H59" s="15"/>
      <c r="I59" s="15"/>
      <c r="J59" s="15"/>
      <c r="K59" s="15"/>
      <c r="L59" s="15"/>
      <c r="M59" s="15"/>
      <c r="N59" s="6" t="s">
        <v>266</v>
      </c>
      <c r="O59" s="6"/>
      <c r="P59" s="6"/>
      <c r="Q59" s="42">
        <f t="shared" si="66"/>
        <v>0</v>
      </c>
      <c r="R59" s="42">
        <f t="shared" si="67"/>
        <v>0</v>
      </c>
      <c r="S59" s="43">
        <f t="shared" si="68"/>
        <v>0</v>
      </c>
      <c r="T59" s="42">
        <f t="shared" si="69"/>
        <v>0</v>
      </c>
      <c r="U59" s="42">
        <f t="shared" si="70"/>
        <v>0</v>
      </c>
      <c r="V59" s="42">
        <f t="shared" si="71"/>
        <v>0</v>
      </c>
      <c r="W59" s="42">
        <f t="shared" si="72"/>
        <v>0</v>
      </c>
      <c r="X59" s="7"/>
      <c r="Y59" s="34" t="str">
        <f t="shared" si="73"/>
        <v/>
      </c>
      <c r="Z59" s="34" t="str">
        <f t="shared" ref="Z59:AF59" si="78">IF(Q59=0," ",Q59)</f>
        <v> </v>
      </c>
      <c r="AA59" s="34" t="str">
        <f t="shared" si="78"/>
        <v> </v>
      </c>
      <c r="AB59" s="34" t="str">
        <f t="shared" si="78"/>
        <v> </v>
      </c>
      <c r="AC59" s="34" t="str">
        <f t="shared" si="78"/>
        <v> </v>
      </c>
      <c r="AD59" s="34" t="str">
        <f t="shared" si="78"/>
        <v> </v>
      </c>
      <c r="AE59" s="34" t="str">
        <f t="shared" si="78"/>
        <v> </v>
      </c>
      <c r="AF59" s="34" t="str">
        <f t="shared" si="78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0"/>
      <c r="B60" s="15"/>
      <c r="C60" s="40"/>
      <c r="D60" s="29"/>
      <c r="E60" s="30"/>
      <c r="F60" s="15"/>
      <c r="G60" s="31"/>
      <c r="H60" s="15"/>
      <c r="I60" s="15"/>
      <c r="J60" s="15"/>
      <c r="K60" s="15"/>
      <c r="L60" s="15"/>
      <c r="M60" s="15"/>
      <c r="N60" s="6" t="s">
        <v>266</v>
      </c>
      <c r="O60" s="6"/>
      <c r="P60" s="6"/>
      <c r="Q60" s="42">
        <f t="shared" si="66"/>
        <v>0</v>
      </c>
      <c r="R60" s="42">
        <f t="shared" si="67"/>
        <v>0</v>
      </c>
      <c r="S60" s="43">
        <f t="shared" si="68"/>
        <v>0</v>
      </c>
      <c r="T60" s="42">
        <f t="shared" si="69"/>
        <v>0</v>
      </c>
      <c r="U60" s="42">
        <f t="shared" si="70"/>
        <v>0</v>
      </c>
      <c r="V60" s="42">
        <f t="shared" si="71"/>
        <v>0</v>
      </c>
      <c r="W60" s="42">
        <f t="shared" si="72"/>
        <v>0</v>
      </c>
      <c r="X60" s="7"/>
      <c r="Y60" s="34" t="str">
        <f t="shared" si="73"/>
        <v/>
      </c>
      <c r="Z60" s="34" t="str">
        <f t="shared" ref="Z60:AF60" si="79">IF(Q60=0," ",Q60)</f>
        <v> </v>
      </c>
      <c r="AA60" s="34" t="str">
        <f t="shared" si="79"/>
        <v> </v>
      </c>
      <c r="AB60" s="34" t="str">
        <f t="shared" si="79"/>
        <v> </v>
      </c>
      <c r="AC60" s="34" t="str">
        <f t="shared" si="79"/>
        <v> </v>
      </c>
      <c r="AD60" s="34" t="str">
        <f t="shared" si="79"/>
        <v> </v>
      </c>
      <c r="AE60" s="34" t="str">
        <f t="shared" si="79"/>
        <v> </v>
      </c>
      <c r="AF60" s="34" t="str">
        <f t="shared" si="79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0"/>
      <c r="B61" s="15"/>
      <c r="C61" s="40"/>
      <c r="D61" s="29"/>
      <c r="E61" s="30"/>
      <c r="F61" s="15"/>
      <c r="G61" s="31"/>
      <c r="H61" s="15"/>
      <c r="I61" s="15"/>
      <c r="J61" s="15"/>
      <c r="K61" s="15"/>
      <c r="L61" s="15"/>
      <c r="M61" s="15"/>
      <c r="N61" s="6" t="s">
        <v>266</v>
      </c>
      <c r="O61" s="6"/>
      <c r="P61" s="6"/>
      <c r="Q61" s="42">
        <f t="shared" si="66"/>
        <v>0</v>
      </c>
      <c r="R61" s="42">
        <f t="shared" si="67"/>
        <v>0</v>
      </c>
      <c r="S61" s="43">
        <f t="shared" si="68"/>
        <v>0</v>
      </c>
      <c r="T61" s="42">
        <f t="shared" si="69"/>
        <v>0</v>
      </c>
      <c r="U61" s="42">
        <f t="shared" si="70"/>
        <v>0</v>
      </c>
      <c r="V61" s="42">
        <f t="shared" si="71"/>
        <v>0</v>
      </c>
      <c r="W61" s="42">
        <f t="shared" si="72"/>
        <v>0</v>
      </c>
      <c r="X61" s="7"/>
      <c r="Y61" s="34" t="str">
        <f t="shared" si="73"/>
        <v/>
      </c>
      <c r="Z61" s="34" t="str">
        <f t="shared" ref="Z61:AF61" si="80">IF(Q61=0," ",Q61)</f>
        <v> </v>
      </c>
      <c r="AA61" s="34" t="str">
        <f t="shared" si="80"/>
        <v> </v>
      </c>
      <c r="AB61" s="34" t="str">
        <f t="shared" si="80"/>
        <v> </v>
      </c>
      <c r="AC61" s="34" t="str">
        <f t="shared" si="80"/>
        <v> </v>
      </c>
      <c r="AD61" s="34" t="str">
        <f t="shared" si="80"/>
        <v> </v>
      </c>
      <c r="AE61" s="34" t="str">
        <f t="shared" si="80"/>
        <v> </v>
      </c>
      <c r="AF61" s="34" t="str">
        <f t="shared" si="80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0"/>
      <c r="B62" s="15"/>
      <c r="C62" s="40"/>
      <c r="D62" s="29"/>
      <c r="E62" s="30"/>
      <c r="F62" s="15"/>
      <c r="G62" s="31"/>
      <c r="H62" s="15"/>
      <c r="I62" s="15"/>
      <c r="J62" s="15"/>
      <c r="K62" s="15"/>
      <c r="L62" s="15"/>
      <c r="M62" s="15"/>
      <c r="N62" s="6" t="s">
        <v>266</v>
      </c>
      <c r="O62" s="6"/>
      <c r="P62" s="6"/>
      <c r="Q62" s="42">
        <f t="shared" si="66"/>
        <v>0</v>
      </c>
      <c r="R62" s="42">
        <f t="shared" si="67"/>
        <v>0</v>
      </c>
      <c r="S62" s="43">
        <f t="shared" si="68"/>
        <v>0</v>
      </c>
      <c r="T62" s="42">
        <f t="shared" si="69"/>
        <v>0</v>
      </c>
      <c r="U62" s="42">
        <f t="shared" si="70"/>
        <v>0</v>
      </c>
      <c r="V62" s="42">
        <f t="shared" si="71"/>
        <v>0</v>
      </c>
      <c r="W62" s="42">
        <f t="shared" si="72"/>
        <v>0</v>
      </c>
      <c r="X62" s="7"/>
      <c r="Y62" s="34" t="str">
        <f t="shared" si="73"/>
        <v/>
      </c>
      <c r="Z62" s="34" t="str">
        <f t="shared" ref="Z62:AF62" si="81">IF(Q62=0," ",Q62)</f>
        <v> </v>
      </c>
      <c r="AA62" s="34" t="str">
        <f t="shared" si="81"/>
        <v> </v>
      </c>
      <c r="AB62" s="34" t="str">
        <f t="shared" si="81"/>
        <v> </v>
      </c>
      <c r="AC62" s="34" t="str">
        <f t="shared" si="81"/>
        <v> </v>
      </c>
      <c r="AD62" s="34" t="str">
        <f t="shared" si="81"/>
        <v> </v>
      </c>
      <c r="AE62" s="34" t="str">
        <f t="shared" si="81"/>
        <v> </v>
      </c>
      <c r="AF62" s="34" t="str">
        <f t="shared" si="81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0"/>
      <c r="B63" s="15"/>
      <c r="C63" s="40"/>
      <c r="D63" s="29"/>
      <c r="E63" s="30"/>
      <c r="F63" s="15"/>
      <c r="G63" s="31"/>
      <c r="H63" s="15"/>
      <c r="I63" s="15"/>
      <c r="J63" s="15"/>
      <c r="K63" s="15"/>
      <c r="L63" s="15"/>
      <c r="M63" s="15"/>
      <c r="N63" s="6" t="s">
        <v>266</v>
      </c>
      <c r="O63" s="6"/>
      <c r="P63" s="6"/>
      <c r="Q63" s="42">
        <f t="shared" si="66"/>
        <v>0</v>
      </c>
      <c r="R63" s="42">
        <f t="shared" si="67"/>
        <v>0</v>
      </c>
      <c r="S63" s="43">
        <f t="shared" si="68"/>
        <v>0</v>
      </c>
      <c r="T63" s="42">
        <f t="shared" si="69"/>
        <v>0</v>
      </c>
      <c r="U63" s="42">
        <f t="shared" si="70"/>
        <v>0</v>
      </c>
      <c r="V63" s="42">
        <f t="shared" si="71"/>
        <v>0</v>
      </c>
      <c r="W63" s="42">
        <f t="shared" si="72"/>
        <v>0</v>
      </c>
      <c r="X63" s="7"/>
      <c r="Y63" s="34" t="str">
        <f t="shared" si="73"/>
        <v/>
      </c>
      <c r="Z63" s="34" t="str">
        <f t="shared" ref="Z63:AF63" si="82">IF(Q63=0," ",Q63)</f>
        <v> </v>
      </c>
      <c r="AA63" s="34" t="str">
        <f t="shared" si="82"/>
        <v> </v>
      </c>
      <c r="AB63" s="34" t="str">
        <f t="shared" si="82"/>
        <v> </v>
      </c>
      <c r="AC63" s="34" t="str">
        <f t="shared" si="82"/>
        <v> </v>
      </c>
      <c r="AD63" s="34" t="str">
        <f t="shared" si="82"/>
        <v> </v>
      </c>
      <c r="AE63" s="34" t="str">
        <f t="shared" si="82"/>
        <v> </v>
      </c>
      <c r="AF63" s="34" t="str">
        <f t="shared" si="82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0"/>
      <c r="B64" s="15"/>
      <c r="C64" s="40"/>
      <c r="D64" s="29"/>
      <c r="E64" s="30"/>
      <c r="F64" s="15"/>
      <c r="G64" s="31"/>
      <c r="H64" s="15"/>
      <c r="I64" s="15"/>
      <c r="J64" s="15"/>
      <c r="K64" s="15"/>
      <c r="L64" s="15"/>
      <c r="M64" s="15"/>
      <c r="N64" s="6" t="s">
        <v>266</v>
      </c>
      <c r="O64" s="6"/>
      <c r="P64" s="6"/>
      <c r="Q64" s="42">
        <f t="shared" si="66"/>
        <v>0</v>
      </c>
      <c r="R64" s="42">
        <f t="shared" si="67"/>
        <v>0</v>
      </c>
      <c r="S64" s="43">
        <f t="shared" si="68"/>
        <v>0</v>
      </c>
      <c r="T64" s="42">
        <f t="shared" si="69"/>
        <v>0</v>
      </c>
      <c r="U64" s="42">
        <f t="shared" si="70"/>
        <v>0</v>
      </c>
      <c r="V64" s="42">
        <f t="shared" si="71"/>
        <v>0</v>
      </c>
      <c r="W64" s="42">
        <f t="shared" si="72"/>
        <v>0</v>
      </c>
      <c r="X64" s="7"/>
      <c r="Y64" s="34" t="str">
        <f t="shared" si="73"/>
        <v/>
      </c>
      <c r="Z64" s="34" t="str">
        <f t="shared" ref="Z64:AF64" si="83">IF(Q64=0," ",Q64)</f>
        <v> </v>
      </c>
      <c r="AA64" s="34" t="str">
        <f t="shared" si="83"/>
        <v> </v>
      </c>
      <c r="AB64" s="34" t="str">
        <f t="shared" si="83"/>
        <v> </v>
      </c>
      <c r="AC64" s="34" t="str">
        <f t="shared" si="83"/>
        <v> </v>
      </c>
      <c r="AD64" s="34" t="str">
        <f t="shared" si="83"/>
        <v> </v>
      </c>
      <c r="AE64" s="34" t="str">
        <f t="shared" si="83"/>
        <v> </v>
      </c>
      <c r="AF64" s="34" t="str">
        <f t="shared" si="83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0"/>
      <c r="B65" s="15"/>
      <c r="C65" s="40"/>
      <c r="D65" s="29"/>
      <c r="E65" s="30"/>
      <c r="F65" s="15"/>
      <c r="G65" s="31"/>
      <c r="H65" s="15"/>
      <c r="I65" s="15"/>
      <c r="J65" s="15"/>
      <c r="K65" s="15"/>
      <c r="L65" s="15"/>
      <c r="M65" s="15"/>
      <c r="N65" s="6" t="s">
        <v>266</v>
      </c>
      <c r="O65" s="6"/>
      <c r="P65" s="6"/>
      <c r="Q65" s="42"/>
      <c r="R65" s="42"/>
      <c r="S65" s="43"/>
      <c r="T65" s="42"/>
      <c r="U65" s="42"/>
      <c r="V65" s="42"/>
      <c r="W65" s="42"/>
      <c r="X65" s="7"/>
      <c r="Y65" s="34"/>
      <c r="Z65" s="34"/>
      <c r="AA65" s="34"/>
      <c r="AB65" s="34"/>
      <c r="AC65" s="34"/>
      <c r="AD65" s="34"/>
      <c r="AE65" s="34"/>
      <c r="AF65" s="34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0"/>
      <c r="B66" s="15"/>
      <c r="C66" s="40"/>
      <c r="D66" s="29"/>
      <c r="E66" s="30"/>
      <c r="F66" s="15"/>
      <c r="G66" s="31"/>
      <c r="H66" s="15"/>
      <c r="I66" s="15"/>
      <c r="J66" s="15"/>
      <c r="K66" s="15"/>
      <c r="L66" s="15"/>
      <c r="M66" s="15"/>
      <c r="N66" s="6" t="s">
        <v>266</v>
      </c>
      <c r="O66" s="6"/>
      <c r="P66" s="6"/>
      <c r="Q66" s="42"/>
      <c r="R66" s="42"/>
      <c r="S66" s="43"/>
      <c r="T66" s="42"/>
      <c r="U66" s="42"/>
      <c r="V66" s="42"/>
      <c r="W66" s="42"/>
      <c r="X66" s="7"/>
      <c r="Y66" s="34"/>
      <c r="Z66" s="34"/>
      <c r="AA66" s="34"/>
      <c r="AB66" s="34"/>
      <c r="AC66" s="34"/>
      <c r="AD66" s="34"/>
      <c r="AE66" s="34"/>
      <c r="AF66" s="34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0"/>
      <c r="B67" s="15"/>
      <c r="C67" s="40"/>
      <c r="D67" s="29"/>
      <c r="E67" s="30"/>
      <c r="F67" s="15"/>
      <c r="G67" s="31"/>
      <c r="H67" s="15"/>
      <c r="I67" s="15"/>
      <c r="J67" s="15"/>
      <c r="K67" s="15"/>
      <c r="L67" s="15"/>
      <c r="M67" s="15"/>
      <c r="N67" s="6" t="s">
        <v>266</v>
      </c>
      <c r="O67" s="6"/>
      <c r="P67" s="6"/>
      <c r="Q67" s="42">
        <f t="shared" ref="Q67:Q70" si="85">SUMIFS($J$7:$J$88,$L$7:$L$88,P67,$K$7:$K$88,Q$6)</f>
        <v>0</v>
      </c>
      <c r="R67" s="42">
        <f t="shared" ref="R67:R70" si="86">SUMIFS($J$7:$J$88,$L$7:$L$88,P67,$K$7:$K$88,R$6)</f>
        <v>0</v>
      </c>
      <c r="S67" s="43">
        <f t="shared" ref="S67:S70" si="87">SUMIFS($J$7:$J$88,$L$7:$L$88,P67,$K$7:$K$88,S$6)</f>
        <v>0</v>
      </c>
      <c r="T67" s="42">
        <f t="shared" ref="T67:T70" si="88">SUMIFS($J$7:$J$88,$L$7:$L$88,P67,$K$7:$K$88,T$6)</f>
        <v>0</v>
      </c>
      <c r="U67" s="42">
        <f t="shared" ref="U67:U70" si="89">SUMIFS($J$7:$J$88,$L$7:$L$88,P67,$K$7:$K$88,U$6)</f>
        <v>0</v>
      </c>
      <c r="V67" s="42">
        <f t="shared" ref="V67:V70" si="90">SUMIFS($J$7:$J$88,$L$7:$L$88,P67,$K$7:$K$88,V$6)</f>
        <v>0</v>
      </c>
      <c r="W67" s="42">
        <f t="shared" ref="W67:W70" si="91">SUMIFS($J$7:$J$88,$L$7:$L$88,P67,$K$7:$K$88,W$6)</f>
        <v>0</v>
      </c>
      <c r="X67" s="7"/>
      <c r="Y67" s="34" t="str">
        <f t="shared" ref="Y67:Y70" si="92">P67</f>
        <v/>
      </c>
      <c r="Z67" s="34" t="str">
        <f t="shared" ref="Z67:AF67" si="84">IF(Q67=0," ",Q67)</f>
        <v> </v>
      </c>
      <c r="AA67" s="34" t="str">
        <f t="shared" si="84"/>
        <v> </v>
      </c>
      <c r="AB67" s="34" t="str">
        <f t="shared" si="84"/>
        <v> </v>
      </c>
      <c r="AC67" s="34" t="str">
        <f t="shared" si="84"/>
        <v> </v>
      </c>
      <c r="AD67" s="34" t="str">
        <f t="shared" si="84"/>
        <v> </v>
      </c>
      <c r="AE67" s="34" t="str">
        <f t="shared" si="84"/>
        <v> </v>
      </c>
      <c r="AF67" s="34" t="str">
        <f t="shared" si="84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0"/>
      <c r="B68" s="15"/>
      <c r="C68" s="40"/>
      <c r="D68" s="29"/>
      <c r="E68" s="30"/>
      <c r="F68" s="15"/>
      <c r="G68" s="31"/>
      <c r="H68" s="15"/>
      <c r="I68" s="15"/>
      <c r="J68" s="15"/>
      <c r="K68" s="15"/>
      <c r="L68" s="15"/>
      <c r="M68" s="15"/>
      <c r="N68" s="6" t="s">
        <v>266</v>
      </c>
      <c r="O68" s="6"/>
      <c r="P68" s="6"/>
      <c r="Q68" s="42">
        <f t="shared" si="85"/>
        <v>0</v>
      </c>
      <c r="R68" s="42">
        <f t="shared" si="86"/>
        <v>0</v>
      </c>
      <c r="S68" s="43">
        <f t="shared" si="87"/>
        <v>0</v>
      </c>
      <c r="T68" s="42">
        <f t="shared" si="88"/>
        <v>0</v>
      </c>
      <c r="U68" s="42">
        <f t="shared" si="89"/>
        <v>0</v>
      </c>
      <c r="V68" s="42">
        <f t="shared" si="90"/>
        <v>0</v>
      </c>
      <c r="W68" s="42">
        <f t="shared" si="91"/>
        <v>0</v>
      </c>
      <c r="X68" s="7"/>
      <c r="Y68" s="34" t="str">
        <f t="shared" si="92"/>
        <v/>
      </c>
      <c r="Z68" s="34" t="str">
        <f t="shared" ref="Z68:AF68" si="93">IF(Q68=0," ",Q68)</f>
        <v> </v>
      </c>
      <c r="AA68" s="34" t="str">
        <f t="shared" si="93"/>
        <v> </v>
      </c>
      <c r="AB68" s="34" t="str">
        <f t="shared" si="93"/>
        <v> </v>
      </c>
      <c r="AC68" s="34" t="str">
        <f t="shared" si="93"/>
        <v> </v>
      </c>
      <c r="AD68" s="34" t="str">
        <f t="shared" si="93"/>
        <v> </v>
      </c>
      <c r="AE68" s="34" t="str">
        <f t="shared" si="93"/>
        <v> </v>
      </c>
      <c r="AF68" s="34" t="str">
        <f t="shared" si="93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0"/>
      <c r="B69" s="15"/>
      <c r="C69" s="40"/>
      <c r="D69" s="29"/>
      <c r="E69" s="30"/>
      <c r="F69" s="15"/>
      <c r="G69" s="31"/>
      <c r="H69" s="15"/>
      <c r="I69" s="15"/>
      <c r="J69" s="15"/>
      <c r="K69" s="15"/>
      <c r="L69" s="15"/>
      <c r="M69" s="15"/>
      <c r="N69" s="6" t="s">
        <v>266</v>
      </c>
      <c r="O69" s="6"/>
      <c r="P69" s="6"/>
      <c r="Q69" s="42">
        <f t="shared" si="85"/>
        <v>0</v>
      </c>
      <c r="R69" s="42">
        <f t="shared" si="86"/>
        <v>0</v>
      </c>
      <c r="S69" s="43">
        <f t="shared" si="87"/>
        <v>0</v>
      </c>
      <c r="T69" s="42">
        <f t="shared" si="88"/>
        <v>0</v>
      </c>
      <c r="U69" s="42">
        <f t="shared" si="89"/>
        <v>0</v>
      </c>
      <c r="V69" s="42">
        <f t="shared" si="90"/>
        <v>0</v>
      </c>
      <c r="W69" s="42">
        <f t="shared" si="91"/>
        <v>0</v>
      </c>
      <c r="X69" s="7"/>
      <c r="Y69" s="34" t="str">
        <f t="shared" si="92"/>
        <v/>
      </c>
      <c r="Z69" s="34" t="str">
        <f t="shared" ref="Z69:AF69" si="94">IF(Q69=0," ",Q69)</f>
        <v> </v>
      </c>
      <c r="AA69" s="34" t="str">
        <f t="shared" si="94"/>
        <v> </v>
      </c>
      <c r="AB69" s="34" t="str">
        <f t="shared" si="94"/>
        <v> </v>
      </c>
      <c r="AC69" s="34" t="str">
        <f t="shared" si="94"/>
        <v> </v>
      </c>
      <c r="AD69" s="34" t="str">
        <f t="shared" si="94"/>
        <v> </v>
      </c>
      <c r="AE69" s="34" t="str">
        <f t="shared" si="94"/>
        <v> </v>
      </c>
      <c r="AF69" s="34" t="str">
        <f t="shared" si="94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31"/>
      <c r="B70" s="15"/>
      <c r="C70" s="40"/>
      <c r="D70" s="29"/>
      <c r="E70" s="30"/>
      <c r="F70" s="15"/>
      <c r="G70" s="31"/>
      <c r="H70" s="15"/>
      <c r="I70" s="15"/>
      <c r="J70" s="15"/>
      <c r="K70" s="15"/>
      <c r="L70" s="15"/>
      <c r="M70" s="15"/>
      <c r="N70" s="6" t="s">
        <v>266</v>
      </c>
      <c r="O70" s="6"/>
      <c r="P70" s="6"/>
      <c r="Q70" s="42">
        <f t="shared" si="85"/>
        <v>0</v>
      </c>
      <c r="R70" s="42">
        <f t="shared" si="86"/>
        <v>0</v>
      </c>
      <c r="S70" s="43">
        <f t="shared" si="87"/>
        <v>0</v>
      </c>
      <c r="T70" s="42">
        <f t="shared" si="88"/>
        <v>0</v>
      </c>
      <c r="U70" s="42">
        <f t="shared" si="89"/>
        <v>0</v>
      </c>
      <c r="V70" s="42">
        <f t="shared" si="90"/>
        <v>0</v>
      </c>
      <c r="W70" s="42">
        <f t="shared" si="91"/>
        <v>0</v>
      </c>
      <c r="X70" s="7"/>
      <c r="Y70" s="34" t="str">
        <f t="shared" si="92"/>
        <v/>
      </c>
      <c r="Z70" s="34" t="str">
        <f t="shared" ref="Z70:AF70" si="95">IF(Q70=0," ",Q70)</f>
        <v> </v>
      </c>
      <c r="AA70" s="34" t="str">
        <f t="shared" si="95"/>
        <v> </v>
      </c>
      <c r="AB70" s="34" t="str">
        <f t="shared" si="95"/>
        <v> </v>
      </c>
      <c r="AC70" s="34" t="str">
        <f t="shared" si="95"/>
        <v> </v>
      </c>
      <c r="AD70" s="34" t="str">
        <f t="shared" si="95"/>
        <v> </v>
      </c>
      <c r="AE70" s="34" t="str">
        <f t="shared" si="95"/>
        <v> </v>
      </c>
      <c r="AF70" s="34" t="str">
        <f t="shared" si="95"/>
        <v> </v>
      </c>
      <c r="AG70" s="7"/>
      <c r="AH70" s="7"/>
      <c r="AI70" s="25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I71" s="7"/>
      <c r="J71" s="7"/>
      <c r="K71" s="61"/>
      <c r="L71" s="61"/>
      <c r="M71" s="62"/>
      <c r="N71" s="62" t="s">
        <v>266</v>
      </c>
      <c r="O71" s="63"/>
      <c r="P71" s="7"/>
      <c r="Q71" s="44"/>
      <c r="R71" s="44"/>
      <c r="S71" s="44"/>
      <c r="T71" s="44"/>
      <c r="U71" s="44"/>
      <c r="V71" s="44"/>
      <c r="W71" s="44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5"/>
      <c r="AJ71" s="25"/>
      <c r="AK71" s="25"/>
      <c r="AL71" s="25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I72" s="7"/>
      <c r="J72" s="7"/>
      <c r="K72" s="61"/>
      <c r="L72" s="61"/>
      <c r="M72" s="62"/>
      <c r="N72" s="62" t="s">
        <v>266</v>
      </c>
      <c r="O72" s="63"/>
      <c r="P72" s="7"/>
      <c r="Q72" s="44"/>
      <c r="R72" s="44"/>
      <c r="S72" s="44"/>
      <c r="T72" s="44"/>
      <c r="U72" s="44"/>
      <c r="V72" s="44"/>
      <c r="W72" s="44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5"/>
      <c r="AJ72" s="25"/>
      <c r="AK72" s="25"/>
      <c r="AL72" s="25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7" t="s">
        <v>267</v>
      </c>
      <c r="B73" s="7"/>
      <c r="C73" s="7"/>
      <c r="D73" s="64"/>
      <c r="E73" s="64"/>
      <c r="F73" s="64"/>
      <c r="G73" s="64"/>
      <c r="H73" s="64"/>
      <c r="I73" s="7"/>
      <c r="J73" s="25"/>
      <c r="K73" s="61"/>
      <c r="L73" s="62"/>
      <c r="M73" s="62"/>
      <c r="N73" s="62" t="s">
        <v>266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7"/>
      <c r="B74" s="7"/>
      <c r="C74" s="7"/>
      <c r="D74" s="64"/>
      <c r="E74" s="64"/>
      <c r="F74" s="64"/>
      <c r="G74" s="64"/>
      <c r="H74" s="64"/>
      <c r="I74" s="7"/>
      <c r="M74" s="62"/>
      <c r="N74" s="62" t="s">
        <v>266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7" t="s">
        <v>268</v>
      </c>
      <c r="B75" s="7"/>
      <c r="C75" s="7"/>
      <c r="D75" s="64"/>
      <c r="E75" s="64"/>
      <c r="F75" s="64"/>
      <c r="G75" s="64"/>
      <c r="H75" s="64"/>
      <c r="I75" s="7"/>
      <c r="J75" s="25"/>
      <c r="K75" s="61"/>
      <c r="L75" s="62"/>
      <c r="M75" s="62"/>
      <c r="N75" s="62" t="s">
        <v>266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7"/>
      <c r="B76" s="7"/>
      <c r="C76" s="7"/>
      <c r="D76" s="64"/>
      <c r="E76" s="64"/>
      <c r="F76" s="64"/>
      <c r="G76" s="64"/>
      <c r="H76" s="64"/>
      <c r="I76" s="7"/>
      <c r="M76" s="62"/>
      <c r="N76" s="62" t="s">
        <v>266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7" t="s">
        <v>269</v>
      </c>
      <c r="B77" s="7"/>
      <c r="C77" s="7"/>
      <c r="D77" s="64"/>
      <c r="E77" s="64"/>
      <c r="F77" s="64"/>
      <c r="G77" s="64"/>
      <c r="H77" s="64"/>
      <c r="I77" s="7"/>
      <c r="J77" s="25"/>
      <c r="K77" s="61"/>
      <c r="L77" s="62"/>
      <c r="M77" s="62"/>
      <c r="N77" s="62" t="s">
        <v>266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7"/>
      <c r="B78" s="7"/>
      <c r="C78" s="7"/>
      <c r="D78" s="64"/>
      <c r="E78" s="64"/>
      <c r="F78" s="64"/>
      <c r="G78" s="64"/>
      <c r="H78" s="64"/>
      <c r="I78" s="7"/>
      <c r="M78" s="62"/>
      <c r="N78" s="62" t="s">
        <v>266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7" t="s">
        <v>270</v>
      </c>
      <c r="B79" s="7"/>
      <c r="C79" s="7"/>
      <c r="D79" s="64"/>
      <c r="E79" s="64"/>
      <c r="F79" s="64"/>
      <c r="G79" s="64"/>
      <c r="H79" s="64"/>
      <c r="I79" s="7"/>
      <c r="J79" s="25"/>
      <c r="K79" s="61"/>
      <c r="L79" s="62"/>
      <c r="M79" s="62"/>
      <c r="N79" s="62" t="s">
        <v>266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64"/>
      <c r="B80" s="64"/>
      <c r="C80" s="64"/>
      <c r="D80" s="64"/>
      <c r="E80" s="64"/>
      <c r="F80" s="64"/>
      <c r="G80" s="64"/>
      <c r="H80" s="64"/>
      <c r="I80" s="7"/>
      <c r="M80" s="62"/>
      <c r="N80" s="62" t="s">
        <v>266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64"/>
      <c r="B81" s="64"/>
      <c r="C81" s="64"/>
      <c r="D81" s="64"/>
      <c r="E81" s="64"/>
      <c r="F81" s="64"/>
      <c r="G81" s="64"/>
      <c r="H81" s="64"/>
      <c r="I81" s="7"/>
      <c r="J81" s="25"/>
      <c r="K81" s="61"/>
      <c r="L81" s="62"/>
      <c r="M81" s="62"/>
      <c r="N81" s="62" t="s">
        <v>266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64"/>
      <c r="B82" s="64"/>
      <c r="C82" s="64"/>
      <c r="D82" s="64"/>
      <c r="E82" s="64"/>
      <c r="F82" s="64"/>
      <c r="G82" s="64"/>
      <c r="H82" s="64"/>
      <c r="I82" s="7"/>
      <c r="M82" s="62"/>
      <c r="N82" s="62" t="s">
        <v>266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64"/>
      <c r="B83" s="64"/>
      <c r="C83" s="64"/>
      <c r="D83" s="64"/>
      <c r="E83" s="64"/>
      <c r="F83" s="64"/>
      <c r="G83" s="64"/>
      <c r="H83" s="64"/>
      <c r="I83" s="7"/>
      <c r="J83" s="25"/>
      <c r="K83" s="61"/>
      <c r="L83" s="62"/>
      <c r="M83" s="62"/>
      <c r="N83" s="62" t="s">
        <v>266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64"/>
      <c r="B84" s="64"/>
      <c r="C84" s="64"/>
      <c r="D84" s="64"/>
      <c r="E84" s="64"/>
      <c r="F84" s="64"/>
      <c r="G84" s="64"/>
      <c r="H84" s="64"/>
      <c r="I84" s="7"/>
      <c r="M84" s="62"/>
      <c r="N84" s="62" t="s">
        <v>266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64"/>
      <c r="B85" s="64"/>
      <c r="C85" s="64"/>
      <c r="D85" s="64"/>
      <c r="E85" s="64"/>
      <c r="F85" s="64"/>
      <c r="G85" s="64"/>
      <c r="H85" s="64"/>
      <c r="I85" s="7"/>
      <c r="J85" s="25"/>
      <c r="K85" s="61"/>
      <c r="L85" s="62"/>
      <c r="M85" s="62"/>
      <c r="N85" s="62" t="s">
        <v>266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64"/>
      <c r="B86" s="64"/>
      <c r="C86" s="64"/>
      <c r="D86" s="64"/>
      <c r="E86" s="64"/>
      <c r="F86" s="64"/>
      <c r="G86" s="64"/>
      <c r="H86" s="64"/>
      <c r="I86" s="7"/>
      <c r="M86" s="62"/>
      <c r="N86" s="62" t="s">
        <v>266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64"/>
      <c r="B87" s="64"/>
      <c r="C87" s="64"/>
      <c r="D87" s="64"/>
      <c r="E87" s="64"/>
      <c r="F87" s="64"/>
      <c r="G87" s="64"/>
      <c r="H87" s="64"/>
      <c r="I87" s="7"/>
      <c r="J87" s="25"/>
      <c r="K87" s="61"/>
      <c r="L87" s="62"/>
      <c r="M87" s="62"/>
      <c r="N87" s="62" t="s">
        <v>266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64"/>
      <c r="B88" s="64"/>
      <c r="C88" s="64"/>
      <c r="D88" s="64"/>
      <c r="E88" s="64"/>
      <c r="F88" s="64"/>
      <c r="G88" s="64"/>
      <c r="H88" s="64"/>
      <c r="I88" s="7"/>
      <c r="M88" s="62"/>
      <c r="N88" s="62" t="s">
        <v>266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64"/>
      <c r="B89" s="64"/>
      <c r="C89" s="64"/>
      <c r="D89" s="64"/>
      <c r="E89" s="64"/>
      <c r="F89" s="64"/>
      <c r="G89" s="64"/>
      <c r="H89" s="64"/>
      <c r="I89" s="64"/>
      <c r="J89" s="7"/>
      <c r="K89" s="7"/>
      <c r="L89" s="7"/>
      <c r="M89" s="7"/>
      <c r="N89" s="7" t="s">
        <v>266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64"/>
      <c r="B90" s="64"/>
      <c r="C90" s="64"/>
      <c r="D90" s="64"/>
      <c r="E90" s="64"/>
      <c r="F90" s="64"/>
      <c r="G90" s="64"/>
      <c r="H90" s="64"/>
      <c r="I90" s="64"/>
      <c r="J90" s="7"/>
      <c r="K90" s="7"/>
      <c r="L90" s="7"/>
      <c r="M90" s="7"/>
      <c r="N90" s="7" t="s">
        <v>266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64"/>
      <c r="B91" s="64"/>
      <c r="C91" s="64"/>
      <c r="D91" s="64"/>
      <c r="E91" s="64"/>
      <c r="F91" s="64"/>
      <c r="G91" s="64"/>
      <c r="H91" s="64"/>
      <c r="I91" s="64"/>
      <c r="J91" s="7"/>
      <c r="K91" s="7"/>
      <c r="L91" s="7"/>
      <c r="M91" s="7"/>
      <c r="N91" s="7" t="s">
        <v>266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64"/>
      <c r="B92" s="64"/>
      <c r="C92" s="64"/>
      <c r="D92" s="64"/>
      <c r="E92" s="64"/>
      <c r="F92" s="64"/>
      <c r="G92" s="64"/>
      <c r="H92" s="64"/>
      <c r="I92" s="64"/>
      <c r="J92" s="7"/>
      <c r="K92" s="7"/>
      <c r="L92" s="7"/>
      <c r="M92" s="7"/>
      <c r="N92" s="7" t="s">
        <v>266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64"/>
      <c r="B93" s="64"/>
      <c r="C93" s="64"/>
      <c r="D93" s="64"/>
      <c r="E93" s="64"/>
      <c r="F93" s="64"/>
      <c r="G93" s="64"/>
      <c r="H93" s="64"/>
      <c r="I93" s="64"/>
      <c r="J93" s="7"/>
      <c r="K93" s="7"/>
      <c r="L93" s="7"/>
      <c r="M93" s="7"/>
      <c r="N93" s="7" t="s">
        <v>266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64"/>
      <c r="B94" s="64"/>
      <c r="C94" s="64"/>
      <c r="D94" s="64"/>
      <c r="E94" s="64"/>
      <c r="F94" s="64"/>
      <c r="G94" s="64"/>
      <c r="H94" s="64"/>
      <c r="I94" s="64"/>
      <c r="J94" s="7"/>
      <c r="K94" s="7"/>
      <c r="L94" s="7"/>
      <c r="M94" s="7"/>
      <c r="N94" s="7" t="s">
        <v>266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64"/>
      <c r="B95" s="64"/>
      <c r="C95" s="64"/>
      <c r="D95" s="64"/>
      <c r="E95" s="64"/>
      <c r="F95" s="64"/>
      <c r="G95" s="64"/>
      <c r="H95" s="64"/>
      <c r="I95" s="64"/>
      <c r="J95" s="7"/>
      <c r="K95" s="7"/>
      <c r="L95" s="7"/>
      <c r="M95" s="7"/>
      <c r="N95" s="7" t="s">
        <v>266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64"/>
      <c r="B96" s="64"/>
      <c r="C96" s="64"/>
      <c r="D96" s="64"/>
      <c r="E96" s="64"/>
      <c r="F96" s="64"/>
      <c r="G96" s="64"/>
      <c r="H96" s="64"/>
      <c r="I96" s="64"/>
      <c r="J96" s="7"/>
      <c r="K96" s="7"/>
      <c r="L96" s="7"/>
      <c r="M96" s="7"/>
      <c r="N96" s="7" t="s">
        <v>266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64"/>
      <c r="B97" s="64"/>
      <c r="C97" s="64"/>
      <c r="D97" s="64"/>
      <c r="E97" s="64"/>
      <c r="F97" s="64"/>
      <c r="G97" s="64"/>
      <c r="H97" s="64"/>
      <c r="I97" s="64"/>
      <c r="J97" s="7"/>
      <c r="K97" s="7"/>
      <c r="L97" s="7"/>
      <c r="M97" s="7"/>
      <c r="N97" s="7" t="s">
        <v>266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64"/>
      <c r="B98" s="64"/>
      <c r="C98" s="64"/>
      <c r="D98" s="64"/>
      <c r="E98" s="64"/>
      <c r="F98" s="64"/>
      <c r="G98" s="64"/>
      <c r="H98" s="64"/>
      <c r="I98" s="64"/>
      <c r="J98" s="7"/>
      <c r="K98" s="7"/>
      <c r="L98" s="7"/>
      <c r="M98" s="7"/>
      <c r="N98" s="7" t="s">
        <v>266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64"/>
      <c r="B99" s="64"/>
      <c r="C99" s="64"/>
      <c r="D99" s="64"/>
      <c r="E99" s="64"/>
      <c r="F99" s="64"/>
      <c r="G99" s="64"/>
      <c r="H99" s="64"/>
      <c r="I99" s="64"/>
      <c r="J99" s="7"/>
      <c r="K99" s="7"/>
      <c r="L99" s="7"/>
      <c r="M99" s="7"/>
      <c r="N99" s="7" t="s">
        <v>266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7"/>
      <c r="K100" s="7"/>
      <c r="L100" s="7"/>
      <c r="M100" s="7"/>
      <c r="N100" s="7" t="s">
        <v>266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7"/>
      <c r="K101" s="7"/>
      <c r="L101" s="7"/>
      <c r="M101" s="7"/>
      <c r="N101" s="7" t="s">
        <v>266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7"/>
      <c r="K102" s="7"/>
      <c r="L102" s="7"/>
      <c r="M102" s="7"/>
      <c r="N102" s="7" t="s">
        <v>266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7"/>
      <c r="K103" s="7"/>
      <c r="L103" s="7"/>
      <c r="M103" s="7"/>
      <c r="N103" s="7" t="s">
        <v>266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7"/>
      <c r="K104" s="7"/>
      <c r="L104" s="7"/>
      <c r="M104" s="7"/>
      <c r="N104" s="7" t="s">
        <v>266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7"/>
      <c r="K105" s="7"/>
      <c r="L105" s="7"/>
      <c r="M105" s="7"/>
      <c r="N105" s="7" t="s">
        <v>266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7"/>
      <c r="K106" s="7"/>
      <c r="L106" s="7"/>
      <c r="M106" s="7"/>
      <c r="N106" s="7" t="s">
        <v>266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7"/>
      <c r="K107" s="7"/>
      <c r="L107" s="7"/>
      <c r="M107" s="7"/>
      <c r="N107" s="7" t="s">
        <v>266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7"/>
      <c r="K108" s="7"/>
      <c r="L108" s="7"/>
      <c r="M108" s="7"/>
      <c r="N108" s="7" t="s">
        <v>266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7"/>
      <c r="K109" s="7"/>
      <c r="L109" s="7"/>
      <c r="M109" s="7"/>
      <c r="N109" s="7" t="s">
        <v>266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7"/>
      <c r="K110" s="7"/>
      <c r="L110" s="7"/>
      <c r="M110" s="7"/>
      <c r="N110" s="7" t="s">
        <v>266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7"/>
      <c r="K111" s="7"/>
      <c r="L111" s="7"/>
      <c r="M111" s="7"/>
      <c r="N111" s="7" t="s">
        <v>266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7"/>
      <c r="K112" s="7"/>
      <c r="L112" s="7"/>
      <c r="M112" s="7"/>
      <c r="N112" s="7" t="s">
        <v>266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7"/>
      <c r="K113" s="7"/>
      <c r="L113" s="7"/>
      <c r="M113" s="7"/>
      <c r="N113" s="7" t="s">
        <v>266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7"/>
      <c r="K114" s="7"/>
      <c r="L114" s="7"/>
      <c r="M114" s="7"/>
      <c r="N114" s="7" t="s">
        <v>266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7"/>
      <c r="K115" s="7"/>
      <c r="L115" s="7"/>
      <c r="M115" s="7"/>
      <c r="N115" s="7" t="s">
        <v>266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7"/>
      <c r="K116" s="7"/>
      <c r="L116" s="7"/>
      <c r="M116" s="7"/>
      <c r="N116" s="7" t="s">
        <v>266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7"/>
      <c r="K117" s="7"/>
      <c r="L117" s="7"/>
      <c r="M117" s="7"/>
      <c r="N117" s="7" t="s">
        <v>266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7"/>
      <c r="K118" s="7"/>
      <c r="L118" s="7"/>
      <c r="M118" s="7"/>
      <c r="N118" s="7" t="s">
        <v>266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64"/>
      <c r="B119" s="64"/>
      <c r="C119" s="64"/>
      <c r="D119" s="64"/>
      <c r="E119" s="64"/>
      <c r="F119" s="64"/>
      <c r="G119" s="64"/>
      <c r="H119" s="64"/>
      <c r="I119" s="64"/>
      <c r="J119" s="7"/>
      <c r="K119" s="7"/>
      <c r="L119" s="7"/>
      <c r="M119" s="7"/>
      <c r="N119" s="7" t="s">
        <v>266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64"/>
      <c r="B120" s="64"/>
      <c r="C120" s="64"/>
      <c r="D120" s="64"/>
      <c r="E120" s="64"/>
      <c r="F120" s="64"/>
      <c r="G120" s="64"/>
      <c r="H120" s="64"/>
      <c r="I120" s="64"/>
      <c r="J120" s="7"/>
      <c r="K120" s="7"/>
      <c r="L120" s="7"/>
      <c r="M120" s="7"/>
      <c r="N120" s="7" t="s">
        <v>266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64"/>
      <c r="B121" s="64"/>
      <c r="C121" s="64"/>
      <c r="D121" s="64"/>
      <c r="E121" s="64"/>
      <c r="F121" s="64"/>
      <c r="G121" s="64"/>
      <c r="H121" s="64"/>
      <c r="I121" s="64"/>
      <c r="J121" s="7"/>
      <c r="K121" s="7"/>
      <c r="L121" s="7"/>
      <c r="M121" s="7"/>
      <c r="N121" s="7" t="s">
        <v>266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64"/>
      <c r="B122" s="64"/>
      <c r="C122" s="64"/>
      <c r="D122" s="64"/>
      <c r="E122" s="64"/>
      <c r="F122" s="64"/>
      <c r="G122" s="64"/>
      <c r="H122" s="64"/>
      <c r="I122" s="64"/>
      <c r="J122" s="7"/>
      <c r="K122" s="7"/>
      <c r="L122" s="7"/>
      <c r="M122" s="7"/>
      <c r="N122" s="7" t="s">
        <v>266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64"/>
      <c r="B123" s="64"/>
      <c r="C123" s="64"/>
      <c r="D123" s="64"/>
      <c r="E123" s="64"/>
      <c r="F123" s="64"/>
      <c r="G123" s="64"/>
      <c r="H123" s="64"/>
      <c r="I123" s="64"/>
      <c r="J123" s="7"/>
      <c r="K123" s="7"/>
      <c r="L123" s="7"/>
      <c r="M123" s="7"/>
      <c r="N123" s="7" t="s">
        <v>266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64"/>
      <c r="B124" s="64"/>
      <c r="C124" s="64"/>
      <c r="D124" s="64"/>
      <c r="E124" s="64"/>
      <c r="F124" s="64"/>
      <c r="G124" s="64"/>
      <c r="H124" s="64"/>
      <c r="I124" s="64"/>
      <c r="J124" s="7"/>
      <c r="K124" s="7"/>
      <c r="L124" s="7"/>
      <c r="M124" s="7"/>
      <c r="N124" s="7" t="s">
        <v>266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64"/>
      <c r="B125" s="64"/>
      <c r="C125" s="64"/>
      <c r="D125" s="64"/>
      <c r="E125" s="64"/>
      <c r="F125" s="64"/>
      <c r="G125" s="64"/>
      <c r="H125" s="64"/>
      <c r="I125" s="64"/>
      <c r="J125" s="7"/>
      <c r="K125" s="7"/>
      <c r="L125" s="7"/>
      <c r="M125" s="7"/>
      <c r="N125" s="7" t="s">
        <v>266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64"/>
      <c r="B126" s="64"/>
      <c r="C126" s="64"/>
      <c r="D126" s="64"/>
      <c r="E126" s="64"/>
      <c r="F126" s="64"/>
      <c r="G126" s="64"/>
      <c r="H126" s="64"/>
      <c r="I126" s="64"/>
      <c r="J126" s="7"/>
      <c r="K126" s="7"/>
      <c r="L126" s="7"/>
      <c r="M126" s="7"/>
      <c r="N126" s="7" t="s">
        <v>266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64"/>
      <c r="B127" s="64"/>
      <c r="C127" s="64"/>
      <c r="D127" s="64"/>
      <c r="E127" s="64"/>
      <c r="F127" s="64"/>
      <c r="G127" s="64"/>
      <c r="H127" s="64"/>
      <c r="I127" s="64"/>
      <c r="J127" s="7"/>
      <c r="K127" s="7"/>
      <c r="L127" s="7"/>
      <c r="M127" s="7"/>
      <c r="N127" s="7" t="s">
        <v>266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64"/>
      <c r="B128" s="64"/>
      <c r="C128" s="64"/>
      <c r="D128" s="64"/>
      <c r="E128" s="64"/>
      <c r="F128" s="64"/>
      <c r="G128" s="64"/>
      <c r="H128" s="64"/>
      <c r="I128" s="64"/>
      <c r="J128" s="7"/>
      <c r="K128" s="7"/>
      <c r="L128" s="7"/>
      <c r="M128" s="7"/>
      <c r="N128" s="7" t="s">
        <v>266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64"/>
      <c r="B129" s="64"/>
      <c r="C129" s="64"/>
      <c r="D129" s="64"/>
      <c r="E129" s="64"/>
      <c r="F129" s="64"/>
      <c r="G129" s="64"/>
      <c r="H129" s="64"/>
      <c r="I129" s="64"/>
      <c r="J129" s="7"/>
      <c r="K129" s="7"/>
      <c r="L129" s="7"/>
      <c r="M129" s="7"/>
      <c r="N129" s="7" t="s">
        <v>266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64"/>
      <c r="B130" s="64"/>
      <c r="C130" s="64"/>
      <c r="D130" s="64"/>
      <c r="E130" s="64"/>
      <c r="F130" s="64"/>
      <c r="G130" s="64"/>
      <c r="H130" s="64"/>
      <c r="I130" s="64"/>
      <c r="J130" s="7"/>
      <c r="K130" s="7"/>
      <c r="L130" s="7"/>
      <c r="M130" s="7"/>
      <c r="N130" s="7" t="s">
        <v>266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64"/>
      <c r="B131" s="64"/>
      <c r="C131" s="64"/>
      <c r="D131" s="64"/>
      <c r="E131" s="64"/>
      <c r="F131" s="64"/>
      <c r="G131" s="64"/>
      <c r="H131" s="64"/>
      <c r="I131" s="64"/>
      <c r="J131" s="7"/>
      <c r="K131" s="7"/>
      <c r="L131" s="7"/>
      <c r="M131" s="7"/>
      <c r="N131" s="7" t="s">
        <v>266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64"/>
      <c r="B132" s="64"/>
      <c r="C132" s="64"/>
      <c r="D132" s="64"/>
      <c r="E132" s="64"/>
      <c r="F132" s="64"/>
      <c r="G132" s="64"/>
      <c r="H132" s="64"/>
      <c r="I132" s="64"/>
      <c r="J132" s="7"/>
      <c r="K132" s="7"/>
      <c r="L132" s="7"/>
      <c r="M132" s="7"/>
      <c r="N132" s="7" t="s">
        <v>266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64"/>
      <c r="B133" s="64"/>
      <c r="C133" s="64"/>
      <c r="D133" s="64"/>
      <c r="E133" s="64"/>
      <c r="F133" s="64"/>
      <c r="G133" s="64"/>
      <c r="H133" s="64"/>
      <c r="I133" s="64"/>
      <c r="J133" s="7"/>
      <c r="K133" s="7"/>
      <c r="L133" s="7"/>
      <c r="M133" s="7"/>
      <c r="N133" s="7" t="s">
        <v>266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64"/>
      <c r="B134" s="64"/>
      <c r="C134" s="64"/>
      <c r="D134" s="64"/>
      <c r="E134" s="64"/>
      <c r="F134" s="64"/>
      <c r="G134" s="64"/>
      <c r="H134" s="64"/>
      <c r="I134" s="64"/>
      <c r="J134" s="7"/>
      <c r="K134" s="7"/>
      <c r="L134" s="7"/>
      <c r="M134" s="7"/>
      <c r="N134" s="7" t="s">
        <v>266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64"/>
      <c r="B135" s="64"/>
      <c r="C135" s="64"/>
      <c r="D135" s="64"/>
      <c r="E135" s="64"/>
      <c r="F135" s="64"/>
      <c r="G135" s="64"/>
      <c r="H135" s="64"/>
      <c r="I135" s="64"/>
      <c r="J135" s="7"/>
      <c r="K135" s="7"/>
      <c r="L135" s="7"/>
      <c r="M135" s="7"/>
      <c r="N135" s="7" t="s">
        <v>266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64"/>
      <c r="B136" s="64"/>
      <c r="C136" s="64"/>
      <c r="D136" s="64"/>
      <c r="E136" s="64"/>
      <c r="F136" s="64"/>
      <c r="G136" s="64"/>
      <c r="H136" s="64"/>
      <c r="I136" s="64"/>
      <c r="J136" s="7"/>
      <c r="K136" s="7"/>
      <c r="L136" s="7"/>
      <c r="M136" s="7"/>
      <c r="N136" s="7" t="s">
        <v>266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64"/>
      <c r="B137" s="64"/>
      <c r="C137" s="64"/>
      <c r="D137" s="64"/>
      <c r="E137" s="64"/>
      <c r="F137" s="64"/>
      <c r="G137" s="64"/>
      <c r="H137" s="64"/>
      <c r="I137" s="64"/>
      <c r="J137" s="7"/>
      <c r="K137" s="7"/>
      <c r="L137" s="7"/>
      <c r="M137" s="7"/>
      <c r="N137" s="7" t="s">
        <v>266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64"/>
      <c r="B138" s="64"/>
      <c r="C138" s="64"/>
      <c r="D138" s="64"/>
      <c r="E138" s="64"/>
      <c r="F138" s="64"/>
      <c r="G138" s="64"/>
      <c r="H138" s="64"/>
      <c r="I138" s="64"/>
      <c r="J138" s="7"/>
      <c r="K138" s="7"/>
      <c r="L138" s="7"/>
      <c r="M138" s="7"/>
      <c r="N138" s="7" t="s">
        <v>266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64"/>
      <c r="B139" s="64"/>
      <c r="C139" s="64"/>
      <c r="D139" s="64"/>
      <c r="E139" s="64"/>
      <c r="F139" s="64"/>
      <c r="G139" s="64"/>
      <c r="H139" s="64"/>
      <c r="I139" s="64"/>
      <c r="J139" s="7"/>
      <c r="K139" s="7"/>
      <c r="L139" s="7"/>
      <c r="M139" s="7"/>
      <c r="N139" s="7" t="s">
        <v>266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64"/>
      <c r="B140" s="64"/>
      <c r="C140" s="64"/>
      <c r="D140" s="64"/>
      <c r="E140" s="64"/>
      <c r="F140" s="64"/>
      <c r="G140" s="64"/>
      <c r="H140" s="64"/>
      <c r="I140" s="64"/>
      <c r="J140" s="7"/>
      <c r="K140" s="7"/>
      <c r="L140" s="7"/>
      <c r="M140" s="7"/>
      <c r="N140" s="7" t="s">
        <v>266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64"/>
      <c r="B141" s="64"/>
      <c r="C141" s="64"/>
      <c r="D141" s="64"/>
      <c r="E141" s="64"/>
      <c r="F141" s="64"/>
      <c r="G141" s="64"/>
      <c r="H141" s="64"/>
      <c r="I141" s="64"/>
      <c r="J141" s="7"/>
      <c r="K141" s="7"/>
      <c r="L141" s="7"/>
      <c r="M141" s="7"/>
      <c r="N141" s="7" t="s">
        <v>266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64"/>
      <c r="B142" s="64"/>
      <c r="C142" s="64"/>
      <c r="D142" s="64"/>
      <c r="E142" s="64"/>
      <c r="F142" s="64"/>
      <c r="G142" s="64"/>
      <c r="H142" s="64"/>
      <c r="I142" s="64"/>
      <c r="J142" s="7"/>
      <c r="K142" s="7"/>
      <c r="L142" s="7"/>
      <c r="M142" s="7"/>
      <c r="N142" s="7" t="s">
        <v>266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64"/>
      <c r="B143" s="64"/>
      <c r="C143" s="64"/>
      <c r="D143" s="64"/>
      <c r="E143" s="64"/>
      <c r="F143" s="64"/>
      <c r="G143" s="64"/>
      <c r="H143" s="64"/>
      <c r="I143" s="64"/>
      <c r="J143" s="7"/>
      <c r="K143" s="7"/>
      <c r="L143" s="7"/>
      <c r="M143" s="7"/>
      <c r="N143" s="7" t="s">
        <v>266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64"/>
      <c r="B144" s="64"/>
      <c r="C144" s="64"/>
      <c r="D144" s="64"/>
      <c r="E144" s="64"/>
      <c r="F144" s="64"/>
      <c r="G144" s="64"/>
      <c r="H144" s="64"/>
      <c r="I144" s="64"/>
      <c r="J144" s="7"/>
      <c r="K144" s="7"/>
      <c r="L144" s="7"/>
      <c r="M144" s="7"/>
      <c r="N144" s="7" t="s">
        <v>266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64"/>
      <c r="B145" s="64"/>
      <c r="C145" s="64"/>
      <c r="D145" s="64"/>
      <c r="E145" s="64"/>
      <c r="F145" s="64"/>
      <c r="G145" s="64"/>
      <c r="H145" s="64"/>
      <c r="I145" s="64"/>
      <c r="J145" s="7"/>
      <c r="K145" s="7"/>
      <c r="L145" s="7"/>
      <c r="M145" s="7"/>
      <c r="N145" s="7" t="s">
        <v>266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 t="s">
        <v>266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 t="s">
        <v>266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 t="s">
        <v>266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 t="s">
        <v>266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 t="s">
        <v>266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 t="s">
        <v>266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 t="s">
        <v>266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 t="s">
        <v>266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 t="s">
        <v>266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 t="s">
        <v>266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 t="s">
        <v>266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 t="s">
        <v>266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 t="s">
        <v>266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 t="s">
        <v>266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 t="s">
        <v>266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 t="s">
        <v>266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 t="s">
        <v>266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 t="s">
        <v>266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 t="s">
        <v>266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 t="s">
        <v>266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 t="s">
        <v>266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 t="s">
        <v>266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 t="s">
        <v>266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 t="s">
        <v>266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 t="s">
        <v>266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 t="s">
        <v>266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 t="s">
        <v>266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 t="s">
        <v>266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 t="s">
        <v>266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 t="s">
        <v>266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 t="s">
        <v>266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 t="s">
        <v>266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 t="s">
        <v>266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 t="s">
        <v>266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 t="s">
        <v>266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 t="s">
        <v>266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 t="s">
        <v>266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 t="s">
        <v>266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 t="s">
        <v>266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 t="s">
        <v>266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 t="s">
        <v>266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 t="s">
        <v>266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 t="s">
        <v>266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 t="s">
        <v>266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 t="s">
        <v>266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 t="s">
        <v>266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 t="s">
        <v>266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 t="s">
        <v>266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 t="s">
        <v>266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 t="s">
        <v>266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 t="s">
        <v>266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 t="s">
        <v>266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 t="s">
        <v>266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 t="s">
        <v>266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 t="s">
        <v>266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 t="s">
        <v>266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 t="s">
        <v>266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 t="s">
        <v>266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 t="s">
        <v>266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 t="s">
        <v>266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 t="s">
        <v>266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 t="s">
        <v>266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 t="s">
        <v>266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 t="s">
        <v>266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 t="s">
        <v>266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 t="s">
        <v>266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 t="s">
        <v>266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 t="s">
        <v>266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 t="s">
        <v>266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 t="s">
        <v>266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 t="s">
        <v>266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 t="s">
        <v>266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 t="s">
        <v>266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 t="s">
        <v>266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 t="s">
        <v>266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 t="s">
        <v>266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 t="s">
        <v>266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 t="s">
        <v>266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 t="s">
        <v>266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 t="s">
        <v>266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 t="s">
        <v>266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 t="s">
        <v>266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 t="s">
        <v>266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 t="s">
        <v>266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 t="s">
        <v>266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 t="s">
        <v>266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 t="s">
        <v>266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 t="s">
        <v>266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 t="s">
        <v>266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 t="s">
        <v>266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 t="s">
        <v>266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 t="s">
        <v>266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 t="s">
        <v>266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 t="s">
        <v>266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 t="s">
        <v>266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 t="s">
        <v>266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 t="s">
        <v>266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 t="s">
        <v>266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 t="s">
        <v>266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 t="s">
        <v>266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 t="s">
        <v>266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 t="s">
        <v>266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 t="s">
        <v>266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 t="s">
        <v>266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 t="s">
        <v>266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 t="s">
        <v>266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 t="s">
        <v>266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 t="s">
        <v>266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 t="s">
        <v>266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 t="s">
        <v>266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 t="s">
        <v>266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 t="s">
        <v>266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 t="s">
        <v>266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 t="s">
        <v>266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 t="s">
        <v>266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 t="s">
        <v>266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 t="s">
        <v>266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 t="s">
        <v>266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 t="s">
        <v>266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 t="s">
        <v>266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 t="s">
        <v>266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 t="s">
        <v>266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 t="s">
        <v>266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 t="s">
        <v>266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 t="s">
        <v>266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 t="s">
        <v>266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 t="s">
        <v>266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 t="s">
        <v>266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 t="s">
        <v>266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 t="s">
        <v>266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 t="s">
        <v>266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 t="s">
        <v>266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 t="s">
        <v>266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 t="s">
        <v>266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 t="s">
        <v>266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 t="s">
        <v>266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 t="s">
        <v>266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 t="s">
        <v>266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 t="s">
        <v>266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 t="s">
        <v>266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 t="s">
        <v>266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 t="s">
        <v>266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 t="s">
        <v>266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 t="s">
        <v>266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 t="s">
        <v>266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 t="s">
        <v>266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 t="s">
        <v>266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 t="s">
        <v>266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 t="s">
        <v>266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 t="s">
        <v>266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 t="s">
        <v>266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 t="s">
        <v>266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 t="s">
        <v>266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 t="s">
        <v>266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 t="s">
        <v>266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 t="s">
        <v>266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 t="s">
        <v>266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 t="s">
        <v>266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 t="s">
        <v>266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 t="s">
        <v>266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 t="s">
        <v>266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 t="s">
        <v>266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 t="s">
        <v>266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 t="s">
        <v>266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 t="s">
        <v>266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 t="s">
        <v>266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 t="s">
        <v>266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 t="s">
        <v>266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 t="s">
        <v>266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 t="s">
        <v>266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 t="s">
        <v>266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 t="s">
        <v>266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 t="s">
        <v>266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 t="s">
        <v>266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 t="s">
        <v>266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 t="s">
        <v>266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 t="s">
        <v>266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 t="s">
        <v>266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 t="s">
        <v>266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 t="s">
        <v>266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 t="s">
        <v>266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 t="s">
        <v>266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 t="s">
        <v>266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 t="s">
        <v>266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 t="s">
        <v>266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 t="s">
        <v>266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 t="s">
        <v>266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 t="s">
        <v>266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 t="s">
        <v>266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 t="s">
        <v>266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 t="s">
        <v>266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 t="s">
        <v>266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 t="s">
        <v>266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 t="s">
        <v>266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 t="s">
        <v>266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 t="s">
        <v>266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 t="s">
        <v>266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 t="s">
        <v>266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 t="s">
        <v>266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 t="s">
        <v>266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 t="s">
        <v>266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 t="s">
        <v>266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 t="s">
        <v>266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 t="s">
        <v>266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 t="s">
        <v>266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 t="s">
        <v>266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 t="s">
        <v>266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 t="s">
        <v>266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 t="s">
        <v>266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 t="s">
        <v>266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 t="s">
        <v>266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 t="s">
        <v>266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 t="s">
        <v>266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 t="s">
        <v>266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 t="s">
        <v>266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 t="s">
        <v>266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 t="s">
        <v>266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 t="s">
        <v>266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 t="s">
        <v>266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 t="s">
        <v>266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 t="s">
        <v>266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 t="s">
        <v>266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 t="s">
        <v>266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 t="s">
        <v>266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 t="s">
        <v>266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 t="s">
        <v>266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 t="s">
        <v>266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 t="s">
        <v>266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 t="s">
        <v>266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 t="s">
        <v>266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 t="s">
        <v>266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 t="s">
        <v>266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 t="s">
        <v>266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 t="s">
        <v>266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 t="s">
        <v>266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 t="s">
        <v>266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 t="s">
        <v>266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 t="s">
        <v>266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 t="s">
        <v>266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 t="s">
        <v>266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 t="s">
        <v>266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 t="s">
        <v>266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 t="s">
        <v>266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 t="s">
        <v>266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 t="s">
        <v>266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 t="s">
        <v>266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 t="s">
        <v>266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 t="s">
        <v>266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 t="s">
        <v>266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 t="s">
        <v>266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 t="s">
        <v>266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 t="s">
        <v>266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 t="s">
        <v>266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 t="s">
        <v>266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 t="s">
        <v>266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 t="s">
        <v>266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 t="s">
        <v>266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 t="s">
        <v>266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 t="s">
        <v>266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 t="s">
        <v>266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 t="s">
        <v>266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 t="s">
        <v>266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 t="s">
        <v>266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 t="s">
        <v>266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 t="s">
        <v>266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 t="s">
        <v>266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 t="s">
        <v>266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 t="s">
        <v>266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 t="s">
        <v>266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 t="s">
        <v>266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 t="s">
        <v>266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 t="s">
        <v>266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 t="s">
        <v>266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 t="s">
        <v>266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 t="s">
        <v>266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 t="s">
        <v>266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 t="s">
        <v>266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 t="s">
        <v>266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 t="s">
        <v>266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 t="s">
        <v>266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 t="s">
        <v>266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 t="s">
        <v>266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 t="s">
        <v>266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 t="s">
        <v>266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 t="s">
        <v>266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 t="s">
        <v>266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 t="s">
        <v>266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 t="s">
        <v>266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 t="s">
        <v>266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 t="s">
        <v>266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 t="s">
        <v>266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 t="s">
        <v>266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 t="s">
        <v>266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 t="s">
        <v>266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 t="s">
        <v>266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 t="s">
        <v>266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 t="s">
        <v>266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 t="s">
        <v>266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 t="s">
        <v>266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 t="s">
        <v>266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 t="s">
        <v>266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 t="s">
        <v>266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 t="s">
        <v>266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 t="s">
        <v>266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 t="s">
        <v>266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 t="s">
        <v>266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 t="s">
        <v>266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 t="s">
        <v>266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 t="s">
        <v>266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 t="s">
        <v>266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 t="s">
        <v>266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 t="s">
        <v>266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 t="s">
        <v>266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 t="s">
        <v>266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 t="s">
        <v>266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 t="s">
        <v>266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 t="s">
        <v>266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 t="s">
        <v>266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 t="s">
        <v>266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 t="s">
        <v>266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 t="s">
        <v>266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 t="s">
        <v>266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 t="s">
        <v>266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 t="s">
        <v>266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 t="s">
        <v>266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 t="s">
        <v>266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 t="s">
        <v>266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 t="s">
        <v>266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 t="s">
        <v>266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 t="s">
        <v>266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 t="s">
        <v>266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 t="s">
        <v>266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 t="s">
        <v>266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 t="s">
        <v>266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 t="s">
        <v>266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 t="s">
        <v>266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 t="s">
        <v>266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 t="s">
        <v>266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 t="s">
        <v>266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 t="s">
        <v>266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 t="s">
        <v>266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 t="s">
        <v>266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 t="s">
        <v>266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 t="s">
        <v>266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 t="s">
        <v>266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 t="s">
        <v>266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 t="s">
        <v>266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 t="s">
        <v>266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 t="s">
        <v>266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 t="s">
        <v>266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 t="s">
        <v>266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 t="s">
        <v>266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 t="s">
        <v>266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 t="s">
        <v>266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 t="s">
        <v>266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 t="s">
        <v>266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 t="s">
        <v>266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 t="s">
        <v>266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 t="s">
        <v>266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 t="s">
        <v>266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 t="s">
        <v>266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 t="s">
        <v>266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 t="s">
        <v>266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 t="s">
        <v>266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 t="s">
        <v>266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 t="s">
        <v>266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 t="s">
        <v>266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 t="s">
        <v>266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 t="s">
        <v>266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 t="s">
        <v>266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 t="s">
        <v>266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 t="s">
        <v>266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 t="s">
        <v>266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 t="s">
        <v>266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 t="s">
        <v>266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 t="s">
        <v>266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 t="s">
        <v>266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 t="s">
        <v>266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 t="s">
        <v>266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 t="s">
        <v>266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 t="s">
        <v>266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 t="s">
        <v>266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 t="s">
        <v>266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 t="s">
        <v>266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 t="s">
        <v>266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 t="s">
        <v>266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 t="s">
        <v>266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 t="s">
        <v>266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 t="s">
        <v>266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 t="s">
        <v>266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 t="s">
        <v>266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 t="s">
        <v>266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 t="s">
        <v>266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 t="s">
        <v>266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 t="s">
        <v>266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 t="s">
        <v>266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 t="s">
        <v>266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 t="s">
        <v>266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 t="s">
        <v>266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 t="s">
        <v>266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 t="s">
        <v>266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 t="s">
        <v>266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 t="s">
        <v>266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 t="s">
        <v>266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 t="s">
        <v>266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 t="s">
        <v>266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 t="s">
        <v>266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 t="s">
        <v>266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 t="s">
        <v>266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 t="s">
        <v>266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 t="s">
        <v>266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 t="s">
        <v>266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 t="s">
        <v>266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 t="s">
        <v>266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 t="s">
        <v>266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 t="s">
        <v>266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 t="s">
        <v>266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 t="s">
        <v>266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 t="s">
        <v>266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 t="s">
        <v>266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 t="s">
        <v>266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 t="s">
        <v>266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 t="s">
        <v>266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 t="s">
        <v>266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 t="s">
        <v>266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 t="s">
        <v>266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 t="s">
        <v>266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 t="s">
        <v>266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 t="s">
        <v>266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 t="s">
        <v>266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 t="s">
        <v>266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 t="s">
        <v>266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 t="s">
        <v>266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 t="s">
        <v>266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 t="s">
        <v>266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 t="s">
        <v>266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 t="s">
        <v>266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 t="s">
        <v>266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 t="s">
        <v>266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 t="s">
        <v>266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 t="s">
        <v>266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 t="s">
        <v>266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 t="s">
        <v>266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 t="s">
        <v>266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 t="s">
        <v>266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 t="s">
        <v>266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 t="s">
        <v>266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 t="s">
        <v>266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 t="s">
        <v>266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 t="s">
        <v>266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 t="s">
        <v>266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 t="s">
        <v>266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 t="s">
        <v>266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 t="s">
        <v>266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 t="s">
        <v>266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 t="s">
        <v>266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 t="s">
        <v>266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 t="s">
        <v>266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 t="s">
        <v>266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 t="s">
        <v>266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 t="s">
        <v>266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 t="s">
        <v>266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 t="s">
        <v>266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 t="s">
        <v>266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 t="s">
        <v>266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 t="s">
        <v>266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 t="s">
        <v>266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 t="s">
        <v>266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 t="s">
        <v>266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 t="s">
        <v>266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 t="s">
        <v>266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 t="s">
        <v>266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 t="s">
        <v>266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 t="s">
        <v>266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 t="s">
        <v>266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 t="s">
        <v>266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 t="s">
        <v>266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 t="s">
        <v>266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 t="s">
        <v>266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 t="s">
        <v>266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 t="s">
        <v>266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 t="s">
        <v>266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 t="s">
        <v>266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 t="s">
        <v>266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 t="s">
        <v>266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 t="s">
        <v>266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 t="s">
        <v>266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 t="s">
        <v>266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 t="s">
        <v>266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 t="s">
        <v>266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 t="s">
        <v>266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 t="s">
        <v>266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 t="s">
        <v>266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 t="s">
        <v>266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 t="s">
        <v>266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 t="s">
        <v>266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 t="s">
        <v>266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 t="s">
        <v>266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 t="s">
        <v>266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 t="s">
        <v>266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 t="s">
        <v>266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 t="s">
        <v>266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 t="s">
        <v>266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 t="s">
        <v>266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 t="s">
        <v>266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 t="s">
        <v>266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 t="s">
        <v>266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 t="s">
        <v>266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 t="s">
        <v>266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 t="s">
        <v>266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 t="s">
        <v>266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 t="s">
        <v>266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 t="s">
        <v>266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 t="s">
        <v>266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 t="s">
        <v>266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 t="s">
        <v>266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 t="s">
        <v>266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 t="s">
        <v>266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 t="s">
        <v>266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 t="s">
        <v>266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 t="s">
        <v>266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 t="s">
        <v>266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 t="s">
        <v>266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 t="s">
        <v>266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 t="s">
        <v>266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 t="s">
        <v>266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 t="s">
        <v>266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 t="s">
        <v>266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 t="s">
        <v>266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 t="s">
        <v>266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 t="s">
        <v>266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 t="s">
        <v>266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 t="s">
        <v>266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 t="s">
        <v>266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 t="s">
        <v>266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 t="s">
        <v>266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 t="s">
        <v>266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 t="s">
        <v>266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 t="s">
        <v>266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 t="s">
        <v>266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 t="s">
        <v>266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 t="s">
        <v>266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 t="s">
        <v>266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 t="s">
        <v>266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 t="s">
        <v>266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 t="s">
        <v>266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 t="s">
        <v>266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 t="s">
        <v>266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 t="s">
        <v>266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 t="s">
        <v>266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 t="s">
        <v>266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 t="s">
        <v>266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 t="s">
        <v>266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 t="s">
        <v>266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 t="s">
        <v>266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 t="s">
        <v>266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 t="s">
        <v>266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 t="s">
        <v>266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 t="s">
        <v>266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 t="s">
        <v>266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 t="s">
        <v>266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 t="s">
        <v>266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 t="s">
        <v>266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 t="s">
        <v>266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 t="s">
        <v>266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 t="s">
        <v>266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 t="s">
        <v>266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 t="s">
        <v>266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 t="s">
        <v>266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 t="s">
        <v>266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 t="s">
        <v>266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 t="s">
        <v>266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 t="s">
        <v>266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 t="s">
        <v>266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 t="s">
        <v>266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 t="s">
        <v>266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 t="s">
        <v>266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 t="s">
        <v>266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 t="s">
        <v>266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 t="s">
        <v>266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 t="s">
        <v>266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 t="s">
        <v>266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 t="s">
        <v>266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 t="s">
        <v>266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 t="s">
        <v>266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 t="s">
        <v>266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 t="s">
        <v>266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 t="s">
        <v>266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 t="s">
        <v>266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 t="s">
        <v>266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 t="s">
        <v>266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 t="s">
        <v>266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 t="s">
        <v>266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 t="s">
        <v>266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 t="s">
        <v>266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 t="s">
        <v>266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 t="s">
        <v>266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 t="s">
        <v>266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 t="s">
        <v>266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 t="s">
        <v>266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 t="s">
        <v>266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 t="s">
        <v>266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 t="s">
        <v>266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 t="s">
        <v>266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 t="s">
        <v>266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 t="s">
        <v>266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 t="s">
        <v>266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 t="s">
        <v>266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 t="s">
        <v>266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 t="s">
        <v>266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 t="s">
        <v>266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 t="s">
        <v>266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 t="s">
        <v>266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 t="s">
        <v>266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 t="s">
        <v>266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 t="s">
        <v>266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 t="s">
        <v>266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 t="s">
        <v>266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 t="s">
        <v>266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 t="s">
        <v>266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 t="s">
        <v>266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 t="s">
        <v>266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 t="s">
        <v>266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 t="s">
        <v>266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 t="s">
        <v>266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 t="s">
        <v>266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 t="s">
        <v>266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 t="s">
        <v>266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 t="s">
        <v>266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 t="s">
        <v>266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 t="s">
        <v>266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 t="s">
        <v>266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 t="s">
        <v>266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 t="s">
        <v>266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 t="s">
        <v>266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 t="s">
        <v>266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 t="s">
        <v>266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 t="s">
        <v>266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 t="s">
        <v>266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 t="s">
        <v>266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 t="s">
        <v>266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 t="s">
        <v>266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 t="s">
        <v>266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 t="s">
        <v>266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 t="s">
        <v>266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 t="s">
        <v>266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 t="s">
        <v>266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 t="s">
        <v>266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 t="s">
        <v>266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 t="s">
        <v>266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 t="s">
        <v>266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 t="s">
        <v>266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 t="s">
        <v>266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 t="s">
        <v>266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 t="s">
        <v>266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 t="s">
        <v>266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 t="s">
        <v>266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 t="s">
        <v>266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 t="s">
        <v>266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 t="s">
        <v>266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 t="s">
        <v>266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 t="s">
        <v>266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 t="s">
        <v>266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 t="s">
        <v>266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 t="s">
        <v>266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 t="s">
        <v>266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 t="s">
        <v>266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 t="s">
        <v>266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 t="s">
        <v>266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 t="s">
        <v>266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 t="s">
        <v>266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 t="s">
        <v>266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 t="s">
        <v>266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 t="s">
        <v>266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 t="s">
        <v>266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 t="s">
        <v>266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 t="s">
        <v>266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 t="s">
        <v>266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 t="s">
        <v>266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 t="s">
        <v>266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 t="s">
        <v>266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 t="s">
        <v>266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 t="s">
        <v>266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 t="s">
        <v>266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 t="s">
        <v>266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 t="s">
        <v>266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 t="s">
        <v>266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 t="s">
        <v>266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 t="s">
        <v>266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 t="s">
        <v>266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 t="s">
        <v>266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 t="s">
        <v>266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 t="s">
        <v>266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 t="s">
        <v>266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 t="s">
        <v>266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 t="s">
        <v>266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 t="s">
        <v>266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 t="s">
        <v>266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 t="s">
        <v>266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 t="s">
        <v>266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 t="s">
        <v>266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 t="s">
        <v>266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 t="s">
        <v>266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 t="s">
        <v>266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 t="s">
        <v>266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 t="s">
        <v>266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 t="s">
        <v>266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 t="s">
        <v>266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 t="s">
        <v>266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 t="s">
        <v>266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 t="s">
        <v>266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 t="s">
        <v>266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 t="s">
        <v>266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 t="s">
        <v>266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 t="s">
        <v>266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 t="s">
        <v>266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 t="s">
        <v>266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 t="s">
        <v>266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 t="s">
        <v>266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 t="s">
        <v>266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 t="s">
        <v>266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 t="s">
        <v>266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 t="s">
        <v>266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 t="s">
        <v>266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 t="s">
        <v>266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 t="s">
        <v>266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 t="s">
        <v>266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 t="s">
        <v>266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 t="s">
        <v>266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 t="s">
        <v>266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 t="s">
        <v>266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 t="s">
        <v>266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 t="s">
        <v>266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 t="s">
        <v>266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 t="s">
        <v>266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 t="s">
        <v>266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 t="s">
        <v>266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 t="s">
        <v>266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 t="s">
        <v>266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 t="s">
        <v>266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 t="s">
        <v>266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 t="s">
        <v>266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 t="s">
        <v>266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 t="s">
        <v>266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 t="s">
        <v>266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 t="s">
        <v>266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 t="s">
        <v>266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 t="s">
        <v>266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 t="s">
        <v>266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 t="s">
        <v>266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 t="s">
        <v>266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 t="s">
        <v>266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 t="s">
        <v>266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 t="s">
        <v>266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 t="s">
        <v>266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 t="s">
        <v>266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 t="s">
        <v>266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 t="s">
        <v>266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 t="s">
        <v>266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 t="s">
        <v>266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 t="s">
        <v>266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 t="s">
        <v>266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 t="s">
        <v>266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 t="s">
        <v>266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 t="s">
        <v>266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 t="s">
        <v>266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 t="s">
        <v>266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 t="s">
        <v>266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 t="s">
        <v>266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 t="s">
        <v>266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 t="s">
        <v>266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 t="s">
        <v>266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 t="s">
        <v>266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 t="s">
        <v>266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 t="s">
        <v>266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 t="s">
        <v>266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 t="s">
        <v>266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 t="s">
        <v>266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 t="s">
        <v>266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 t="s">
        <v>266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 t="s">
        <v>266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 t="s">
        <v>266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 t="s">
        <v>266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 t="s">
        <v>266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 t="s">
        <v>266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 t="s">
        <v>266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 t="s">
        <v>266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 t="s">
        <v>266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 t="s">
        <v>266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 t="s">
        <v>266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 t="s">
        <v>266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 t="s">
        <v>266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 t="s">
        <v>266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 t="s">
        <v>266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 t="s">
        <v>266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 t="s">
        <v>266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 t="s">
        <v>266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 t="s">
        <v>266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 t="s">
        <v>266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 t="s">
        <v>266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 t="s">
        <v>266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 t="s">
        <v>266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 t="s">
        <v>266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 t="s">
        <v>266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 t="s">
        <v>266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 t="s">
        <v>266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 t="s">
        <v>266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 t="s">
        <v>266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 t="s">
        <v>266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 t="s">
        <v>266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 t="s">
        <v>266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 t="s">
        <v>266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 t="s">
        <v>266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 t="s">
        <v>266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 t="s">
        <v>266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 t="s">
        <v>266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 t="s">
        <v>266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 t="s">
        <v>266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 t="s">
        <v>266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 t="s">
        <v>266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 t="s">
        <v>266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 t="s">
        <v>266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 t="s">
        <v>266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 t="s">
        <v>266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 t="s">
        <v>266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 t="s">
        <v>266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 t="s">
        <v>266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 t="s">
        <v>266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 t="s">
        <v>266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 t="s">
        <v>266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 t="s">
        <v>266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 t="s">
        <v>266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 t="s">
        <v>266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 t="s">
        <v>266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 t="s">
        <v>266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 t="s">
        <v>266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 t="s">
        <v>266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 t="s">
        <v>266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 t="s">
        <v>266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 t="s">
        <v>266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 t="s">
        <v>266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 t="s">
        <v>266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 t="s">
        <v>266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 t="s">
        <v>266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 t="s">
        <v>266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 t="s">
        <v>266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 t="s">
        <v>266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 t="s">
        <v>266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 t="s">
        <v>266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 t="s">
        <v>266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 t="s">
        <v>266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 t="s">
        <v>266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 t="s">
        <v>266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 t="s">
        <v>266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 t="s">
        <v>266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</sheetData>
  <mergeCells count="31">
    <mergeCell ref="C1:M1"/>
    <mergeCell ref="C2:M2"/>
    <mergeCell ref="C3:M3"/>
    <mergeCell ref="Y4:AE4"/>
    <mergeCell ref="Q5:S5"/>
    <mergeCell ref="AH7:AI8"/>
    <mergeCell ref="AI70:AL70"/>
    <mergeCell ref="K77:K78"/>
    <mergeCell ref="L77:L78"/>
    <mergeCell ref="J73:J74"/>
    <mergeCell ref="K73:K74"/>
    <mergeCell ref="L73:L74"/>
    <mergeCell ref="J75:J76"/>
    <mergeCell ref="K75:K76"/>
    <mergeCell ref="L75:L76"/>
    <mergeCell ref="J77:J78"/>
    <mergeCell ref="K83:K84"/>
    <mergeCell ref="L83:L84"/>
    <mergeCell ref="J85:J86"/>
    <mergeCell ref="K85:K86"/>
    <mergeCell ref="L85:L86"/>
    <mergeCell ref="J87:J88"/>
    <mergeCell ref="K87:K88"/>
    <mergeCell ref="L87:L88"/>
    <mergeCell ref="J79:J80"/>
    <mergeCell ref="K79:K80"/>
    <mergeCell ref="L79:L80"/>
    <mergeCell ref="J81:J82"/>
    <mergeCell ref="K81:K82"/>
    <mergeCell ref="L81:L82"/>
    <mergeCell ref="J83:J84"/>
  </mergeCell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6.43"/>
    <col customWidth="1" min="4" max="4" width="12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6.29"/>
    <col customWidth="1" min="30" max="30" width="12.57"/>
    <col customWidth="1" min="31" max="31" width="5.29"/>
    <col customWidth="1" min="32" max="32" width="9.14"/>
    <col customWidth="1" min="33" max="33" width="6.57"/>
    <col customWidth="1" min="34" max="41" width="9.14"/>
    <col customWidth="1" min="42" max="43" width="8.71"/>
  </cols>
  <sheetData>
    <row r="1" ht="27.75" customHeight="1">
      <c r="A1" s="7"/>
      <c r="B1" s="65"/>
      <c r="C1" s="65"/>
      <c r="D1" s="65"/>
      <c r="E1" s="65"/>
      <c r="F1" s="66" t="s">
        <v>271</v>
      </c>
      <c r="AA1" s="65"/>
      <c r="AB1" s="67" t="str">
        <f>'пр.взв'!$D$4</f>
        <v/>
      </c>
      <c r="AC1" s="68"/>
      <c r="AD1" s="69" t="str">
        <f>'пр.взв'!G4</f>
        <v>В.к.  71  кг</v>
      </c>
      <c r="AE1" s="47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0"/>
      <c r="C2" s="70"/>
      <c r="D2" s="70"/>
      <c r="E2" s="70"/>
      <c r="F2" s="71" t="s">
        <v>272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0"/>
      <c r="AB2" s="67"/>
      <c r="AC2" s="67"/>
      <c r="AD2" s="49"/>
      <c r="AE2" s="50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70"/>
      <c r="C3" s="73" t="str">
        <f>'пр.взв'!C2</f>
        <v>Чемпионат России по самбо (боевое) мужчины (отбор на Чемпионат Мира и Европы) ЕКП №23747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5"/>
      <c r="AC3" s="67"/>
      <c r="AD3" s="76" t="str">
        <f>AH3&amp;" "&amp;AI3</f>
        <v>37 участников</v>
      </c>
      <c r="AE3" s="75"/>
      <c r="AF3" s="7"/>
      <c r="AG3" s="7"/>
      <c r="AH3" s="7">
        <f>'пр.взв'!O3</f>
        <v>37</v>
      </c>
      <c r="AI3" s="77" t="s">
        <v>5</v>
      </c>
      <c r="AJ3" s="7"/>
      <c r="AK3" s="7"/>
      <c r="AL3" s="7"/>
      <c r="AM3" s="7"/>
      <c r="AN3" s="7"/>
      <c r="AO3" s="7"/>
    </row>
    <row r="4" ht="18.0" customHeight="1">
      <c r="A4" s="78" t="s">
        <v>273</v>
      </c>
      <c r="B4" s="79"/>
      <c r="C4" s="7"/>
      <c r="D4" s="80"/>
      <c r="E4" s="7"/>
      <c r="F4" s="7"/>
      <c r="G4" s="7"/>
      <c r="H4" s="81" t="str">
        <f>'пр.взв'!C3</f>
        <v>27.02 - 03.03.2023 г.                                                                                        г. Пермь</v>
      </c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7"/>
      <c r="X4" s="7"/>
      <c r="Y4" s="7"/>
      <c r="Z4" s="7"/>
      <c r="AA4" s="7"/>
      <c r="AB4" s="83" t="s">
        <v>274</v>
      </c>
      <c r="AC4" s="72"/>
      <c r="AD4" s="72"/>
      <c r="AE4" s="72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ht="12.0" customHeight="1">
      <c r="A5" s="84">
        <v>1.0</v>
      </c>
      <c r="B5" s="85" t="str">
        <f>IFERROR(VLOOKUP(A5,'пр.взв'!$D$6:$Q$70,2,0),"")</f>
        <v>БУДАКОВ Наил</v>
      </c>
      <c r="C5" s="85" t="str">
        <f>IFERROR(VLOOKUP(A5,'пр.взв'!$D$6:$Q$70,5,0),"")</f>
        <v>МС</v>
      </c>
      <c r="D5" s="86" t="str">
        <f>IFERROR(VLOOKUP(A5,'пр.взв'!$D$6:$Q$70,8,0),"")</f>
        <v>Самарская</v>
      </c>
      <c r="E5" s="7"/>
      <c r="F5" s="7"/>
      <c r="G5" s="7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5" t="str">
        <f>IFERROR(VLOOKUP(AE5,'пр.взв'!$D$6:$Q$70,2,0),"")</f>
        <v>ДУШКАНОВ Дамир</v>
      </c>
      <c r="AC5" s="85" t="str">
        <f>IFERROR(VLOOKUP(AE5,'пр.взв'!$D$6:$Q$70,5,0),"")</f>
        <v>КМС</v>
      </c>
      <c r="AD5" s="86" t="str">
        <f>IFERROR(VLOOKUP(AE5,'пр.взв'!$D$6:$Q$70,8,0),"")</f>
        <v>Самарская</v>
      </c>
      <c r="AE5" s="87">
        <v>2.0</v>
      </c>
      <c r="AF5" s="7"/>
      <c r="AG5" s="7"/>
      <c r="AH5" s="7"/>
      <c r="AI5" s="7"/>
      <c r="AJ5" s="7"/>
      <c r="AK5" s="7"/>
      <c r="AL5" s="7"/>
      <c r="AM5" s="7"/>
      <c r="AN5" s="7"/>
      <c r="AO5" s="7"/>
    </row>
    <row r="6" ht="12.0" customHeight="1">
      <c r="A6" s="88"/>
      <c r="B6" s="89"/>
      <c r="C6" s="89"/>
      <c r="D6" s="89"/>
      <c r="E6" s="90"/>
      <c r="F6" s="91"/>
      <c r="G6" s="92"/>
      <c r="H6" s="25"/>
      <c r="I6" s="7"/>
      <c r="J6" s="7"/>
      <c r="K6" s="78"/>
      <c r="L6" s="7"/>
      <c r="M6" s="7"/>
      <c r="N6" s="7"/>
      <c r="O6" s="7"/>
      <c r="P6" s="7"/>
      <c r="Q6" s="7"/>
      <c r="R6" s="7"/>
      <c r="T6" s="7"/>
      <c r="U6" s="7"/>
      <c r="V6" s="7"/>
      <c r="W6" s="7"/>
      <c r="X6" s="7"/>
      <c r="Y6" s="7"/>
      <c r="Z6" s="7"/>
      <c r="AA6" s="93"/>
      <c r="AB6" s="89"/>
      <c r="AC6" s="89"/>
      <c r="AD6" s="89"/>
      <c r="AE6" s="94"/>
      <c r="AF6" s="7"/>
      <c r="AG6" s="7"/>
      <c r="AH6" s="77" t="str">
        <f>N32</f>
        <v/>
      </c>
      <c r="AI6" s="7"/>
      <c r="AJ6" s="7"/>
      <c r="AK6" s="7">
        <v>1.0</v>
      </c>
      <c r="AL6" s="7"/>
      <c r="AM6" s="7"/>
      <c r="AN6" s="7"/>
      <c r="AO6" s="7"/>
    </row>
    <row r="7" ht="12.0" customHeight="1">
      <c r="A7" s="95">
        <v>33.0</v>
      </c>
      <c r="B7" s="96" t="str">
        <f>IFERROR(VLOOKUP(A7,'пр.взв'!$D$6:$Q$70,2,0),"")</f>
        <v>МУРАДОВ Рашад</v>
      </c>
      <c r="C7" s="96" t="str">
        <f>IFERROR(VLOOKUP(A7,'пр.взв'!$D$6:$Q$70,5,0),"")</f>
        <v>МСМК</v>
      </c>
      <c r="D7" s="97" t="str">
        <f>IFERROR(VLOOKUP(A7,'пр.взв'!$D$6:$Q$70,8,0),"")</f>
        <v>Р.Карелия</v>
      </c>
      <c r="E7" s="98"/>
      <c r="F7" s="99"/>
      <c r="G7" s="91"/>
      <c r="H7" s="100"/>
      <c r="I7" s="7"/>
      <c r="J7" s="78"/>
      <c r="K7" s="78"/>
      <c r="L7" s="101"/>
      <c r="M7" s="101"/>
      <c r="N7" s="7"/>
      <c r="O7" s="7"/>
      <c r="P7" s="7"/>
      <c r="Q7" s="7"/>
      <c r="R7" s="7"/>
      <c r="T7" s="7"/>
      <c r="U7" s="7"/>
      <c r="V7" s="7"/>
      <c r="W7" s="7"/>
      <c r="X7" s="7"/>
      <c r="Y7" s="7"/>
      <c r="Z7" s="102"/>
      <c r="AA7" s="103"/>
      <c r="AB7" s="96" t="str">
        <f>IFERROR(VLOOKUP(AE7,'пр.взв'!$D$6:$Q$70,2,0),"")</f>
        <v>ДУГИЕВ Ибрагим</v>
      </c>
      <c r="AC7" s="96" t="str">
        <f>IFERROR(VLOOKUP(AE7,'пр.взв'!$D$6:$Q$70,5,0),"")</f>
        <v>МСМК</v>
      </c>
      <c r="AD7" s="97" t="str">
        <f>IFERROR(VLOOKUP(AE7,'пр.взв'!$D$6:$Q$70,8,0),"")</f>
        <v>Ярославская</v>
      </c>
      <c r="AE7" s="104">
        <v>34.0</v>
      </c>
      <c r="AF7" s="7"/>
      <c r="AG7" s="7"/>
      <c r="AH7" s="77" t="str">
        <f>N40</f>
        <v> </v>
      </c>
      <c r="AI7" s="7"/>
      <c r="AJ7" s="7"/>
      <c r="AK7" s="105">
        <v>2.0</v>
      </c>
      <c r="AL7" s="7"/>
      <c r="AM7" s="7"/>
      <c r="AN7" s="7"/>
      <c r="AO7" s="7"/>
    </row>
    <row r="8" ht="12.0" customHeight="1">
      <c r="A8" s="106"/>
      <c r="B8" s="107"/>
      <c r="C8" s="107"/>
      <c r="D8" s="107"/>
      <c r="E8" s="91"/>
      <c r="F8" s="108"/>
      <c r="G8" s="109"/>
      <c r="H8" s="110"/>
      <c r="I8" s="7"/>
      <c r="J8" s="7"/>
      <c r="K8" s="7"/>
      <c r="L8" s="101"/>
      <c r="M8" s="101"/>
      <c r="N8" s="7"/>
      <c r="O8" s="7"/>
      <c r="P8" s="7"/>
      <c r="Q8" s="7"/>
      <c r="R8" s="7"/>
      <c r="T8" s="7"/>
      <c r="U8" s="7"/>
      <c r="V8" s="7"/>
      <c r="W8" s="7"/>
      <c r="X8" s="111"/>
      <c r="Y8" s="109"/>
      <c r="Z8" s="55"/>
      <c r="AA8" s="7"/>
      <c r="AB8" s="107"/>
      <c r="AC8" s="107"/>
      <c r="AD8" s="107"/>
      <c r="AE8" s="112"/>
      <c r="AF8" s="7"/>
      <c r="AG8" s="77" t="s">
        <v>275</v>
      </c>
      <c r="AH8" s="113" t="str">
        <f>IF(M36=""," ",IF(M36=K20,K53,K20))</f>
        <v> </v>
      </c>
      <c r="AI8" s="77">
        <v>3.0</v>
      </c>
      <c r="AJ8" s="7"/>
      <c r="AK8" s="7">
        <v>3.0</v>
      </c>
      <c r="AL8" s="7"/>
      <c r="AM8" s="7"/>
      <c r="AN8" s="7"/>
      <c r="AO8" s="7"/>
    </row>
    <row r="9" ht="12.0" customHeight="1">
      <c r="A9" s="84">
        <v>17.0</v>
      </c>
      <c r="B9" s="85" t="str">
        <f>IFERROR(VLOOKUP(A9,'пр.взв'!$D$6:$Q$70,2,0),"")</f>
        <v>ЭСКИЕВ Рузбек</v>
      </c>
      <c r="C9" s="85" t="str">
        <f>IFERROR(VLOOKUP(A9,'пр.взв'!$D$6:$Q$70,5,0),"")</f>
        <v>МС</v>
      </c>
      <c r="D9" s="86" t="str">
        <f>IFERROR(VLOOKUP(A9,'пр.взв'!$D$6:$Q$70,8,0),"")</f>
        <v>Чеченская</v>
      </c>
      <c r="E9" s="7"/>
      <c r="F9" s="91"/>
      <c r="G9" s="114"/>
      <c r="H9" s="115"/>
      <c r="I9" s="55"/>
      <c r="J9" s="7"/>
      <c r="K9" s="78"/>
      <c r="L9" s="101"/>
      <c r="M9" s="101"/>
      <c r="N9" s="7"/>
      <c r="O9" s="7"/>
      <c r="P9" s="7"/>
      <c r="Q9" s="7"/>
      <c r="R9" s="7"/>
      <c r="T9" s="7"/>
      <c r="U9" s="7"/>
      <c r="V9" s="7"/>
      <c r="W9" s="7"/>
      <c r="X9" s="55"/>
      <c r="Y9" s="114"/>
      <c r="Z9" s="55"/>
      <c r="AA9" s="7"/>
      <c r="AB9" s="85" t="str">
        <f>IFERROR(VLOOKUP(AE9,'пр.взв'!$D$6:$Q$70,2,0),"")</f>
        <v>ГЛАЗЫРИН Александр</v>
      </c>
      <c r="AC9" s="85" t="str">
        <f>IFERROR(VLOOKUP(AE9,'пр.взв'!$D$6:$Q$70,5,0),"")</f>
        <v>КМС</v>
      </c>
      <c r="AD9" s="86" t="str">
        <f>IFERROR(VLOOKUP(AE9,'пр.взв'!$D$6:$Q$70,8,0),"")</f>
        <v>Пермский</v>
      </c>
      <c r="AE9" s="116">
        <v>18.0</v>
      </c>
      <c r="AF9" s="7"/>
      <c r="AG9" s="77" t="s">
        <v>275</v>
      </c>
      <c r="AH9" s="113" t="str">
        <f>IF(S36=""," ",IF(S36=U20,U53,U20))</f>
        <v> </v>
      </c>
      <c r="AI9" s="77">
        <v>4.0</v>
      </c>
      <c r="AJ9" s="7"/>
      <c r="AK9" s="7">
        <v>5.0</v>
      </c>
      <c r="AL9" s="7"/>
      <c r="AM9" s="7"/>
      <c r="AN9" s="7"/>
      <c r="AO9" s="7"/>
    </row>
    <row r="10" ht="12.0" customHeight="1">
      <c r="A10" s="88"/>
      <c r="B10" s="89"/>
      <c r="C10" s="89"/>
      <c r="D10" s="89"/>
      <c r="E10" s="104">
        <v>17.0</v>
      </c>
      <c r="F10" s="117"/>
      <c r="G10" s="91"/>
      <c r="H10" s="25"/>
      <c r="I10" s="55"/>
      <c r="J10" s="110"/>
      <c r="K10" s="7"/>
      <c r="L10" s="101"/>
      <c r="M10" s="101"/>
      <c r="N10" s="7"/>
      <c r="O10" s="7"/>
      <c r="P10" s="7"/>
      <c r="Q10" s="7"/>
      <c r="R10" s="7"/>
      <c r="S10" s="118"/>
      <c r="T10" s="7"/>
      <c r="U10" s="7"/>
      <c r="V10" s="7"/>
      <c r="W10" s="7"/>
      <c r="X10" s="55"/>
      <c r="Y10" s="7"/>
      <c r="Z10" s="119"/>
      <c r="AA10" s="95">
        <v>18.0</v>
      </c>
      <c r="AB10" s="89"/>
      <c r="AC10" s="89"/>
      <c r="AD10" s="89"/>
      <c r="AE10" s="94"/>
      <c r="AF10" s="7"/>
      <c r="AG10" s="77" t="s">
        <v>276</v>
      </c>
      <c r="AH10" s="7" t="str">
        <f>IF(K20=""," ",IF(K20=I12,I28,I12))</f>
        <v> </v>
      </c>
      <c r="AI10" s="77">
        <v>5.0</v>
      </c>
      <c r="AJ10" s="7"/>
      <c r="AK10" s="7">
        <v>6.0</v>
      </c>
      <c r="AL10" s="7"/>
      <c r="AM10" s="7"/>
      <c r="AN10" s="7"/>
      <c r="AO10" s="7"/>
    </row>
    <row r="11" ht="12.0" customHeight="1">
      <c r="A11" s="95">
        <v>49.0</v>
      </c>
      <c r="B11" s="96" t="str">
        <f>IFERROR(VLOOKUP(A11,'пр.взв'!$D$6:$Q$70,2,0),"")</f>
        <v/>
      </c>
      <c r="C11" s="96" t="str">
        <f>IFERROR(VLOOKUP(A11,'пр.взв'!$D$6:$Q$70,5,0),"")</f>
        <v/>
      </c>
      <c r="D11" s="97" t="str">
        <f>IFERROR(VLOOKUP(A11,'пр.взв'!$D$6:$Q$70,8,0),"")</f>
        <v/>
      </c>
      <c r="E11" s="120"/>
      <c r="F11" s="91"/>
      <c r="G11" s="91"/>
      <c r="H11" s="100"/>
      <c r="I11" s="121"/>
      <c r="J11" s="110"/>
      <c r="K11" s="7"/>
      <c r="L11" s="101"/>
      <c r="M11" s="101"/>
      <c r="N11" s="7"/>
      <c r="O11" s="7"/>
      <c r="P11" s="7"/>
      <c r="Q11" s="7"/>
      <c r="R11" s="7"/>
      <c r="S11" s="25"/>
      <c r="T11" s="7"/>
      <c r="U11" s="7"/>
      <c r="V11" s="7"/>
      <c r="W11" s="7"/>
      <c r="X11" s="55"/>
      <c r="Y11" s="7"/>
      <c r="Z11" s="7"/>
      <c r="AA11" s="122"/>
      <c r="AB11" s="96" t="str">
        <f>IFERROR(VLOOKUP(AE11,'пр.взв'!$D$6:$Q$70,2,0),"")</f>
        <v/>
      </c>
      <c r="AC11" s="96" t="str">
        <f>IFERROR(VLOOKUP(AE11,'пр.взв'!$D$6:$Q$70,5,0),"")</f>
        <v/>
      </c>
      <c r="AD11" s="97" t="str">
        <f>IFERROR(VLOOKUP(AE11,'пр.взв'!$D$6:$Q$70,8,0),"")</f>
        <v/>
      </c>
      <c r="AE11" s="104">
        <v>50.0</v>
      </c>
      <c r="AF11" s="7"/>
      <c r="AG11" s="77" t="s">
        <v>276</v>
      </c>
      <c r="AH11" s="113" t="str">
        <f>IF(K53=""," ",IF(K53=I45,I61,I45))</f>
        <v> </v>
      </c>
      <c r="AI11" s="77">
        <v>6.0</v>
      </c>
      <c r="AJ11" s="7"/>
      <c r="AK11" s="7">
        <v>7.0</v>
      </c>
      <c r="AL11" s="7"/>
      <c r="AM11" s="7"/>
      <c r="AN11" s="7"/>
      <c r="AO11" s="7"/>
    </row>
    <row r="12" ht="12.0" customHeight="1">
      <c r="A12" s="106"/>
      <c r="B12" s="107"/>
      <c r="C12" s="107"/>
      <c r="D12" s="107"/>
      <c r="E12" s="91"/>
      <c r="F12" s="91"/>
      <c r="G12" s="108"/>
      <c r="H12" s="110"/>
      <c r="I12" s="109"/>
      <c r="J12" s="111"/>
      <c r="K12" s="7"/>
      <c r="L12" s="101"/>
      <c r="M12" s="101"/>
      <c r="N12" s="7"/>
      <c r="O12" s="7"/>
      <c r="P12" s="7"/>
      <c r="Q12" s="7"/>
      <c r="R12" s="7"/>
      <c r="S12" s="25"/>
      <c r="T12" s="7"/>
      <c r="U12" s="7"/>
      <c r="V12" s="7"/>
      <c r="W12" s="109"/>
      <c r="X12" s="55"/>
      <c r="Y12" s="7"/>
      <c r="Z12" s="7"/>
      <c r="AA12" s="7"/>
      <c r="AB12" s="107"/>
      <c r="AC12" s="107"/>
      <c r="AD12" s="107"/>
      <c r="AE12" s="112"/>
      <c r="AF12" s="7"/>
      <c r="AG12" s="77" t="s">
        <v>276</v>
      </c>
      <c r="AH12" s="113" t="str">
        <f>IF(U20=""," ",IF(U20=W12,W28,U20))</f>
        <v> </v>
      </c>
      <c r="AI12" s="77">
        <v>7.0</v>
      </c>
      <c r="AJ12" s="7"/>
      <c r="AK12" s="7">
        <v>8.0</v>
      </c>
      <c r="AL12" s="7"/>
      <c r="AM12" s="7"/>
      <c r="AN12" s="7"/>
      <c r="AO12" s="7"/>
    </row>
    <row r="13" ht="12.0" customHeight="1">
      <c r="A13" s="84">
        <v>9.0</v>
      </c>
      <c r="B13" s="85" t="str">
        <f>IFERROR(VLOOKUP(A13,'пр.взв'!$D$6:$Q$70,2,0),"")</f>
        <v>ДУГУЖЕВ Азамат</v>
      </c>
      <c r="C13" s="85" t="str">
        <f>IFERROR(VLOOKUP(A13,'пр.взв'!$D$6:$Q$70,5,0),"")</f>
        <v>МС</v>
      </c>
      <c r="D13" s="86" t="str">
        <f>IFERROR(VLOOKUP(A13,'пр.взв'!$D$6:$Q$70,8,0),"")</f>
        <v>Санкт-Петербург</v>
      </c>
      <c r="E13" s="7"/>
      <c r="F13" s="7"/>
      <c r="G13" s="91"/>
      <c r="H13" s="123"/>
      <c r="I13" s="114"/>
      <c r="J13" s="7"/>
      <c r="K13" s="55"/>
      <c r="L13" s="101"/>
      <c r="M13" s="101"/>
      <c r="N13" s="7"/>
      <c r="O13" s="7"/>
      <c r="P13" s="7"/>
      <c r="Q13" s="7"/>
      <c r="R13" s="7"/>
      <c r="S13" s="25"/>
      <c r="T13" s="118"/>
      <c r="U13" s="7"/>
      <c r="V13" s="102"/>
      <c r="W13" s="114"/>
      <c r="X13" s="55"/>
      <c r="Y13" s="7"/>
      <c r="Z13" s="7"/>
      <c r="AA13" s="7"/>
      <c r="AB13" s="85" t="str">
        <f>IFERROR(VLOOKUP(AE13,'пр.взв'!$D$6:$Q$70,2,0),"")</f>
        <v>ДАМДИНОВ Бато</v>
      </c>
      <c r="AC13" s="85" t="str">
        <f>IFERROR(VLOOKUP(AE13,'пр.взв'!$D$6:$Q$70,5,0),"")</f>
        <v>МС</v>
      </c>
      <c r="AD13" s="86" t="str">
        <f>IFERROR(VLOOKUP(AE13,'пр.взв'!$D$6:$Q$70,8,0),"")</f>
        <v>Р.Бурятия</v>
      </c>
      <c r="AE13" s="116">
        <v>10.0</v>
      </c>
      <c r="AF13" s="7"/>
      <c r="AG13" s="77" t="s">
        <v>276</v>
      </c>
      <c r="AH13" s="113" t="str">
        <f>IF(U53=""," ",IF(U53=W45,W61,W45))</f>
        <v> </v>
      </c>
      <c r="AI13" s="77">
        <v>8.0</v>
      </c>
      <c r="AJ13" s="7"/>
      <c r="AK13" s="7">
        <v>10.0</v>
      </c>
      <c r="AL13" s="7"/>
      <c r="AM13" s="7"/>
      <c r="AN13" s="7"/>
      <c r="AO13" s="7"/>
    </row>
    <row r="14" ht="12.0" customHeight="1">
      <c r="A14" s="88"/>
      <c r="B14" s="89"/>
      <c r="C14" s="89"/>
      <c r="D14" s="89"/>
      <c r="E14" s="90">
        <v>9.0</v>
      </c>
      <c r="F14" s="91"/>
      <c r="G14" s="91"/>
      <c r="H14" s="124"/>
      <c r="I14" s="7"/>
      <c r="J14" s="7"/>
      <c r="K14" s="55"/>
      <c r="L14" s="101"/>
      <c r="M14" s="101"/>
      <c r="N14" s="7"/>
      <c r="O14" s="7"/>
      <c r="P14" s="7"/>
      <c r="Q14" s="7"/>
      <c r="R14" s="7"/>
      <c r="S14" s="25"/>
      <c r="T14" s="118"/>
      <c r="U14" s="7"/>
      <c r="V14" s="55"/>
      <c r="W14" s="7"/>
      <c r="X14" s="55"/>
      <c r="Y14" s="7"/>
      <c r="Z14" s="7"/>
      <c r="AA14" s="93">
        <v>10.0</v>
      </c>
      <c r="AB14" s="89"/>
      <c r="AC14" s="89"/>
      <c r="AD14" s="89"/>
      <c r="AE14" s="94"/>
      <c r="AF14" s="7"/>
      <c r="AG14" s="77" t="s">
        <v>277</v>
      </c>
      <c r="AH14" s="113" t="str">
        <f>IF(I12=""," ",IF(I12=G8,G16,G8))</f>
        <v> </v>
      </c>
      <c r="AI14" s="77">
        <v>9.0</v>
      </c>
      <c r="AJ14" s="7"/>
      <c r="AK14" s="7">
        <v>11.0</v>
      </c>
      <c r="AL14" s="7"/>
      <c r="AM14" s="7"/>
      <c r="AN14" s="7"/>
      <c r="AO14" s="7"/>
    </row>
    <row r="15" ht="12.0" customHeight="1">
      <c r="A15" s="95">
        <v>41.0</v>
      </c>
      <c r="B15" s="96" t="str">
        <f>IFERROR(VLOOKUP(A15,'пр.взв'!$D$6:$Q$70,2,0),"")</f>
        <v/>
      </c>
      <c r="C15" s="96" t="str">
        <f>IFERROR(VLOOKUP(A15,'пр.взв'!$D$6:$Q$70,5,0),"")</f>
        <v/>
      </c>
      <c r="D15" s="97" t="str">
        <f>IFERROR(VLOOKUP(A15,'пр.взв'!$D$6:$Q$70,8,0),"")</f>
        <v/>
      </c>
      <c r="E15" s="98"/>
      <c r="F15" s="99"/>
      <c r="G15" s="91"/>
      <c r="H15" s="125"/>
      <c r="I15" s="7"/>
      <c r="J15" s="7"/>
      <c r="K15" s="55"/>
      <c r="L15" s="101"/>
      <c r="M15" s="101"/>
      <c r="N15" s="7"/>
      <c r="O15" s="7"/>
      <c r="P15" s="7"/>
      <c r="Q15" s="7"/>
      <c r="R15" s="7"/>
      <c r="S15" s="110"/>
      <c r="T15" s="118"/>
      <c r="U15" s="7"/>
      <c r="V15" s="55"/>
      <c r="W15" s="7"/>
      <c r="X15" s="55"/>
      <c r="Y15" s="7"/>
      <c r="Z15" s="102"/>
      <c r="AA15" s="103"/>
      <c r="AB15" s="96" t="str">
        <f>IFERROR(VLOOKUP(AE15,'пр.взв'!$D$6:$Q$70,2,0),"")</f>
        <v/>
      </c>
      <c r="AC15" s="96" t="str">
        <f>IFERROR(VLOOKUP(AE15,'пр.взв'!$D$6:$Q$70,5,0),"")</f>
        <v/>
      </c>
      <c r="AD15" s="97" t="str">
        <f>IFERROR(VLOOKUP(AE15,'пр.взв'!$D$6:$Q$70,8,0),"")</f>
        <v/>
      </c>
      <c r="AE15" s="104">
        <v>42.0</v>
      </c>
      <c r="AF15" s="7"/>
      <c r="AG15" s="77" t="s">
        <v>277</v>
      </c>
      <c r="AH15" s="113" t="str">
        <f>IF(I28=""," ",IF(I28=G24,G32,G24))</f>
        <v> </v>
      </c>
      <c r="AI15" s="77">
        <v>10.0</v>
      </c>
      <c r="AJ15" s="7"/>
      <c r="AK15" s="7">
        <v>12.0</v>
      </c>
      <c r="AL15" s="7"/>
      <c r="AM15" s="7"/>
      <c r="AN15" s="7"/>
      <c r="AO15" s="7"/>
    </row>
    <row r="16" ht="12.0" customHeight="1">
      <c r="A16" s="106"/>
      <c r="B16" s="107"/>
      <c r="C16" s="107"/>
      <c r="D16" s="107"/>
      <c r="E16" s="91"/>
      <c r="F16" s="108"/>
      <c r="G16" s="126"/>
      <c r="H16" s="127"/>
      <c r="I16" s="7"/>
      <c r="J16" s="7"/>
      <c r="K16" s="55"/>
      <c r="L16" s="101"/>
      <c r="M16" s="101"/>
      <c r="N16" s="7"/>
      <c r="O16" s="7"/>
      <c r="P16" s="7"/>
      <c r="Q16" s="7"/>
      <c r="R16" s="7"/>
      <c r="S16" s="25"/>
      <c r="T16" s="7"/>
      <c r="U16" s="7"/>
      <c r="V16" s="55"/>
      <c r="W16" s="7"/>
      <c r="X16" s="119"/>
      <c r="Y16" s="126"/>
      <c r="Z16" s="55"/>
      <c r="AA16" s="7"/>
      <c r="AB16" s="107"/>
      <c r="AC16" s="107"/>
      <c r="AD16" s="107"/>
      <c r="AE16" s="112"/>
      <c r="AF16" s="7"/>
      <c r="AG16" s="77" t="s">
        <v>277</v>
      </c>
      <c r="AH16" s="113" t="str">
        <f>IF(I45=""," ",IF(I45=G41,G49,G41))</f>
        <v> </v>
      </c>
      <c r="AI16" s="77">
        <v>11.0</v>
      </c>
      <c r="AJ16" s="7"/>
      <c r="AK16" s="7">
        <v>13.0</v>
      </c>
      <c r="AL16" s="7"/>
      <c r="AM16" s="7"/>
      <c r="AN16" s="7"/>
      <c r="AO16" s="7"/>
    </row>
    <row r="17" ht="12.0" customHeight="1">
      <c r="A17" s="84">
        <v>25.0</v>
      </c>
      <c r="B17" s="85" t="str">
        <f>IFERROR(VLOOKUP(A17,'пр.взв'!$D$6:$Q$70,2,0),"")</f>
        <v>ШЕИН Дмитрий</v>
      </c>
      <c r="C17" s="85" t="str">
        <f>IFERROR(VLOOKUP(A17,'пр.взв'!$D$6:$Q$70,5,0),"")</f>
        <v>КМС</v>
      </c>
      <c r="D17" s="86" t="str">
        <f>IFERROR(VLOOKUP(A17,'пр.взв'!$D$6:$Q$70,8,0),"")</f>
        <v>Пермский</v>
      </c>
      <c r="E17" s="7"/>
      <c r="F17" s="91"/>
      <c r="G17" s="128"/>
      <c r="H17" s="100"/>
      <c r="I17" s="7"/>
      <c r="J17" s="7"/>
      <c r="K17" s="55"/>
      <c r="L17" s="101"/>
      <c r="M17" s="101"/>
      <c r="N17" s="7"/>
      <c r="O17" s="7"/>
      <c r="P17" s="7"/>
      <c r="Q17" s="7"/>
      <c r="R17" s="7"/>
      <c r="S17" s="25"/>
      <c r="T17" s="7"/>
      <c r="U17" s="7"/>
      <c r="V17" s="55"/>
      <c r="W17" s="7"/>
      <c r="X17" s="7"/>
      <c r="Y17" s="128"/>
      <c r="Z17" s="55"/>
      <c r="AA17" s="7"/>
      <c r="AB17" s="85" t="str">
        <f>IFERROR(VLOOKUP(AE17,'пр.взв'!$D$6:$Q$70,2,0),"")</f>
        <v>ДУЛОВ Владислав</v>
      </c>
      <c r="AC17" s="85" t="str">
        <f>IFERROR(VLOOKUP(AE17,'пр.взв'!$D$6:$Q$70,5,0),"")</f>
        <v>КМС</v>
      </c>
      <c r="AD17" s="86" t="str">
        <f>IFERROR(VLOOKUP(AE17,'пр.взв'!$D$6:$Q$70,8,0),"")</f>
        <v>Р.Башкортостан</v>
      </c>
      <c r="AE17" s="87">
        <v>26.0</v>
      </c>
      <c r="AF17" s="7"/>
      <c r="AG17" s="77" t="s">
        <v>277</v>
      </c>
      <c r="AH17" s="113" t="str">
        <f>IF(I61=""," ",IF(I61=G57,G65,G57))</f>
        <v> </v>
      </c>
      <c r="AI17" s="77">
        <v>12.0</v>
      </c>
      <c r="AJ17" s="7"/>
      <c r="AK17" s="7">
        <v>14.0</v>
      </c>
      <c r="AL17" s="7"/>
      <c r="AM17" s="7"/>
      <c r="AN17" s="7"/>
      <c r="AO17" s="7"/>
    </row>
    <row r="18" ht="12.0" customHeight="1">
      <c r="A18" s="88"/>
      <c r="B18" s="89"/>
      <c r="C18" s="89"/>
      <c r="D18" s="89"/>
      <c r="E18" s="104">
        <v>25.0</v>
      </c>
      <c r="F18" s="117"/>
      <c r="G18" s="91"/>
      <c r="H18" s="25"/>
      <c r="I18" s="7"/>
      <c r="J18" s="7"/>
      <c r="K18" s="55"/>
      <c r="L18" s="7"/>
      <c r="M18" s="25"/>
      <c r="N18" s="7"/>
      <c r="O18" s="7"/>
      <c r="P18" s="7"/>
      <c r="Q18" s="7"/>
      <c r="R18" s="7"/>
      <c r="S18" s="25"/>
      <c r="T18" s="7"/>
      <c r="U18" s="7"/>
      <c r="V18" s="55"/>
      <c r="W18" s="7"/>
      <c r="X18" s="7"/>
      <c r="Y18" s="7"/>
      <c r="Z18" s="119"/>
      <c r="AA18" s="95">
        <v>26.0</v>
      </c>
      <c r="AB18" s="89"/>
      <c r="AC18" s="89"/>
      <c r="AD18" s="89"/>
      <c r="AE18" s="94"/>
      <c r="AF18" s="7"/>
      <c r="AG18" s="77" t="s">
        <v>277</v>
      </c>
      <c r="AH18" s="113" t="str">
        <f>IF(W12=""," ",IF(W12=Y8,Y16,Y8))</f>
        <v> </v>
      </c>
      <c r="AI18" s="77">
        <v>13.0</v>
      </c>
      <c r="AJ18" s="7"/>
      <c r="AK18" s="7">
        <v>15.0</v>
      </c>
      <c r="AL18" s="7"/>
      <c r="AM18" s="7"/>
      <c r="AN18" s="7"/>
      <c r="AO18" s="7"/>
    </row>
    <row r="19" ht="12.0" customHeight="1">
      <c r="A19" s="95">
        <v>57.0</v>
      </c>
      <c r="B19" s="96" t="str">
        <f>IFERROR(VLOOKUP(A19,'пр.взв'!$D$6:$Q$70,2,0),"")</f>
        <v/>
      </c>
      <c r="C19" s="96" t="str">
        <f>IFERROR(VLOOKUP(A19,'пр.взв'!$D$6:$Q$70,5,0),"")</f>
        <v/>
      </c>
      <c r="D19" s="97" t="str">
        <f>IFERROR(VLOOKUP(A19,'пр.взв'!$D$6:$Q$70,8,0),"")</f>
        <v/>
      </c>
      <c r="E19" s="120"/>
      <c r="F19" s="91"/>
      <c r="G19" s="91"/>
      <c r="H19" s="100"/>
      <c r="I19" s="7"/>
      <c r="J19" s="7"/>
      <c r="K19" s="55"/>
      <c r="L19" s="7"/>
      <c r="M19" s="25"/>
      <c r="N19" s="7"/>
      <c r="O19" s="7"/>
      <c r="P19" s="7"/>
      <c r="Q19" s="7"/>
      <c r="R19" s="7"/>
      <c r="S19" s="25"/>
      <c r="T19" s="7"/>
      <c r="U19" s="7"/>
      <c r="V19" s="55"/>
      <c r="W19" s="7"/>
      <c r="X19" s="7"/>
      <c r="Y19" s="7"/>
      <c r="Z19" s="7"/>
      <c r="AA19" s="122"/>
      <c r="AB19" s="96" t="str">
        <f>IFERROR(VLOOKUP(AE19,'пр.взв'!$D$6:$Q$70,2,0),"")</f>
        <v/>
      </c>
      <c r="AC19" s="96" t="str">
        <f>IFERROR(VLOOKUP(AE19,'пр.взв'!$D$6:$Q$70,5,0),"")</f>
        <v/>
      </c>
      <c r="AD19" s="97" t="str">
        <f>IFERROR(VLOOKUP(AE19,'пр.взв'!$D$6:$Q$70,8,0),"")</f>
        <v/>
      </c>
      <c r="AE19" s="104">
        <v>58.0</v>
      </c>
      <c r="AF19" s="7"/>
      <c r="AG19" s="77" t="s">
        <v>277</v>
      </c>
      <c r="AH19" s="113" t="str">
        <f>IF(W28=""," ",IF(W28=Y24,Y32,Y24))</f>
        <v> </v>
      </c>
      <c r="AI19" s="77">
        <v>14.0</v>
      </c>
      <c r="AJ19" s="7"/>
      <c r="AK19" s="7">
        <v>16.0</v>
      </c>
      <c r="AL19" s="7"/>
      <c r="AM19" s="7"/>
      <c r="AN19" s="7"/>
      <c r="AO19" s="7"/>
    </row>
    <row r="20" ht="12.0" customHeight="1">
      <c r="A20" s="106"/>
      <c r="B20" s="107"/>
      <c r="C20" s="107"/>
      <c r="D20" s="107"/>
      <c r="E20" s="91"/>
      <c r="F20" s="91"/>
      <c r="G20" s="91"/>
      <c r="H20" s="25"/>
      <c r="I20" s="7"/>
      <c r="J20" s="7"/>
      <c r="K20" s="109"/>
      <c r="L20" s="111"/>
      <c r="M20" s="110"/>
      <c r="N20" s="7"/>
      <c r="O20" s="7"/>
      <c r="P20" s="7"/>
      <c r="Q20" s="7"/>
      <c r="R20" s="7"/>
      <c r="S20" s="25"/>
      <c r="T20" s="111"/>
      <c r="U20" s="109"/>
      <c r="V20" s="55"/>
      <c r="W20" s="7"/>
      <c r="X20" s="7"/>
      <c r="Y20" s="7"/>
      <c r="Z20" s="7"/>
      <c r="AA20" s="7"/>
      <c r="AB20" s="107"/>
      <c r="AC20" s="107"/>
      <c r="AD20" s="107"/>
      <c r="AE20" s="112"/>
      <c r="AF20" s="7"/>
      <c r="AG20" s="77" t="s">
        <v>277</v>
      </c>
      <c r="AH20" s="113" t="str">
        <f>IF(W45=""," ",IF(W45=Y41,Y49,Y41))</f>
        <v> </v>
      </c>
      <c r="AI20" s="77">
        <v>15.0</v>
      </c>
      <c r="AJ20" s="7"/>
      <c r="AK20" s="7">
        <v>17.0</v>
      </c>
      <c r="AL20" s="7"/>
      <c r="AM20" s="7"/>
      <c r="AN20" s="7"/>
      <c r="AO20" s="7"/>
    </row>
    <row r="21" ht="12.0" customHeight="1">
      <c r="A21" s="84">
        <v>5.0</v>
      </c>
      <c r="B21" s="85" t="str">
        <f>IFERROR(VLOOKUP(A21,'пр.взв'!$D$6:$Q$70,2,0),"")</f>
        <v>КРАСАВЦЕВ Александр</v>
      </c>
      <c r="C21" s="85" t="str">
        <f>IFERROR(VLOOKUP(A21,'пр.взв'!$D$6:$Q$70,5,0),"")</f>
        <v>МС</v>
      </c>
      <c r="D21" s="86" t="str">
        <f>IFERROR(VLOOKUP(A21,'пр.взв'!$D$6:$Q$70,8,0),"")</f>
        <v>Московская</v>
      </c>
      <c r="E21" s="7"/>
      <c r="F21" s="7"/>
      <c r="G21" s="78"/>
      <c r="H21" s="78"/>
      <c r="I21" s="110"/>
      <c r="J21" s="110"/>
      <c r="K21" s="114"/>
      <c r="L21" s="129"/>
      <c r="M21" s="7"/>
      <c r="N21" s="7"/>
      <c r="O21" s="7"/>
      <c r="P21" s="7"/>
      <c r="Q21" s="7"/>
      <c r="R21" s="7"/>
      <c r="S21" s="7"/>
      <c r="T21" s="55"/>
      <c r="U21" s="114"/>
      <c r="V21" s="55"/>
      <c r="W21" s="7"/>
      <c r="X21" s="7"/>
      <c r="Y21" s="7"/>
      <c r="Z21" s="7"/>
      <c r="AA21" s="7"/>
      <c r="AB21" s="85" t="str">
        <f>IFERROR(VLOOKUP(AE21,'пр.взв'!$D$6:$Q$70,2,0),"")</f>
        <v>САИДОВ Магомед</v>
      </c>
      <c r="AC21" s="85" t="str">
        <f>IFERROR(VLOOKUP(AE21,'пр.взв'!$D$6:$Q$70,5,0),"")</f>
        <v>КМС</v>
      </c>
      <c r="AD21" s="86" t="str">
        <f>IFERROR(VLOOKUP(AE21,'пр.взв'!$D$6:$Q$70,8,0),"")</f>
        <v>Р.Дагестан</v>
      </c>
      <c r="AE21" s="116">
        <v>6.0</v>
      </c>
      <c r="AF21" s="7"/>
      <c r="AG21" s="77" t="s">
        <v>277</v>
      </c>
      <c r="AH21" s="113" t="str">
        <f>IF(W61=""," ",IF(W61=Y57,Y65,Y57))</f>
        <v> </v>
      </c>
      <c r="AI21" s="77">
        <v>16.0</v>
      </c>
      <c r="AJ21" s="7"/>
      <c r="AK21" s="7">
        <v>18.0</v>
      </c>
      <c r="AL21" s="7"/>
      <c r="AM21" s="7"/>
      <c r="AN21" s="7"/>
      <c r="AO21" s="7"/>
    </row>
    <row r="22" ht="12.0" customHeight="1">
      <c r="A22" s="88"/>
      <c r="B22" s="89"/>
      <c r="C22" s="89"/>
      <c r="D22" s="89"/>
      <c r="E22" s="90">
        <v>5.0</v>
      </c>
      <c r="F22" s="91"/>
      <c r="G22" s="92"/>
      <c r="H22" s="25"/>
      <c r="I22" s="123"/>
      <c r="J22" s="110"/>
      <c r="K22" s="130"/>
      <c r="L22" s="129"/>
      <c r="M22" s="7"/>
      <c r="N22" s="7"/>
      <c r="O22" s="7"/>
      <c r="P22" s="7"/>
      <c r="Q22" s="7"/>
      <c r="R22" s="118"/>
      <c r="S22" s="7"/>
      <c r="T22" s="55"/>
      <c r="U22" s="131"/>
      <c r="V22" s="55"/>
      <c r="W22" s="7"/>
      <c r="X22" s="7"/>
      <c r="Y22" s="7"/>
      <c r="Z22" s="7"/>
      <c r="AA22" s="93">
        <v>6.0</v>
      </c>
      <c r="AB22" s="89"/>
      <c r="AC22" s="89"/>
      <c r="AD22" s="89"/>
      <c r="AE22" s="94"/>
      <c r="AF22" s="7"/>
      <c r="AG22" s="77">
        <v>17.0</v>
      </c>
      <c r="AH22" s="113" t="str">
        <f>IF(G8=""," ",IF(E6=G8,E10,E6))</f>
        <v> </v>
      </c>
      <c r="AI22" s="77">
        <v>17.0</v>
      </c>
      <c r="AJ22" s="7"/>
      <c r="AK22" s="7">
        <v>19.0</v>
      </c>
      <c r="AL22" s="7"/>
      <c r="AM22" s="7"/>
      <c r="AN22" s="7"/>
      <c r="AO22" s="7"/>
    </row>
    <row r="23" ht="12.0" customHeight="1">
      <c r="A23" s="95">
        <v>37.0</v>
      </c>
      <c r="B23" s="96" t="str">
        <f>IFERROR(VLOOKUP(A23,'пр.взв'!$D$6:$Q$70,2,0),"")</f>
        <v>СУЛТАНОВ Иман</v>
      </c>
      <c r="C23" s="96" t="str">
        <f>IFERROR(VLOOKUP(A23,'пр.взв'!$D$6:$Q$70,5,0),"")</f>
        <v>КМС</v>
      </c>
      <c r="D23" s="97" t="str">
        <f>IFERROR(VLOOKUP(A23,'пр.взв'!$D$6:$Q$70,8,0),"")</f>
        <v>Р.Дагестан</v>
      </c>
      <c r="E23" s="98"/>
      <c r="F23" s="99"/>
      <c r="G23" s="91"/>
      <c r="H23" s="100"/>
      <c r="I23" s="110"/>
      <c r="J23" s="123"/>
      <c r="K23" s="55"/>
      <c r="L23" s="129"/>
      <c r="M23" s="7"/>
      <c r="N23" s="7"/>
      <c r="O23" s="7"/>
      <c r="P23" s="7"/>
      <c r="Q23" s="7"/>
      <c r="R23" s="7"/>
      <c r="S23" s="7"/>
      <c r="T23" s="55"/>
      <c r="U23" s="131"/>
      <c r="V23" s="55"/>
      <c r="W23" s="7"/>
      <c r="X23" s="7"/>
      <c r="Y23" s="7"/>
      <c r="Z23" s="102"/>
      <c r="AA23" s="103"/>
      <c r="AB23" s="96" t="str">
        <f>IFERROR(VLOOKUP(AE23,'пр.взв'!$D$6:$Q$70,2,0),"")</f>
        <v/>
      </c>
      <c r="AC23" s="96" t="str">
        <f>IFERROR(VLOOKUP(AE23,'пр.взв'!$D$6:$Q$70,5,0),"")</f>
        <v/>
      </c>
      <c r="AD23" s="97" t="str">
        <f>IFERROR(VLOOKUP(AE23,'пр.взв'!$D$6:$Q$70,8,0),"")</f>
        <v/>
      </c>
      <c r="AE23" s="104">
        <v>38.0</v>
      </c>
      <c r="AF23" s="7"/>
      <c r="AG23" s="77">
        <v>18.0</v>
      </c>
      <c r="AH23" s="113" t="str">
        <f>IF(G16=""," ",IF(E14=G16,E18,E14))</f>
        <v> </v>
      </c>
      <c r="AI23" s="77">
        <v>18.0</v>
      </c>
      <c r="AJ23" s="7"/>
      <c r="AK23" s="7">
        <v>20.0</v>
      </c>
      <c r="AL23" s="7"/>
      <c r="AM23" s="7"/>
      <c r="AN23" s="7"/>
      <c r="AO23" s="7"/>
    </row>
    <row r="24" ht="12.0" customHeight="1">
      <c r="A24" s="106"/>
      <c r="B24" s="107"/>
      <c r="C24" s="107"/>
      <c r="D24" s="107"/>
      <c r="E24" s="91"/>
      <c r="F24" s="108"/>
      <c r="G24" s="109"/>
      <c r="H24" s="110"/>
      <c r="I24" s="123"/>
      <c r="J24" s="110"/>
      <c r="K24" s="55"/>
      <c r="L24" s="7"/>
      <c r="M24" s="55"/>
      <c r="N24" s="7"/>
      <c r="O24" s="7"/>
      <c r="P24" s="7"/>
      <c r="Q24" s="7"/>
      <c r="R24" s="7"/>
      <c r="S24" s="91"/>
      <c r="T24" s="55"/>
      <c r="U24" s="7"/>
      <c r="V24" s="55"/>
      <c r="W24" s="7"/>
      <c r="X24" s="7"/>
      <c r="Y24" s="109"/>
      <c r="Z24" s="55"/>
      <c r="AA24" s="7"/>
      <c r="AB24" s="107"/>
      <c r="AC24" s="107"/>
      <c r="AD24" s="107"/>
      <c r="AE24" s="112"/>
      <c r="AF24" s="7"/>
      <c r="AG24" s="77">
        <v>19.0</v>
      </c>
      <c r="AH24" s="113" t="str">
        <f>IF(G24=""," ",IF(E22=G24,E26,E22))</f>
        <v> </v>
      </c>
      <c r="AI24" s="77">
        <v>19.0</v>
      </c>
      <c r="AJ24" s="7"/>
      <c r="AK24" s="7">
        <v>21.0</v>
      </c>
      <c r="AL24" s="7"/>
      <c r="AM24" s="7"/>
      <c r="AN24" s="7"/>
      <c r="AO24" s="7"/>
    </row>
    <row r="25" ht="12.0" customHeight="1">
      <c r="A25" s="84">
        <v>21.0</v>
      </c>
      <c r="B25" s="85" t="str">
        <f>IFERROR(VLOOKUP(A25,'пр.взв'!$D$6:$Q$70,2,0),"")</f>
        <v>ПОДОЙНИЦЫН Константин</v>
      </c>
      <c r="C25" s="85" t="str">
        <f>IFERROR(VLOOKUP(A25,'пр.взв'!$D$6:$Q$70,5,0),"")</f>
        <v>КМС</v>
      </c>
      <c r="D25" s="86" t="str">
        <f>IFERROR(VLOOKUP(A25,'пр.взв'!$D$6:$Q$70,8,0),"")</f>
        <v>Р.Бурятия</v>
      </c>
      <c r="E25" s="7"/>
      <c r="F25" s="91"/>
      <c r="G25" s="114"/>
      <c r="H25" s="132"/>
      <c r="I25" s="110"/>
      <c r="J25" s="110"/>
      <c r="K25" s="130"/>
      <c r="L25" s="7"/>
      <c r="M25" s="133"/>
      <c r="N25" s="7"/>
      <c r="O25" s="123"/>
      <c r="P25" s="110"/>
      <c r="Q25" s="110"/>
      <c r="R25" s="118"/>
      <c r="S25" s="7"/>
      <c r="T25" s="55"/>
      <c r="U25" s="7"/>
      <c r="V25" s="55"/>
      <c r="W25" s="7"/>
      <c r="X25" s="102"/>
      <c r="Y25" s="114"/>
      <c r="Z25" s="55"/>
      <c r="AA25" s="7"/>
      <c r="AB25" s="85" t="str">
        <f>IFERROR(VLOOKUP(AE25,'пр.взв'!$D$6:$Q$70,2,0),"")</f>
        <v>ЗАЙНУТДИНОВ Ренас</v>
      </c>
      <c r="AC25" s="85" t="str">
        <f>IFERROR(VLOOKUP(AE25,'пр.взв'!$D$6:$Q$70,5,0),"")</f>
        <v>МСМК</v>
      </c>
      <c r="AD25" s="86" t="str">
        <f>IFERROR(VLOOKUP(AE25,'пр.взв'!$D$6:$Q$70,8,0),"")</f>
        <v>Р.Татарстан</v>
      </c>
      <c r="AE25" s="116">
        <v>22.0</v>
      </c>
      <c r="AF25" s="7"/>
      <c r="AG25" s="77">
        <v>20.0</v>
      </c>
      <c r="AH25" s="113" t="str">
        <f>IF(G32=""," ",IF(E30=G32,E34,E30))</f>
        <v> </v>
      </c>
      <c r="AI25" s="77">
        <v>20.0</v>
      </c>
      <c r="AJ25" s="7"/>
      <c r="AK25" s="7">
        <v>22.0</v>
      </c>
      <c r="AL25" s="7"/>
      <c r="AM25" s="7"/>
      <c r="AN25" s="7"/>
      <c r="AO25" s="7"/>
    </row>
    <row r="26" ht="12.0" customHeight="1">
      <c r="A26" s="88"/>
      <c r="B26" s="89"/>
      <c r="C26" s="89"/>
      <c r="D26" s="89"/>
      <c r="E26" s="104">
        <v>21.0</v>
      </c>
      <c r="F26" s="117"/>
      <c r="G26" s="91"/>
      <c r="H26" s="134"/>
      <c r="I26" s="110"/>
      <c r="J26" s="110"/>
      <c r="K26" s="55"/>
      <c r="L26" s="7"/>
      <c r="M26" s="55"/>
      <c r="N26" s="6"/>
      <c r="O26" s="6"/>
      <c r="P26" s="135" t="s">
        <v>278</v>
      </c>
      <c r="Q26" s="6"/>
      <c r="R26" s="6"/>
      <c r="S26" s="6"/>
      <c r="T26" s="55"/>
      <c r="U26" s="7"/>
      <c r="V26" s="55"/>
      <c r="W26" s="7"/>
      <c r="X26" s="55"/>
      <c r="Y26" s="7"/>
      <c r="Z26" s="119"/>
      <c r="AA26" s="95">
        <v>22.0</v>
      </c>
      <c r="AB26" s="89"/>
      <c r="AC26" s="89"/>
      <c r="AD26" s="89"/>
      <c r="AE26" s="94"/>
      <c r="AF26" s="7"/>
      <c r="AG26" s="77">
        <v>21.0</v>
      </c>
      <c r="AH26" s="113" t="str">
        <f>IF(G41=""," ",IF(E39=G41,E43,E39))</f>
        <v> </v>
      </c>
      <c r="AI26" s="77">
        <v>21.0</v>
      </c>
      <c r="AJ26" s="7"/>
      <c r="AK26" s="7">
        <v>23.0</v>
      </c>
      <c r="AL26" s="7"/>
      <c r="AM26" s="7"/>
      <c r="AN26" s="7"/>
      <c r="AO26" s="7"/>
    </row>
    <row r="27" ht="12.0" customHeight="1">
      <c r="A27" s="95">
        <v>53.0</v>
      </c>
      <c r="B27" s="96" t="str">
        <f>IFERROR(VLOOKUP(A27,'пр.взв'!$D$6:$Q$70,2,0),"")</f>
        <v/>
      </c>
      <c r="C27" s="96" t="str">
        <f>IFERROR(VLOOKUP(A27,'пр.взв'!$D$6:$Q$70,5,0),"")</f>
        <v/>
      </c>
      <c r="D27" s="97" t="str">
        <f>IFERROR(VLOOKUP(A27,'пр.взв'!$D$6:$Q$70,8,0),"")</f>
        <v/>
      </c>
      <c r="E27" s="120"/>
      <c r="F27" s="91"/>
      <c r="G27" s="91"/>
      <c r="H27" s="125"/>
      <c r="I27" s="110"/>
      <c r="J27" s="123"/>
      <c r="K27" s="55"/>
      <c r="L27" s="7"/>
      <c r="M27" s="55"/>
      <c r="N27" s="136" t="str">
        <f>IFERROR(VLOOKUP(AH8,'пр.взв'!$D$6:$Q$70,2,0),"")</f>
        <v/>
      </c>
      <c r="O27" s="137"/>
      <c r="P27" s="137"/>
      <c r="Q27" s="137"/>
      <c r="R27" s="138"/>
      <c r="S27" s="6"/>
      <c r="T27" s="55"/>
      <c r="U27" s="7"/>
      <c r="V27" s="55"/>
      <c r="W27" s="7"/>
      <c r="X27" s="55"/>
      <c r="Y27" s="7"/>
      <c r="Z27" s="7"/>
      <c r="AA27" s="122"/>
      <c r="AB27" s="96" t="str">
        <f>IFERROR(VLOOKUP(AE27,'пр.взв'!$D$6:$Q$70,2,0),"")</f>
        <v/>
      </c>
      <c r="AC27" s="96" t="str">
        <f>IFERROR(VLOOKUP(AE27,'пр.взв'!$D$6:$Q$70,5,0),"")</f>
        <v/>
      </c>
      <c r="AD27" s="97" t="str">
        <f>IFERROR(VLOOKUP(AE27,'пр.взв'!$D$6:$Q$70,8,0),"")</f>
        <v/>
      </c>
      <c r="AE27" s="104">
        <v>54.0</v>
      </c>
      <c r="AF27" s="7"/>
      <c r="AG27" s="77">
        <v>22.0</v>
      </c>
      <c r="AH27" s="113" t="str">
        <f>IF(G49=""," ",IF(E47=G49,E51,E47))</f>
        <v> </v>
      </c>
      <c r="AI27" s="77">
        <v>22.0</v>
      </c>
      <c r="AJ27" s="7"/>
      <c r="AK27" s="7">
        <v>24.0</v>
      </c>
      <c r="AL27" s="7"/>
      <c r="AM27" s="7"/>
      <c r="AN27" s="7"/>
      <c r="AO27" s="7"/>
    </row>
    <row r="28" ht="12.0" customHeight="1">
      <c r="A28" s="106"/>
      <c r="B28" s="107"/>
      <c r="C28" s="107"/>
      <c r="D28" s="107"/>
      <c r="E28" s="91"/>
      <c r="F28" s="91"/>
      <c r="G28" s="108"/>
      <c r="H28" s="110"/>
      <c r="I28" s="126"/>
      <c r="J28" s="139"/>
      <c r="K28" s="55"/>
      <c r="L28" s="7"/>
      <c r="M28" s="55"/>
      <c r="N28" s="140"/>
      <c r="O28" s="141"/>
      <c r="P28" s="141"/>
      <c r="Q28" s="141"/>
      <c r="R28" s="142"/>
      <c r="S28" s="6"/>
      <c r="T28" s="55"/>
      <c r="U28" s="7"/>
      <c r="V28" s="119"/>
      <c r="W28" s="126"/>
      <c r="X28" s="55"/>
      <c r="Y28" s="7"/>
      <c r="Z28" s="7"/>
      <c r="AA28" s="7"/>
      <c r="AB28" s="107"/>
      <c r="AC28" s="107"/>
      <c r="AD28" s="107"/>
      <c r="AE28" s="112"/>
      <c r="AF28" s="7"/>
      <c r="AG28" s="77">
        <v>23.0</v>
      </c>
      <c r="AH28" s="113" t="str">
        <f>IF(G57=""," ",IF(E55=G57,E59,E55))</f>
        <v> </v>
      </c>
      <c r="AI28" s="77">
        <v>23.0</v>
      </c>
      <c r="AJ28" s="7"/>
      <c r="AK28" s="7">
        <v>25.0</v>
      </c>
      <c r="AL28" s="7"/>
      <c r="AM28" s="7"/>
      <c r="AN28" s="7"/>
      <c r="AO28" s="7"/>
    </row>
    <row r="29" ht="12.0" customHeight="1">
      <c r="A29" s="84">
        <v>13.0</v>
      </c>
      <c r="B29" s="85" t="str">
        <f>IFERROR(VLOOKUP(A29,'пр.взв'!$D$6:$Q$70,2,0),"")</f>
        <v>БОГАЧЕВ Сергей</v>
      </c>
      <c r="C29" s="85" t="str">
        <f>IFERROR(VLOOKUP(A29,'пр.взв'!$D$6:$Q$70,5,0),"")</f>
        <v>КМС</v>
      </c>
      <c r="D29" s="86" t="str">
        <f>IFERROR(VLOOKUP(A29,'пр.взв'!$D$6:$Q$70,8,0),"")</f>
        <v>Красноярский</v>
      </c>
      <c r="E29" s="7"/>
      <c r="F29" s="7"/>
      <c r="G29" s="91"/>
      <c r="H29" s="123"/>
      <c r="I29" s="128"/>
      <c r="J29" s="110"/>
      <c r="K29" s="7"/>
      <c r="L29" s="7"/>
      <c r="M29" s="55"/>
      <c r="N29" s="6"/>
      <c r="O29" s="6"/>
      <c r="P29" s="143"/>
      <c r="Q29" s="6"/>
      <c r="R29" s="6"/>
      <c r="S29" s="6"/>
      <c r="T29" s="55"/>
      <c r="U29" s="7"/>
      <c r="V29" s="7"/>
      <c r="W29" s="128"/>
      <c r="X29" s="55"/>
      <c r="Y29" s="7"/>
      <c r="Z29" s="7"/>
      <c r="AA29" s="7"/>
      <c r="AB29" s="85" t="str">
        <f>IFERROR(VLOOKUP(AE29,'пр.взв'!$D$6:$Q$70,2,0),"")</f>
        <v>КОБЕНОВ Степан</v>
      </c>
      <c r="AC29" s="85" t="str">
        <f>IFERROR(VLOOKUP(AE29,'пр.взв'!$D$6:$Q$70,5,0),"")</f>
        <v>ЗМС</v>
      </c>
      <c r="AD29" s="86" t="str">
        <f>IFERROR(VLOOKUP(AE29,'пр.взв'!$D$6:$Q$70,8,0),"")</f>
        <v>Р.Алтай</v>
      </c>
      <c r="AE29" s="116">
        <v>14.0</v>
      </c>
      <c r="AF29" s="7"/>
      <c r="AG29" s="77">
        <v>24.0</v>
      </c>
      <c r="AH29" s="113" t="str">
        <f>IF(G65=""," ",IF(E63=G65,E67,E63))</f>
        <v> </v>
      </c>
      <c r="AI29" s="77">
        <v>24.0</v>
      </c>
      <c r="AJ29" s="7"/>
      <c r="AK29" s="7">
        <v>26.0</v>
      </c>
      <c r="AL29" s="7"/>
      <c r="AM29" s="7"/>
      <c r="AN29" s="7"/>
      <c r="AO29" s="7"/>
    </row>
    <row r="30" ht="12.0" customHeight="1">
      <c r="A30" s="88"/>
      <c r="B30" s="89"/>
      <c r="C30" s="89"/>
      <c r="D30" s="89"/>
      <c r="E30" s="90">
        <v>13.0</v>
      </c>
      <c r="F30" s="91"/>
      <c r="G30" s="91"/>
      <c r="H30" s="124"/>
      <c r="I30" s="7"/>
      <c r="J30" s="7"/>
      <c r="K30" s="7"/>
      <c r="L30" s="7"/>
      <c r="M30" s="55"/>
      <c r="N30" s="6"/>
      <c r="O30" s="6"/>
      <c r="P30" s="6"/>
      <c r="Q30" s="6"/>
      <c r="R30" s="6"/>
      <c r="S30" s="6"/>
      <c r="T30" s="55"/>
      <c r="U30" s="7"/>
      <c r="V30" s="7"/>
      <c r="W30" s="7"/>
      <c r="X30" s="55"/>
      <c r="Y30" s="7"/>
      <c r="Z30" s="7"/>
      <c r="AA30" s="93">
        <v>14.0</v>
      </c>
      <c r="AB30" s="89"/>
      <c r="AC30" s="89"/>
      <c r="AD30" s="89"/>
      <c r="AE30" s="94"/>
      <c r="AF30" s="7"/>
      <c r="AG30" s="77">
        <v>25.0</v>
      </c>
      <c r="AH30" s="113" t="str">
        <f>IF(Y8=""," ",IF(Y8=AA6,AA10,AA6))</f>
        <v> </v>
      </c>
      <c r="AI30" s="77">
        <v>25.0</v>
      </c>
      <c r="AJ30" s="7"/>
      <c r="AK30" s="7">
        <v>27.0</v>
      </c>
      <c r="AL30" s="7"/>
      <c r="AM30" s="7"/>
      <c r="AN30" s="7"/>
      <c r="AO30" s="7"/>
    </row>
    <row r="31" ht="12.0" customHeight="1">
      <c r="A31" s="95">
        <v>45.0</v>
      </c>
      <c r="B31" s="96" t="str">
        <f>IFERROR(VLOOKUP(A31,'пр.взв'!$D$6:$Q$70,2,0),"")</f>
        <v/>
      </c>
      <c r="C31" s="96" t="str">
        <f>IFERROR(VLOOKUP(A31,'пр.взв'!$D$6:$Q$70,5,0),"")</f>
        <v/>
      </c>
      <c r="D31" s="97" t="str">
        <f>IFERROR(VLOOKUP(A31,'пр.взв'!$D$6:$Q$70,8,0),"")</f>
        <v/>
      </c>
      <c r="E31" s="98"/>
      <c r="F31" s="99"/>
      <c r="G31" s="91"/>
      <c r="H31" s="125"/>
      <c r="I31" s="7"/>
      <c r="J31" s="7"/>
      <c r="K31" s="7"/>
      <c r="L31" s="7"/>
      <c r="M31" s="55"/>
      <c r="N31" s="6"/>
      <c r="O31" s="6"/>
      <c r="P31" s="135" t="s">
        <v>279</v>
      </c>
      <c r="Q31" s="6"/>
      <c r="R31" s="6"/>
      <c r="S31" s="6"/>
      <c r="T31" s="55"/>
      <c r="U31" s="7"/>
      <c r="V31" s="7"/>
      <c r="W31" s="7"/>
      <c r="X31" s="55"/>
      <c r="Y31" s="7"/>
      <c r="Z31" s="102"/>
      <c r="AA31" s="103"/>
      <c r="AB31" s="96" t="str">
        <f>IFERROR(VLOOKUP(AE31,'пр.взв'!$D$6:$Q$70,2,0),"")</f>
        <v/>
      </c>
      <c r="AC31" s="96" t="str">
        <f>IFERROR(VLOOKUP(AE31,'пр.взв'!$D$6:$Q$70,5,0),"")</f>
        <v/>
      </c>
      <c r="AD31" s="97" t="str">
        <f>IFERROR(VLOOKUP(AE31,'пр.взв'!$D$6:$Q$70,8,0),"")</f>
        <v/>
      </c>
      <c r="AE31" s="104">
        <v>46.0</v>
      </c>
      <c r="AF31" s="7"/>
      <c r="AG31" s="77">
        <v>26.0</v>
      </c>
      <c r="AH31" s="113" t="str">
        <f>IF(Y16=""," ",IF(Y16=AA14,AA18,AA14))</f>
        <v> </v>
      </c>
      <c r="AI31" s="77">
        <v>26.0</v>
      </c>
      <c r="AJ31" s="7"/>
      <c r="AK31" s="7">
        <v>28.0</v>
      </c>
      <c r="AL31" s="7"/>
      <c r="AM31" s="7"/>
      <c r="AN31" s="7"/>
      <c r="AO31" s="7"/>
    </row>
    <row r="32" ht="12.0" customHeight="1">
      <c r="A32" s="106"/>
      <c r="B32" s="107"/>
      <c r="C32" s="107"/>
      <c r="D32" s="107"/>
      <c r="E32" s="91"/>
      <c r="F32" s="108"/>
      <c r="G32" s="126"/>
      <c r="H32" s="127"/>
      <c r="I32" s="7"/>
      <c r="J32" s="7"/>
      <c r="K32" s="7"/>
      <c r="L32" s="7"/>
      <c r="M32" s="55"/>
      <c r="N32" s="144"/>
      <c r="O32" s="6"/>
      <c r="P32" s="6"/>
      <c r="Q32" s="6"/>
      <c r="R32" s="6"/>
      <c r="S32" s="6"/>
      <c r="T32" s="55"/>
      <c r="U32" s="7"/>
      <c r="V32" s="7"/>
      <c r="W32" s="7"/>
      <c r="X32" s="119"/>
      <c r="Y32" s="126"/>
      <c r="Z32" s="55"/>
      <c r="AA32" s="7"/>
      <c r="AB32" s="107"/>
      <c r="AC32" s="107"/>
      <c r="AD32" s="107"/>
      <c r="AE32" s="112"/>
      <c r="AF32" s="7"/>
      <c r="AG32" s="77">
        <v>27.0</v>
      </c>
      <c r="AH32" s="113" t="str">
        <f>IF(Y24=""," ",IF(Y24=AA22,AA26,AA22))</f>
        <v> </v>
      </c>
      <c r="AI32" s="77">
        <v>27.0</v>
      </c>
      <c r="AJ32" s="7"/>
      <c r="AK32" s="7">
        <v>29.0</v>
      </c>
      <c r="AL32" s="7"/>
      <c r="AM32" s="7"/>
      <c r="AN32" s="7"/>
      <c r="AO32" s="7"/>
    </row>
    <row r="33" ht="12.0" customHeight="1">
      <c r="A33" s="84">
        <v>29.0</v>
      </c>
      <c r="B33" s="85" t="str">
        <f>IFERROR(VLOOKUP(A33,'пр.взв'!$D$6:$Q$70,2,0),"")</f>
        <v>ПОДКОВАЛЬНИКОВ Никита</v>
      </c>
      <c r="C33" s="85" t="str">
        <f>IFERROR(VLOOKUP(A33,'пр.взв'!$D$6:$Q$70,5,0),"")</f>
        <v>МС</v>
      </c>
      <c r="D33" s="86" t="str">
        <f>IFERROR(VLOOKUP(A33,'пр.взв'!$D$6:$Q$70,8,0),"")</f>
        <v>Самарская</v>
      </c>
      <c r="E33" s="7"/>
      <c r="F33" s="91"/>
      <c r="G33" s="128"/>
      <c r="H33" s="100"/>
      <c r="I33" s="7"/>
      <c r="J33" s="7"/>
      <c r="K33" s="7"/>
      <c r="L33" s="7"/>
      <c r="M33" s="55"/>
      <c r="N33" s="136" t="str">
        <f>IFERROR(VLOOKUP(N32,'пр.взв'!$D$6:$Q$70,2,0),"")</f>
        <v/>
      </c>
      <c r="O33" s="137"/>
      <c r="P33" s="137"/>
      <c r="Q33" s="137"/>
      <c r="R33" s="138"/>
      <c r="S33" s="6"/>
      <c r="T33" s="55"/>
      <c r="U33" s="7"/>
      <c r="V33" s="7"/>
      <c r="W33" s="7"/>
      <c r="X33" s="7"/>
      <c r="Y33" s="128"/>
      <c r="Z33" s="55"/>
      <c r="AA33" s="7"/>
      <c r="AB33" s="85" t="str">
        <f>IFERROR(VLOOKUP(AE33,'пр.взв'!$D$6:$Q$70,2,0),"")</f>
        <v>АХТЕМИРОВ Темирхан</v>
      </c>
      <c r="AC33" s="85" t="str">
        <f>IFERROR(VLOOKUP(AE33,'пр.взв'!$D$6:$Q$70,5,0),"")</f>
        <v>КМС</v>
      </c>
      <c r="AD33" s="86" t="str">
        <f>IFERROR(VLOOKUP(AE33,'пр.взв'!$D$6:$Q$70,8,0),"")</f>
        <v>Тверская</v>
      </c>
      <c r="AE33" s="116">
        <v>30.0</v>
      </c>
      <c r="AF33" s="7"/>
      <c r="AG33" s="77">
        <v>28.0</v>
      </c>
      <c r="AH33" s="113" t="str">
        <f>IF(Y32=""," ",IF(Y32=AA30,AA34,AA30))</f>
        <v> </v>
      </c>
      <c r="AI33" s="77">
        <v>28.0</v>
      </c>
      <c r="AJ33" s="7"/>
      <c r="AK33" s="7">
        <v>30.0</v>
      </c>
      <c r="AL33" s="7"/>
      <c r="AM33" s="7"/>
      <c r="AN33" s="7"/>
      <c r="AO33" s="7"/>
    </row>
    <row r="34" ht="12.0" customHeight="1">
      <c r="A34" s="88"/>
      <c r="B34" s="89"/>
      <c r="C34" s="89"/>
      <c r="D34" s="89"/>
      <c r="E34" s="104">
        <v>29.0</v>
      </c>
      <c r="F34" s="117"/>
      <c r="G34" s="91"/>
      <c r="H34" s="25"/>
      <c r="I34" s="7"/>
      <c r="J34" s="7"/>
      <c r="K34" s="7"/>
      <c r="L34" s="7"/>
      <c r="M34" s="55"/>
      <c r="N34" s="140"/>
      <c r="O34" s="141"/>
      <c r="P34" s="141"/>
      <c r="Q34" s="141"/>
      <c r="R34" s="142"/>
      <c r="S34" s="6"/>
      <c r="T34" s="55"/>
      <c r="U34" s="7"/>
      <c r="V34" s="7"/>
      <c r="W34" s="7"/>
      <c r="X34" s="7"/>
      <c r="Y34" s="7"/>
      <c r="Z34" s="119"/>
      <c r="AA34" s="95">
        <v>30.0</v>
      </c>
      <c r="AB34" s="89"/>
      <c r="AC34" s="89"/>
      <c r="AD34" s="89"/>
      <c r="AE34" s="94"/>
      <c r="AF34" s="7"/>
      <c r="AG34" s="77">
        <v>29.0</v>
      </c>
      <c r="AH34" s="113" t="str">
        <f>IF(Y41=""," ",IF(Y41=AA39,AA43,AA39))</f>
        <v> </v>
      </c>
      <c r="AI34" s="77">
        <v>29.0</v>
      </c>
      <c r="AJ34" s="7"/>
      <c r="AK34" s="7">
        <v>31.0</v>
      </c>
      <c r="AL34" s="7"/>
      <c r="AM34" s="7"/>
      <c r="AN34" s="7"/>
      <c r="AO34" s="7"/>
    </row>
    <row r="35" ht="12.0" customHeight="1">
      <c r="A35" s="95">
        <v>61.0</v>
      </c>
      <c r="B35" s="96" t="str">
        <f>IFERROR(VLOOKUP(A35,'пр.взв'!$D$6:$Q$70,2,0),"")</f>
        <v/>
      </c>
      <c r="C35" s="96" t="str">
        <f>IFERROR(VLOOKUP(A35,'пр.взв'!$D$6:$Q$70,5,0),"")</f>
        <v/>
      </c>
      <c r="D35" s="97" t="str">
        <f>IFERROR(VLOOKUP(A35,'пр.взв'!$D$6:$Q$70,8,0),"")</f>
        <v/>
      </c>
      <c r="E35" s="120"/>
      <c r="F35" s="91"/>
      <c r="G35" s="91"/>
      <c r="H35" s="100"/>
      <c r="I35" s="7"/>
      <c r="J35" s="7"/>
      <c r="K35" s="7"/>
      <c r="L35" s="7"/>
      <c r="M35" s="55"/>
      <c r="N35" s="7"/>
      <c r="O35" s="7"/>
      <c r="P35" s="145"/>
      <c r="Q35" s="7"/>
      <c r="R35" s="7"/>
      <c r="S35" s="7"/>
      <c r="T35" s="55"/>
      <c r="U35" s="7"/>
      <c r="V35" s="7"/>
      <c r="W35" s="7"/>
      <c r="X35" s="7"/>
      <c r="Y35" s="7"/>
      <c r="Z35" s="7"/>
      <c r="AA35" s="122"/>
      <c r="AB35" s="96" t="str">
        <f>IFERROR(VLOOKUP(AE35,'пр.взв'!$D$6:$Q$70,2,0),"")</f>
        <v/>
      </c>
      <c r="AC35" s="96" t="str">
        <f>IFERROR(VLOOKUP(AE35,'пр.взв'!$D$6:$Q$70,5,0),"")</f>
        <v/>
      </c>
      <c r="AD35" s="97" t="str">
        <f>IFERROR(VLOOKUP(AE35,'пр.взв'!$D$6:$Q$70,8,0),"")</f>
        <v/>
      </c>
      <c r="AE35" s="104">
        <v>62.0</v>
      </c>
      <c r="AF35" s="7"/>
      <c r="AG35" s="77">
        <v>30.0</v>
      </c>
      <c r="AH35" s="113" t="str">
        <f>IF(Y49=""," ",IF(Y49=AA47,AA51,AA47))</f>
        <v> </v>
      </c>
      <c r="AI35" s="77">
        <v>30.0</v>
      </c>
      <c r="AJ35" s="7"/>
      <c r="AK35" s="7">
        <v>32.0</v>
      </c>
      <c r="AL35" s="7"/>
      <c r="AM35" s="7"/>
      <c r="AN35" s="7"/>
      <c r="AO35" s="7"/>
    </row>
    <row r="36" ht="12.0" customHeight="1">
      <c r="A36" s="106"/>
      <c r="B36" s="107"/>
      <c r="C36" s="107"/>
      <c r="D36" s="107"/>
      <c r="E36" s="91"/>
      <c r="F36" s="91"/>
      <c r="G36" s="91"/>
      <c r="H36" s="25"/>
      <c r="I36" s="7"/>
      <c r="J36" s="7"/>
      <c r="K36" s="7"/>
      <c r="L36" s="7"/>
      <c r="M36" s="146"/>
      <c r="N36" s="7"/>
      <c r="O36" s="7"/>
      <c r="P36" s="7"/>
      <c r="Q36" s="7"/>
      <c r="R36" s="7"/>
      <c r="S36" s="147"/>
      <c r="T36" s="55"/>
      <c r="U36" s="7"/>
      <c r="V36" s="7"/>
      <c r="W36" s="7"/>
      <c r="X36" s="7"/>
      <c r="Y36" s="7"/>
      <c r="Z36" s="7"/>
      <c r="AA36" s="7"/>
      <c r="AB36" s="107"/>
      <c r="AC36" s="107"/>
      <c r="AD36" s="107"/>
      <c r="AE36" s="112"/>
      <c r="AF36" s="7"/>
      <c r="AG36" s="77">
        <v>31.0</v>
      </c>
      <c r="AH36" s="113" t="str">
        <f t="shared" ref="AH36:AH37" si="1">IF(Y57=""," ",IF(Y57=AA55,AA59,AA55))</f>
        <v> </v>
      </c>
      <c r="AI36" s="77">
        <v>31.0</v>
      </c>
      <c r="AJ36" s="7"/>
      <c r="AK36" s="7">
        <v>33.0</v>
      </c>
      <c r="AL36" s="7"/>
      <c r="AM36" s="7"/>
      <c r="AN36" s="7"/>
      <c r="AO36" s="7"/>
    </row>
    <row r="37" ht="3.0" customHeight="1">
      <c r="A37" s="148"/>
      <c r="B37" s="7"/>
      <c r="C37" s="7"/>
      <c r="D37" s="149"/>
      <c r="E37" s="91"/>
      <c r="F37" s="91"/>
      <c r="G37" s="91"/>
      <c r="H37" s="7"/>
      <c r="I37" s="110"/>
      <c r="J37" s="7"/>
      <c r="K37" s="7"/>
      <c r="L37" s="7"/>
      <c r="M37" s="150"/>
      <c r="N37" s="7"/>
      <c r="O37" s="7"/>
      <c r="P37" s="7"/>
      <c r="Q37" s="7"/>
      <c r="R37" s="7"/>
      <c r="S37" s="151"/>
      <c r="T37" s="55"/>
      <c r="U37" s="7"/>
      <c r="V37" s="7"/>
      <c r="W37" s="7"/>
      <c r="X37" s="7"/>
      <c r="Y37" s="7"/>
      <c r="Z37" s="7"/>
      <c r="AA37" s="7"/>
      <c r="AB37" s="7"/>
      <c r="AC37" s="7"/>
      <c r="AD37" s="149"/>
      <c r="AE37" s="148"/>
      <c r="AF37" s="7"/>
      <c r="AG37" s="7"/>
      <c r="AH37" s="113" t="str">
        <f t="shared" si="1"/>
        <v> </v>
      </c>
      <c r="AI37" s="77">
        <v>32.0</v>
      </c>
      <c r="AJ37" s="7"/>
      <c r="AK37" s="7">
        <v>34.0</v>
      </c>
      <c r="AL37" s="7"/>
      <c r="AM37" s="7"/>
      <c r="AN37" s="7"/>
      <c r="AO37" s="7"/>
    </row>
    <row r="38" ht="12.0" customHeight="1">
      <c r="A38" s="84">
        <v>3.0</v>
      </c>
      <c r="B38" s="85" t="str">
        <f>IFERROR(VLOOKUP(A38,'пр.взв'!$D$6:$Q$70,2,0),"")</f>
        <v>НОВИКОВ Никита</v>
      </c>
      <c r="C38" s="85" t="str">
        <f>IFERROR(VLOOKUP(A38,'пр.взв'!$D$6:$Q$70,5,0),"")</f>
        <v>КМС</v>
      </c>
      <c r="D38" s="86" t="str">
        <f>IFERROR(VLOOKUP(A38,'пр.взв'!$D$6:$Q$70,8,0),"")</f>
        <v>Р.Татарстан</v>
      </c>
      <c r="E38" s="7"/>
      <c r="F38" s="7"/>
      <c r="G38" s="78"/>
      <c r="H38" s="7"/>
      <c r="I38" s="78"/>
      <c r="J38" s="7"/>
      <c r="K38" s="7"/>
      <c r="L38" s="7"/>
      <c r="M38" s="152"/>
      <c r="N38" s="7"/>
      <c r="O38" s="7"/>
      <c r="P38" s="7"/>
      <c r="Q38" s="7"/>
      <c r="R38" s="7"/>
      <c r="S38" s="153"/>
      <c r="T38" s="55"/>
      <c r="U38" s="7"/>
      <c r="V38" s="7"/>
      <c r="W38" s="7"/>
      <c r="X38" s="7"/>
      <c r="Y38" s="7"/>
      <c r="Z38" s="7"/>
      <c r="AA38" s="7"/>
      <c r="AB38" s="85" t="str">
        <f>IFERROR(VLOOKUP(AE38,'пр.взв'!$D$6:$Q$70,2,0),"")</f>
        <v>СОРОКИН Алексей</v>
      </c>
      <c r="AC38" s="85" t="str">
        <f>IFERROR(VLOOKUP(AE38,'пр.взв'!$D$6:$Q$70,5,0),"")</f>
        <v>КМС</v>
      </c>
      <c r="AD38" s="86" t="str">
        <f>IFERROR(VLOOKUP(AE38,'пр.взв'!$D$6:$Q$70,8,0),"")</f>
        <v>Р.Коми</v>
      </c>
      <c r="AE38" s="116">
        <v>4.0</v>
      </c>
      <c r="AF38" s="7"/>
      <c r="AG38" s="77">
        <v>32.0</v>
      </c>
      <c r="AH38" s="113" t="str">
        <f>IF(Y65=""," ",IF(Y65=AA63,AA67,AA63))</f>
        <v> </v>
      </c>
      <c r="AI38" s="77">
        <v>32.0</v>
      </c>
      <c r="AJ38" s="7"/>
      <c r="AK38" s="7">
        <v>35.0</v>
      </c>
      <c r="AL38" s="7"/>
      <c r="AM38" s="7"/>
      <c r="AN38" s="7"/>
      <c r="AO38" s="7"/>
    </row>
    <row r="39" ht="12.0" customHeight="1">
      <c r="A39" s="88"/>
      <c r="B39" s="89"/>
      <c r="C39" s="89"/>
      <c r="D39" s="89"/>
      <c r="E39" s="90"/>
      <c r="F39" s="91"/>
      <c r="G39" s="92"/>
      <c r="H39" s="25"/>
      <c r="I39" s="123"/>
      <c r="J39" s="78"/>
      <c r="K39" s="7"/>
      <c r="L39" s="7"/>
      <c r="M39" s="55"/>
      <c r="N39" s="7"/>
      <c r="O39" s="7"/>
      <c r="P39" s="78" t="s">
        <v>280</v>
      </c>
      <c r="Q39" s="7"/>
      <c r="R39" s="7"/>
      <c r="S39" s="7"/>
      <c r="T39" s="55"/>
      <c r="U39" s="7"/>
      <c r="V39" s="7"/>
      <c r="W39" s="7"/>
      <c r="X39" s="7"/>
      <c r="Y39" s="7"/>
      <c r="Z39" s="7"/>
      <c r="AA39" s="93"/>
      <c r="AB39" s="89"/>
      <c r="AC39" s="89"/>
      <c r="AD39" s="89"/>
      <c r="AE39" s="94"/>
      <c r="AF39" s="7"/>
      <c r="AG39" s="77">
        <v>33.0</v>
      </c>
      <c r="AH39" s="113" t="str">
        <f>IF(E6=""," ",IF(E6=A5,A7,A5))</f>
        <v> </v>
      </c>
      <c r="AI39" s="77">
        <v>33.0</v>
      </c>
      <c r="AJ39" s="7"/>
      <c r="AK39" s="7">
        <v>36.0</v>
      </c>
      <c r="AL39" s="7"/>
      <c r="AM39" s="7"/>
      <c r="AN39" s="7"/>
      <c r="AO39" s="7"/>
    </row>
    <row r="40" ht="12.0" customHeight="1">
      <c r="A40" s="95">
        <v>35.0</v>
      </c>
      <c r="B40" s="96" t="str">
        <f>IFERROR(VLOOKUP(A40,'пр.взв'!$D$6:$Q$70,2,0),"")</f>
        <v>БЕЛОНОГОВ Михаил</v>
      </c>
      <c r="C40" s="96" t="str">
        <f>IFERROR(VLOOKUP(A40,'пр.взв'!$D$6:$Q$70,5,0),"")</f>
        <v>МС</v>
      </c>
      <c r="D40" s="97" t="str">
        <f>IFERROR(VLOOKUP(A40,'пр.взв'!$D$6:$Q$70,8,0),"")</f>
        <v>Пермский</v>
      </c>
      <c r="E40" s="98"/>
      <c r="F40" s="99"/>
      <c r="G40" s="91"/>
      <c r="H40" s="100"/>
      <c r="I40" s="110"/>
      <c r="J40" s="7"/>
      <c r="K40" s="7"/>
      <c r="L40" s="7"/>
      <c r="M40" s="154" t="str">
        <f>AH70</f>
        <v> </v>
      </c>
      <c r="N40" s="7" t="str">
        <f>IF(N32=""," ",IF(M36=N32,S36,M36))</f>
        <v> </v>
      </c>
      <c r="O40" s="7"/>
      <c r="P40" s="7"/>
      <c r="Q40" s="7"/>
      <c r="R40" s="7"/>
      <c r="S40" s="7"/>
      <c r="T40" s="55"/>
      <c r="U40" s="7"/>
      <c r="V40" s="7"/>
      <c r="W40" s="7"/>
      <c r="X40" s="7"/>
      <c r="Y40" s="7"/>
      <c r="Z40" s="102"/>
      <c r="AA40" s="103"/>
      <c r="AB40" s="96" t="str">
        <f>IFERROR(VLOOKUP(AE40,'пр.взв'!$D$6:$Q$70,2,0),"")</f>
        <v>АБДУЛАЗИЗОВ Камиль</v>
      </c>
      <c r="AC40" s="96" t="str">
        <f>IFERROR(VLOOKUP(AE40,'пр.взв'!$D$6:$Q$70,5,0),"")</f>
        <v>МСМК</v>
      </c>
      <c r="AD40" s="97" t="str">
        <f>IFERROR(VLOOKUP(AE40,'пр.взв'!$D$6:$Q$70,8,0),"")</f>
        <v>Москва</v>
      </c>
      <c r="AE40" s="104">
        <v>36.0</v>
      </c>
      <c r="AF40" s="7"/>
      <c r="AG40" s="77"/>
      <c r="AH40" s="113">
        <f>IF(E14=""," ",IF(E14=A13,A15,A13))</f>
        <v>41</v>
      </c>
      <c r="AI40" s="77">
        <v>34.0</v>
      </c>
      <c r="AJ40" s="7"/>
      <c r="AK40" s="7">
        <v>37.0</v>
      </c>
      <c r="AL40" s="7"/>
      <c r="AM40" s="7"/>
      <c r="AN40" s="7"/>
      <c r="AO40" s="7"/>
      <c r="AP40" s="7"/>
      <c r="AQ40" s="7"/>
    </row>
    <row r="41" ht="12.0" customHeight="1">
      <c r="A41" s="106"/>
      <c r="B41" s="107"/>
      <c r="C41" s="107"/>
      <c r="D41" s="107"/>
      <c r="E41" s="91"/>
      <c r="F41" s="108"/>
      <c r="G41" s="109"/>
      <c r="H41" s="110"/>
      <c r="I41" s="123"/>
      <c r="J41" s="7"/>
      <c r="K41" s="7"/>
      <c r="L41" s="7"/>
      <c r="M41" s="133"/>
      <c r="N41" s="136" t="str">
        <f>IFERROR(VLOOKUP(N40,'пр.взв'!$D$6:$Q$70,2,0),"")</f>
        <v/>
      </c>
      <c r="O41" s="137"/>
      <c r="P41" s="137"/>
      <c r="Q41" s="137"/>
      <c r="R41" s="138"/>
      <c r="S41" s="7"/>
      <c r="T41" s="55"/>
      <c r="U41" s="7"/>
      <c r="V41" s="7"/>
      <c r="W41" s="7"/>
      <c r="X41" s="111"/>
      <c r="Y41" s="109"/>
      <c r="Z41" s="55"/>
      <c r="AA41" s="7"/>
      <c r="AB41" s="107"/>
      <c r="AC41" s="107"/>
      <c r="AD41" s="107"/>
      <c r="AE41" s="112"/>
      <c r="AF41" s="7"/>
      <c r="AG41" s="77">
        <v>34.0</v>
      </c>
      <c r="AH41" s="113">
        <f>IF(E10=""," ",IF(E10=A9,A11,A9))</f>
        <v>49</v>
      </c>
      <c r="AI41" s="77">
        <v>35.0</v>
      </c>
      <c r="AJ41" s="7"/>
      <c r="AK41" s="7">
        <v>38.0</v>
      </c>
      <c r="AL41" s="7"/>
      <c r="AM41" s="7"/>
      <c r="AN41" s="7"/>
      <c r="AO41" s="7"/>
      <c r="AP41" s="7"/>
      <c r="AQ41" s="7"/>
    </row>
    <row r="42" ht="12.0" customHeight="1">
      <c r="A42" s="84">
        <v>19.0</v>
      </c>
      <c r="B42" s="85" t="str">
        <f>IFERROR(VLOOKUP(A42,'пр.взв'!$D$6:$Q$70,2,0),"")</f>
        <v>ПОНОМАРЕВ Павел</v>
      </c>
      <c r="C42" s="85" t="str">
        <f>IFERROR(VLOOKUP(A42,'пр.взв'!$D$6:$Q$70,5,0),"")</f>
        <v>КМС</v>
      </c>
      <c r="D42" s="86" t="str">
        <f>IFERROR(VLOOKUP(A42,'пр.взв'!$D$6:$Q$70,8,0),"")</f>
        <v>Смоленская</v>
      </c>
      <c r="E42" s="7"/>
      <c r="F42" s="91"/>
      <c r="G42" s="114"/>
      <c r="H42" s="115"/>
      <c r="I42" s="121"/>
      <c r="J42" s="7"/>
      <c r="K42" s="7"/>
      <c r="L42" s="7"/>
      <c r="M42" s="133"/>
      <c r="N42" s="140"/>
      <c r="O42" s="141"/>
      <c r="P42" s="141"/>
      <c r="Q42" s="141"/>
      <c r="R42" s="142"/>
      <c r="S42" s="7"/>
      <c r="T42" s="55"/>
      <c r="U42" s="7"/>
      <c r="V42" s="7"/>
      <c r="W42" s="7"/>
      <c r="X42" s="55"/>
      <c r="Y42" s="114"/>
      <c r="Z42" s="55"/>
      <c r="AA42" s="7"/>
      <c r="AB42" s="85" t="str">
        <f>IFERROR(VLOOKUP(AE42,'пр.взв'!$D$6:$Q$70,2,0),"")</f>
        <v>ЦУРКАН Алексей</v>
      </c>
      <c r="AC42" s="85" t="str">
        <f>IFERROR(VLOOKUP(AE42,'пр.взв'!$D$6:$Q$70,5,0),"")</f>
        <v>КМС</v>
      </c>
      <c r="AD42" s="86" t="str">
        <f>IFERROR(VLOOKUP(AE42,'пр.взв'!$D$6:$Q$70,8,0),"")</f>
        <v>Ярославская</v>
      </c>
      <c r="AE42" s="116">
        <v>20.0</v>
      </c>
      <c r="AF42" s="7"/>
      <c r="AG42" s="77">
        <v>35.0</v>
      </c>
      <c r="AH42" s="113">
        <f>IF(E18=""," ",IF(E18=A17,A19,A17))</f>
        <v>57</v>
      </c>
      <c r="AI42" s="77">
        <v>36.0</v>
      </c>
      <c r="AJ42" s="7"/>
      <c r="AK42" s="7">
        <v>39.0</v>
      </c>
      <c r="AL42" s="7"/>
      <c r="AM42" s="7"/>
      <c r="AN42" s="7"/>
      <c r="AO42" s="7"/>
      <c r="AP42" s="7"/>
      <c r="AQ42" s="7"/>
    </row>
    <row r="43" ht="12.0" customHeight="1">
      <c r="A43" s="88"/>
      <c r="B43" s="89"/>
      <c r="C43" s="89"/>
      <c r="D43" s="89"/>
      <c r="E43" s="104">
        <v>19.0</v>
      </c>
      <c r="F43" s="117"/>
      <c r="G43" s="91"/>
      <c r="H43" s="25"/>
      <c r="I43" s="121"/>
      <c r="J43" s="110"/>
      <c r="K43" s="7"/>
      <c r="L43" s="7"/>
      <c r="M43" s="133"/>
      <c r="N43" s="110"/>
      <c r="O43" s="7"/>
      <c r="P43" s="145"/>
      <c r="Q43" s="110"/>
      <c r="R43" s="118"/>
      <c r="S43" s="7"/>
      <c r="T43" s="55"/>
      <c r="U43" s="7"/>
      <c r="V43" s="7"/>
      <c r="W43" s="7"/>
      <c r="X43" s="55"/>
      <c r="Y43" s="7"/>
      <c r="Z43" s="119"/>
      <c r="AA43" s="95">
        <v>20.0</v>
      </c>
      <c r="AB43" s="89"/>
      <c r="AC43" s="89"/>
      <c r="AD43" s="89"/>
      <c r="AE43" s="94"/>
      <c r="AF43" s="7"/>
      <c r="AG43" s="77">
        <v>36.0</v>
      </c>
      <c r="AH43" s="113">
        <f>IF(E22=""," ",IF(E22=A21,A23,A21))</f>
        <v>37</v>
      </c>
      <c r="AI43" s="77">
        <v>37.0</v>
      </c>
      <c r="AJ43" s="7"/>
      <c r="AK43" s="7">
        <v>40.0</v>
      </c>
      <c r="AL43" s="7"/>
      <c r="AM43" s="7"/>
      <c r="AN43" s="7"/>
      <c r="AO43" s="7"/>
      <c r="AP43" s="7"/>
      <c r="AQ43" s="7"/>
    </row>
    <row r="44" ht="12.0" customHeight="1">
      <c r="A44" s="95">
        <v>51.0</v>
      </c>
      <c r="B44" s="96" t="str">
        <f>IFERROR(VLOOKUP(A44,'пр.взв'!$D$6:$Q$70,2,0),"")</f>
        <v/>
      </c>
      <c r="C44" s="96" t="str">
        <f>IFERROR(VLOOKUP(A44,'пр.взв'!$D$6:$Q$70,5,0),"")</f>
        <v/>
      </c>
      <c r="D44" s="97" t="str">
        <f>IFERROR(VLOOKUP(A44,'пр.взв'!$D$6:$Q$70,8,0),"")</f>
        <v/>
      </c>
      <c r="E44" s="120"/>
      <c r="F44" s="91"/>
      <c r="G44" s="91"/>
      <c r="H44" s="100"/>
      <c r="I44" s="121"/>
      <c r="J44" s="110"/>
      <c r="K44" s="7"/>
      <c r="L44" s="7"/>
      <c r="M44" s="133"/>
      <c r="N44" s="7"/>
      <c r="O44" s="78"/>
      <c r="P44" s="123"/>
      <c r="Q44" s="110"/>
      <c r="R44" s="118"/>
      <c r="S44" s="7"/>
      <c r="T44" s="55"/>
      <c r="U44" s="7"/>
      <c r="V44" s="7"/>
      <c r="W44" s="7"/>
      <c r="X44" s="55"/>
      <c r="Y44" s="7"/>
      <c r="Z44" s="7"/>
      <c r="AA44" s="122"/>
      <c r="AB44" s="96" t="str">
        <f>IFERROR(VLOOKUP(AE44,'пр.взв'!$D$6:$Q$70,2,0),"")</f>
        <v/>
      </c>
      <c r="AC44" s="96" t="str">
        <f>IFERROR(VLOOKUP(AE44,'пр.взв'!$D$6:$Q$70,5,0),"")</f>
        <v/>
      </c>
      <c r="AD44" s="97" t="str">
        <f>IFERROR(VLOOKUP(AE44,'пр.взв'!$D$6:$Q$70,8,0),"")</f>
        <v/>
      </c>
      <c r="AE44" s="104">
        <v>52.0</v>
      </c>
      <c r="AF44" s="7"/>
      <c r="AG44" s="77">
        <v>37.0</v>
      </c>
      <c r="AH44" s="113">
        <f>IF(E26=""," ",IF(E26=A25,A27,A25))</f>
        <v>53</v>
      </c>
      <c r="AI44" s="77">
        <v>38.0</v>
      </c>
      <c r="AJ44" s="7"/>
      <c r="AK44" s="7">
        <v>41.0</v>
      </c>
      <c r="AL44" s="7"/>
      <c r="AM44" s="7"/>
      <c r="AN44" s="7"/>
      <c r="AO44" s="7"/>
      <c r="AP44" s="7"/>
      <c r="AQ44" s="7"/>
    </row>
    <row r="45" ht="12.0" customHeight="1">
      <c r="A45" s="106"/>
      <c r="B45" s="107"/>
      <c r="C45" s="107"/>
      <c r="D45" s="107"/>
      <c r="E45" s="91"/>
      <c r="F45" s="91"/>
      <c r="G45" s="108"/>
      <c r="H45" s="110"/>
      <c r="I45" s="109"/>
      <c r="J45" s="111"/>
      <c r="K45" s="7"/>
      <c r="L45" s="7"/>
      <c r="M45" s="133"/>
      <c r="N45" s="7"/>
      <c r="O45" s="7"/>
      <c r="P45" s="7"/>
      <c r="Q45" s="7"/>
      <c r="R45" s="7"/>
      <c r="S45" s="7"/>
      <c r="T45" s="55"/>
      <c r="U45" s="7"/>
      <c r="V45" s="7"/>
      <c r="W45" s="109"/>
      <c r="X45" s="55"/>
      <c r="Y45" s="7"/>
      <c r="Z45" s="7"/>
      <c r="AA45" s="7"/>
      <c r="AB45" s="107"/>
      <c r="AC45" s="107"/>
      <c r="AD45" s="107"/>
      <c r="AE45" s="112"/>
      <c r="AF45" s="7"/>
      <c r="AG45" s="77">
        <v>38.0</v>
      </c>
      <c r="AH45" s="113">
        <f>IF(E30=""," ",IF(E30=A29,A31,A29))</f>
        <v>45</v>
      </c>
      <c r="AI45" s="77">
        <v>39.0</v>
      </c>
      <c r="AJ45" s="7"/>
      <c r="AK45" s="7">
        <v>42.0</v>
      </c>
      <c r="AL45" s="7"/>
      <c r="AM45" s="7"/>
      <c r="AN45" s="7"/>
      <c r="AO45" s="7"/>
    </row>
    <row r="46" ht="12.0" customHeight="1">
      <c r="A46" s="84">
        <v>11.0</v>
      </c>
      <c r="B46" s="85" t="str">
        <f>IFERROR(VLOOKUP(A46,'пр.взв'!$D$6:$Q$70,2,0),"")</f>
        <v>КОЗЛОВ Даниил</v>
      </c>
      <c r="C46" s="85" t="str">
        <f>IFERROR(VLOOKUP(A46,'пр.взв'!$D$6:$Q$70,5,0),"")</f>
        <v>МС</v>
      </c>
      <c r="D46" s="86" t="str">
        <f>IFERROR(VLOOKUP(A46,'пр.взв'!$D$6:$Q$70,8,0),"")</f>
        <v>Санкт-Петербург</v>
      </c>
      <c r="E46" s="7"/>
      <c r="F46" s="7"/>
      <c r="G46" s="91"/>
      <c r="H46" s="123"/>
      <c r="I46" s="155"/>
      <c r="J46" s="7"/>
      <c r="K46" s="55"/>
      <c r="L46" s="7"/>
      <c r="M46" s="133"/>
      <c r="N46" s="7"/>
      <c r="O46" s="7"/>
      <c r="P46" s="7"/>
      <c r="Q46" s="7"/>
      <c r="R46" s="7"/>
      <c r="S46" s="7"/>
      <c r="T46" s="55"/>
      <c r="U46" s="7"/>
      <c r="V46" s="102"/>
      <c r="W46" s="114"/>
      <c r="X46" s="55"/>
      <c r="Y46" s="7"/>
      <c r="Z46" s="7"/>
      <c r="AA46" s="7"/>
      <c r="AB46" s="85" t="str">
        <f>IFERROR(VLOOKUP(AE46,'пр.взв'!$D$6:$Q$70,2,0),"")</f>
        <v>СИРЕНКО Дмитрий</v>
      </c>
      <c r="AC46" s="85" t="str">
        <f>IFERROR(VLOOKUP(AE46,'пр.взв'!$D$6:$Q$70,5,0),"")</f>
        <v>МС</v>
      </c>
      <c r="AD46" s="86" t="str">
        <f>IFERROR(VLOOKUP(AE46,'пр.взв'!$D$6:$Q$70,8,0),"")</f>
        <v>Нижегородская</v>
      </c>
      <c r="AE46" s="116">
        <v>12.0</v>
      </c>
      <c r="AF46" s="7"/>
      <c r="AG46" s="77">
        <v>39.0</v>
      </c>
      <c r="AH46" s="113">
        <f>IF(E34=""," ",IF(E34=A33,A35,A33))</f>
        <v>61</v>
      </c>
      <c r="AI46" s="77">
        <v>40.0</v>
      </c>
      <c r="AJ46" s="7"/>
      <c r="AK46" s="7">
        <v>43.0</v>
      </c>
      <c r="AL46" s="7"/>
      <c r="AM46" s="7"/>
      <c r="AN46" s="7"/>
      <c r="AO46" s="7"/>
    </row>
    <row r="47" ht="12.0" customHeight="1">
      <c r="A47" s="88"/>
      <c r="B47" s="89"/>
      <c r="C47" s="89"/>
      <c r="D47" s="89"/>
      <c r="E47" s="90">
        <v>11.0</v>
      </c>
      <c r="F47" s="91"/>
      <c r="G47" s="91"/>
      <c r="H47" s="110"/>
      <c r="I47" s="156"/>
      <c r="J47" s="7"/>
      <c r="K47" s="55"/>
      <c r="L47" s="7"/>
      <c r="M47" s="133" t="str">
        <f>AH9</f>
        <v> </v>
      </c>
      <c r="N47" s="7"/>
      <c r="O47" s="7"/>
      <c r="P47" s="78" t="s">
        <v>278</v>
      </c>
      <c r="Q47" s="7"/>
      <c r="R47" s="7"/>
      <c r="S47" s="7"/>
      <c r="T47" s="55"/>
      <c r="U47" s="7"/>
      <c r="V47" s="55"/>
      <c r="W47" s="7"/>
      <c r="X47" s="55"/>
      <c r="Y47" s="7"/>
      <c r="Z47" s="7"/>
      <c r="AA47" s="93">
        <v>12.0</v>
      </c>
      <c r="AB47" s="89"/>
      <c r="AC47" s="89"/>
      <c r="AD47" s="89"/>
      <c r="AE47" s="94"/>
      <c r="AF47" s="7"/>
      <c r="AG47" s="77">
        <v>40.0</v>
      </c>
      <c r="AH47" s="113" t="str">
        <f>IF(E39=""," ",IF(E39=A38,A40,A38))</f>
        <v> </v>
      </c>
      <c r="AI47" s="77">
        <v>41.0</v>
      </c>
      <c r="AJ47" s="7"/>
      <c r="AK47" s="7">
        <v>44.0</v>
      </c>
      <c r="AL47" s="7"/>
      <c r="AM47" s="7"/>
      <c r="AN47" s="7"/>
      <c r="AO47" s="7"/>
    </row>
    <row r="48" ht="12.0" customHeight="1">
      <c r="A48" s="95">
        <v>43.0</v>
      </c>
      <c r="B48" s="96" t="str">
        <f>IFERROR(VLOOKUP(A48,'пр.взв'!$D$6:$Q$70,2,0),"")</f>
        <v/>
      </c>
      <c r="C48" s="96" t="str">
        <f>IFERROR(VLOOKUP(A48,'пр.взв'!$D$6:$Q$70,5,0),"")</f>
        <v/>
      </c>
      <c r="D48" s="97" t="str">
        <f>IFERROR(VLOOKUP(A48,'пр.взв'!$D$6:$Q$70,8,0),"")</f>
        <v/>
      </c>
      <c r="E48" s="98"/>
      <c r="F48" s="99"/>
      <c r="G48" s="91"/>
      <c r="H48" s="100"/>
      <c r="I48" s="156"/>
      <c r="J48" s="7"/>
      <c r="K48" s="55"/>
      <c r="L48" s="7"/>
      <c r="M48" s="55"/>
      <c r="N48" s="136" t="str">
        <f>IFERROR(VLOOKUP(AH9,'пр.взв'!$D$6:$Q$70,2,0),"")</f>
        <v/>
      </c>
      <c r="O48" s="137"/>
      <c r="P48" s="137"/>
      <c r="Q48" s="137"/>
      <c r="R48" s="138"/>
      <c r="S48" s="7"/>
      <c r="T48" s="55"/>
      <c r="U48" s="7"/>
      <c r="V48" s="55"/>
      <c r="W48" s="7"/>
      <c r="X48" s="55"/>
      <c r="Y48" s="7"/>
      <c r="Z48" s="102"/>
      <c r="AA48" s="103"/>
      <c r="AB48" s="96" t="str">
        <f>IFERROR(VLOOKUP(AE48,'пр.взв'!$D$6:$Q$70,2,0),"")</f>
        <v/>
      </c>
      <c r="AC48" s="96" t="str">
        <f>IFERROR(VLOOKUP(AE48,'пр.взв'!$D$6:$Q$70,5,0),"")</f>
        <v/>
      </c>
      <c r="AD48" s="97" t="str">
        <f>IFERROR(VLOOKUP(AE48,'пр.взв'!$D$6:$Q$70,8,0),"")</f>
        <v/>
      </c>
      <c r="AE48" s="104">
        <v>44.0</v>
      </c>
      <c r="AF48" s="7"/>
      <c r="AG48" s="77">
        <v>41.0</v>
      </c>
      <c r="AH48" s="113">
        <f>IF(E43=""," ",IF(E43=A42,A44,A42))</f>
        <v>51</v>
      </c>
      <c r="AI48" s="77">
        <v>42.0</v>
      </c>
      <c r="AJ48" s="7"/>
      <c r="AK48" s="7">
        <v>45.0</v>
      </c>
      <c r="AL48" s="7"/>
      <c r="AM48" s="7"/>
      <c r="AN48" s="7"/>
      <c r="AO48" s="7"/>
    </row>
    <row r="49" ht="12.0" customHeight="1">
      <c r="A49" s="106"/>
      <c r="B49" s="107"/>
      <c r="C49" s="107"/>
      <c r="D49" s="107"/>
      <c r="E49" s="91"/>
      <c r="F49" s="108"/>
      <c r="G49" s="126"/>
      <c r="H49" s="127"/>
      <c r="I49" s="7"/>
      <c r="J49" s="7"/>
      <c r="K49" s="55"/>
      <c r="L49" s="7"/>
      <c r="M49" s="55"/>
      <c r="N49" s="140"/>
      <c r="O49" s="141"/>
      <c r="P49" s="141"/>
      <c r="Q49" s="141"/>
      <c r="R49" s="142"/>
      <c r="S49" s="7"/>
      <c r="T49" s="55"/>
      <c r="U49" s="7"/>
      <c r="V49" s="55"/>
      <c r="W49" s="7"/>
      <c r="X49" s="119"/>
      <c r="Y49" s="126"/>
      <c r="Z49" s="55"/>
      <c r="AA49" s="7"/>
      <c r="AB49" s="107"/>
      <c r="AC49" s="107"/>
      <c r="AD49" s="107"/>
      <c r="AE49" s="112"/>
      <c r="AF49" s="7"/>
      <c r="AG49" s="77">
        <v>42.0</v>
      </c>
      <c r="AH49" s="113">
        <f>IF(E47=""," ",IF(E47=A46,A48,A46))</f>
        <v>43</v>
      </c>
      <c r="AI49" s="77">
        <v>43.0</v>
      </c>
      <c r="AJ49" s="7"/>
      <c r="AK49" s="7">
        <v>46.0</v>
      </c>
      <c r="AL49" s="7"/>
      <c r="AM49" s="7"/>
      <c r="AN49" s="7"/>
      <c r="AO49" s="7"/>
    </row>
    <row r="50" ht="12.0" customHeight="1">
      <c r="A50" s="84">
        <v>27.0</v>
      </c>
      <c r="B50" s="85" t="str">
        <f>IFERROR(VLOOKUP(A50,'пр.взв'!$D$6:$Q$70,2,0),"")</f>
        <v>ЗИННАТОВ Ролан</v>
      </c>
      <c r="C50" s="85" t="str">
        <f>IFERROR(VLOOKUP(A50,'пр.взв'!$D$6:$Q$70,5,0),"")</f>
        <v>МСМК</v>
      </c>
      <c r="D50" s="86" t="str">
        <f>IFERROR(VLOOKUP(A50,'пр.взв'!$D$6:$Q$70,8,0),"")</f>
        <v>Нижегородская</v>
      </c>
      <c r="E50" s="7"/>
      <c r="F50" s="91"/>
      <c r="G50" s="128"/>
      <c r="H50" s="100"/>
      <c r="I50" s="7"/>
      <c r="J50" s="7"/>
      <c r="K50" s="55"/>
      <c r="L50" s="7"/>
      <c r="M50" s="55"/>
      <c r="N50" s="7"/>
      <c r="O50" s="7"/>
      <c r="P50" s="145"/>
      <c r="Q50" s="7"/>
      <c r="R50" s="7"/>
      <c r="S50" s="7"/>
      <c r="T50" s="55"/>
      <c r="U50" s="7"/>
      <c r="V50" s="55"/>
      <c r="W50" s="7"/>
      <c r="X50" s="7"/>
      <c r="Y50" s="128"/>
      <c r="Z50" s="55"/>
      <c r="AA50" s="77"/>
      <c r="AB50" s="85" t="str">
        <f>IFERROR(VLOOKUP(AE50,'пр.взв'!$D$6:$Q$70,2,0),"")</f>
        <v>АЛИБЕКОВ Джаддал</v>
      </c>
      <c r="AC50" s="85" t="str">
        <f>IFERROR(VLOOKUP(AE50,'пр.взв'!$D$6:$Q$70,5,0),"")</f>
        <v>МС</v>
      </c>
      <c r="AD50" s="86" t="str">
        <f>IFERROR(VLOOKUP(AE50,'пр.взв'!$D$6:$Q$70,8,0),"")</f>
        <v>Чеченская</v>
      </c>
      <c r="AE50" s="87">
        <v>28.0</v>
      </c>
      <c r="AF50" s="7"/>
      <c r="AG50" s="77">
        <v>43.0</v>
      </c>
      <c r="AH50" s="113">
        <f>IF(E51=""," ",IF(E51=A50,A52,A50))</f>
        <v>59</v>
      </c>
      <c r="AI50" s="77">
        <v>44.0</v>
      </c>
      <c r="AJ50" s="7"/>
      <c r="AK50" s="7">
        <v>48.0</v>
      </c>
      <c r="AL50" s="7"/>
      <c r="AM50" s="7"/>
      <c r="AN50" s="7"/>
      <c r="AO50" s="7"/>
    </row>
    <row r="51" ht="12.0" customHeight="1">
      <c r="A51" s="88"/>
      <c r="B51" s="89"/>
      <c r="C51" s="89"/>
      <c r="D51" s="89"/>
      <c r="E51" s="104">
        <v>27.0</v>
      </c>
      <c r="F51" s="117"/>
      <c r="G51" s="91"/>
      <c r="H51" s="25"/>
      <c r="I51" s="7"/>
      <c r="J51" s="7"/>
      <c r="K51" s="55"/>
      <c r="L51" s="7"/>
      <c r="M51" s="55"/>
      <c r="N51" s="7"/>
      <c r="O51" s="7"/>
      <c r="P51" s="7"/>
      <c r="Q51" s="7"/>
      <c r="R51" s="7"/>
      <c r="S51" s="7"/>
      <c r="T51" s="55"/>
      <c r="U51" s="7"/>
      <c r="V51" s="55"/>
      <c r="W51" s="7"/>
      <c r="X51" s="7"/>
      <c r="Y51" s="7"/>
      <c r="Z51" s="119"/>
      <c r="AA51" s="95">
        <v>28.0</v>
      </c>
      <c r="AB51" s="89"/>
      <c r="AC51" s="89"/>
      <c r="AD51" s="89"/>
      <c r="AE51" s="94"/>
      <c r="AF51" s="7"/>
      <c r="AG51" s="77">
        <v>44.0</v>
      </c>
      <c r="AH51" s="113">
        <f>IF(E55=""," ",IF(E55=A54,A56,A54))</f>
        <v>39</v>
      </c>
      <c r="AI51" s="77">
        <v>45.0</v>
      </c>
      <c r="AJ51" s="7"/>
      <c r="AK51" s="7">
        <v>49.0</v>
      </c>
      <c r="AL51" s="7"/>
      <c r="AM51" s="7"/>
      <c r="AN51" s="7"/>
      <c r="AO51" s="7"/>
    </row>
    <row r="52" ht="12.0" customHeight="1">
      <c r="A52" s="95">
        <v>59.0</v>
      </c>
      <c r="B52" s="96" t="str">
        <f>IFERROR(VLOOKUP(A52,'пр.взв'!$D$6:$Q$70,2,0),"")</f>
        <v/>
      </c>
      <c r="C52" s="96" t="str">
        <f>IFERROR(VLOOKUP(A52,'пр.взв'!$D$6:$Q$70,5,0),"")</f>
        <v/>
      </c>
      <c r="D52" s="97" t="str">
        <f>IFERROR(VLOOKUP(A52,'пр.взв'!$D$6:$Q$70,8,0),"")</f>
        <v/>
      </c>
      <c r="E52" s="120"/>
      <c r="F52" s="91"/>
      <c r="G52" s="91"/>
      <c r="H52" s="100"/>
      <c r="I52" s="7"/>
      <c r="J52" s="7"/>
      <c r="K52" s="55"/>
      <c r="L52" s="7"/>
      <c r="M52" s="55"/>
      <c r="N52" s="7"/>
      <c r="O52" s="7"/>
      <c r="P52" s="7"/>
      <c r="Q52" s="7"/>
      <c r="R52" s="7"/>
      <c r="S52" s="7"/>
      <c r="T52" s="55"/>
      <c r="U52" s="7"/>
      <c r="V52" s="55"/>
      <c r="W52" s="7"/>
      <c r="X52" s="7"/>
      <c r="Y52" s="7"/>
      <c r="Z52" s="7"/>
      <c r="AA52" s="122"/>
      <c r="AB52" s="96" t="str">
        <f>IFERROR(VLOOKUP(AE52,'пр.взв'!$D$6:$Q$70,2,0),"")</f>
        <v/>
      </c>
      <c r="AC52" s="96" t="str">
        <f>IFERROR(VLOOKUP(AE52,'пр.взв'!$D$6:$Q$70,5,0),"")</f>
        <v/>
      </c>
      <c r="AD52" s="97" t="str">
        <f>IFERROR(VLOOKUP(AE52,'пр.взв'!$D$6:$Q$70,8,0),"")</f>
        <v/>
      </c>
      <c r="AE52" s="104">
        <v>60.0</v>
      </c>
      <c r="AF52" s="7"/>
      <c r="AG52" s="77">
        <v>45.0</v>
      </c>
      <c r="AH52" s="113">
        <f>IF(E59=""," ",IF(E59=A58,A60,A58))</f>
        <v>55</v>
      </c>
      <c r="AI52" s="77">
        <v>46.0</v>
      </c>
      <c r="AJ52" s="7"/>
      <c r="AK52" s="7">
        <v>50.0</v>
      </c>
      <c r="AL52" s="7"/>
      <c r="AM52" s="7"/>
      <c r="AN52" s="7"/>
      <c r="AO52" s="7"/>
    </row>
    <row r="53" ht="12.0" customHeight="1">
      <c r="A53" s="106"/>
      <c r="B53" s="107"/>
      <c r="C53" s="107"/>
      <c r="D53" s="107"/>
      <c r="E53" s="91"/>
      <c r="F53" s="91"/>
      <c r="G53" s="91"/>
      <c r="H53" s="25"/>
      <c r="I53" s="7"/>
      <c r="J53" s="7"/>
      <c r="K53" s="126"/>
      <c r="L53" s="111"/>
      <c r="M53" s="55"/>
      <c r="N53" s="7"/>
      <c r="O53" s="7"/>
      <c r="P53" s="7"/>
      <c r="Q53" s="7"/>
      <c r="R53" s="7"/>
      <c r="S53" s="7"/>
      <c r="T53" s="119"/>
      <c r="U53" s="126"/>
      <c r="V53" s="55"/>
      <c r="W53" s="7"/>
      <c r="X53" s="7"/>
      <c r="Y53" s="7"/>
      <c r="Z53" s="7"/>
      <c r="AA53" s="7"/>
      <c r="AB53" s="107"/>
      <c r="AC53" s="107"/>
      <c r="AD53" s="107"/>
      <c r="AE53" s="112"/>
      <c r="AF53" s="7"/>
      <c r="AG53" s="77">
        <v>46.0</v>
      </c>
      <c r="AH53" s="113">
        <f>IF(E67=""," ",IF(E67=A66,A68,A66))</f>
        <v>63</v>
      </c>
      <c r="AI53" s="77">
        <v>47.0</v>
      </c>
      <c r="AJ53" s="7"/>
      <c r="AK53" s="7">
        <v>51.0</v>
      </c>
      <c r="AL53" s="7"/>
      <c r="AM53" s="7"/>
      <c r="AN53" s="7"/>
      <c r="AO53" s="7"/>
    </row>
    <row r="54" ht="12.0" customHeight="1">
      <c r="A54" s="157">
        <v>7.0</v>
      </c>
      <c r="B54" s="85" t="str">
        <f>IFERROR(VLOOKUP(A54,'пр.взв'!$D$6:$Q$70,2,0),"")</f>
        <v>ПАДАЕВ Муслим</v>
      </c>
      <c r="C54" s="85" t="str">
        <f>IFERROR(VLOOKUP(A54,'пр.взв'!$D$6:$Q$70,5,0),"")</f>
        <v>КМС</v>
      </c>
      <c r="D54" s="86" t="str">
        <f>IFERROR(VLOOKUP(A54,'пр.взв'!$D$6:$Q$70,8,0),"")</f>
        <v>Чеченская</v>
      </c>
      <c r="E54" s="7"/>
      <c r="F54" s="7"/>
      <c r="G54" s="78"/>
      <c r="H54" s="78"/>
      <c r="I54" s="110"/>
      <c r="J54" s="110"/>
      <c r="K54" s="128"/>
      <c r="L54" s="7"/>
      <c r="M54" s="7"/>
      <c r="N54" s="7"/>
      <c r="O54" s="7"/>
      <c r="P54" s="7"/>
      <c r="Q54" s="7"/>
      <c r="R54" s="7"/>
      <c r="S54" s="7"/>
      <c r="T54" s="7"/>
      <c r="U54" s="128"/>
      <c r="V54" s="55"/>
      <c r="W54" s="7"/>
      <c r="X54" s="7"/>
      <c r="Y54" s="7"/>
      <c r="Z54" s="7"/>
      <c r="AA54" s="7"/>
      <c r="AB54" s="85" t="str">
        <f>IFERROR(VLOOKUP(AE54,'пр.взв'!$D$6:$Q$70,2,0),"")</f>
        <v>ТАЛДИЕВ Рустам</v>
      </c>
      <c r="AC54" s="85" t="str">
        <f>IFERROR(VLOOKUP(AE54,'пр.взв'!$D$6:$Q$70,5,0),"")</f>
        <v>ЗМС</v>
      </c>
      <c r="AD54" s="86" t="str">
        <f>IFERROR(VLOOKUP(AE54,'пр.взв'!$D$6:$Q$70,8,0),"")</f>
        <v>Санкт-Петербург</v>
      </c>
      <c r="AE54" s="116">
        <v>8.0</v>
      </c>
      <c r="AF54" s="7"/>
      <c r="AG54" s="77">
        <v>47.0</v>
      </c>
      <c r="AH54" s="113" t="str">
        <f>IF(AA6=""," ",IF(AA6=AE5,AE7,AE5))</f>
        <v> </v>
      </c>
      <c r="AI54" s="77">
        <v>48.0</v>
      </c>
      <c r="AJ54" s="7"/>
      <c r="AK54" s="7">
        <v>52.0</v>
      </c>
      <c r="AL54" s="7"/>
      <c r="AM54" s="7"/>
      <c r="AN54" s="7"/>
      <c r="AO54" s="7"/>
    </row>
    <row r="55" ht="12.0" customHeight="1">
      <c r="A55" s="155"/>
      <c r="B55" s="89"/>
      <c r="C55" s="89"/>
      <c r="D55" s="89"/>
      <c r="E55" s="90">
        <v>7.0</v>
      </c>
      <c r="F55" s="91"/>
      <c r="G55" s="92"/>
      <c r="H55" s="25"/>
      <c r="I55" s="123"/>
      <c r="J55" s="110"/>
      <c r="K55" s="130"/>
      <c r="L55" s="7"/>
      <c r="M55" s="7"/>
      <c r="N55" s="7"/>
      <c r="O55" s="7"/>
      <c r="P55" s="7"/>
      <c r="Q55" s="7"/>
      <c r="R55" s="7"/>
      <c r="S55" s="7"/>
      <c r="T55" s="7"/>
      <c r="U55" s="7"/>
      <c r="V55" s="55"/>
      <c r="W55" s="7"/>
      <c r="X55" s="7"/>
      <c r="Y55" s="7"/>
      <c r="Z55" s="7"/>
      <c r="AA55" s="93">
        <v>8.0</v>
      </c>
      <c r="AB55" s="89"/>
      <c r="AC55" s="89"/>
      <c r="AD55" s="89"/>
      <c r="AE55" s="94"/>
      <c r="AF55" s="7"/>
      <c r="AG55" s="77">
        <v>48.0</v>
      </c>
      <c r="AH55" s="113">
        <f>IF(AA10=""," ",IF(AA10=AE9,AE11,AE9))</f>
        <v>50</v>
      </c>
      <c r="AI55" s="77">
        <v>49.0</v>
      </c>
      <c r="AJ55" s="7"/>
      <c r="AK55" s="7">
        <v>53.0</v>
      </c>
      <c r="AL55" s="7"/>
      <c r="AM55" s="7"/>
      <c r="AN55" s="7"/>
      <c r="AO55" s="7"/>
    </row>
    <row r="56" ht="12.0" customHeight="1">
      <c r="A56" s="95">
        <v>39.0</v>
      </c>
      <c r="B56" s="96" t="str">
        <f>IFERROR(VLOOKUP(A56,'пр.взв'!$D$6:$Q$70,2,0),"")</f>
        <v/>
      </c>
      <c r="C56" s="96" t="str">
        <f>IFERROR(VLOOKUP(A56,'пр.взв'!$D$6:$Q$70,5,0),"")</f>
        <v/>
      </c>
      <c r="D56" s="97" t="str">
        <f>IFERROR(VLOOKUP(A56,'пр.взв'!$D$6:$Q$70,8,0),"")</f>
        <v/>
      </c>
      <c r="E56" s="98"/>
      <c r="F56" s="99"/>
      <c r="G56" s="91"/>
      <c r="H56" s="100"/>
      <c r="I56" s="110"/>
      <c r="J56" s="123"/>
      <c r="K56" s="55"/>
      <c r="L56" s="7"/>
      <c r="M56" s="7"/>
      <c r="N56" s="7"/>
      <c r="O56" s="7"/>
      <c r="P56" s="7"/>
      <c r="Q56" s="7"/>
      <c r="R56" s="7"/>
      <c r="S56" s="7"/>
      <c r="T56" s="7"/>
      <c r="U56" s="7"/>
      <c r="V56" s="55"/>
      <c r="W56" s="7"/>
      <c r="X56" s="7"/>
      <c r="Y56" s="7"/>
      <c r="Z56" s="102"/>
      <c r="AA56" s="103"/>
      <c r="AB56" s="96" t="str">
        <f>IFERROR(VLOOKUP(AE56,'пр.взв'!$D$6:$Q$70,2,0),"")</f>
        <v/>
      </c>
      <c r="AC56" s="96" t="str">
        <f>IFERROR(VLOOKUP(AE56,'пр.взв'!$D$6:$Q$70,5,0),"")</f>
        <v/>
      </c>
      <c r="AD56" s="97" t="str">
        <f>IFERROR(VLOOKUP(AE56,'пр.взв'!$D$6:$Q$70,8,0),"")</f>
        <v/>
      </c>
      <c r="AE56" s="104">
        <v>40.0</v>
      </c>
      <c r="AF56" s="7"/>
      <c r="AG56" s="77">
        <v>49.0</v>
      </c>
      <c r="AH56" s="113">
        <f>IF(AA14=""," ",IF(AA14=AE13,AE15,AE13))</f>
        <v>42</v>
      </c>
      <c r="AI56" s="77">
        <v>50.0</v>
      </c>
      <c r="AJ56" s="7"/>
      <c r="AK56" s="7">
        <v>54.0</v>
      </c>
      <c r="AL56" s="7"/>
      <c r="AM56" s="7"/>
      <c r="AN56" s="7"/>
      <c r="AO56" s="7"/>
    </row>
    <row r="57" ht="12.0" customHeight="1">
      <c r="A57" s="106"/>
      <c r="B57" s="107"/>
      <c r="C57" s="107"/>
      <c r="D57" s="107"/>
      <c r="E57" s="91"/>
      <c r="F57" s="108"/>
      <c r="G57" s="109"/>
      <c r="H57" s="110"/>
      <c r="I57" s="123"/>
      <c r="J57" s="110"/>
      <c r="K57" s="55"/>
      <c r="L57" s="7"/>
      <c r="M57" s="7"/>
      <c r="N57" s="7"/>
      <c r="O57" s="7"/>
      <c r="P57" s="7"/>
      <c r="Q57" s="7"/>
      <c r="R57" s="7"/>
      <c r="S57" s="7"/>
      <c r="T57" s="7"/>
      <c r="U57" s="7"/>
      <c r="V57" s="55"/>
      <c r="W57" s="7"/>
      <c r="X57" s="7"/>
      <c r="Y57" s="109"/>
      <c r="Z57" s="55"/>
      <c r="AA57" s="7"/>
      <c r="AB57" s="107"/>
      <c r="AC57" s="107"/>
      <c r="AD57" s="107"/>
      <c r="AE57" s="112"/>
      <c r="AF57" s="7"/>
      <c r="AG57" s="77">
        <v>50.0</v>
      </c>
      <c r="AH57" s="113">
        <f>IF(AA18=""," ",IF(AA18=AE17,AE19,AE17))</f>
        <v>58</v>
      </c>
      <c r="AI57" s="77">
        <v>51.0</v>
      </c>
      <c r="AJ57" s="7"/>
      <c r="AK57" s="7">
        <v>55.0</v>
      </c>
      <c r="AL57" s="7"/>
      <c r="AM57" s="7"/>
      <c r="AN57" s="7"/>
      <c r="AO57" s="7"/>
    </row>
    <row r="58" ht="12.0" customHeight="1">
      <c r="A58" s="84">
        <v>23.0</v>
      </c>
      <c r="B58" s="85" t="str">
        <f>IFERROR(VLOOKUP(A58,'пр.взв'!$D$6:$Q$70,2,0),"")</f>
        <v>КОСЫРЕВ Филипп</v>
      </c>
      <c r="C58" s="85" t="str">
        <f>IFERROR(VLOOKUP(A58,'пр.взв'!$D$6:$Q$70,5,0),"")</f>
        <v>МС</v>
      </c>
      <c r="D58" s="86" t="str">
        <f>IFERROR(VLOOKUP(A58,'пр.взв'!$D$6:$Q$70,8,0),"")</f>
        <v>Костромская</v>
      </c>
      <c r="E58" s="7"/>
      <c r="F58" s="91"/>
      <c r="G58" s="114"/>
      <c r="H58" s="132"/>
      <c r="I58" s="110"/>
      <c r="J58" s="110"/>
      <c r="K58" s="130"/>
      <c r="L58" s="7"/>
      <c r="M58" s="7"/>
      <c r="N58" s="7"/>
      <c r="O58" s="7"/>
      <c r="P58" s="7"/>
      <c r="Q58" s="7"/>
      <c r="R58" s="7"/>
      <c r="S58" s="7"/>
      <c r="T58" s="7"/>
      <c r="U58" s="7"/>
      <c r="V58" s="55"/>
      <c r="W58" s="7"/>
      <c r="X58" s="102"/>
      <c r="Y58" s="114"/>
      <c r="Z58" s="55"/>
      <c r="AA58" s="7"/>
      <c r="AB58" s="85" t="str">
        <f>IFERROR(VLOOKUP(AE58,'пр.взв'!$D$6:$Q$70,2,0),"")</f>
        <v>БАРАХОЕВ Ахмет</v>
      </c>
      <c r="AC58" s="85" t="str">
        <f>IFERROR(VLOOKUP(AE58,'пр.взв'!$D$6:$Q$70,5,0),"")</f>
        <v>КМС</v>
      </c>
      <c r="AD58" s="86" t="str">
        <f>IFERROR(VLOOKUP(AE58,'пр.взв'!$D$6:$Q$70,8,0),"")</f>
        <v>Санкт-Петербург</v>
      </c>
      <c r="AE58" s="116">
        <v>24.0</v>
      </c>
      <c r="AF58" s="7"/>
      <c r="AG58" s="77">
        <v>51.0</v>
      </c>
      <c r="AH58" s="113">
        <f>IF(AA22=""," ",IF(AA22=AE21,AE23,AE21))</f>
        <v>38</v>
      </c>
      <c r="AI58" s="77">
        <v>52.0</v>
      </c>
      <c r="AJ58" s="7"/>
      <c r="AK58" s="7">
        <v>56.0</v>
      </c>
      <c r="AL58" s="7"/>
      <c r="AM58" s="7"/>
      <c r="AN58" s="7"/>
      <c r="AO58" s="7"/>
    </row>
    <row r="59" ht="12.0" customHeight="1">
      <c r="A59" s="88"/>
      <c r="B59" s="89"/>
      <c r="C59" s="89"/>
      <c r="D59" s="89"/>
      <c r="E59" s="104">
        <v>23.0</v>
      </c>
      <c r="F59" s="117"/>
      <c r="G59" s="91"/>
      <c r="H59" s="134"/>
      <c r="I59" s="110"/>
      <c r="J59" s="110"/>
      <c r="K59" s="55"/>
      <c r="L59" s="7"/>
      <c r="M59" s="7"/>
      <c r="N59" s="7"/>
      <c r="O59" s="7"/>
      <c r="P59" s="7"/>
      <c r="Q59" s="7"/>
      <c r="R59" s="7"/>
      <c r="S59" s="7"/>
      <c r="T59" s="7"/>
      <c r="U59" s="7"/>
      <c r="V59" s="55"/>
      <c r="W59" s="7"/>
      <c r="X59" s="55"/>
      <c r="Y59" s="7"/>
      <c r="Z59" s="119"/>
      <c r="AA59" s="95">
        <v>24.0</v>
      </c>
      <c r="AB59" s="89"/>
      <c r="AC59" s="89"/>
      <c r="AD59" s="89"/>
      <c r="AE59" s="94"/>
      <c r="AF59" s="7"/>
      <c r="AG59" s="77">
        <v>52.0</v>
      </c>
      <c r="AH59" s="113">
        <f>IF(AA26=""," ",IF(AA26=AE25,AE27,AE25))</f>
        <v>54</v>
      </c>
      <c r="AI59" s="77">
        <v>53.0</v>
      </c>
      <c r="AJ59" s="7"/>
      <c r="AK59" s="7">
        <v>57.0</v>
      </c>
      <c r="AL59" s="7"/>
      <c r="AM59" s="7"/>
      <c r="AN59" s="7"/>
      <c r="AO59" s="7"/>
    </row>
    <row r="60" ht="12.0" customHeight="1">
      <c r="A60" s="95">
        <v>55.0</v>
      </c>
      <c r="B60" s="96" t="str">
        <f>IFERROR(VLOOKUP(A60,'пр.взв'!$D$6:$Q$70,2,0),"")</f>
        <v/>
      </c>
      <c r="C60" s="96" t="str">
        <f>IFERROR(VLOOKUP(A60,'пр.взв'!$D$6:$Q$70,5,0),"")</f>
        <v/>
      </c>
      <c r="D60" s="97" t="str">
        <f>IFERROR(VLOOKUP(A60,'пр.взв'!$D$6:$Q$70,8,0),"")</f>
        <v/>
      </c>
      <c r="E60" s="120"/>
      <c r="F60" s="91"/>
      <c r="G60" s="91"/>
      <c r="H60" s="125"/>
      <c r="I60" s="110"/>
      <c r="J60" s="123"/>
      <c r="K60" s="55"/>
      <c r="L60" s="7"/>
      <c r="M60" s="7"/>
      <c r="N60" s="7"/>
      <c r="O60" s="7"/>
      <c r="P60" s="7"/>
      <c r="Q60" s="7"/>
      <c r="R60" s="7"/>
      <c r="S60" s="7"/>
      <c r="T60" s="7"/>
      <c r="U60" s="7"/>
      <c r="V60" s="55"/>
      <c r="W60" s="7"/>
      <c r="X60" s="55"/>
      <c r="Y60" s="7"/>
      <c r="Z60" s="7"/>
      <c r="AA60" s="122"/>
      <c r="AB60" s="96" t="str">
        <f>IFERROR(VLOOKUP(AE60,'пр.взв'!$D$6:$Q$70,2,0),"")</f>
        <v/>
      </c>
      <c r="AC60" s="96" t="str">
        <f>IFERROR(VLOOKUP(AE60,'пр.взв'!$D$6:$Q$70,5,0),"")</f>
        <v/>
      </c>
      <c r="AD60" s="97" t="str">
        <f>IFERROR(VLOOKUP(AE60,'пр.взв'!$D$6:$Q$70,8,0),"")</f>
        <v/>
      </c>
      <c r="AE60" s="104">
        <v>56.0</v>
      </c>
      <c r="AF60" s="7"/>
      <c r="AG60" s="77">
        <v>53.0</v>
      </c>
      <c r="AH60" s="113">
        <f>IF(AA30=""," ",IF(AA30=AE29,AE31,AE29))</f>
        <v>46</v>
      </c>
      <c r="AI60" s="77">
        <v>54.0</v>
      </c>
      <c r="AJ60" s="7"/>
      <c r="AK60" s="7">
        <v>58.0</v>
      </c>
      <c r="AL60" s="7"/>
      <c r="AM60" s="7"/>
      <c r="AN60" s="7"/>
      <c r="AO60" s="7"/>
    </row>
    <row r="61" ht="12.0" customHeight="1">
      <c r="A61" s="106"/>
      <c r="B61" s="107"/>
      <c r="C61" s="107"/>
      <c r="D61" s="107"/>
      <c r="E61" s="91"/>
      <c r="F61" s="91"/>
      <c r="G61" s="108"/>
      <c r="H61" s="110"/>
      <c r="I61" s="126"/>
      <c r="J61" s="139"/>
      <c r="K61" s="55"/>
      <c r="L61" s="7"/>
      <c r="M61" s="7"/>
      <c r="N61" s="7"/>
      <c r="O61" s="7"/>
      <c r="P61" s="7"/>
      <c r="Q61" s="7"/>
      <c r="R61" s="7"/>
      <c r="S61" s="7"/>
      <c r="T61" s="7"/>
      <c r="U61" s="7"/>
      <c r="V61" s="119"/>
      <c r="W61" s="126"/>
      <c r="X61" s="55"/>
      <c r="Y61" s="7"/>
      <c r="Z61" s="7"/>
      <c r="AA61" s="7"/>
      <c r="AB61" s="107"/>
      <c r="AC61" s="107"/>
      <c r="AD61" s="107"/>
      <c r="AE61" s="112"/>
      <c r="AF61" s="7"/>
      <c r="AG61" s="77">
        <v>54.0</v>
      </c>
      <c r="AH61" s="113">
        <f>IF(AA34=""," ",IF(AA34=AE33,AE35,AE33))</f>
        <v>62</v>
      </c>
      <c r="AI61" s="77">
        <v>55.0</v>
      </c>
      <c r="AJ61" s="7"/>
      <c r="AK61" s="7">
        <v>59.0</v>
      </c>
      <c r="AL61" s="7"/>
      <c r="AM61" s="7"/>
      <c r="AN61" s="7"/>
      <c r="AO61" s="7"/>
    </row>
    <row r="62" ht="12.0" customHeight="1">
      <c r="A62" s="84">
        <v>15.0</v>
      </c>
      <c r="B62" s="85" t="str">
        <f>IFERROR(VLOOKUP(A62,'пр.взв'!$D$6:$Q$70,2,0),"")</f>
        <v>ОРЛОВ Егор</v>
      </c>
      <c r="C62" s="85" t="str">
        <f>IFERROR(VLOOKUP(A62,'пр.взв'!$D$6:$Q$70,5,0),"")</f>
        <v>МС</v>
      </c>
      <c r="D62" s="86" t="str">
        <f>IFERROR(VLOOKUP(A62,'пр.взв'!$D$6:$Q$70,8,0),"")</f>
        <v>Ярославская</v>
      </c>
      <c r="E62" s="7"/>
      <c r="F62" s="7"/>
      <c r="G62" s="91"/>
      <c r="H62" s="123"/>
      <c r="I62" s="128"/>
      <c r="J62" s="110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128"/>
      <c r="X62" s="55"/>
      <c r="Y62" s="7"/>
      <c r="Z62" s="7"/>
      <c r="AA62" s="7"/>
      <c r="AB62" s="85" t="str">
        <f>IFERROR(VLOOKUP(AE62,'пр.взв'!$D$6:$Q$70,2,0),"")</f>
        <v>МАГОМЕДАЛИЕВ Салих</v>
      </c>
      <c r="AC62" s="85" t="str">
        <f>IFERROR(VLOOKUP(AE62,'пр.взв'!$D$6:$Q$70,5,0),"")</f>
        <v>МС</v>
      </c>
      <c r="AD62" s="86" t="str">
        <f>IFERROR(VLOOKUP(AE62,'пр.взв'!$D$6:$Q$70,8,0),"")</f>
        <v>Р.Дагестан</v>
      </c>
      <c r="AE62" s="116">
        <v>16.0</v>
      </c>
      <c r="AF62" s="7"/>
      <c r="AG62" s="77">
        <v>55.0</v>
      </c>
      <c r="AH62" s="113" t="str">
        <f>IF(AA39=""," ",IF(AA39=AE38,AE40,AE38))</f>
        <v> </v>
      </c>
      <c r="AI62" s="77">
        <v>56.0</v>
      </c>
      <c r="AJ62" s="7"/>
      <c r="AK62" s="7">
        <v>60.0</v>
      </c>
      <c r="AL62" s="7"/>
      <c r="AM62" s="7"/>
      <c r="AN62" s="7"/>
    </row>
    <row r="63" ht="12.0" customHeight="1">
      <c r="A63" s="88"/>
      <c r="B63" s="89"/>
      <c r="C63" s="89"/>
      <c r="D63" s="89"/>
      <c r="E63" s="90">
        <v>15.0</v>
      </c>
      <c r="F63" s="91"/>
      <c r="G63" s="91"/>
      <c r="H63" s="124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55"/>
      <c r="Y63" s="7"/>
      <c r="Z63" s="7"/>
      <c r="AA63" s="93">
        <v>16.0</v>
      </c>
      <c r="AB63" s="89"/>
      <c r="AC63" s="89"/>
      <c r="AD63" s="89"/>
      <c r="AE63" s="94"/>
      <c r="AF63" s="7"/>
      <c r="AG63" s="77">
        <v>56.0</v>
      </c>
      <c r="AH63" s="113">
        <f>IF(AA43=""," ",IF(AA43=AE42,AE44,AE42))</f>
        <v>52</v>
      </c>
      <c r="AI63" s="77">
        <v>57.0</v>
      </c>
      <c r="AJ63" s="7"/>
      <c r="AK63" s="7">
        <v>61.0</v>
      </c>
      <c r="AL63" s="7"/>
      <c r="AM63" s="7"/>
      <c r="AN63" s="7"/>
    </row>
    <row r="64" ht="12.0" customHeight="1">
      <c r="A64" s="95">
        <v>47.0</v>
      </c>
      <c r="B64" s="96" t="str">
        <f>IFERROR(VLOOKUP(A64,'пр.взв'!$D$6:$Q$70,2,0),"")</f>
        <v/>
      </c>
      <c r="C64" s="96" t="str">
        <f>IFERROR(VLOOKUP(A64,'пр.взв'!$D$6:$Q$70,5,0),"")</f>
        <v/>
      </c>
      <c r="D64" s="97" t="str">
        <f>IFERROR(VLOOKUP(A64,'пр.взв'!$D$6:$Q$70,8,0),"")</f>
        <v/>
      </c>
      <c r="E64" s="98"/>
      <c r="F64" s="99"/>
      <c r="G64" s="91"/>
      <c r="H64" s="125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55"/>
      <c r="Y64" s="7"/>
      <c r="Z64" s="102"/>
      <c r="AA64" s="103"/>
      <c r="AB64" s="96" t="str">
        <f>IFERROR(VLOOKUP(AE64,'пр.взв'!$D$6:$Q$70,2,0),"")</f>
        <v/>
      </c>
      <c r="AC64" s="96" t="str">
        <f>IFERROR(VLOOKUP(AE64,'пр.взв'!$D$6:$Q$70,5,0),"")</f>
        <v/>
      </c>
      <c r="AD64" s="97" t="str">
        <f>IFERROR(VLOOKUP(AE64,'пр.взв'!$D$6:$Q$70,8,0),"")</f>
        <v/>
      </c>
      <c r="AE64" s="104">
        <v>48.0</v>
      </c>
      <c r="AF64" s="7"/>
      <c r="AG64" s="77">
        <v>57.0</v>
      </c>
      <c r="AH64" s="113">
        <f>IF(AA47=""," ",IF(AA47=AE46,AE48,AE46))</f>
        <v>44</v>
      </c>
      <c r="AI64" s="77">
        <v>58.0</v>
      </c>
      <c r="AJ64" s="7"/>
      <c r="AK64" s="7">
        <v>62.0</v>
      </c>
      <c r="AL64" s="7"/>
      <c r="AM64" s="7"/>
      <c r="AN64" s="7"/>
    </row>
    <row r="65" ht="12.0" customHeight="1">
      <c r="A65" s="106"/>
      <c r="B65" s="107"/>
      <c r="C65" s="107"/>
      <c r="D65" s="107"/>
      <c r="E65" s="91"/>
      <c r="F65" s="108"/>
      <c r="G65" s="126"/>
      <c r="H65" s="12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119"/>
      <c r="Y65" s="126"/>
      <c r="Z65" s="55"/>
      <c r="AA65" s="7"/>
      <c r="AB65" s="107"/>
      <c r="AC65" s="107"/>
      <c r="AD65" s="107"/>
      <c r="AE65" s="112"/>
      <c r="AF65" s="7"/>
      <c r="AG65" s="77">
        <v>58.0</v>
      </c>
      <c r="AH65" s="113">
        <f>IF(AA51=""," ",IF(AA51=AE50,AE52,AE50))</f>
        <v>60</v>
      </c>
      <c r="AI65" s="77">
        <v>59.0</v>
      </c>
      <c r="AJ65" s="7"/>
      <c r="AK65" s="105">
        <v>63.0</v>
      </c>
      <c r="AL65" s="7"/>
      <c r="AM65" s="7"/>
      <c r="AN65" s="7"/>
    </row>
    <row r="66" ht="12.0" customHeight="1">
      <c r="A66" s="84">
        <v>31.0</v>
      </c>
      <c r="B66" s="85" t="str">
        <f>IFERROR(VLOOKUP(A66,'пр.взв'!$D$6:$Q$70,2,0),"")</f>
        <v>ЗАГИДОВ Далгат</v>
      </c>
      <c r="C66" s="85" t="str">
        <f>IFERROR(VLOOKUP(A66,'пр.взв'!$D$6:$Q$70,5,0),"")</f>
        <v>МС</v>
      </c>
      <c r="D66" s="86" t="str">
        <f>IFERROR(VLOOKUP(A66,'пр.взв'!$D$6:$Q$70,8,0),"")</f>
        <v>Р.Дагестан</v>
      </c>
      <c r="E66" s="7"/>
      <c r="F66" s="91"/>
      <c r="G66" s="128"/>
      <c r="H66" s="10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128"/>
      <c r="Z66" s="55"/>
      <c r="AA66" s="7"/>
      <c r="AB66" s="85" t="str">
        <f>IFERROR(VLOOKUP(AE66,'пр.взв'!$D$6:$Q$70,2,0),"")</f>
        <v>НИЛОВ Дмитрий</v>
      </c>
      <c r="AC66" s="85" t="str">
        <f>IFERROR(VLOOKUP(AE66,'пр.взв'!$D$6:$Q$70,5,0),"")</f>
        <v>МС</v>
      </c>
      <c r="AD66" s="86" t="str">
        <f>IFERROR(VLOOKUP(AE66,'пр.взв'!$D$6:$Q$70,8,0),"")</f>
        <v>Новосибирская</v>
      </c>
      <c r="AE66" s="116">
        <v>32.0</v>
      </c>
      <c r="AF66" s="7"/>
      <c r="AG66" s="77">
        <v>59.0</v>
      </c>
      <c r="AH66" s="113">
        <f>IF(AA55=""," ",IF(AA55=AE54,AE56,AE54))</f>
        <v>40</v>
      </c>
      <c r="AI66" s="77">
        <v>60.0</v>
      </c>
      <c r="AJ66" s="7"/>
      <c r="AK66" s="7">
        <v>64.0</v>
      </c>
      <c r="AL66" s="7"/>
      <c r="AM66" s="7"/>
      <c r="AN66" s="7"/>
    </row>
    <row r="67" ht="12.0" customHeight="1">
      <c r="A67" s="88"/>
      <c r="B67" s="89"/>
      <c r="C67" s="89"/>
      <c r="D67" s="89"/>
      <c r="E67" s="104">
        <v>31.0</v>
      </c>
      <c r="F67" s="117"/>
      <c r="G67" s="91"/>
      <c r="H67" s="25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119"/>
      <c r="AA67" s="95">
        <v>32.0</v>
      </c>
      <c r="AB67" s="89"/>
      <c r="AC67" s="89"/>
      <c r="AD67" s="89"/>
      <c r="AE67" s="94"/>
      <c r="AF67" s="7"/>
      <c r="AG67" s="77">
        <v>60.0</v>
      </c>
      <c r="AH67" s="113">
        <f>IF(AA59=""," ",IF(AA59=AE58,AE60,AE58))</f>
        <v>56</v>
      </c>
      <c r="AI67" s="77">
        <v>61.0</v>
      </c>
      <c r="AJ67" s="7"/>
      <c r="AK67" s="7">
        <v>64.0</v>
      </c>
      <c r="AL67" s="7"/>
      <c r="AM67" s="7"/>
      <c r="AN67" s="7"/>
    </row>
    <row r="68" ht="12.0" customHeight="1">
      <c r="A68" s="95">
        <v>63.0</v>
      </c>
      <c r="B68" s="96" t="str">
        <f>IFERROR(VLOOKUP(A68,'пр.взв'!$D$6:$Q$70,2,0),"")</f>
        <v/>
      </c>
      <c r="C68" s="96" t="str">
        <f>IFERROR(VLOOKUP(A68,'пр.взв'!$D$6:$Q$70,5,0),"")</f>
        <v/>
      </c>
      <c r="D68" s="97" t="str">
        <f>IFERROR(VLOOKUP(A68,'пр.взв'!$D$6:$Q$70,8,0),"")</f>
        <v/>
      </c>
      <c r="E68" s="120"/>
      <c r="F68" s="91"/>
      <c r="G68" s="91"/>
      <c r="H68" s="10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122"/>
      <c r="AB68" s="96" t="str">
        <f>IFERROR(VLOOKUP(AE68,'пр.взв'!$D$6:$Q$70,2,0),"")</f>
        <v/>
      </c>
      <c r="AC68" s="96" t="str">
        <f>IFERROR(VLOOKUP(AE68,'пр.взв'!$D$6:$Q$70,5,0),"")</f>
        <v/>
      </c>
      <c r="AD68" s="97" t="str">
        <f>IFERROR(VLOOKUP(AE68,'пр.взв'!$D$6:$Q$70,8,0),"")</f>
        <v/>
      </c>
      <c r="AE68" s="104">
        <v>64.0</v>
      </c>
      <c r="AF68" s="7"/>
      <c r="AG68" s="77">
        <v>61.0</v>
      </c>
      <c r="AH68" s="113">
        <f>IF(AA63=""," ",IF(AA63=AE62,AE64,AE62))</f>
        <v>48</v>
      </c>
      <c r="AI68" s="77">
        <v>62.0</v>
      </c>
      <c r="AJ68" s="7"/>
      <c r="AK68" s="7" t="s">
        <v>281</v>
      </c>
      <c r="AL68" s="7"/>
      <c r="AM68" s="7"/>
      <c r="AN68" s="7"/>
    </row>
    <row r="69" ht="12.0" customHeight="1">
      <c r="A69" s="106"/>
      <c r="B69" s="107"/>
      <c r="C69" s="107"/>
      <c r="D69" s="107"/>
      <c r="E69" s="158"/>
      <c r="F69" s="91"/>
      <c r="G69" s="92"/>
      <c r="H69" s="25"/>
      <c r="I69" s="123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107"/>
      <c r="AC69" s="107"/>
      <c r="AD69" s="107"/>
      <c r="AE69" s="112"/>
      <c r="AF69" s="7"/>
      <c r="AG69" s="77">
        <v>62.0</v>
      </c>
      <c r="AH69" s="113">
        <f>IF(AA67=""," ",IF(AA67=AE66,AE68,AE66))</f>
        <v>64</v>
      </c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59"/>
      <c r="L70" s="7"/>
      <c r="M70" s="7"/>
      <c r="N70" s="7"/>
      <c r="O70" s="7"/>
      <c r="P70" s="7"/>
      <c r="Q70" s="7"/>
      <c r="R70" s="7"/>
      <c r="S70" s="7"/>
      <c r="T70" s="7"/>
      <c r="U70" s="7"/>
      <c r="AF70" s="7"/>
      <c r="AG70" s="77" t="s">
        <v>282</v>
      </c>
      <c r="AH70" s="113" t="str">
        <f>IF(M32=""," ",IF(M32=S36,M36,S36))</f>
        <v> </v>
      </c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78" t="s">
        <v>266</v>
      </c>
      <c r="I71" s="78"/>
      <c r="J71" s="78"/>
      <c r="K71" s="159"/>
      <c r="L71" s="159"/>
      <c r="M71" s="159"/>
      <c r="N71" s="159"/>
      <c r="O71" s="159"/>
      <c r="P71" s="7" t="s">
        <v>266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113" t="str">
        <f t="shared" ref="AH71:AH74" si="2">IF(AA69=""," ",IF(AA69=AE68,AE70,AE68))</f>
        <v> </v>
      </c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113" t="str">
        <f t="shared" si="2"/>
        <v> </v>
      </c>
      <c r="AI72" s="7"/>
      <c r="AJ72" s="7"/>
      <c r="AK72" s="7"/>
      <c r="AL72" s="7"/>
      <c r="AM72" s="7"/>
      <c r="AN72" s="7"/>
    </row>
    <row r="73" ht="13.5" customHeight="1">
      <c r="A73" s="78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59"/>
      <c r="D73" s="160"/>
      <c r="E73" s="160"/>
      <c r="F73" s="160"/>
      <c r="G73" s="161" t="str">
        <f>IFERROR(__xludf.DUMMYFUNCTION("IMPORTRANGE('пр.взв'!N1,""Реквизиты!$C6"")"),"Болотсктй Р.М.")</f>
        <v>Болотсктй Р.М.</v>
      </c>
      <c r="J73" s="159" t="str">
        <f>IFERROR(__xludf.DUMMYFUNCTION("IMPORTRANGE('пр.взв'!N1,""Реквизиты!$C7"")"),"Москва")</f>
        <v>Москва</v>
      </c>
      <c r="K73" s="159"/>
      <c r="L73" s="159"/>
      <c r="M73" s="159"/>
      <c r="N73" s="159"/>
      <c r="O73" s="159"/>
      <c r="P73" s="7"/>
      <c r="Q73" s="7"/>
      <c r="R73" s="7"/>
      <c r="S73" s="7"/>
      <c r="T73" s="162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59"/>
      <c r="W73" s="159"/>
      <c r="X73" s="159"/>
      <c r="Y73" s="160"/>
      <c r="Z73" s="111"/>
      <c r="AA73" s="111"/>
      <c r="AB73" s="163" t="s">
        <v>283</v>
      </c>
      <c r="AC73" s="164" t="s">
        <v>37</v>
      </c>
      <c r="AD73" s="165"/>
      <c r="AE73" s="165"/>
      <c r="AF73" s="7"/>
      <c r="AG73" s="7"/>
      <c r="AH73" s="113" t="str">
        <f t="shared" si="2"/>
        <v> </v>
      </c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59"/>
      <c r="D74" s="159"/>
      <c r="E74" s="159"/>
      <c r="F74" s="159"/>
      <c r="G74" s="7"/>
      <c r="H74" s="7"/>
      <c r="I74" s="7"/>
      <c r="J74" s="7"/>
      <c r="K74" s="7"/>
      <c r="L74" s="7"/>
      <c r="M74" s="7"/>
      <c r="N74" s="7"/>
      <c r="O74" s="7"/>
      <c r="P74" s="7"/>
      <c r="Q74" s="159"/>
      <c r="R74" s="7"/>
      <c r="S74" s="7"/>
      <c r="T74" s="78"/>
      <c r="U74" s="7"/>
      <c r="V74" s="159"/>
      <c r="W74" s="159"/>
      <c r="X74" s="159"/>
      <c r="Y74" s="159"/>
      <c r="Z74" s="7"/>
      <c r="AA74" s="7"/>
      <c r="AB74" s="7"/>
      <c r="AC74" s="7"/>
      <c r="AD74" s="7"/>
      <c r="AE74" s="7"/>
      <c r="AF74" s="7"/>
      <c r="AG74" s="7"/>
      <c r="AH74" s="113" t="str">
        <f t="shared" si="2"/>
        <v> </v>
      </c>
      <c r="AI74" s="7"/>
      <c r="AJ74" s="7"/>
      <c r="AK74" s="7"/>
      <c r="AL74" s="7"/>
      <c r="AM74" s="7"/>
      <c r="AN74" s="7"/>
    </row>
    <row r="75" ht="12.0" customHeight="1">
      <c r="I75" s="7"/>
      <c r="Q75" s="159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I1000" s="7"/>
      <c r="AJ1000" s="7"/>
      <c r="AK1000" s="7"/>
      <c r="AL1000" s="7"/>
      <c r="AM1000" s="7"/>
      <c r="AN1000" s="7"/>
    </row>
    <row r="1001" ht="12.0" customHeight="1">
      <c r="AF1001" s="7"/>
      <c r="AG1001" s="7"/>
      <c r="AI1001" s="7"/>
      <c r="AJ1001" s="7"/>
      <c r="AK1001" s="7"/>
      <c r="AL1001" s="7"/>
      <c r="AM1001" s="7"/>
      <c r="AN1001" s="7"/>
    </row>
  </sheetData>
  <mergeCells count="269">
    <mergeCell ref="C48:C49"/>
    <mergeCell ref="D48:D49"/>
    <mergeCell ref="A44:A45"/>
    <mergeCell ref="A46:A47"/>
    <mergeCell ref="B46:B47"/>
    <mergeCell ref="C46:C47"/>
    <mergeCell ref="D46:D47"/>
    <mergeCell ref="A48:A49"/>
    <mergeCell ref="B48:B49"/>
    <mergeCell ref="A50:A51"/>
    <mergeCell ref="B50:B51"/>
    <mergeCell ref="C50:C51"/>
    <mergeCell ref="D50:D51"/>
    <mergeCell ref="B52:B53"/>
    <mergeCell ref="C52:C53"/>
    <mergeCell ref="D52:D53"/>
    <mergeCell ref="A52:A53"/>
    <mergeCell ref="A54:A55"/>
    <mergeCell ref="B54:B55"/>
    <mergeCell ref="C54:C55"/>
    <mergeCell ref="D54:D55"/>
    <mergeCell ref="A56:A57"/>
    <mergeCell ref="B56:B57"/>
    <mergeCell ref="B60:B61"/>
    <mergeCell ref="C60:C61"/>
    <mergeCell ref="C56:C57"/>
    <mergeCell ref="D56:D57"/>
    <mergeCell ref="A58:A59"/>
    <mergeCell ref="B58:B59"/>
    <mergeCell ref="C58:C59"/>
    <mergeCell ref="D58:D59"/>
    <mergeCell ref="D60:D61"/>
    <mergeCell ref="C64:C65"/>
    <mergeCell ref="D64:D65"/>
    <mergeCell ref="G73:I73"/>
    <mergeCell ref="A60:A61"/>
    <mergeCell ref="A62:A63"/>
    <mergeCell ref="B62:B63"/>
    <mergeCell ref="C62:C63"/>
    <mergeCell ref="D62:D63"/>
    <mergeCell ref="A64:A65"/>
    <mergeCell ref="B64:B65"/>
    <mergeCell ref="A5:A6"/>
    <mergeCell ref="A7:A8"/>
    <mergeCell ref="B7:B8"/>
    <mergeCell ref="C7:C8"/>
    <mergeCell ref="D7:D8"/>
    <mergeCell ref="A9:A10"/>
    <mergeCell ref="B9:B10"/>
    <mergeCell ref="A11:A12"/>
    <mergeCell ref="B11:B12"/>
    <mergeCell ref="C11:C12"/>
    <mergeCell ref="D11:D12"/>
    <mergeCell ref="B13:B14"/>
    <mergeCell ref="C13:C14"/>
    <mergeCell ref="D13:D14"/>
    <mergeCell ref="A17:A18"/>
    <mergeCell ref="B17:B18"/>
    <mergeCell ref="C17:C18"/>
    <mergeCell ref="D17:D18"/>
    <mergeCell ref="B19:B20"/>
    <mergeCell ref="C19:C20"/>
    <mergeCell ref="D19:D20"/>
    <mergeCell ref="C23:C24"/>
    <mergeCell ref="D23:D24"/>
    <mergeCell ref="A19:A20"/>
    <mergeCell ref="A21:A22"/>
    <mergeCell ref="B21:B22"/>
    <mergeCell ref="C21:C22"/>
    <mergeCell ref="D21:D22"/>
    <mergeCell ref="A23:A24"/>
    <mergeCell ref="B23:B24"/>
    <mergeCell ref="C31:C32"/>
    <mergeCell ref="D31:D32"/>
    <mergeCell ref="A66:A67"/>
    <mergeCell ref="B66:B67"/>
    <mergeCell ref="C66:C67"/>
    <mergeCell ref="D66:D67"/>
    <mergeCell ref="A68:A69"/>
    <mergeCell ref="B68:B69"/>
    <mergeCell ref="C68:C69"/>
    <mergeCell ref="D68:D69"/>
    <mergeCell ref="AB31:AB32"/>
    <mergeCell ref="AC31:AC32"/>
    <mergeCell ref="AD31:AD32"/>
    <mergeCell ref="AE31:AE32"/>
    <mergeCell ref="AC33:AC34"/>
    <mergeCell ref="AD33:AD34"/>
    <mergeCell ref="AE33:AE34"/>
    <mergeCell ref="AB33:AB34"/>
    <mergeCell ref="AB35:AB36"/>
    <mergeCell ref="AC35:AC36"/>
    <mergeCell ref="AD35:AD36"/>
    <mergeCell ref="AE35:AE36"/>
    <mergeCell ref="AB38:AB39"/>
    <mergeCell ref="AC38:AC39"/>
    <mergeCell ref="AB56:AB57"/>
    <mergeCell ref="AC56:AC57"/>
    <mergeCell ref="AD56:AD57"/>
    <mergeCell ref="AE56:AE57"/>
    <mergeCell ref="AC58:AC59"/>
    <mergeCell ref="AD58:AD59"/>
    <mergeCell ref="AE58:AE59"/>
    <mergeCell ref="AB58:AB59"/>
    <mergeCell ref="AB60:AB61"/>
    <mergeCell ref="AC60:AC61"/>
    <mergeCell ref="AD60:AD61"/>
    <mergeCell ref="AE60:AE61"/>
    <mergeCell ref="AB62:AB63"/>
    <mergeCell ref="AC62:AC63"/>
    <mergeCell ref="AC66:AC67"/>
    <mergeCell ref="AD66:AD67"/>
    <mergeCell ref="AD62:AD63"/>
    <mergeCell ref="AE62:AE63"/>
    <mergeCell ref="AB64:AB65"/>
    <mergeCell ref="AC64:AC65"/>
    <mergeCell ref="AD64:AD65"/>
    <mergeCell ref="AE64:AE65"/>
    <mergeCell ref="AE66:AE67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9:AD30"/>
    <mergeCell ref="AE29:AE30"/>
    <mergeCell ref="AB23:AB24"/>
    <mergeCell ref="AB25:AB26"/>
    <mergeCell ref="AC25:AC26"/>
    <mergeCell ref="AD25:AD26"/>
    <mergeCell ref="AE25:AE26"/>
    <mergeCell ref="AB29:AB30"/>
    <mergeCell ref="AC29:AC30"/>
    <mergeCell ref="AD38:AD39"/>
    <mergeCell ref="AE38:AE39"/>
    <mergeCell ref="AB66:AB67"/>
    <mergeCell ref="AB68:AB69"/>
    <mergeCell ref="AC68:AC69"/>
    <mergeCell ref="AD68:AD69"/>
    <mergeCell ref="AE68:AE69"/>
    <mergeCell ref="F1:Z1"/>
    <mergeCell ref="AD1:AE2"/>
    <mergeCell ref="F2:Z2"/>
    <mergeCell ref="C3:AB3"/>
    <mergeCell ref="AD3:AE3"/>
    <mergeCell ref="H4:V4"/>
    <mergeCell ref="AB4:AE4"/>
    <mergeCell ref="B5:B6"/>
    <mergeCell ref="C5:C6"/>
    <mergeCell ref="D5:D6"/>
    <mergeCell ref="AB5:AB6"/>
    <mergeCell ref="AC5:AC6"/>
    <mergeCell ref="AD5:AD6"/>
    <mergeCell ref="AE5:AE6"/>
    <mergeCell ref="C9:C10"/>
    <mergeCell ref="D9:D10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A13:A14"/>
    <mergeCell ref="A15:A16"/>
    <mergeCell ref="B15:B16"/>
    <mergeCell ref="C15:C16"/>
    <mergeCell ref="D15:D16"/>
    <mergeCell ref="AC27:AC28"/>
    <mergeCell ref="AD27:AD28"/>
    <mergeCell ref="AB17:AB18"/>
    <mergeCell ref="AB19:AB20"/>
    <mergeCell ref="AC19:AC20"/>
    <mergeCell ref="AD19:AD20"/>
    <mergeCell ref="AE19:AE20"/>
    <mergeCell ref="N27:R28"/>
    <mergeCell ref="AB27:AB28"/>
    <mergeCell ref="AE27:AE28"/>
    <mergeCell ref="A25:A26"/>
    <mergeCell ref="B25:B26"/>
    <mergeCell ref="C25:C26"/>
    <mergeCell ref="D25:D26"/>
    <mergeCell ref="B27:B28"/>
    <mergeCell ref="C27:C28"/>
    <mergeCell ref="D27:D28"/>
    <mergeCell ref="A27:A28"/>
    <mergeCell ref="A29:A30"/>
    <mergeCell ref="B29:B30"/>
    <mergeCell ref="C29:C30"/>
    <mergeCell ref="D29:D30"/>
    <mergeCell ref="A31:A32"/>
    <mergeCell ref="B31:B32"/>
    <mergeCell ref="N33:R34"/>
    <mergeCell ref="A33:A34"/>
    <mergeCell ref="B33:B34"/>
    <mergeCell ref="C33:C34"/>
    <mergeCell ref="D33:D34"/>
    <mergeCell ref="B35:B36"/>
    <mergeCell ref="C35:C36"/>
    <mergeCell ref="D35:D36"/>
    <mergeCell ref="N41:R42"/>
    <mergeCell ref="I45:I46"/>
    <mergeCell ref="N48:R49"/>
    <mergeCell ref="A35:A36"/>
    <mergeCell ref="A38:A39"/>
    <mergeCell ref="B38:B39"/>
    <mergeCell ref="C38:C39"/>
    <mergeCell ref="D38:D39"/>
    <mergeCell ref="A40:A41"/>
    <mergeCell ref="B40:B41"/>
    <mergeCell ref="B44:B45"/>
    <mergeCell ref="C44:C45"/>
    <mergeCell ref="C40:C41"/>
    <mergeCell ref="D40:D41"/>
    <mergeCell ref="A42:A43"/>
    <mergeCell ref="B42:B43"/>
    <mergeCell ref="C42:C43"/>
    <mergeCell ref="D42:D43"/>
    <mergeCell ref="D44:D45"/>
    <mergeCell ref="AB40:AB41"/>
    <mergeCell ref="AC40:AC41"/>
    <mergeCell ref="AD40:AD41"/>
    <mergeCell ref="AE40:AE41"/>
    <mergeCell ref="AC42:AC43"/>
    <mergeCell ref="AD42:AD43"/>
    <mergeCell ref="AE42:AE43"/>
    <mergeCell ref="AB42:AB43"/>
    <mergeCell ref="AB44:AB45"/>
    <mergeCell ref="AC44:AC45"/>
    <mergeCell ref="AD44:AD45"/>
    <mergeCell ref="AE44:AE45"/>
    <mergeCell ref="AB46:AB47"/>
    <mergeCell ref="AC46:AC47"/>
    <mergeCell ref="AC50:AC51"/>
    <mergeCell ref="AD50:AD51"/>
    <mergeCell ref="AD46:AD47"/>
    <mergeCell ref="AE46:AE47"/>
    <mergeCell ref="AB48:AB49"/>
    <mergeCell ref="AC48:AC49"/>
    <mergeCell ref="AD48:AD49"/>
    <mergeCell ref="AE48:AE49"/>
    <mergeCell ref="AE50:AE51"/>
    <mergeCell ref="AD54:AD55"/>
    <mergeCell ref="AE54:AE55"/>
    <mergeCell ref="AB50:AB51"/>
    <mergeCell ref="AB52:AB53"/>
    <mergeCell ref="AC52:AC53"/>
    <mergeCell ref="AD52:AD53"/>
    <mergeCell ref="AE52:AE53"/>
    <mergeCell ref="AB54:AB55"/>
    <mergeCell ref="AC54:AC55"/>
  </mergeCells>
  <printOptions horizontalCentered="1" verticalCentered="1"/>
  <pageMargins bottom="0.0" footer="0.0" header="0.0" left="0.0" right="0.0" top="0.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08" t="s">
        <v>284</v>
      </c>
      <c r="L1" s="108" t="s">
        <v>284</v>
      </c>
    </row>
    <row r="2" ht="12.0" customHeight="1">
      <c r="B2" s="67" t="str">
        <f>'пр.взв'!$D$4</f>
        <v/>
      </c>
      <c r="L2" s="67" t="str">
        <f>'пр.взв'!$D$4</f>
        <v/>
      </c>
    </row>
    <row r="3" ht="12.0" customHeight="1">
      <c r="B3" s="166">
        <v>0.0</v>
      </c>
      <c r="C3" s="7" t="s">
        <v>285</v>
      </c>
      <c r="L3" s="166">
        <f>B3</f>
        <v>0</v>
      </c>
      <c r="M3" s="7" t="s">
        <v>285</v>
      </c>
    </row>
    <row r="4" ht="12.0" customHeight="1">
      <c r="B4" s="167" t="s">
        <v>286</v>
      </c>
      <c r="C4" s="168" t="s">
        <v>287</v>
      </c>
      <c r="D4" s="169"/>
      <c r="E4" s="169"/>
      <c r="F4" s="169" t="s">
        <v>288</v>
      </c>
      <c r="G4" s="167"/>
      <c r="H4" s="168"/>
      <c r="I4" s="168"/>
      <c r="J4" s="168"/>
      <c r="K4" s="168"/>
      <c r="L4" s="167" t="s">
        <v>289</v>
      </c>
      <c r="M4" s="168" t="s">
        <v>287</v>
      </c>
      <c r="N4" s="169"/>
      <c r="O4" s="169"/>
      <c r="P4" s="169" t="s">
        <v>288</v>
      </c>
      <c r="Q4" s="167"/>
      <c r="R4" s="168"/>
      <c r="S4" s="168"/>
      <c r="T4" s="168"/>
    </row>
    <row r="5" ht="12.75" customHeight="1">
      <c r="A5" s="170" t="s">
        <v>290</v>
      </c>
      <c r="B5" s="171" t="s">
        <v>9</v>
      </c>
      <c r="C5" s="172" t="s">
        <v>10</v>
      </c>
      <c r="D5" s="173" t="s">
        <v>291</v>
      </c>
      <c r="E5" s="174" t="s">
        <v>292</v>
      </c>
      <c r="F5" s="175"/>
      <c r="G5" s="172" t="s">
        <v>293</v>
      </c>
      <c r="H5" s="176" t="s">
        <v>294</v>
      </c>
      <c r="I5" s="173" t="s">
        <v>295</v>
      </c>
      <c r="J5" s="177" t="s">
        <v>296</v>
      </c>
      <c r="K5" s="170" t="s">
        <v>290</v>
      </c>
      <c r="L5" s="171" t="s">
        <v>9</v>
      </c>
      <c r="M5" s="172" t="s">
        <v>10</v>
      </c>
      <c r="N5" s="173" t="s">
        <v>291</v>
      </c>
      <c r="O5" s="174" t="s">
        <v>292</v>
      </c>
      <c r="P5" s="175"/>
      <c r="Q5" s="172" t="s">
        <v>293</v>
      </c>
      <c r="R5" s="176" t="s">
        <v>294</v>
      </c>
      <c r="S5" s="173" t="s">
        <v>295</v>
      </c>
      <c r="T5" s="177" t="s">
        <v>296</v>
      </c>
    </row>
    <row r="6" ht="13.5" customHeight="1">
      <c r="A6" s="178"/>
      <c r="B6" s="94"/>
      <c r="C6" s="179"/>
      <c r="D6" s="179"/>
      <c r="E6" s="106"/>
      <c r="F6" s="112"/>
      <c r="G6" s="179"/>
      <c r="H6" s="179"/>
      <c r="I6" s="179"/>
      <c r="J6" s="180"/>
      <c r="K6" s="178"/>
      <c r="L6" s="94"/>
      <c r="M6" s="179"/>
      <c r="N6" s="179"/>
      <c r="O6" s="106"/>
      <c r="P6" s="112"/>
      <c r="Q6" s="179"/>
      <c r="R6" s="179"/>
      <c r="S6" s="179"/>
      <c r="T6" s="180"/>
    </row>
    <row r="7" ht="18.75" customHeight="1">
      <c r="A7" s="181">
        <v>1.0</v>
      </c>
      <c r="B7" s="182">
        <v>1.0</v>
      </c>
      <c r="C7" s="183" t="str">
        <f>IFERROR(VLOOKUP(B7,'пр.взв'!$D$6:$Q$70,2,0),"")</f>
        <v>БУДАКОВ Наил</v>
      </c>
      <c r="D7" s="184" t="str">
        <f>IFERROR(VLOOKUP(B7,'пр.взв'!$D$6:$Q$70,5,0),"")</f>
        <v>МС</v>
      </c>
      <c r="E7" s="184" t="str">
        <f>IFERROR(VLOOKUP(B7,'пр.взв'!$D$6:$Q$70,6,0),"")</f>
        <v>ПФО</v>
      </c>
      <c r="F7" s="184" t="str">
        <f>IFERROR(VLOOKUP(B7,'пр.взв'!$D$6:$Q$70,8,0),"")</f>
        <v>Самарская</v>
      </c>
      <c r="G7" s="185"/>
      <c r="H7" s="186"/>
      <c r="I7" s="187"/>
      <c r="J7" s="188"/>
      <c r="K7" s="189">
        <v>17.0</v>
      </c>
      <c r="L7" s="182">
        <v>2.0</v>
      </c>
      <c r="M7" s="183" t="str">
        <f>IFERROR(VLOOKUP(L7,'пр.взв'!$D$6:$Q$70,2,0),"")</f>
        <v>ДУШКАНОВ Дамир</v>
      </c>
      <c r="N7" s="184" t="str">
        <f>IFERROR(VLOOKUP(L7,'пр.взв'!$D$6:$Q$70,5,0),"")</f>
        <v>КМС</v>
      </c>
      <c r="O7" s="184" t="str">
        <f>IFERROR(VLOOKUP(L7,'пр.взв'!$D$6:$Q$70,6,0),"")</f>
        <v>ПФО</v>
      </c>
      <c r="P7" s="184" t="str">
        <f>IFERROR(VLOOKUP(L7,'пр.взв'!$D$6:$Q$70,8,0),"")</f>
        <v>Самарская</v>
      </c>
      <c r="Q7" s="185"/>
      <c r="R7" s="186"/>
      <c r="S7" s="187"/>
      <c r="T7" s="188"/>
    </row>
    <row r="8" ht="18.75" customHeight="1">
      <c r="A8" s="106"/>
      <c r="B8" s="190">
        <v>33.0</v>
      </c>
      <c r="C8" s="191" t="str">
        <f>IFERROR(VLOOKUP(B8,'пр.взв'!$D$6:$Q$70,2,0),"")</f>
        <v>МУРАДОВ Рашад</v>
      </c>
      <c r="D8" s="192" t="str">
        <f>IFERROR(VLOOKUP(B8,'пр.взв'!$D$6:$Q$70,5,0),"")</f>
        <v>МСМК</v>
      </c>
      <c r="E8" s="192" t="str">
        <f>IFERROR(VLOOKUP(B8,'пр.взв'!$D$6:$Q$70,6,0),"")</f>
        <v>СЗФО</v>
      </c>
      <c r="F8" s="192" t="str">
        <f>IFERROR(VLOOKUP(B8,'пр.взв'!$D$6:$Q$70,8,0),"")</f>
        <v>Р.Карелия</v>
      </c>
      <c r="G8" s="193"/>
      <c r="H8" s="193"/>
      <c r="I8" s="194"/>
      <c r="J8" s="194"/>
      <c r="K8" s="179"/>
      <c r="L8" s="190">
        <v>34.0</v>
      </c>
      <c r="M8" s="191" t="str">
        <f>IFERROR(VLOOKUP(L8,'пр.взв'!$D$6:$Q$70,2,0),"")</f>
        <v>ДУГИЕВ Ибрагим</v>
      </c>
      <c r="N8" s="192" t="str">
        <f>IFERROR(VLOOKUP(L8,'пр.взв'!$D$6:$Q$70,5,0),"")</f>
        <v>МСМК</v>
      </c>
      <c r="O8" s="192" t="str">
        <f>IFERROR(VLOOKUP(L8,'пр.взв'!$D$6:$Q$70,6,0),"")</f>
        <v>ЦФО</v>
      </c>
      <c r="P8" s="192" t="str">
        <f>IFERROR(VLOOKUP(L8,'пр.взв'!$D$6:$Q$70,8,0),"")</f>
        <v>Ярославская</v>
      </c>
      <c r="Q8" s="193"/>
      <c r="R8" s="193"/>
      <c r="S8" s="194"/>
      <c r="T8" s="194"/>
    </row>
    <row r="9" ht="18.75" customHeight="1">
      <c r="A9" s="181">
        <v>2.0</v>
      </c>
      <c r="B9" s="182">
        <v>17.0</v>
      </c>
      <c r="C9" s="183" t="str">
        <f>IFERROR(VLOOKUP(B9,'пр.взв'!$D$6:$Q$70,2,0),"")</f>
        <v>ЭСКИЕВ Рузбек</v>
      </c>
      <c r="D9" s="184" t="str">
        <f>IFERROR(VLOOKUP(B9,'пр.взв'!$D$6:$Q$70,5,0),"")</f>
        <v>МС</v>
      </c>
      <c r="E9" s="184" t="str">
        <f>IFERROR(VLOOKUP(B9,'пр.взв'!$D$6:$Q$70,6,0),"")</f>
        <v>СКФО</v>
      </c>
      <c r="F9" s="184" t="str">
        <f>IFERROR(VLOOKUP(B9,'пр.взв'!$D$6:$Q$70,8,0),"")</f>
        <v>Чеченская</v>
      </c>
      <c r="G9" s="195"/>
      <c r="H9" s="196"/>
      <c r="I9" s="197"/>
      <c r="J9" s="184"/>
      <c r="K9" s="189">
        <v>18.0</v>
      </c>
      <c r="L9" s="182">
        <v>18.0</v>
      </c>
      <c r="M9" s="183" t="str">
        <f>IFERROR(VLOOKUP(L9,'пр.взв'!$D$6:$Q$70,2,0),"")</f>
        <v>ГЛАЗЫРИН Александр</v>
      </c>
      <c r="N9" s="184" t="str">
        <f>IFERROR(VLOOKUP(L9,'пр.взв'!$D$6:$Q$70,5,0),"")</f>
        <v>КМС</v>
      </c>
      <c r="O9" s="184" t="str">
        <f>IFERROR(VLOOKUP(L9,'пр.взв'!$D$6:$Q$70,6,0),"")</f>
        <v>ПФО</v>
      </c>
      <c r="P9" s="184" t="str">
        <f>IFERROR(VLOOKUP(L9,'пр.взв'!$D$6:$Q$70,8,0),"")</f>
        <v>Пермский</v>
      </c>
      <c r="Q9" s="195"/>
      <c r="R9" s="196"/>
      <c r="S9" s="197"/>
      <c r="T9" s="184"/>
    </row>
    <row r="10" ht="18.75" customHeight="1">
      <c r="A10" s="106"/>
      <c r="B10" s="190">
        <v>49.0</v>
      </c>
      <c r="C10" s="191" t="str">
        <f>IFERROR(VLOOKUP(B10,'пр.взв'!$D$6:$Q$70,2,0),"")</f>
        <v/>
      </c>
      <c r="D10" s="192" t="str">
        <f>IFERROR(VLOOKUP(B10,'пр.взв'!$D$6:$Q$70,5,0),"")</f>
        <v/>
      </c>
      <c r="E10" s="192" t="str">
        <f>IFERROR(VLOOKUP(B10,'пр.взв'!$D$6:$Q$70,6,0),"")</f>
        <v/>
      </c>
      <c r="F10" s="192" t="str">
        <f>IFERROR(VLOOKUP(B10,'пр.взв'!$D$6:$Q$70,8,0),"")</f>
        <v/>
      </c>
      <c r="G10" s="193"/>
      <c r="H10" s="193"/>
      <c r="I10" s="194"/>
      <c r="J10" s="194"/>
      <c r="K10" s="179"/>
      <c r="L10" s="190">
        <v>50.0</v>
      </c>
      <c r="M10" s="191" t="str">
        <f>IFERROR(VLOOKUP(L10,'пр.взв'!$D$6:$Q$70,2,0),"")</f>
        <v/>
      </c>
      <c r="N10" s="192" t="str">
        <f>IFERROR(VLOOKUP(L10,'пр.взв'!$D$6:$Q$70,5,0),"")</f>
        <v/>
      </c>
      <c r="O10" s="192" t="str">
        <f>IFERROR(VLOOKUP(L10,'пр.взв'!$D$6:$Q$70,6,0),"")</f>
        <v/>
      </c>
      <c r="P10" s="192" t="str">
        <f>IFERROR(VLOOKUP(L10,'пр.взв'!$D$6:$Q$70,8,0),"")</f>
        <v/>
      </c>
      <c r="Q10" s="193"/>
      <c r="R10" s="193"/>
      <c r="S10" s="194"/>
      <c r="T10" s="194"/>
    </row>
    <row r="11" ht="18.75" customHeight="1">
      <c r="A11" s="181">
        <v>3.0</v>
      </c>
      <c r="B11" s="182">
        <v>9.0</v>
      </c>
      <c r="C11" s="183" t="str">
        <f>IFERROR(VLOOKUP(B11,'пр.взв'!$D$6:$Q$70,2,0),"")</f>
        <v>ДУГУЖЕВ Азамат</v>
      </c>
      <c r="D11" s="184" t="str">
        <f>IFERROR(VLOOKUP(B11,'пр.взв'!$D$6:$Q$70,5,0),"")</f>
        <v>МС</v>
      </c>
      <c r="E11" s="184" t="str">
        <f>IFERROR(VLOOKUP(B11,'пр.взв'!$D$6:$Q$70,6,0),"")</f>
        <v>СПБ</v>
      </c>
      <c r="F11" s="184" t="str">
        <f>IFERROR(VLOOKUP(B11,'пр.взв'!$D$6:$Q$70,8,0),"")</f>
        <v>Санкт-Петербург</v>
      </c>
      <c r="G11" s="185"/>
      <c r="H11" s="186"/>
      <c r="I11" s="187"/>
      <c r="J11" s="188"/>
      <c r="K11" s="189">
        <v>19.0</v>
      </c>
      <c r="L11" s="182">
        <v>10.0</v>
      </c>
      <c r="M11" s="183" t="str">
        <f>IFERROR(VLOOKUP(L11,'пр.взв'!$D$6:$Q$70,2,0),"")</f>
        <v>ДАМДИНОВ Бато</v>
      </c>
      <c r="N11" s="184" t="str">
        <f>IFERROR(VLOOKUP(L11,'пр.взв'!$D$6:$Q$70,5,0),"")</f>
        <v>МС</v>
      </c>
      <c r="O11" s="184" t="str">
        <f>IFERROR(VLOOKUP(L11,'пр.взв'!$D$6:$Q$70,6,0),"")</f>
        <v>ДВФО</v>
      </c>
      <c r="P11" s="184" t="str">
        <f>IFERROR(VLOOKUP(L11,'пр.взв'!$D$6:$Q$70,8,0),"")</f>
        <v>Р.Бурятия</v>
      </c>
      <c r="Q11" s="185"/>
      <c r="R11" s="186"/>
      <c r="S11" s="187"/>
      <c r="T11" s="188"/>
    </row>
    <row r="12" ht="18.75" customHeight="1">
      <c r="A12" s="106"/>
      <c r="B12" s="190">
        <v>41.0</v>
      </c>
      <c r="C12" s="191" t="str">
        <f>IFERROR(VLOOKUP(B12,'пр.взв'!$D$6:$Q$70,2,0),"")</f>
        <v/>
      </c>
      <c r="D12" s="192" t="str">
        <f>IFERROR(VLOOKUP(B12,'пр.взв'!$D$6:$Q$70,5,0),"")</f>
        <v/>
      </c>
      <c r="E12" s="192" t="str">
        <f>IFERROR(VLOOKUP(B12,'пр.взв'!$D$6:$Q$70,6,0),"")</f>
        <v/>
      </c>
      <c r="F12" s="192" t="str">
        <f>IFERROR(VLOOKUP(B12,'пр.взв'!$D$6:$Q$70,8,0),"")</f>
        <v/>
      </c>
      <c r="G12" s="193"/>
      <c r="H12" s="193"/>
      <c r="I12" s="194"/>
      <c r="J12" s="194"/>
      <c r="K12" s="179"/>
      <c r="L12" s="190">
        <v>42.0</v>
      </c>
      <c r="M12" s="191" t="str">
        <f>IFERROR(VLOOKUP(L12,'пр.взв'!$D$6:$Q$70,2,0),"")</f>
        <v/>
      </c>
      <c r="N12" s="192" t="str">
        <f>IFERROR(VLOOKUP(L12,'пр.взв'!$D$6:$Q$70,5,0),"")</f>
        <v/>
      </c>
      <c r="O12" s="192" t="str">
        <f>IFERROR(VLOOKUP(L12,'пр.взв'!$D$6:$Q$70,6,0),"")</f>
        <v/>
      </c>
      <c r="P12" s="192" t="str">
        <f>IFERROR(VLOOKUP(L12,'пр.взв'!$D$6:$Q$70,8,0),"")</f>
        <v/>
      </c>
      <c r="Q12" s="193"/>
      <c r="R12" s="193"/>
      <c r="S12" s="194"/>
      <c r="T12" s="194"/>
    </row>
    <row r="13" ht="18.75" customHeight="1">
      <c r="A13" s="181">
        <v>4.0</v>
      </c>
      <c r="B13" s="182">
        <v>25.0</v>
      </c>
      <c r="C13" s="183" t="str">
        <f>IFERROR(VLOOKUP(B13,'пр.взв'!$D$6:$Q$70,2,0),"")</f>
        <v>ШЕИН Дмитрий</v>
      </c>
      <c r="D13" s="184" t="str">
        <f>IFERROR(VLOOKUP(B13,'пр.взв'!$D$6:$Q$70,5,0),"")</f>
        <v>КМС</v>
      </c>
      <c r="E13" s="184" t="str">
        <f>IFERROR(VLOOKUP(B13,'пр.взв'!$D$6:$Q$70,6,0),"")</f>
        <v>ПФО</v>
      </c>
      <c r="F13" s="184" t="str">
        <f>IFERROR(VLOOKUP(B13,'пр.взв'!$D$6:$Q$70,8,0),"")</f>
        <v>Пермский</v>
      </c>
      <c r="G13" s="195"/>
      <c r="H13" s="196"/>
      <c r="I13" s="197"/>
      <c r="J13" s="184"/>
      <c r="K13" s="189">
        <v>20.0</v>
      </c>
      <c r="L13" s="182">
        <v>26.0</v>
      </c>
      <c r="M13" s="183" t="str">
        <f>IFERROR(VLOOKUP(L13,'пр.взв'!$D$6:$Q$70,2,0),"")</f>
        <v>ДУЛОВ Владислав</v>
      </c>
      <c r="N13" s="184" t="str">
        <f>IFERROR(VLOOKUP(L13,'пр.взв'!$D$6:$Q$70,5,0),"")</f>
        <v>КМС</v>
      </c>
      <c r="O13" s="184" t="str">
        <f>IFERROR(VLOOKUP(L13,'пр.взв'!$D$6:$Q$70,6,0),"")</f>
        <v>ПФО</v>
      </c>
      <c r="P13" s="184" t="str">
        <f>IFERROR(VLOOKUP(L13,'пр.взв'!$D$6:$Q$70,8,0),"")</f>
        <v>Р.Башкортостан</v>
      </c>
      <c r="Q13" s="198"/>
      <c r="R13" s="199"/>
      <c r="S13" s="200"/>
      <c r="T13" s="201"/>
    </row>
    <row r="14" ht="18.75" customHeight="1">
      <c r="A14" s="106"/>
      <c r="B14" s="190">
        <v>57.0</v>
      </c>
      <c r="C14" s="191" t="str">
        <f>IFERROR(VLOOKUP(B14,'пр.взв'!$D$6:$Q$70,2,0),"")</f>
        <v/>
      </c>
      <c r="D14" s="192" t="str">
        <f>IFERROR(VLOOKUP(B14,'пр.взв'!$D$6:$Q$70,5,0),"")</f>
        <v/>
      </c>
      <c r="E14" s="192" t="str">
        <f>IFERROR(VLOOKUP(B14,'пр.взв'!$D$6:$Q$70,6,0),"")</f>
        <v/>
      </c>
      <c r="F14" s="192" t="str">
        <f>IFERROR(VLOOKUP(B14,'пр.взв'!$D$6:$Q$70,8,0),"")</f>
        <v/>
      </c>
      <c r="G14" s="193"/>
      <c r="H14" s="193"/>
      <c r="I14" s="194"/>
      <c r="J14" s="194"/>
      <c r="K14" s="179"/>
      <c r="L14" s="190">
        <v>58.0</v>
      </c>
      <c r="M14" s="191" t="str">
        <f>IFERROR(VLOOKUP(L14,'пр.взв'!$D$6:$Q$70,2,0),"")</f>
        <v/>
      </c>
      <c r="N14" s="192" t="str">
        <f>IFERROR(VLOOKUP(L14,'пр.взв'!$D$6:$Q$70,5,0),"")</f>
        <v/>
      </c>
      <c r="O14" s="192" t="str">
        <f>IFERROR(VLOOKUP(L14,'пр.взв'!$D$6:$Q$70,6,0),"")</f>
        <v/>
      </c>
      <c r="P14" s="192" t="str">
        <f>IFERROR(VLOOKUP(L14,'пр.взв'!$D$6:$Q$70,8,0),"")</f>
        <v/>
      </c>
      <c r="Q14" s="193"/>
      <c r="R14" s="193"/>
      <c r="S14" s="194"/>
      <c r="T14" s="194"/>
    </row>
    <row r="15" ht="18.75" customHeight="1">
      <c r="A15" s="202">
        <v>5.0</v>
      </c>
      <c r="B15" s="182">
        <v>5.0</v>
      </c>
      <c r="C15" s="183" t="str">
        <f>IFERROR(VLOOKUP(B15,'пр.взв'!$D$6:$Q$70,2,0),"")</f>
        <v>КРАСАВЦЕВ Александр</v>
      </c>
      <c r="D15" s="184" t="str">
        <f>IFERROR(VLOOKUP(B15,'пр.взв'!$D$6:$Q$70,5,0),"")</f>
        <v>МС</v>
      </c>
      <c r="E15" s="184" t="str">
        <f>IFERROR(VLOOKUP(B15,'пр.взв'!$D$6:$Q$70,6,0),"")</f>
        <v>ЦФО</v>
      </c>
      <c r="F15" s="184" t="str">
        <f>IFERROR(VLOOKUP(B15,'пр.взв'!$D$6:$Q$70,8,0),"")</f>
        <v>Московская</v>
      </c>
      <c r="G15" s="185"/>
      <c r="H15" s="186"/>
      <c r="I15" s="187"/>
      <c r="J15" s="188"/>
      <c r="K15" s="189">
        <v>21.0</v>
      </c>
      <c r="L15" s="182">
        <v>6.0</v>
      </c>
      <c r="M15" s="183" t="str">
        <f>IFERROR(VLOOKUP(L15,'пр.взв'!$D$6:$Q$70,2,0),"")</f>
        <v>САИДОВ Магомед</v>
      </c>
      <c r="N15" s="184" t="str">
        <f>IFERROR(VLOOKUP(L15,'пр.взв'!$D$6:$Q$70,5,0),"")</f>
        <v>КМС</v>
      </c>
      <c r="O15" s="184" t="str">
        <f>IFERROR(VLOOKUP(L15,'пр.взв'!$D$6:$Q$70,6,0),"")</f>
        <v>СКФО</v>
      </c>
      <c r="P15" s="184" t="str">
        <f>IFERROR(VLOOKUP(L15,'пр.взв'!$D$6:$Q$70,8,0),"")</f>
        <v>Р.Дагестан</v>
      </c>
      <c r="Q15" s="185"/>
      <c r="R15" s="186"/>
      <c r="S15" s="187"/>
      <c r="T15" s="188"/>
    </row>
    <row r="16" ht="18.75" customHeight="1">
      <c r="A16" s="106"/>
      <c r="B16" s="190">
        <v>37.0</v>
      </c>
      <c r="C16" s="191" t="str">
        <f>IFERROR(VLOOKUP(B16,'пр.взв'!$D$6:$Q$70,2,0),"")</f>
        <v>СУЛТАНОВ Иман</v>
      </c>
      <c r="D16" s="192" t="str">
        <f>IFERROR(VLOOKUP(B16,'пр.взв'!$D$6:$Q$70,5,0),"")</f>
        <v>КМС</v>
      </c>
      <c r="E16" s="192" t="str">
        <f>IFERROR(VLOOKUP(B16,'пр.взв'!$D$6:$Q$70,6,0),"")</f>
        <v>СКФО</v>
      </c>
      <c r="F16" s="192" t="str">
        <f>IFERROR(VLOOKUP(B16,'пр.взв'!$D$6:$Q$70,8,0),"")</f>
        <v>Р.Дагестан</v>
      </c>
      <c r="G16" s="193"/>
      <c r="H16" s="193"/>
      <c r="I16" s="194"/>
      <c r="J16" s="194"/>
      <c r="K16" s="179"/>
      <c r="L16" s="190">
        <v>38.0</v>
      </c>
      <c r="M16" s="191" t="str">
        <f>IFERROR(VLOOKUP(L16,'пр.взв'!$D$6:$Q$70,2,0),"")</f>
        <v/>
      </c>
      <c r="N16" s="192" t="str">
        <f>IFERROR(VLOOKUP(L16,'пр.взв'!$D$6:$Q$70,5,0),"")</f>
        <v/>
      </c>
      <c r="O16" s="192" t="str">
        <f>IFERROR(VLOOKUP(L16,'пр.взв'!$D$6:$Q$70,6,0),"")</f>
        <v/>
      </c>
      <c r="P16" s="192" t="str">
        <f>IFERROR(VLOOKUP(L16,'пр.взв'!$D$6:$Q$70,8,0),"")</f>
        <v/>
      </c>
      <c r="Q16" s="193"/>
      <c r="R16" s="193"/>
      <c r="S16" s="194"/>
      <c r="T16" s="194"/>
    </row>
    <row r="17" ht="18.75" customHeight="1">
      <c r="A17" s="181">
        <v>6.0</v>
      </c>
      <c r="B17" s="182">
        <v>21.0</v>
      </c>
      <c r="C17" s="183" t="str">
        <f>IFERROR(VLOOKUP(B17,'пр.взв'!$D$6:$Q$70,2,0),"")</f>
        <v>ПОДОЙНИЦЫН Константин</v>
      </c>
      <c r="D17" s="184" t="str">
        <f>IFERROR(VLOOKUP(B17,'пр.взв'!$D$6:$Q$70,5,0),"")</f>
        <v>КМС</v>
      </c>
      <c r="E17" s="184" t="str">
        <f>IFERROR(VLOOKUP(B17,'пр.взв'!$D$6:$Q$70,6,0),"")</f>
        <v>ДВФО</v>
      </c>
      <c r="F17" s="184" t="str">
        <f>IFERROR(VLOOKUP(B17,'пр.взв'!$D$6:$Q$70,8,0),"")</f>
        <v>Р.Бурятия</v>
      </c>
      <c r="G17" s="195"/>
      <c r="H17" s="196"/>
      <c r="I17" s="197"/>
      <c r="J17" s="184"/>
      <c r="K17" s="189">
        <v>22.0</v>
      </c>
      <c r="L17" s="182">
        <v>22.0</v>
      </c>
      <c r="M17" s="183" t="str">
        <f>IFERROR(VLOOKUP(L17,'пр.взв'!$D$6:$Q$70,2,0),"")</f>
        <v>ЗАЙНУТДИНОВ Ренас</v>
      </c>
      <c r="N17" s="184" t="str">
        <f>IFERROR(VLOOKUP(L17,'пр.взв'!$D$6:$Q$70,5,0),"")</f>
        <v>МСМК</v>
      </c>
      <c r="O17" s="184" t="str">
        <f>IFERROR(VLOOKUP(L17,'пр.взв'!$D$6:$Q$70,6,0),"")</f>
        <v>ПФО</v>
      </c>
      <c r="P17" s="184" t="str">
        <f>IFERROR(VLOOKUP(L17,'пр.взв'!$D$6:$Q$70,8,0),"")</f>
        <v>Р.Татарстан</v>
      </c>
      <c r="Q17" s="195"/>
      <c r="R17" s="196"/>
      <c r="S17" s="197"/>
      <c r="T17" s="184"/>
    </row>
    <row r="18" ht="18.75" customHeight="1">
      <c r="A18" s="88"/>
      <c r="B18" s="190">
        <v>53.0</v>
      </c>
      <c r="C18" s="191" t="str">
        <f>IFERROR(VLOOKUP(B18,'пр.взв'!$D$6:$Q$70,2,0),"")</f>
        <v/>
      </c>
      <c r="D18" s="192" t="str">
        <f>IFERROR(VLOOKUP(B18,'пр.взв'!$D$6:$Q$70,5,0),"")</f>
        <v/>
      </c>
      <c r="E18" s="192" t="str">
        <f>IFERROR(VLOOKUP(B18,'пр.взв'!$D$6:$Q$70,6,0),"")</f>
        <v/>
      </c>
      <c r="F18" s="192" t="str">
        <f>IFERROR(VLOOKUP(B18,'пр.взв'!$D$6:$Q$70,8,0),"")</f>
        <v/>
      </c>
      <c r="G18" s="193"/>
      <c r="H18" s="193"/>
      <c r="I18" s="194"/>
      <c r="J18" s="194"/>
      <c r="K18" s="179"/>
      <c r="L18" s="190">
        <v>54.0</v>
      </c>
      <c r="M18" s="191" t="str">
        <f>IFERROR(VLOOKUP(L18,'пр.взв'!$D$6:$Q$70,2,0),"")</f>
        <v/>
      </c>
      <c r="N18" s="192" t="str">
        <f>IFERROR(VLOOKUP(L18,'пр.взв'!$D$6:$Q$70,5,0),"")</f>
        <v/>
      </c>
      <c r="O18" s="192" t="str">
        <f>IFERROR(VLOOKUP(L18,'пр.взв'!$D$6:$Q$70,6,0),"")</f>
        <v/>
      </c>
      <c r="P18" s="192" t="str">
        <f>IFERROR(VLOOKUP(L18,'пр.взв'!$D$6:$Q$70,8,0),"")</f>
        <v/>
      </c>
      <c r="Q18" s="193"/>
      <c r="R18" s="193"/>
      <c r="S18" s="194"/>
      <c r="T18" s="194"/>
    </row>
    <row r="19" ht="18.75" customHeight="1">
      <c r="A19" s="181">
        <v>7.0</v>
      </c>
      <c r="B19" s="182">
        <v>13.0</v>
      </c>
      <c r="C19" s="183" t="str">
        <f>IFERROR(VLOOKUP(B19,'пр.взв'!$D$6:$Q$70,2,0),"")</f>
        <v>БОГАЧЕВ Сергей</v>
      </c>
      <c r="D19" s="184" t="str">
        <f>IFERROR(VLOOKUP(B19,'пр.взв'!$D$6:$Q$70,5,0),"")</f>
        <v>КМС</v>
      </c>
      <c r="E19" s="184" t="str">
        <f>IFERROR(VLOOKUP(B19,'пр.взв'!$D$6:$Q$70,6,0),"")</f>
        <v>СФО</v>
      </c>
      <c r="F19" s="184" t="str">
        <f>IFERROR(VLOOKUP(B19,'пр.взв'!$D$6:$Q$70,8,0),"")</f>
        <v>Красноярский</v>
      </c>
      <c r="G19" s="185"/>
      <c r="H19" s="186"/>
      <c r="I19" s="187"/>
      <c r="J19" s="188"/>
      <c r="K19" s="189">
        <v>23.0</v>
      </c>
      <c r="L19" s="182">
        <v>14.0</v>
      </c>
      <c r="M19" s="183" t="str">
        <f>IFERROR(VLOOKUP(L19,'пр.взв'!$D$6:$Q$70,2,0),"")</f>
        <v>КОБЕНОВ Степан</v>
      </c>
      <c r="N19" s="184" t="str">
        <f>IFERROR(VLOOKUP(L19,'пр.взв'!$D$6:$Q$70,5,0),"")</f>
        <v>ЗМС</v>
      </c>
      <c r="O19" s="184" t="str">
        <f>IFERROR(VLOOKUP(L19,'пр.взв'!$D$6:$Q$70,6,0),"")</f>
        <v>СФО</v>
      </c>
      <c r="P19" s="184" t="str">
        <f>IFERROR(VLOOKUP(L19,'пр.взв'!$D$6:$Q$70,8,0),"")</f>
        <v>Р.Алтай</v>
      </c>
      <c r="Q19" s="185"/>
      <c r="R19" s="186"/>
      <c r="S19" s="187"/>
      <c r="T19" s="188"/>
    </row>
    <row r="20" ht="18.75" customHeight="1">
      <c r="A20" s="106"/>
      <c r="B20" s="190">
        <v>45.0</v>
      </c>
      <c r="C20" s="191" t="str">
        <f>IFERROR(VLOOKUP(B20,'пр.взв'!$D$6:$Q$70,2,0),"")</f>
        <v/>
      </c>
      <c r="D20" s="192" t="str">
        <f>IFERROR(VLOOKUP(B20,'пр.взв'!$D$6:$Q$70,5,0),"")</f>
        <v/>
      </c>
      <c r="E20" s="192" t="str">
        <f>IFERROR(VLOOKUP(B20,'пр.взв'!$D$6:$Q$70,6,0),"")</f>
        <v/>
      </c>
      <c r="F20" s="192" t="str">
        <f>IFERROR(VLOOKUP(B20,'пр.взв'!$D$6:$Q$70,8,0),"")</f>
        <v/>
      </c>
      <c r="G20" s="193"/>
      <c r="H20" s="193"/>
      <c r="I20" s="194"/>
      <c r="J20" s="194"/>
      <c r="K20" s="179"/>
      <c r="L20" s="190">
        <v>46.0</v>
      </c>
      <c r="M20" s="191" t="str">
        <f>IFERROR(VLOOKUP(L20,'пр.взв'!$D$6:$Q$70,2,0),"")</f>
        <v/>
      </c>
      <c r="N20" s="192" t="str">
        <f>IFERROR(VLOOKUP(L20,'пр.взв'!$D$6:$Q$70,5,0),"")</f>
        <v/>
      </c>
      <c r="O20" s="192" t="str">
        <f>IFERROR(VLOOKUP(L20,'пр.взв'!$D$6:$Q$70,6,0),"")</f>
        <v/>
      </c>
      <c r="P20" s="192" t="str">
        <f>IFERROR(VLOOKUP(L20,'пр.взв'!$D$6:$Q$70,8,0),"")</f>
        <v/>
      </c>
      <c r="Q20" s="193"/>
      <c r="R20" s="193"/>
      <c r="S20" s="194"/>
      <c r="T20" s="194"/>
    </row>
    <row r="21" ht="18.75" customHeight="1">
      <c r="A21" s="181">
        <v>8.0</v>
      </c>
      <c r="B21" s="182">
        <v>29.0</v>
      </c>
      <c r="C21" s="183" t="str">
        <f>IFERROR(VLOOKUP(B21,'пр.взв'!$D$6:$Q$70,2,0),"")</f>
        <v>ПОДКОВАЛЬНИКОВ Никита</v>
      </c>
      <c r="D21" s="184" t="str">
        <f>IFERROR(VLOOKUP(B21,'пр.взв'!$D$6:$Q$70,5,0),"")</f>
        <v>МС</v>
      </c>
      <c r="E21" s="184" t="str">
        <f>IFERROR(VLOOKUP(B21,'пр.взв'!$D$6:$Q$70,6,0),"")</f>
        <v>ПФО</v>
      </c>
      <c r="F21" s="184" t="str">
        <f>IFERROR(VLOOKUP(B21,'пр.взв'!$D$6:$Q$70,8,0),"")</f>
        <v>Самарская</v>
      </c>
      <c r="G21" s="195"/>
      <c r="H21" s="196"/>
      <c r="I21" s="197"/>
      <c r="J21" s="184"/>
      <c r="K21" s="203">
        <v>24.0</v>
      </c>
      <c r="L21" s="182">
        <v>30.0</v>
      </c>
      <c r="M21" s="183" t="str">
        <f>IFERROR(VLOOKUP(L21,'пр.взв'!$D$6:$Q$70,2,0),"")</f>
        <v>АХТЕМИРОВ Темирхан</v>
      </c>
      <c r="N21" s="184" t="str">
        <f>IFERROR(VLOOKUP(L21,'пр.взв'!$D$6:$Q$70,5,0),"")</f>
        <v>КМС</v>
      </c>
      <c r="O21" s="184" t="str">
        <f>IFERROR(VLOOKUP(L21,'пр.взв'!$D$6:$Q$70,6,0),"")</f>
        <v>ЦФО</v>
      </c>
      <c r="P21" s="184" t="str">
        <f>IFERROR(VLOOKUP(L21,'пр.взв'!$D$6:$Q$70,8,0),"")</f>
        <v>Тверская</v>
      </c>
      <c r="Q21" s="198"/>
      <c r="R21" s="199"/>
      <c r="S21" s="200"/>
      <c r="T21" s="201"/>
    </row>
    <row r="22" ht="18.75" customHeight="1">
      <c r="A22" s="88"/>
      <c r="B22" s="190">
        <v>61.0</v>
      </c>
      <c r="C22" s="191" t="str">
        <f>IFERROR(VLOOKUP(B22,'пр.взв'!$D$6:$Q$70,2,0),"")</f>
        <v/>
      </c>
      <c r="D22" s="192" t="str">
        <f>IFERROR(VLOOKUP(B22,'пр.взв'!$D$6:$Q$70,5,0),"")</f>
        <v/>
      </c>
      <c r="E22" s="192" t="str">
        <f>IFERROR(VLOOKUP(B22,'пр.взв'!$D$6:$Q$70,6,0),"")</f>
        <v/>
      </c>
      <c r="F22" s="192" t="str">
        <f>IFERROR(VLOOKUP(B22,'пр.взв'!$D$6:$Q$70,8,0),"")</f>
        <v/>
      </c>
      <c r="G22" s="193"/>
      <c r="H22" s="193"/>
      <c r="I22" s="194"/>
      <c r="J22" s="194"/>
      <c r="K22" s="180"/>
      <c r="L22" s="190">
        <v>62.0</v>
      </c>
      <c r="M22" s="191" t="str">
        <f>IFERROR(VLOOKUP(L22,'пр.взв'!$D$6:$Q$70,2,0),"")</f>
        <v/>
      </c>
      <c r="N22" s="192" t="str">
        <f>IFERROR(VLOOKUP(L22,'пр.взв'!$D$6:$Q$70,5,0),"")</f>
        <v/>
      </c>
      <c r="O22" s="192" t="str">
        <f>IFERROR(VLOOKUP(L22,'пр.взв'!$D$6:$Q$70,6,0),"")</f>
        <v/>
      </c>
      <c r="P22" s="192" t="str">
        <f>IFERROR(VLOOKUP(L22,'пр.взв'!$D$6:$Q$70,8,0),"")</f>
        <v/>
      </c>
      <c r="Q22" s="193"/>
      <c r="R22" s="193"/>
      <c r="S22" s="194"/>
      <c r="T22" s="194"/>
    </row>
    <row r="23" ht="18.75" customHeight="1">
      <c r="A23" s="181">
        <v>9.0</v>
      </c>
      <c r="B23" s="204">
        <v>3.0</v>
      </c>
      <c r="C23" s="183" t="str">
        <f>IFERROR(VLOOKUP(B23,'пр.взв'!$D$6:$Q$70,2,0),"")</f>
        <v>НОВИКОВ Никита</v>
      </c>
      <c r="D23" s="184" t="str">
        <f>IFERROR(VLOOKUP(B23,'пр.взв'!$D$6:$Q$70,5,0),"")</f>
        <v>КМС</v>
      </c>
      <c r="E23" s="184" t="str">
        <f>IFERROR(VLOOKUP(B23,'пр.взв'!$D$6:$Q$70,6,0),"")</f>
        <v>ПФО</v>
      </c>
      <c r="F23" s="184" t="str">
        <f>IFERROR(VLOOKUP(B23,'пр.взв'!$D$6:$Q$70,8,0),"")</f>
        <v>Р.Татарстан</v>
      </c>
      <c r="G23" s="185"/>
      <c r="H23" s="186"/>
      <c r="I23" s="187"/>
      <c r="J23" s="188"/>
      <c r="K23" s="205">
        <v>25.0</v>
      </c>
      <c r="L23" s="204">
        <v>4.0</v>
      </c>
      <c r="M23" s="183" t="str">
        <f>IFERROR(VLOOKUP(L23,'пр.взв'!$D$6:$Q$70,2,0),"")</f>
        <v>СОРОКИН Алексей</v>
      </c>
      <c r="N23" s="184" t="str">
        <f>IFERROR(VLOOKUP(L23,'пр.взв'!$D$6:$Q$70,5,0),"")</f>
        <v>КМС</v>
      </c>
      <c r="O23" s="184" t="str">
        <f>IFERROR(VLOOKUP(L23,'пр.взв'!$D$6:$Q$70,6,0),"")</f>
        <v>СЗФО</v>
      </c>
      <c r="P23" s="184" t="str">
        <f>IFERROR(VLOOKUP(L23,'пр.взв'!$D$6:$Q$70,8,0),"")</f>
        <v>Р.Коми</v>
      </c>
      <c r="Q23" s="185"/>
      <c r="R23" s="186"/>
      <c r="S23" s="187"/>
      <c r="T23" s="206"/>
      <c r="U23" s="7"/>
    </row>
    <row r="24" ht="18.75" customHeight="1">
      <c r="A24" s="106"/>
      <c r="B24" s="190">
        <v>35.0</v>
      </c>
      <c r="C24" s="191" t="str">
        <f>IFERROR(VLOOKUP(B24,'пр.взв'!$D$6:$Q$70,2,0),"")</f>
        <v>БЕЛОНОГОВ Михаил</v>
      </c>
      <c r="D24" s="192" t="str">
        <f>IFERROR(VLOOKUP(B24,'пр.взв'!$D$6:$Q$70,5,0),"")</f>
        <v>МС</v>
      </c>
      <c r="E24" s="192" t="str">
        <f>IFERROR(VLOOKUP(B24,'пр.взв'!$D$6:$Q$70,6,0),"")</f>
        <v>ПФО</v>
      </c>
      <c r="F24" s="192" t="str">
        <f>IFERROR(VLOOKUP(B24,'пр.взв'!$D$6:$Q$70,8,0),"")</f>
        <v>Пермский</v>
      </c>
      <c r="G24" s="193"/>
      <c r="H24" s="193"/>
      <c r="I24" s="194"/>
      <c r="J24" s="194"/>
      <c r="K24" s="180"/>
      <c r="L24" s="190">
        <v>36.0</v>
      </c>
      <c r="M24" s="191" t="str">
        <f>IFERROR(VLOOKUP(L24,'пр.взв'!$D$6:$Q$70,2,0),"")</f>
        <v>АБДУЛАЗИЗОВ Камиль</v>
      </c>
      <c r="N24" s="192" t="str">
        <f>IFERROR(VLOOKUP(L24,'пр.взв'!$D$6:$Q$70,5,0),"")</f>
        <v>МСМК</v>
      </c>
      <c r="O24" s="192" t="str">
        <f>IFERROR(VLOOKUP(L24,'пр.взв'!$D$6:$Q$70,6,0),"")</f>
        <v>МОС</v>
      </c>
      <c r="P24" s="192" t="str">
        <f>IFERROR(VLOOKUP(L24,'пр.взв'!$D$6:$Q$70,8,0),"")</f>
        <v>Москва</v>
      </c>
      <c r="Q24" s="193"/>
      <c r="R24" s="193"/>
      <c r="S24" s="194"/>
      <c r="T24" s="194"/>
      <c r="U24" s="7"/>
    </row>
    <row r="25" ht="18.75" customHeight="1">
      <c r="A25" s="181">
        <v>10.0</v>
      </c>
      <c r="B25" s="182">
        <v>19.0</v>
      </c>
      <c r="C25" s="183" t="str">
        <f>IFERROR(VLOOKUP(B25,'пр.взв'!$D$6:$Q$70,2,0),"")</f>
        <v>ПОНОМАРЕВ Павел</v>
      </c>
      <c r="D25" s="184" t="str">
        <f>IFERROR(VLOOKUP(B25,'пр.взв'!$D$6:$Q$70,5,0),"")</f>
        <v>КМС</v>
      </c>
      <c r="E25" s="184" t="str">
        <f>IFERROR(VLOOKUP(B25,'пр.взв'!$D$6:$Q$70,6,0),"")</f>
        <v>ЦФО</v>
      </c>
      <c r="F25" s="184" t="str">
        <f>IFERROR(VLOOKUP(B25,'пр.взв'!$D$6:$Q$70,8,0),"")</f>
        <v>Смоленская</v>
      </c>
      <c r="G25" s="195"/>
      <c r="H25" s="196"/>
      <c r="I25" s="197"/>
      <c r="J25" s="184"/>
      <c r="K25" s="189">
        <v>26.0</v>
      </c>
      <c r="L25" s="182">
        <v>20.0</v>
      </c>
      <c r="M25" s="183" t="str">
        <f>IFERROR(VLOOKUP(L25,'пр.взв'!$D$6:$Q$70,2,0),"")</f>
        <v>ЦУРКАН Алексей</v>
      </c>
      <c r="N25" s="184" t="str">
        <f>IFERROR(VLOOKUP(L25,'пр.взв'!$D$6:$Q$70,5,0),"")</f>
        <v>КМС</v>
      </c>
      <c r="O25" s="184" t="str">
        <f>IFERROR(VLOOKUP(L25,'пр.взв'!$D$6:$Q$70,6,0),"")</f>
        <v>ЦФО</v>
      </c>
      <c r="P25" s="184" t="str">
        <f>IFERROR(VLOOKUP(L25,'пр.взв'!$D$6:$Q$70,8,0),"")</f>
        <v>Ярославская</v>
      </c>
      <c r="Q25" s="195"/>
      <c r="R25" s="196"/>
      <c r="S25" s="197"/>
      <c r="T25" s="184"/>
    </row>
    <row r="26" ht="18.75" customHeight="1">
      <c r="A26" s="88"/>
      <c r="B26" s="190">
        <v>51.0</v>
      </c>
      <c r="C26" s="191" t="str">
        <f>IFERROR(VLOOKUP(B26,'пр.взв'!$D$6:$Q$70,2,0),"")</f>
        <v/>
      </c>
      <c r="D26" s="192" t="str">
        <f>IFERROR(VLOOKUP(B26,'пр.взв'!$D$6:$Q$70,5,0),"")</f>
        <v/>
      </c>
      <c r="E26" s="192" t="str">
        <f>IFERROR(VLOOKUP(B26,'пр.взв'!$D$6:$Q$70,6,0),"")</f>
        <v/>
      </c>
      <c r="F26" s="192" t="str">
        <f>IFERROR(VLOOKUP(B26,'пр.взв'!$D$6:$Q$70,8,0),"")</f>
        <v/>
      </c>
      <c r="G26" s="193"/>
      <c r="H26" s="193"/>
      <c r="I26" s="194"/>
      <c r="J26" s="194"/>
      <c r="K26" s="179"/>
      <c r="L26" s="190">
        <v>52.0</v>
      </c>
      <c r="M26" s="191" t="str">
        <f>IFERROR(VLOOKUP(L26,'пр.взв'!$D$6:$Q$70,2,0),"")</f>
        <v/>
      </c>
      <c r="N26" s="192" t="str">
        <f>IFERROR(VLOOKUP(L26,'пр.взв'!$D$6:$Q$70,5,0),"")</f>
        <v/>
      </c>
      <c r="O26" s="192" t="str">
        <f>IFERROR(VLOOKUP(L26,'пр.взв'!$D$6:$Q$70,6,0),"")</f>
        <v/>
      </c>
      <c r="P26" s="192" t="str">
        <f>IFERROR(VLOOKUP(L26,'пр.взв'!$D$6:$Q$70,8,0),"")</f>
        <v/>
      </c>
      <c r="Q26" s="193"/>
      <c r="R26" s="193"/>
      <c r="S26" s="194"/>
      <c r="T26" s="194"/>
    </row>
    <row r="27" ht="18.75" customHeight="1">
      <c r="A27" s="181">
        <v>11.0</v>
      </c>
      <c r="B27" s="182">
        <v>11.0</v>
      </c>
      <c r="C27" s="183" t="str">
        <f>IFERROR(VLOOKUP(B27,'пр.взв'!$D$6:$Q$70,2,0),"")</f>
        <v>КОЗЛОВ Даниил</v>
      </c>
      <c r="D27" s="184" t="str">
        <f>IFERROR(VLOOKUP(B27,'пр.взв'!$D$6:$Q$70,5,0),"")</f>
        <v>МС</v>
      </c>
      <c r="E27" s="184" t="str">
        <f>IFERROR(VLOOKUP(B27,'пр.взв'!$D$6:$Q$70,6,0),"")</f>
        <v>СПБ</v>
      </c>
      <c r="F27" s="184" t="str">
        <f>IFERROR(VLOOKUP(B27,'пр.взв'!$D$6:$Q$70,8,0),"")</f>
        <v>Санкт-Петербург</v>
      </c>
      <c r="G27" s="185"/>
      <c r="H27" s="186"/>
      <c r="I27" s="187"/>
      <c r="J27" s="188"/>
      <c r="K27" s="189">
        <v>27.0</v>
      </c>
      <c r="L27" s="182">
        <v>12.0</v>
      </c>
      <c r="M27" s="183" t="str">
        <f>IFERROR(VLOOKUP(L27,'пр.взв'!$D$6:$Q$70,2,0),"")</f>
        <v>СИРЕНКО Дмитрий</v>
      </c>
      <c r="N27" s="184" t="str">
        <f>IFERROR(VLOOKUP(L27,'пр.взв'!$D$6:$Q$70,5,0),"")</f>
        <v>МС</v>
      </c>
      <c r="O27" s="184" t="str">
        <f>IFERROR(VLOOKUP(L27,'пр.взв'!$D$6:$Q$70,6,0),"")</f>
        <v>ПФО</v>
      </c>
      <c r="P27" s="184" t="str">
        <f>IFERROR(VLOOKUP(L27,'пр.взв'!$D$6:$Q$70,8,0),"")</f>
        <v>Нижегородская</v>
      </c>
      <c r="Q27" s="185"/>
      <c r="R27" s="186"/>
      <c r="S27" s="187"/>
      <c r="T27" s="188"/>
    </row>
    <row r="28" ht="18.75" customHeight="1">
      <c r="A28" s="106"/>
      <c r="B28" s="190">
        <v>43.0</v>
      </c>
      <c r="C28" s="191" t="str">
        <f>IFERROR(VLOOKUP(B28,'пр.взв'!$D$6:$Q$70,2,0),"")</f>
        <v/>
      </c>
      <c r="D28" s="192" t="str">
        <f>IFERROR(VLOOKUP(B28,'пр.взв'!$D$6:$Q$70,5,0),"")</f>
        <v/>
      </c>
      <c r="E28" s="192" t="str">
        <f>IFERROR(VLOOKUP(B28,'пр.взв'!$D$6:$Q$70,6,0),"")</f>
        <v/>
      </c>
      <c r="F28" s="192" t="str">
        <f>IFERROR(VLOOKUP(B28,'пр.взв'!$D$6:$Q$70,8,0),"")</f>
        <v/>
      </c>
      <c r="G28" s="193"/>
      <c r="H28" s="193"/>
      <c r="I28" s="194"/>
      <c r="J28" s="194"/>
      <c r="K28" s="179"/>
      <c r="L28" s="190">
        <v>44.0</v>
      </c>
      <c r="M28" s="191" t="str">
        <f>IFERROR(VLOOKUP(L28,'пр.взв'!$D$6:$Q$70,2,0),"")</f>
        <v/>
      </c>
      <c r="N28" s="192" t="str">
        <f>IFERROR(VLOOKUP(L28,'пр.взв'!$D$6:$Q$70,5,0),"")</f>
        <v/>
      </c>
      <c r="O28" s="192" t="str">
        <f>IFERROR(VLOOKUP(L28,'пр.взв'!$D$6:$Q$70,6,0),"")</f>
        <v/>
      </c>
      <c r="P28" s="192" t="str">
        <f>IFERROR(VLOOKUP(L28,'пр.взв'!$D$6:$Q$70,8,0),"")</f>
        <v/>
      </c>
      <c r="Q28" s="193"/>
      <c r="R28" s="193"/>
      <c r="S28" s="194"/>
      <c r="T28" s="194"/>
    </row>
    <row r="29" ht="18.75" customHeight="1">
      <c r="A29" s="181">
        <v>12.0</v>
      </c>
      <c r="B29" s="182">
        <v>27.0</v>
      </c>
      <c r="C29" s="183" t="str">
        <f>IFERROR(VLOOKUP(B29,'пр.взв'!$D$6:$Q$70,2,0),"")</f>
        <v>ЗИННАТОВ Ролан</v>
      </c>
      <c r="D29" s="184" t="str">
        <f>IFERROR(VLOOKUP(B29,'пр.взв'!$D$6:$Q$70,5,0),"")</f>
        <v>МСМК</v>
      </c>
      <c r="E29" s="184" t="str">
        <f>IFERROR(VLOOKUP(B29,'пр.взв'!$D$6:$Q$70,6,0),"")</f>
        <v>ПФО</v>
      </c>
      <c r="F29" s="184" t="str">
        <f>IFERROR(VLOOKUP(B29,'пр.взв'!$D$6:$Q$70,8,0),"")</f>
        <v>Нижегородская</v>
      </c>
      <c r="G29" s="195"/>
      <c r="H29" s="196"/>
      <c r="I29" s="197"/>
      <c r="J29" s="184"/>
      <c r="K29" s="189">
        <v>28.0</v>
      </c>
      <c r="L29" s="182">
        <v>28.0</v>
      </c>
      <c r="M29" s="183" t="str">
        <f>IFERROR(VLOOKUP(L29,'пр.взв'!$D$6:$Q$70,2,0),"")</f>
        <v>АЛИБЕКОВ Джаддал</v>
      </c>
      <c r="N29" s="184" t="str">
        <f>IFERROR(VLOOKUP(L29,'пр.взв'!$D$6:$Q$70,5,0),"")</f>
        <v>МС</v>
      </c>
      <c r="O29" s="184" t="str">
        <f>IFERROR(VLOOKUP(L29,'пр.взв'!$D$6:$Q$70,6,0),"")</f>
        <v>СКФО</v>
      </c>
      <c r="P29" s="184" t="str">
        <f>IFERROR(VLOOKUP(L29,'пр.взв'!$D$6:$Q$70,8,0),"")</f>
        <v>Чеченская</v>
      </c>
      <c r="Q29" s="198"/>
      <c r="R29" s="199"/>
      <c r="S29" s="200"/>
      <c r="T29" s="201"/>
    </row>
    <row r="30" ht="18.75" customHeight="1">
      <c r="A30" s="88"/>
      <c r="B30" s="190">
        <v>59.0</v>
      </c>
      <c r="C30" s="191" t="str">
        <f>IFERROR(VLOOKUP(B30,'пр.взв'!$D$6:$Q$70,2,0),"")</f>
        <v/>
      </c>
      <c r="D30" s="192" t="str">
        <f>IFERROR(VLOOKUP(B30,'пр.взв'!$D$6:$Q$70,5,0),"")</f>
        <v/>
      </c>
      <c r="E30" s="192" t="str">
        <f>IFERROR(VLOOKUP(B30,'пр.взв'!$D$6:$Q$70,6,0),"")</f>
        <v/>
      </c>
      <c r="F30" s="192" t="str">
        <f>IFERROR(VLOOKUP(B30,'пр.взв'!$D$6:$Q$70,8,0),"")</f>
        <v/>
      </c>
      <c r="G30" s="193"/>
      <c r="H30" s="193"/>
      <c r="I30" s="194"/>
      <c r="J30" s="194"/>
      <c r="K30" s="179"/>
      <c r="L30" s="190">
        <v>60.0</v>
      </c>
      <c r="M30" s="191" t="str">
        <f>IFERROR(VLOOKUP(L30,'пр.взв'!$D$6:$Q$70,2,0),"")</f>
        <v/>
      </c>
      <c r="N30" s="192" t="str">
        <f>IFERROR(VLOOKUP(L30,'пр.взв'!$D$6:$Q$70,5,0),"")</f>
        <v/>
      </c>
      <c r="O30" s="192" t="str">
        <f>IFERROR(VLOOKUP(L30,'пр.взв'!$D$6:$Q$70,6,0),"")</f>
        <v/>
      </c>
      <c r="P30" s="192" t="str">
        <f>IFERROR(VLOOKUP(L30,'пр.взв'!$D$6:$Q$70,8,0),"")</f>
        <v/>
      </c>
      <c r="Q30" s="193"/>
      <c r="R30" s="193"/>
      <c r="S30" s="194"/>
      <c r="T30" s="194"/>
    </row>
    <row r="31" ht="18.75" customHeight="1">
      <c r="A31" s="181">
        <v>13.0</v>
      </c>
      <c r="B31" s="182">
        <v>7.0</v>
      </c>
      <c r="C31" s="183" t="str">
        <f>IFERROR(VLOOKUP(B31,'пр.взв'!$D$6:$Q$70,2,0),"")</f>
        <v>ПАДАЕВ Муслим</v>
      </c>
      <c r="D31" s="184" t="str">
        <f>IFERROR(VLOOKUP(B31,'пр.взв'!$D$6:$Q$70,5,0),"")</f>
        <v>КМС</v>
      </c>
      <c r="E31" s="184" t="str">
        <f>IFERROR(VLOOKUP(B31,'пр.взв'!$D$6:$Q$70,6,0),"")</f>
        <v>СКФО</v>
      </c>
      <c r="F31" s="184" t="str">
        <f>IFERROR(VLOOKUP(B31,'пр.взв'!$D$6:$Q$70,8,0),"")</f>
        <v>Чеченская</v>
      </c>
      <c r="G31" s="185"/>
      <c r="H31" s="186"/>
      <c r="I31" s="187"/>
      <c r="J31" s="188"/>
      <c r="K31" s="189">
        <v>29.0</v>
      </c>
      <c r="L31" s="182">
        <v>8.0</v>
      </c>
      <c r="M31" s="183" t="str">
        <f>IFERROR(VLOOKUP(L31,'пр.взв'!$D$6:$Q$70,2,0),"")</f>
        <v>ТАЛДИЕВ Рустам</v>
      </c>
      <c r="N31" s="184" t="str">
        <f>IFERROR(VLOOKUP(L31,'пр.взв'!$D$6:$Q$70,5,0),"")</f>
        <v>ЗМС</v>
      </c>
      <c r="O31" s="184" t="str">
        <f>IFERROR(VLOOKUP(L31,'пр.взв'!$D$6:$Q$70,6,0),"")</f>
        <v>СПБ</v>
      </c>
      <c r="P31" s="184" t="str">
        <f>IFERROR(VLOOKUP(L31,'пр.взв'!$D$6:$Q$70,8,0),"")</f>
        <v>Санкт-Петербург</v>
      </c>
      <c r="Q31" s="185"/>
      <c r="R31" s="186"/>
      <c r="S31" s="187"/>
      <c r="T31" s="188"/>
    </row>
    <row r="32" ht="18.75" customHeight="1">
      <c r="A32" s="106"/>
      <c r="B32" s="190">
        <v>39.0</v>
      </c>
      <c r="C32" s="191" t="str">
        <f>IFERROR(VLOOKUP(B32,'пр.взв'!$D$6:$Q$70,2,0),"")</f>
        <v/>
      </c>
      <c r="D32" s="192" t="str">
        <f>IFERROR(VLOOKUP(B32,'пр.взв'!$D$6:$Q$70,5,0),"")</f>
        <v/>
      </c>
      <c r="E32" s="192" t="str">
        <f>IFERROR(VLOOKUP(B32,'пр.взв'!$D$6:$Q$70,6,0),"")</f>
        <v/>
      </c>
      <c r="F32" s="192" t="str">
        <f>IFERROR(VLOOKUP(B32,'пр.взв'!$D$6:$Q$70,8,0),"")</f>
        <v/>
      </c>
      <c r="G32" s="193"/>
      <c r="H32" s="193"/>
      <c r="I32" s="194"/>
      <c r="J32" s="194"/>
      <c r="K32" s="179"/>
      <c r="L32" s="190">
        <v>40.0</v>
      </c>
      <c r="M32" s="191" t="str">
        <f>IFERROR(VLOOKUP(L32,'пр.взв'!$D$6:$Q$70,2,0),"")</f>
        <v/>
      </c>
      <c r="N32" s="192" t="str">
        <f>IFERROR(VLOOKUP(L32,'пр.взв'!$D$6:$Q$70,5,0),"")</f>
        <v/>
      </c>
      <c r="O32" s="192" t="str">
        <f>IFERROR(VLOOKUP(L32,'пр.взв'!$D$6:$Q$70,6,0),"")</f>
        <v/>
      </c>
      <c r="P32" s="192" t="str">
        <f>IFERROR(VLOOKUP(L32,'пр.взв'!$D$6:$Q$70,8,0),"")</f>
        <v/>
      </c>
      <c r="Q32" s="193"/>
      <c r="R32" s="193"/>
      <c r="S32" s="194"/>
      <c r="T32" s="194"/>
    </row>
    <row r="33" ht="18.75" customHeight="1">
      <c r="A33" s="181">
        <v>14.0</v>
      </c>
      <c r="B33" s="182">
        <v>23.0</v>
      </c>
      <c r="C33" s="183" t="str">
        <f>IFERROR(VLOOKUP(B33,'пр.взв'!$D$6:$Q$70,2,0),"")</f>
        <v>КОСЫРЕВ Филипп</v>
      </c>
      <c r="D33" s="184" t="str">
        <f>IFERROR(VLOOKUP(B33,'пр.взв'!$D$6:$Q$70,5,0),"")</f>
        <v>МС</v>
      </c>
      <c r="E33" s="184" t="str">
        <f>IFERROR(VLOOKUP(B33,'пр.взв'!$D$6:$Q$70,6,0),"")</f>
        <v>ЦФО</v>
      </c>
      <c r="F33" s="184" t="str">
        <f>IFERROR(VLOOKUP(B33,'пр.взв'!$D$6:$Q$70,8,0),"")</f>
        <v>Костромская</v>
      </c>
      <c r="G33" s="195"/>
      <c r="H33" s="196"/>
      <c r="I33" s="197"/>
      <c r="J33" s="184"/>
      <c r="K33" s="189">
        <v>30.0</v>
      </c>
      <c r="L33" s="182">
        <v>24.0</v>
      </c>
      <c r="M33" s="183" t="str">
        <f>IFERROR(VLOOKUP(L33,'пр.взв'!$D$6:$Q$70,2,0),"")</f>
        <v>БАРАХОЕВ Ахмет</v>
      </c>
      <c r="N33" s="184" t="str">
        <f>IFERROR(VLOOKUP(L33,'пр.взв'!$D$6:$Q$70,5,0),"")</f>
        <v>КМС</v>
      </c>
      <c r="O33" s="184" t="str">
        <f>IFERROR(VLOOKUP(L33,'пр.взв'!$D$6:$Q$70,6,0),"")</f>
        <v>СПБ</v>
      </c>
      <c r="P33" s="184" t="str">
        <f>IFERROR(VLOOKUP(L33,'пр.взв'!$D$6:$Q$70,8,0),"")</f>
        <v>Санкт-Петербург</v>
      </c>
      <c r="Q33" s="195"/>
      <c r="R33" s="196"/>
      <c r="S33" s="197"/>
      <c r="T33" s="184"/>
    </row>
    <row r="34" ht="18.75" customHeight="1">
      <c r="A34" s="88"/>
      <c r="B34" s="190">
        <v>55.0</v>
      </c>
      <c r="C34" s="191" t="str">
        <f>IFERROR(VLOOKUP(B34,'пр.взв'!$D$6:$Q$70,2,0),"")</f>
        <v/>
      </c>
      <c r="D34" s="192" t="str">
        <f>IFERROR(VLOOKUP(B34,'пр.взв'!$D$6:$Q$70,5,0),"")</f>
        <v/>
      </c>
      <c r="E34" s="192" t="str">
        <f>IFERROR(VLOOKUP(B34,'пр.взв'!$D$6:$Q$70,6,0),"")</f>
        <v/>
      </c>
      <c r="F34" s="192" t="str">
        <f>IFERROR(VLOOKUP(B34,'пр.взв'!$D$6:$Q$70,8,0),"")</f>
        <v/>
      </c>
      <c r="G34" s="193"/>
      <c r="H34" s="193"/>
      <c r="I34" s="194"/>
      <c r="J34" s="194"/>
      <c r="K34" s="179"/>
      <c r="L34" s="190">
        <v>56.0</v>
      </c>
      <c r="M34" s="191" t="str">
        <f>IFERROR(VLOOKUP(L34,'пр.взв'!$D$6:$Q$70,2,0),"")</f>
        <v/>
      </c>
      <c r="N34" s="192" t="str">
        <f>IFERROR(VLOOKUP(L34,'пр.взв'!$D$6:$Q$70,5,0),"")</f>
        <v/>
      </c>
      <c r="O34" s="192" t="str">
        <f>IFERROR(VLOOKUP(L34,'пр.взв'!$D$6:$Q$70,6,0),"")</f>
        <v/>
      </c>
      <c r="P34" s="192" t="str">
        <f>IFERROR(VLOOKUP(L34,'пр.взв'!$D$6:$Q$70,8,0),"")</f>
        <v/>
      </c>
      <c r="Q34" s="193"/>
      <c r="R34" s="193"/>
      <c r="S34" s="194"/>
      <c r="T34" s="194"/>
    </row>
    <row r="35" ht="18.75" customHeight="1">
      <c r="A35" s="181">
        <v>15.0</v>
      </c>
      <c r="B35" s="182">
        <v>15.0</v>
      </c>
      <c r="C35" s="183" t="str">
        <f>IFERROR(VLOOKUP(B35,'пр.взв'!$D$6:$Q$70,2,0),"")</f>
        <v>ОРЛОВ Егор</v>
      </c>
      <c r="D35" s="184" t="str">
        <f>IFERROR(VLOOKUP(B35,'пр.взв'!$D$6:$Q$70,5,0),"")</f>
        <v>МС</v>
      </c>
      <c r="E35" s="184" t="str">
        <f>IFERROR(VLOOKUP(B35,'пр.взв'!$D$6:$Q$70,6,0),"")</f>
        <v>ЦФО</v>
      </c>
      <c r="F35" s="184" t="str">
        <f>IFERROR(VLOOKUP(B35,'пр.взв'!$D$6:$Q$70,8,0),"")</f>
        <v>Ярославская</v>
      </c>
      <c r="G35" s="185"/>
      <c r="H35" s="186"/>
      <c r="I35" s="187"/>
      <c r="J35" s="188"/>
      <c r="K35" s="189">
        <v>31.0</v>
      </c>
      <c r="L35" s="182">
        <v>16.0</v>
      </c>
      <c r="M35" s="183" t="str">
        <f>IFERROR(VLOOKUP(L35,'пр.взв'!$D$6:$Q$70,2,0),"")</f>
        <v>МАГОМЕДАЛИЕВ Салих</v>
      </c>
      <c r="N35" s="184" t="str">
        <f>IFERROR(VLOOKUP(L35,'пр.взв'!$D$6:$Q$70,5,0),"")</f>
        <v>МС</v>
      </c>
      <c r="O35" s="184" t="str">
        <f>IFERROR(VLOOKUP(L35,'пр.взв'!$D$6:$Q$70,6,0),"")</f>
        <v>СКФО</v>
      </c>
      <c r="P35" s="184" t="str">
        <f>IFERROR(VLOOKUP(L35,'пр.взв'!$D$6:$Q$70,8,0),"")</f>
        <v>Р.Дагестан</v>
      </c>
      <c r="Q35" s="185"/>
      <c r="R35" s="186"/>
      <c r="S35" s="187"/>
      <c r="T35" s="188"/>
    </row>
    <row r="36" ht="18.75" customHeight="1">
      <c r="A36" s="106"/>
      <c r="B36" s="190">
        <v>47.0</v>
      </c>
      <c r="C36" s="191" t="str">
        <f>IFERROR(VLOOKUP(B36,'пр.взв'!$D$6:$Q$70,2,0),"")</f>
        <v/>
      </c>
      <c r="D36" s="192" t="str">
        <f>IFERROR(VLOOKUP(B36,'пр.взв'!$D$6:$Q$70,5,0),"")</f>
        <v/>
      </c>
      <c r="E36" s="192" t="str">
        <f>IFERROR(VLOOKUP(B36,'пр.взв'!$D$6:$Q$70,6,0),"")</f>
        <v/>
      </c>
      <c r="F36" s="192" t="str">
        <f>IFERROR(VLOOKUP(B36,'пр.взв'!$D$6:$Q$70,8,0),"")</f>
        <v/>
      </c>
      <c r="G36" s="193"/>
      <c r="H36" s="193"/>
      <c r="I36" s="194"/>
      <c r="J36" s="194"/>
      <c r="K36" s="179"/>
      <c r="L36" s="190">
        <v>48.0</v>
      </c>
      <c r="M36" s="191" t="str">
        <f>IFERROR(VLOOKUP(L36,'пр.взв'!$D$6:$Q$70,2,0),"")</f>
        <v/>
      </c>
      <c r="N36" s="192" t="str">
        <f>IFERROR(VLOOKUP(L36,'пр.взв'!$D$6:$Q$70,5,0),"")</f>
        <v/>
      </c>
      <c r="O36" s="192" t="str">
        <f>IFERROR(VLOOKUP(L36,'пр.взв'!$D$6:$Q$70,6,0),"")</f>
        <v/>
      </c>
      <c r="P36" s="192" t="str">
        <f>IFERROR(VLOOKUP(L36,'пр.взв'!$D$6:$Q$70,8,0),"")</f>
        <v/>
      </c>
      <c r="Q36" s="193"/>
      <c r="R36" s="193"/>
      <c r="S36" s="194"/>
      <c r="T36" s="194"/>
    </row>
    <row r="37" ht="18.75" customHeight="1">
      <c r="A37" s="203">
        <v>16.0</v>
      </c>
      <c r="B37" s="182">
        <v>31.0</v>
      </c>
      <c r="C37" s="183" t="str">
        <f>IFERROR(VLOOKUP(B37,'пр.взв'!$D$6:$Q$70,2,0),"")</f>
        <v>ЗАГИДОВ Далгат</v>
      </c>
      <c r="D37" s="184" t="str">
        <f>IFERROR(VLOOKUP(B37,'пр.взв'!$D$6:$Q$70,5,0),"")</f>
        <v>МС</v>
      </c>
      <c r="E37" s="184" t="str">
        <f>IFERROR(VLOOKUP(B37,'пр.взв'!$D$6:$Q$70,6,0),"")</f>
        <v>СКФО</v>
      </c>
      <c r="F37" s="184" t="str">
        <f>IFERROR(VLOOKUP(B37,'пр.взв'!$D$6:$Q$70,8,0),"")</f>
        <v>Р.Дагестан</v>
      </c>
      <c r="G37" s="198"/>
      <c r="H37" s="199"/>
      <c r="I37" s="200"/>
      <c r="J37" s="201"/>
      <c r="K37" s="189">
        <v>32.0</v>
      </c>
      <c r="L37" s="182">
        <v>32.0</v>
      </c>
      <c r="M37" s="183" t="str">
        <f>IFERROR(VLOOKUP(L37,'пр.взв'!$D$6:$Q$70,2,0),"")</f>
        <v>НИЛОВ Дмитрий</v>
      </c>
      <c r="N37" s="184" t="str">
        <f>IFERROR(VLOOKUP(L37,'пр.взв'!$D$6:$Q$70,5,0),"")</f>
        <v>МС</v>
      </c>
      <c r="O37" s="184" t="str">
        <f>IFERROR(VLOOKUP(L37,'пр.взв'!$D$6:$Q$70,6,0),"")</f>
        <v>СФО</v>
      </c>
      <c r="P37" s="184" t="str">
        <f>IFERROR(VLOOKUP(L37,'пр.взв'!$D$6:$Q$70,8,0),"")</f>
        <v>Новосибирская</v>
      </c>
      <c r="Q37" s="198"/>
      <c r="R37" s="199"/>
      <c r="S37" s="200"/>
      <c r="T37" s="201"/>
    </row>
    <row r="38" ht="18.75" customHeight="1">
      <c r="A38" s="180"/>
      <c r="B38" s="190">
        <v>63.0</v>
      </c>
      <c r="C38" s="191" t="str">
        <f>IFERROR(VLOOKUP(B38,'пр.взв'!$D$6:$Q$70,2,0),"")</f>
        <v/>
      </c>
      <c r="D38" s="192" t="str">
        <f>IFERROR(VLOOKUP(B38,'пр.взв'!$D$6:$Q$70,5,0),"")</f>
        <v/>
      </c>
      <c r="E38" s="192" t="str">
        <f>IFERROR(VLOOKUP(B38,'пр.взв'!$D$6:$Q$70,6,0),"")</f>
        <v/>
      </c>
      <c r="F38" s="192" t="str">
        <f>IFERROR(VLOOKUP(B38,'пр.взв'!$D$6:$Q$70,8,0),"")</f>
        <v/>
      </c>
      <c r="G38" s="193"/>
      <c r="H38" s="193"/>
      <c r="I38" s="194"/>
      <c r="J38" s="194"/>
      <c r="K38" s="179"/>
      <c r="L38" s="190">
        <v>64.0</v>
      </c>
      <c r="M38" s="191" t="str">
        <f>IFERROR(VLOOKUP(L38,'пр.взв'!$D$6:$Q$70,2,0),"")</f>
        <v/>
      </c>
      <c r="N38" s="192" t="str">
        <f>IFERROR(VLOOKUP(L38,'пр.взв'!$D$6:$Q$70,5,0),"")</f>
        <v/>
      </c>
      <c r="O38" s="192" t="str">
        <f>IFERROR(VLOOKUP(L38,'пр.взв'!$D$6:$Q$70,6,0),"")</f>
        <v/>
      </c>
      <c r="P38" s="192" t="str">
        <f>IFERROR(VLOOKUP(L38,'пр.взв'!$D$6:$Q$70,8,0),"")</f>
        <v/>
      </c>
      <c r="Q38" s="193"/>
      <c r="R38" s="193"/>
      <c r="S38" s="194"/>
      <c r="T38" s="194"/>
    </row>
    <row r="39" ht="12.75" customHeight="1">
      <c r="B39" s="166">
        <f>B3</f>
        <v>0</v>
      </c>
      <c r="C39" s="7" t="s">
        <v>285</v>
      </c>
      <c r="L39" s="166">
        <f>L3</f>
        <v>0</v>
      </c>
      <c r="M39" s="7" t="s">
        <v>285</v>
      </c>
      <c r="N39" s="207"/>
      <c r="O39" s="207"/>
      <c r="P39" s="207"/>
      <c r="Q39" s="207"/>
      <c r="R39" s="207"/>
      <c r="S39" s="62"/>
      <c r="T39" s="62"/>
    </row>
    <row r="40" ht="25.5" customHeight="1">
      <c r="B40" s="167" t="s">
        <v>286</v>
      </c>
      <c r="C40" s="168" t="s">
        <v>287</v>
      </c>
      <c r="D40" s="169"/>
      <c r="E40" s="169"/>
      <c r="F40" s="169" t="s">
        <v>297</v>
      </c>
      <c r="G40" s="167" t="str">
        <f>'пр.взв'!$D$4</f>
        <v/>
      </c>
      <c r="H40" s="168"/>
      <c r="I40" s="168"/>
      <c r="J40" s="168"/>
      <c r="K40" s="168"/>
      <c r="L40" s="167" t="s">
        <v>289</v>
      </c>
      <c r="M40" s="168" t="s">
        <v>287</v>
      </c>
      <c r="N40" s="169"/>
      <c r="O40" s="169"/>
      <c r="P40" s="169" t="s">
        <v>297</v>
      </c>
      <c r="Q40" s="167" t="str">
        <f>'пр.взв'!$D$4</f>
        <v/>
      </c>
      <c r="R40" s="168"/>
      <c r="S40" s="168"/>
      <c r="T40" s="168"/>
    </row>
    <row r="41" ht="12.75" customHeight="1">
      <c r="A41" s="170" t="s">
        <v>290</v>
      </c>
      <c r="B41" s="171" t="s">
        <v>9</v>
      </c>
      <c r="C41" s="172" t="s">
        <v>10</v>
      </c>
      <c r="D41" s="173" t="s">
        <v>291</v>
      </c>
      <c r="E41" s="174" t="s">
        <v>292</v>
      </c>
      <c r="F41" s="175"/>
      <c r="G41" s="172" t="s">
        <v>293</v>
      </c>
      <c r="H41" s="176" t="s">
        <v>294</v>
      </c>
      <c r="I41" s="173" t="s">
        <v>298</v>
      </c>
      <c r="J41" s="177" t="s">
        <v>296</v>
      </c>
      <c r="K41" s="170" t="s">
        <v>290</v>
      </c>
      <c r="L41" s="171" t="s">
        <v>9</v>
      </c>
      <c r="M41" s="172" t="s">
        <v>10</v>
      </c>
      <c r="N41" s="173" t="s">
        <v>291</v>
      </c>
      <c r="O41" s="174" t="s">
        <v>292</v>
      </c>
      <c r="P41" s="175"/>
      <c r="Q41" s="172" t="s">
        <v>293</v>
      </c>
      <c r="R41" s="176" t="s">
        <v>294</v>
      </c>
      <c r="S41" s="173" t="s">
        <v>298</v>
      </c>
      <c r="T41" s="177" t="s">
        <v>296</v>
      </c>
    </row>
    <row r="42" ht="12.75" customHeight="1">
      <c r="A42" s="178"/>
      <c r="B42" s="94"/>
      <c r="C42" s="179"/>
      <c r="D42" s="179"/>
      <c r="E42" s="106"/>
      <c r="F42" s="112"/>
      <c r="G42" s="179"/>
      <c r="H42" s="179"/>
      <c r="I42" s="179"/>
      <c r="J42" s="180"/>
      <c r="K42" s="178"/>
      <c r="L42" s="94"/>
      <c r="M42" s="179"/>
      <c r="N42" s="179"/>
      <c r="O42" s="106"/>
      <c r="P42" s="112"/>
      <c r="Q42" s="179"/>
      <c r="R42" s="179"/>
      <c r="S42" s="179"/>
      <c r="T42" s="180"/>
    </row>
    <row r="43" ht="19.5" customHeight="1">
      <c r="A43" s="181">
        <v>1.0</v>
      </c>
      <c r="B43" s="182" t="str">
        <f>'пр.хода'!E6</f>
        <v/>
      </c>
      <c r="C43" s="183" t="str">
        <f>IFERROR(VLOOKUP(B43,'пр.взв'!$D$6:$Q$70,2,0),"")</f>
        <v/>
      </c>
      <c r="D43" s="184" t="str">
        <f>IFERROR(VLOOKUP(B43,'пр.взв'!$D$6:$Q$70,5,0),"")</f>
        <v/>
      </c>
      <c r="E43" s="184" t="str">
        <f>IFERROR(VLOOKUP(B43,'пр.взв'!$D$6:$Q$70,6,0),"")</f>
        <v/>
      </c>
      <c r="F43" s="184" t="str">
        <f>IFERROR(VLOOKUP(B43,'пр.взв'!$D$6:$Q$70,8,0),"")</f>
        <v/>
      </c>
      <c r="G43" s="208"/>
      <c r="H43" s="182"/>
      <c r="I43" s="209"/>
      <c r="J43" s="208"/>
      <c r="K43" s="189">
        <v>9.0</v>
      </c>
      <c r="L43" s="182" t="str">
        <f>'пр.хода'!AA6</f>
        <v/>
      </c>
      <c r="M43" s="183" t="str">
        <f>IFERROR(VLOOKUP(L43,'пр.взв'!$D$6:$Q$70,2,0),"")</f>
        <v/>
      </c>
      <c r="N43" s="184" t="str">
        <f>IFERROR(VLOOKUP(L43,'пр.взв'!$D$6:$Q$70,5,0),"")</f>
        <v/>
      </c>
      <c r="O43" s="184" t="str">
        <f>IFERROR(VLOOKUP(L43,'пр.взв'!$D$6:$Q$70,6,0),"")</f>
        <v/>
      </c>
      <c r="P43" s="184" t="str">
        <f>IFERROR(VLOOKUP(L43,'пр.взв'!$D$6:$Q$70,8,0),"")</f>
        <v/>
      </c>
      <c r="Q43" s="185"/>
      <c r="R43" s="186"/>
      <c r="S43" s="187"/>
      <c r="T43" s="188"/>
    </row>
    <row r="44" ht="19.5" customHeight="1">
      <c r="A44" s="106"/>
      <c r="B44" s="190">
        <f>'пр.хода'!E10</f>
        <v>17</v>
      </c>
      <c r="C44" s="191" t="str">
        <f>IFERROR(VLOOKUP(B44,'пр.взв'!$D$6:$Q$70,2,0),"")</f>
        <v>ЭСКИЕВ Рузбек</v>
      </c>
      <c r="D44" s="192" t="str">
        <f>IFERROR(VLOOKUP(B44,'пр.взв'!$D$6:$Q$70,5,0),"")</f>
        <v>МС</v>
      </c>
      <c r="E44" s="192" t="str">
        <f>IFERROR(VLOOKUP(B44,'пр.взв'!$D$6:$Q$70,6,0),"")</f>
        <v>СКФО</v>
      </c>
      <c r="F44" s="192" t="str">
        <f>IFERROR(VLOOKUP(B44,'пр.взв'!$D$6:$Q$70,8,0),"")</f>
        <v>Чеченская</v>
      </c>
      <c r="G44" s="192"/>
      <c r="H44" s="190"/>
      <c r="I44" s="191"/>
      <c r="J44" s="192"/>
      <c r="K44" s="179"/>
      <c r="L44" s="190">
        <f>'пр.хода'!AA10</f>
        <v>18</v>
      </c>
      <c r="M44" s="191" t="str">
        <f>IFERROR(VLOOKUP(L44,'пр.взв'!$D$6:$Q$70,2,0),"")</f>
        <v>ГЛАЗЫРИН Александр</v>
      </c>
      <c r="N44" s="192" t="str">
        <f>IFERROR(VLOOKUP(L44,'пр.взв'!$D$6:$Q$70,5,0),"")</f>
        <v>КМС</v>
      </c>
      <c r="O44" s="192" t="str">
        <f>IFERROR(VLOOKUP(L44,'пр.взв'!$D$6:$Q$70,6,0),"")</f>
        <v>ПФО</v>
      </c>
      <c r="P44" s="192" t="str">
        <f>IFERROR(VLOOKUP(L44,'пр.взв'!$D$6:$Q$70,8,0),"")</f>
        <v>Пермский</v>
      </c>
      <c r="Q44" s="193"/>
      <c r="R44" s="193"/>
      <c r="S44" s="194"/>
      <c r="T44" s="194"/>
    </row>
    <row r="45" ht="19.5" customHeight="1">
      <c r="A45" s="181">
        <v>2.0</v>
      </c>
      <c r="B45" s="182">
        <f>'пр.хода'!E14</f>
        <v>9</v>
      </c>
      <c r="C45" s="183" t="str">
        <f>IFERROR(VLOOKUP(B45,'пр.взв'!$D$6:$Q$70,2,0),"")</f>
        <v>ДУГУЖЕВ Азамат</v>
      </c>
      <c r="D45" s="184" t="str">
        <f>IFERROR(VLOOKUP(B45,'пр.взв'!$D$6:$Q$70,5,0),"")</f>
        <v>МС</v>
      </c>
      <c r="E45" s="184" t="str">
        <f>IFERROR(VLOOKUP(B45,'пр.взв'!$D$6:$Q$70,6,0),"")</f>
        <v>СПБ</v>
      </c>
      <c r="F45" s="184" t="str">
        <f>IFERROR(VLOOKUP(B45,'пр.взв'!$D$6:$Q$70,8,0),"")</f>
        <v>Санкт-Петербург</v>
      </c>
      <c r="G45" s="184"/>
      <c r="H45" s="182"/>
      <c r="I45" s="183"/>
      <c r="J45" s="184"/>
      <c r="K45" s="189">
        <v>10.0</v>
      </c>
      <c r="L45" s="182">
        <f>'пр.хода'!AA14</f>
        <v>10</v>
      </c>
      <c r="M45" s="183" t="str">
        <f>IFERROR(VLOOKUP(L45,'пр.взв'!$D$6:$Q$70,2,0),"")</f>
        <v>ДАМДИНОВ Бато</v>
      </c>
      <c r="N45" s="184" t="str">
        <f>IFERROR(VLOOKUP(L45,'пр.взв'!$D$6:$Q$70,5,0),"")</f>
        <v>МС</v>
      </c>
      <c r="O45" s="184" t="str">
        <f>IFERROR(VLOOKUP(L45,'пр.взв'!$D$6:$Q$70,6,0),"")</f>
        <v>ДВФО</v>
      </c>
      <c r="P45" s="184" t="str">
        <f>IFERROR(VLOOKUP(L45,'пр.взв'!$D$6:$Q$70,8,0),"")</f>
        <v>Р.Бурятия</v>
      </c>
      <c r="Q45" s="195"/>
      <c r="R45" s="196"/>
      <c r="S45" s="197"/>
      <c r="T45" s="184"/>
    </row>
    <row r="46" ht="19.5" customHeight="1">
      <c r="A46" s="106"/>
      <c r="B46" s="190">
        <f>'пр.хода'!E18</f>
        <v>25</v>
      </c>
      <c r="C46" s="191" t="str">
        <f>IFERROR(VLOOKUP(B46,'пр.взв'!$D$6:$Q$70,2,0),"")</f>
        <v>ШЕИН Дмитрий</v>
      </c>
      <c r="D46" s="192" t="str">
        <f>IFERROR(VLOOKUP(B46,'пр.взв'!$D$6:$Q$70,5,0),"")</f>
        <v>КМС</v>
      </c>
      <c r="E46" s="192" t="str">
        <f>IFERROR(VLOOKUP(B46,'пр.взв'!$D$6:$Q$70,6,0),"")</f>
        <v>ПФО</v>
      </c>
      <c r="F46" s="192" t="str">
        <f>IFERROR(VLOOKUP(B46,'пр.взв'!$D$6:$Q$70,8,0),"")</f>
        <v>Пермский</v>
      </c>
      <c r="G46" s="192"/>
      <c r="H46" s="190"/>
      <c r="I46" s="191"/>
      <c r="J46" s="192"/>
      <c r="K46" s="179"/>
      <c r="L46" s="190">
        <f>'пр.хода'!AA18</f>
        <v>26</v>
      </c>
      <c r="M46" s="191" t="str">
        <f>IFERROR(VLOOKUP(L46,'пр.взв'!$D$6:$Q$70,2,0),"")</f>
        <v>ДУЛОВ Владислав</v>
      </c>
      <c r="N46" s="192" t="str">
        <f>IFERROR(VLOOKUP(L46,'пр.взв'!$D$6:$Q$70,5,0),"")</f>
        <v>КМС</v>
      </c>
      <c r="O46" s="192" t="str">
        <f>IFERROR(VLOOKUP(L46,'пр.взв'!$D$6:$Q$70,6,0),"")</f>
        <v>ПФО</v>
      </c>
      <c r="P46" s="192" t="str">
        <f>IFERROR(VLOOKUP(L46,'пр.взв'!$D$6:$Q$70,8,0),"")</f>
        <v>Р.Башкортостан</v>
      </c>
      <c r="Q46" s="193"/>
      <c r="R46" s="193"/>
      <c r="S46" s="194"/>
      <c r="T46" s="194"/>
    </row>
    <row r="47" ht="19.5" customHeight="1">
      <c r="A47" s="181">
        <v>3.0</v>
      </c>
      <c r="B47" s="182">
        <f>'пр.хода'!E22</f>
        <v>5</v>
      </c>
      <c r="C47" s="183" t="str">
        <f>IFERROR(VLOOKUP(B47,'пр.взв'!$D$6:$Q$70,2,0),"")</f>
        <v>КРАСАВЦЕВ Александр</v>
      </c>
      <c r="D47" s="184" t="str">
        <f>IFERROR(VLOOKUP(B47,'пр.взв'!$D$6:$Q$70,5,0),"")</f>
        <v>МС</v>
      </c>
      <c r="E47" s="184" t="str">
        <f>IFERROR(VLOOKUP(B47,'пр.взв'!$D$6:$Q$70,6,0),"")</f>
        <v>ЦФО</v>
      </c>
      <c r="F47" s="184" t="str">
        <f>IFERROR(VLOOKUP(B47,'пр.взв'!$D$6:$Q$70,8,0),"")</f>
        <v>Московская</v>
      </c>
      <c r="G47" s="208"/>
      <c r="H47" s="182"/>
      <c r="I47" s="209"/>
      <c r="J47" s="208"/>
      <c r="K47" s="189">
        <v>11.0</v>
      </c>
      <c r="L47" s="182">
        <f>'пр.хода'!AA22</f>
        <v>6</v>
      </c>
      <c r="M47" s="183" t="str">
        <f>IFERROR(VLOOKUP(L47,'пр.взв'!$D$6:$Q$70,2,0),"")</f>
        <v>САИДОВ Магомед</v>
      </c>
      <c r="N47" s="184" t="str">
        <f>IFERROR(VLOOKUP(L47,'пр.взв'!$D$6:$Q$70,5,0),"")</f>
        <v>КМС</v>
      </c>
      <c r="O47" s="184" t="str">
        <f>IFERROR(VLOOKUP(L47,'пр.взв'!$D$6:$Q$70,6,0),"")</f>
        <v>СКФО</v>
      </c>
      <c r="P47" s="184" t="str">
        <f>IFERROR(VLOOKUP(L47,'пр.взв'!$D$6:$Q$70,8,0),"")</f>
        <v>Р.Дагестан</v>
      </c>
      <c r="Q47" s="185"/>
      <c r="R47" s="186"/>
      <c r="S47" s="187"/>
      <c r="T47" s="188"/>
    </row>
    <row r="48" ht="19.5" customHeight="1">
      <c r="A48" s="106"/>
      <c r="B48" s="190">
        <f>'пр.хода'!E26</f>
        <v>21</v>
      </c>
      <c r="C48" s="191" t="str">
        <f>IFERROR(VLOOKUP(B48,'пр.взв'!$D$6:$Q$70,2,0),"")</f>
        <v>ПОДОЙНИЦЫН Константин</v>
      </c>
      <c r="D48" s="192" t="str">
        <f>IFERROR(VLOOKUP(B48,'пр.взв'!$D$6:$Q$70,5,0),"")</f>
        <v>КМС</v>
      </c>
      <c r="E48" s="192" t="str">
        <f>IFERROR(VLOOKUP(B48,'пр.взв'!$D$6:$Q$70,6,0),"")</f>
        <v>ДВФО</v>
      </c>
      <c r="F48" s="192" t="str">
        <f>IFERROR(VLOOKUP(B48,'пр.взв'!$D$6:$Q$70,8,0),"")</f>
        <v>Р.Бурятия</v>
      </c>
      <c r="G48" s="192"/>
      <c r="H48" s="190"/>
      <c r="I48" s="191"/>
      <c r="J48" s="192"/>
      <c r="K48" s="179"/>
      <c r="L48" s="190">
        <f>'пр.хода'!AA26</f>
        <v>22</v>
      </c>
      <c r="M48" s="191" t="str">
        <f>IFERROR(VLOOKUP(L48,'пр.взв'!$D$6:$Q$70,2,0),"")</f>
        <v>ЗАЙНУТДИНОВ Ренас</v>
      </c>
      <c r="N48" s="192" t="str">
        <f>IFERROR(VLOOKUP(L48,'пр.взв'!$D$6:$Q$70,5,0),"")</f>
        <v>МСМК</v>
      </c>
      <c r="O48" s="192" t="str">
        <f>IFERROR(VLOOKUP(L48,'пр.взв'!$D$6:$Q$70,6,0),"")</f>
        <v>ПФО</v>
      </c>
      <c r="P48" s="192" t="str">
        <f>IFERROR(VLOOKUP(L48,'пр.взв'!$D$6:$Q$70,8,0),"")</f>
        <v>Р.Татарстан</v>
      </c>
      <c r="Q48" s="193"/>
      <c r="R48" s="193"/>
      <c r="S48" s="194"/>
      <c r="T48" s="194"/>
    </row>
    <row r="49" ht="19.5" customHeight="1">
      <c r="A49" s="181">
        <v>4.0</v>
      </c>
      <c r="B49" s="182">
        <f>'пр.хода'!E30</f>
        <v>13</v>
      </c>
      <c r="C49" s="183" t="str">
        <f>IFERROR(VLOOKUP(B49,'пр.взв'!$D$6:$Q$70,2,0),"")</f>
        <v>БОГАЧЕВ Сергей</v>
      </c>
      <c r="D49" s="184" t="str">
        <f>IFERROR(VLOOKUP(B49,'пр.взв'!$D$6:$Q$70,5,0),"")</f>
        <v>КМС</v>
      </c>
      <c r="E49" s="184" t="str">
        <f>IFERROR(VLOOKUP(B49,'пр.взв'!$D$6:$Q$70,6,0),"")</f>
        <v>СФО</v>
      </c>
      <c r="F49" s="184" t="str">
        <f>IFERROR(VLOOKUP(B49,'пр.взв'!$D$6:$Q$70,8,0),"")</f>
        <v>Красноярский</v>
      </c>
      <c r="G49" s="184"/>
      <c r="H49" s="182"/>
      <c r="I49" s="183"/>
      <c r="J49" s="184"/>
      <c r="K49" s="189">
        <v>12.0</v>
      </c>
      <c r="L49" s="182">
        <f>'пр.хода'!AA30</f>
        <v>14</v>
      </c>
      <c r="M49" s="183" t="str">
        <f>IFERROR(VLOOKUP(L49,'пр.взв'!$D$6:$Q$70,2,0),"")</f>
        <v>КОБЕНОВ Степан</v>
      </c>
      <c r="N49" s="184" t="str">
        <f>IFERROR(VLOOKUP(L49,'пр.взв'!$D$6:$Q$70,5,0),"")</f>
        <v>ЗМС</v>
      </c>
      <c r="O49" s="184" t="str">
        <f>IFERROR(VLOOKUP(L49,'пр.взв'!$D$6:$Q$70,6,0),"")</f>
        <v>СФО</v>
      </c>
      <c r="P49" s="184" t="str">
        <f>IFERROR(VLOOKUP(L49,'пр.взв'!$D$6:$Q$70,8,0),"")</f>
        <v>Р.Алтай</v>
      </c>
      <c r="Q49" s="198"/>
      <c r="R49" s="199"/>
      <c r="S49" s="200"/>
      <c r="T49" s="201"/>
    </row>
    <row r="50" ht="19.5" customHeight="1">
      <c r="A50" s="106"/>
      <c r="B50" s="190">
        <f>'пр.хода'!E34</f>
        <v>29</v>
      </c>
      <c r="C50" s="191" t="str">
        <f>IFERROR(VLOOKUP(B50,'пр.взв'!$D$6:$Q$70,2,0),"")</f>
        <v>ПОДКОВАЛЬНИКОВ Никита</v>
      </c>
      <c r="D50" s="192" t="str">
        <f>IFERROR(VLOOKUP(B50,'пр.взв'!$D$6:$Q$70,5,0),"")</f>
        <v>МС</v>
      </c>
      <c r="E50" s="192" t="str">
        <f>IFERROR(VLOOKUP(B50,'пр.взв'!$D$6:$Q$70,6,0),"")</f>
        <v>ПФО</v>
      </c>
      <c r="F50" s="192" t="str">
        <f>IFERROR(VLOOKUP(B50,'пр.взв'!$D$6:$Q$70,8,0),"")</f>
        <v>Самарская</v>
      </c>
      <c r="G50" s="192"/>
      <c r="H50" s="190"/>
      <c r="I50" s="191"/>
      <c r="J50" s="192"/>
      <c r="K50" s="179"/>
      <c r="L50" s="190">
        <f>'пр.хода'!AA34</f>
        <v>30</v>
      </c>
      <c r="M50" s="191" t="str">
        <f>IFERROR(VLOOKUP(L50,'пр.взв'!$D$6:$Q$70,2,0),"")</f>
        <v>АХТЕМИРОВ Темирхан</v>
      </c>
      <c r="N50" s="192" t="str">
        <f>IFERROR(VLOOKUP(L50,'пр.взв'!$D$6:$Q$70,5,0),"")</f>
        <v>КМС</v>
      </c>
      <c r="O50" s="192" t="str">
        <f>IFERROR(VLOOKUP(L50,'пр.взв'!$D$6:$Q$70,6,0),"")</f>
        <v>ЦФО</v>
      </c>
      <c r="P50" s="192" t="str">
        <f>IFERROR(VLOOKUP(L50,'пр.взв'!$D$6:$Q$70,8,0),"")</f>
        <v>Тверская</v>
      </c>
      <c r="Q50" s="193"/>
      <c r="R50" s="193"/>
      <c r="S50" s="194"/>
      <c r="T50" s="194"/>
    </row>
    <row r="51" ht="19.5" customHeight="1">
      <c r="A51" s="202">
        <v>5.0</v>
      </c>
      <c r="B51" s="182" t="str">
        <f>'пр.хода'!E39</f>
        <v/>
      </c>
      <c r="C51" s="183" t="str">
        <f>IFERROR(VLOOKUP(B51,'пр.взв'!$D$6:$Q$70,2,0),"")</f>
        <v/>
      </c>
      <c r="D51" s="184" t="str">
        <f>IFERROR(VLOOKUP(B51,'пр.взв'!$D$6:$Q$70,5,0),"")</f>
        <v/>
      </c>
      <c r="E51" s="184" t="str">
        <f>IFERROR(VLOOKUP(B51,'пр.взв'!$D$6:$Q$70,6,0),"")</f>
        <v/>
      </c>
      <c r="F51" s="184" t="str">
        <f>IFERROR(VLOOKUP(B51,'пр.взв'!$D$6:$Q$70,8,0),"")</f>
        <v/>
      </c>
      <c r="G51" s="208"/>
      <c r="H51" s="182"/>
      <c r="I51" s="209"/>
      <c r="J51" s="208"/>
      <c r="K51" s="189">
        <v>13.0</v>
      </c>
      <c r="L51" s="182" t="str">
        <f>'пр.хода'!AA39</f>
        <v/>
      </c>
      <c r="M51" s="183" t="str">
        <f>IFERROR(VLOOKUP(L51,'пр.взв'!$D$6:$Q$70,2,0),"")</f>
        <v/>
      </c>
      <c r="N51" s="184" t="str">
        <f>IFERROR(VLOOKUP(L51,'пр.взв'!$D$6:$Q$70,5,0),"")</f>
        <v/>
      </c>
      <c r="O51" s="184" t="str">
        <f>IFERROR(VLOOKUP(L51,'пр.взв'!$D$6:$Q$70,6,0),"")</f>
        <v/>
      </c>
      <c r="P51" s="184" t="str">
        <f>IFERROR(VLOOKUP(L51,'пр.взв'!$D$6:$Q$70,8,0),"")</f>
        <v/>
      </c>
      <c r="Q51" s="185"/>
      <c r="R51" s="186"/>
      <c r="S51" s="187"/>
      <c r="T51" s="188"/>
    </row>
    <row r="52" ht="19.5" customHeight="1">
      <c r="A52" s="106"/>
      <c r="B52" s="190">
        <f>'пр.хода'!E43</f>
        <v>19</v>
      </c>
      <c r="C52" s="191" t="str">
        <f>IFERROR(VLOOKUP(B52,'пр.взв'!$D$6:$Q$70,2,0),"")</f>
        <v>ПОНОМАРЕВ Павел</v>
      </c>
      <c r="D52" s="192" t="str">
        <f>IFERROR(VLOOKUP(B52,'пр.взв'!$D$6:$Q$70,5,0),"")</f>
        <v>КМС</v>
      </c>
      <c r="E52" s="192" t="str">
        <f>IFERROR(VLOOKUP(B52,'пр.взв'!$D$6:$Q$70,6,0),"")</f>
        <v>ЦФО</v>
      </c>
      <c r="F52" s="192" t="str">
        <f>IFERROR(VLOOKUP(B52,'пр.взв'!$D$6:$Q$70,8,0),"")</f>
        <v>Смоленская</v>
      </c>
      <c r="G52" s="192"/>
      <c r="H52" s="190"/>
      <c r="I52" s="191"/>
      <c r="J52" s="192"/>
      <c r="K52" s="179"/>
      <c r="L52" s="190">
        <f>'пр.хода'!AA43</f>
        <v>20</v>
      </c>
      <c r="M52" s="191" t="str">
        <f>IFERROR(VLOOKUP(L52,'пр.взв'!$D$6:$Q$70,2,0),"")</f>
        <v>ЦУРКАН Алексей</v>
      </c>
      <c r="N52" s="192" t="str">
        <f>IFERROR(VLOOKUP(L52,'пр.взв'!$D$6:$Q$70,5,0),"")</f>
        <v>КМС</v>
      </c>
      <c r="O52" s="192" t="str">
        <f>IFERROR(VLOOKUP(L52,'пр.взв'!$D$6:$Q$70,6,0),"")</f>
        <v>ЦФО</v>
      </c>
      <c r="P52" s="192" t="str">
        <f>IFERROR(VLOOKUP(L52,'пр.взв'!$D$6:$Q$70,8,0),"")</f>
        <v>Ярославская</v>
      </c>
      <c r="Q52" s="193"/>
      <c r="R52" s="193"/>
      <c r="S52" s="194"/>
      <c r="T52" s="194"/>
    </row>
    <row r="53" ht="19.5" customHeight="1">
      <c r="A53" s="181">
        <v>6.0</v>
      </c>
      <c r="B53" s="182">
        <f>'пр.хода'!E47</f>
        <v>11</v>
      </c>
      <c r="C53" s="183" t="str">
        <f>IFERROR(VLOOKUP(B53,'пр.взв'!$D$6:$Q$70,2,0),"")</f>
        <v>КОЗЛОВ Даниил</v>
      </c>
      <c r="D53" s="184" t="str">
        <f>IFERROR(VLOOKUP(B53,'пр.взв'!$D$6:$Q$70,5,0),"")</f>
        <v>МС</v>
      </c>
      <c r="E53" s="184" t="str">
        <f>IFERROR(VLOOKUP(B53,'пр.взв'!$D$6:$Q$70,6,0),"")</f>
        <v>СПБ</v>
      </c>
      <c r="F53" s="184" t="str">
        <f>IFERROR(VLOOKUP(B53,'пр.взв'!$D$6:$Q$70,8,0),"")</f>
        <v>Санкт-Петербург</v>
      </c>
      <c r="G53" s="184"/>
      <c r="H53" s="182"/>
      <c r="I53" s="183"/>
      <c r="J53" s="184"/>
      <c r="K53" s="189">
        <v>14.0</v>
      </c>
      <c r="L53" s="182">
        <f>'пр.хода'!AA47</f>
        <v>12</v>
      </c>
      <c r="M53" s="183" t="str">
        <f>IFERROR(VLOOKUP(L53,'пр.взв'!$D$6:$Q$70,2,0),"")</f>
        <v>СИРЕНКО Дмитрий</v>
      </c>
      <c r="N53" s="184" t="str">
        <f>IFERROR(VLOOKUP(L53,'пр.взв'!$D$6:$Q$70,5,0),"")</f>
        <v>МС</v>
      </c>
      <c r="O53" s="184" t="str">
        <f>IFERROR(VLOOKUP(L53,'пр.взв'!$D$6:$Q$70,6,0),"")</f>
        <v>ПФО</v>
      </c>
      <c r="P53" s="184" t="str">
        <f>IFERROR(VLOOKUP(L53,'пр.взв'!$D$6:$Q$70,8,0),"")</f>
        <v>Нижегородская</v>
      </c>
      <c r="Q53" s="195"/>
      <c r="R53" s="196"/>
      <c r="S53" s="197"/>
      <c r="T53" s="184"/>
    </row>
    <row r="54" ht="19.5" customHeight="1">
      <c r="A54" s="88"/>
      <c r="B54" s="190">
        <f>'пр.хода'!E51</f>
        <v>27</v>
      </c>
      <c r="C54" s="191" t="str">
        <f>IFERROR(VLOOKUP(B54,'пр.взв'!$D$6:$Q$70,2,0),"")</f>
        <v>ЗИННАТОВ Ролан</v>
      </c>
      <c r="D54" s="192" t="str">
        <f>IFERROR(VLOOKUP(B54,'пр.взв'!$D$6:$Q$70,5,0),"")</f>
        <v>МСМК</v>
      </c>
      <c r="E54" s="192" t="str">
        <f>IFERROR(VLOOKUP(B54,'пр.взв'!$D$6:$Q$70,6,0),"")</f>
        <v>ПФО</v>
      </c>
      <c r="F54" s="192" t="str">
        <f>IFERROR(VLOOKUP(B54,'пр.взв'!$D$6:$Q$70,8,0),"")</f>
        <v>Нижегородская</v>
      </c>
      <c r="G54" s="192"/>
      <c r="H54" s="190"/>
      <c r="I54" s="191"/>
      <c r="J54" s="192"/>
      <c r="K54" s="179"/>
      <c r="L54" s="190">
        <f>'пр.хода'!AA51</f>
        <v>28</v>
      </c>
      <c r="M54" s="191" t="str">
        <f>IFERROR(VLOOKUP(L54,'пр.взв'!$D$6:$Q$70,2,0),"")</f>
        <v>АЛИБЕКОВ Джаддал</v>
      </c>
      <c r="N54" s="192" t="str">
        <f>IFERROR(VLOOKUP(L54,'пр.взв'!$D$6:$Q$70,5,0),"")</f>
        <v>МС</v>
      </c>
      <c r="O54" s="192" t="str">
        <f>IFERROR(VLOOKUP(L54,'пр.взв'!$D$6:$Q$70,6,0),"")</f>
        <v>СКФО</v>
      </c>
      <c r="P54" s="192" t="str">
        <f>IFERROR(VLOOKUP(L54,'пр.взв'!$D$6:$Q$70,8,0),"")</f>
        <v>Чеченская</v>
      </c>
      <c r="Q54" s="193"/>
      <c r="R54" s="193"/>
      <c r="S54" s="194"/>
      <c r="T54" s="194"/>
    </row>
    <row r="55" ht="19.5" customHeight="1">
      <c r="A55" s="181">
        <v>7.0</v>
      </c>
      <c r="B55" s="182">
        <f>'пр.хода'!E55</f>
        <v>7</v>
      </c>
      <c r="C55" s="183" t="str">
        <f>IFERROR(VLOOKUP(B55,'пр.взв'!$D$6:$Q$70,2,0),"")</f>
        <v>ПАДАЕВ Муслим</v>
      </c>
      <c r="D55" s="184" t="str">
        <f>IFERROR(VLOOKUP(B55,'пр.взв'!$D$6:$Q$70,5,0),"")</f>
        <v>КМС</v>
      </c>
      <c r="E55" s="184" t="str">
        <f>IFERROR(VLOOKUP(B55,'пр.взв'!$D$6:$Q$70,6,0),"")</f>
        <v>СКФО</v>
      </c>
      <c r="F55" s="184" t="str">
        <f>IFERROR(VLOOKUP(B55,'пр.взв'!$D$6:$Q$70,8,0),"")</f>
        <v>Чеченская</v>
      </c>
      <c r="G55" s="208"/>
      <c r="H55" s="182"/>
      <c r="I55" s="209"/>
      <c r="J55" s="208"/>
      <c r="K55" s="189">
        <v>15.0</v>
      </c>
      <c r="L55" s="182">
        <f>'пр.хода'!AA55</f>
        <v>8</v>
      </c>
      <c r="M55" s="183" t="str">
        <f>IFERROR(VLOOKUP(L55,'пр.взв'!$D$6:$Q$70,2,0),"")</f>
        <v>ТАЛДИЕВ Рустам</v>
      </c>
      <c r="N55" s="184" t="str">
        <f>IFERROR(VLOOKUP(L55,'пр.взв'!$D$6:$Q$70,5,0),"")</f>
        <v>ЗМС</v>
      </c>
      <c r="O55" s="184" t="str">
        <f>IFERROR(VLOOKUP(L55,'пр.взв'!$D$6:$Q$70,6,0),"")</f>
        <v>СПБ</v>
      </c>
      <c r="P55" s="184" t="str">
        <f>IFERROR(VLOOKUP(L55,'пр.взв'!$D$6:$Q$70,8,0),"")</f>
        <v>Санкт-Петербург</v>
      </c>
      <c r="Q55" s="185"/>
      <c r="R55" s="186"/>
      <c r="S55" s="187"/>
      <c r="T55" s="188"/>
    </row>
    <row r="56" ht="19.5" customHeight="1">
      <c r="A56" s="106"/>
      <c r="B56" s="190">
        <f>'пр.хода'!E59</f>
        <v>23</v>
      </c>
      <c r="C56" s="191" t="str">
        <f>IFERROR(VLOOKUP(B56,'пр.взв'!$D$6:$Q$70,2,0),"")</f>
        <v>КОСЫРЕВ Филипп</v>
      </c>
      <c r="D56" s="192" t="str">
        <f>IFERROR(VLOOKUP(B56,'пр.взв'!$D$6:$Q$70,5,0),"")</f>
        <v>МС</v>
      </c>
      <c r="E56" s="192" t="str">
        <f>IFERROR(VLOOKUP(B56,'пр.взв'!$D$6:$Q$70,6,0),"")</f>
        <v>ЦФО</v>
      </c>
      <c r="F56" s="192" t="str">
        <f>IFERROR(VLOOKUP(B56,'пр.взв'!$D$6:$Q$70,8,0),"")</f>
        <v>Костромская</v>
      </c>
      <c r="G56" s="192"/>
      <c r="H56" s="190"/>
      <c r="I56" s="191"/>
      <c r="J56" s="192"/>
      <c r="K56" s="179"/>
      <c r="L56" s="190">
        <f>'пр.хода'!AA59</f>
        <v>24</v>
      </c>
      <c r="M56" s="191" t="str">
        <f>IFERROR(VLOOKUP(L56,'пр.взв'!$D$6:$Q$70,2,0),"")</f>
        <v>БАРАХОЕВ Ахмет</v>
      </c>
      <c r="N56" s="192" t="str">
        <f>IFERROR(VLOOKUP(L56,'пр.взв'!$D$6:$Q$70,5,0),"")</f>
        <v>КМС</v>
      </c>
      <c r="O56" s="192" t="str">
        <f>IFERROR(VLOOKUP(L56,'пр.взв'!$D$6:$Q$70,6,0),"")</f>
        <v>СПБ</v>
      </c>
      <c r="P56" s="192" t="str">
        <f>IFERROR(VLOOKUP(L56,'пр.взв'!$D$6:$Q$70,8,0),"")</f>
        <v>Санкт-Петербург</v>
      </c>
      <c r="Q56" s="193"/>
      <c r="R56" s="193"/>
      <c r="S56" s="194"/>
      <c r="T56" s="194"/>
    </row>
    <row r="57" ht="19.5" customHeight="1">
      <c r="A57" s="181">
        <v>8.0</v>
      </c>
      <c r="B57" s="182">
        <f>'пр.хода'!E63</f>
        <v>15</v>
      </c>
      <c r="C57" s="183" t="str">
        <f>IFERROR(VLOOKUP(B57,'пр.взв'!$D$6:$Q$70,2,0),"")</f>
        <v>ОРЛОВ Егор</v>
      </c>
      <c r="D57" s="184" t="str">
        <f>IFERROR(VLOOKUP(B57,'пр.взв'!$D$6:$Q$70,5,0),"")</f>
        <v>МС</v>
      </c>
      <c r="E57" s="184" t="str">
        <f>IFERROR(VLOOKUP(B57,'пр.взв'!$D$6:$Q$70,6,0),"")</f>
        <v>ЦФО</v>
      </c>
      <c r="F57" s="184" t="str">
        <f>IFERROR(VLOOKUP(B57,'пр.взв'!$D$6:$Q$70,8,0),"")</f>
        <v>Ярославская</v>
      </c>
      <c r="G57" s="208"/>
      <c r="H57" s="182"/>
      <c r="I57" s="209"/>
      <c r="J57" s="208"/>
      <c r="K57" s="189">
        <v>16.0</v>
      </c>
      <c r="L57" s="182">
        <f>'пр.хода'!AA63</f>
        <v>16</v>
      </c>
      <c r="M57" s="183" t="str">
        <f>IFERROR(VLOOKUP(L57,'пр.взв'!$D$6:$Q$70,2,0),"")</f>
        <v>МАГОМЕДАЛИЕВ Салих</v>
      </c>
      <c r="N57" s="184" t="str">
        <f>IFERROR(VLOOKUP(L57,'пр.взв'!$D$6:$Q$70,5,0),"")</f>
        <v>МС</v>
      </c>
      <c r="O57" s="184" t="str">
        <f>IFERROR(VLOOKUP(L57,'пр.взв'!$D$6:$Q$70,6,0),"")</f>
        <v>СКФО</v>
      </c>
      <c r="P57" s="184" t="str">
        <f>IFERROR(VLOOKUP(L57,'пр.взв'!$D$6:$Q$70,8,0),"")</f>
        <v>Р.Дагестан</v>
      </c>
      <c r="Q57" s="198"/>
      <c r="R57" s="199"/>
      <c r="S57" s="200"/>
      <c r="T57" s="201"/>
    </row>
    <row r="58" ht="19.5" customHeight="1">
      <c r="A58" s="106"/>
      <c r="B58" s="190">
        <f>'пр.хода'!E67</f>
        <v>31</v>
      </c>
      <c r="C58" s="191" t="str">
        <f>IFERROR(VLOOKUP(B58,'пр.взв'!$D$6:$Q$70,2,0),"")</f>
        <v>ЗАГИДОВ Далгат</v>
      </c>
      <c r="D58" s="192" t="str">
        <f>IFERROR(VLOOKUP(B58,'пр.взв'!$D$6:$Q$70,5,0),"")</f>
        <v>МС</v>
      </c>
      <c r="E58" s="192" t="str">
        <f>IFERROR(VLOOKUP(B58,'пр.взв'!$D$6:$Q$70,6,0),"")</f>
        <v>СКФО</v>
      </c>
      <c r="F58" s="192" t="str">
        <f>IFERROR(VLOOKUP(B58,'пр.взв'!$D$6:$Q$70,8,0),"")</f>
        <v>Р.Дагестан</v>
      </c>
      <c r="G58" s="192"/>
      <c r="H58" s="190"/>
      <c r="I58" s="191"/>
      <c r="J58" s="192"/>
      <c r="K58" s="179"/>
      <c r="L58" s="190">
        <f>'пр.хода'!AA67</f>
        <v>32</v>
      </c>
      <c r="M58" s="191" t="str">
        <f>IFERROR(VLOOKUP(L58,'пр.взв'!$D$6:$Q$70,2,0),"")</f>
        <v>НИЛОВ Дмитрий</v>
      </c>
      <c r="N58" s="192" t="str">
        <f>IFERROR(VLOOKUP(L58,'пр.взв'!$D$6:$Q$70,5,0),"")</f>
        <v>МС</v>
      </c>
      <c r="O58" s="192" t="str">
        <f>IFERROR(VLOOKUP(L58,'пр.взв'!$D$6:$Q$70,6,0),"")</f>
        <v>СФО</v>
      </c>
      <c r="P58" s="192" t="str">
        <f>IFERROR(VLOOKUP(L58,'пр.взв'!$D$6:$Q$70,8,0),"")</f>
        <v>Новосибирская</v>
      </c>
      <c r="Q58" s="193"/>
      <c r="R58" s="193"/>
      <c r="S58" s="194"/>
      <c r="T58" s="194"/>
    </row>
    <row r="59" ht="12.0" customHeight="1">
      <c r="B59" s="166">
        <f>B39</f>
        <v>0</v>
      </c>
      <c r="C59" s="7" t="s">
        <v>285</v>
      </c>
      <c r="L59" s="166">
        <f>L39</f>
        <v>0</v>
      </c>
      <c r="M59" s="7" t="s">
        <v>285</v>
      </c>
    </row>
    <row r="60" ht="12.0" customHeight="1">
      <c r="B60" s="167" t="s">
        <v>286</v>
      </c>
      <c r="C60" s="168" t="s">
        <v>287</v>
      </c>
      <c r="D60" s="169"/>
      <c r="E60" s="169"/>
      <c r="F60" s="169" t="s">
        <v>299</v>
      </c>
      <c r="G60" s="167" t="str">
        <f>'пр.взв'!$D$4</f>
        <v/>
      </c>
      <c r="H60" s="168"/>
      <c r="I60" s="168"/>
      <c r="J60" s="168"/>
      <c r="K60" s="168"/>
      <c r="L60" s="167" t="s">
        <v>289</v>
      </c>
      <c r="M60" s="168" t="s">
        <v>287</v>
      </c>
      <c r="N60" s="169"/>
      <c r="O60" s="169"/>
      <c r="P60" s="169" t="s">
        <v>299</v>
      </c>
      <c r="Q60" s="167" t="str">
        <f>'пр.взв'!$D$4</f>
        <v/>
      </c>
      <c r="R60" s="168"/>
      <c r="S60" s="168"/>
      <c r="T60" s="168"/>
    </row>
    <row r="61" ht="12.75" customHeight="1">
      <c r="A61" s="170" t="s">
        <v>290</v>
      </c>
      <c r="B61" s="171" t="s">
        <v>9</v>
      </c>
      <c r="C61" s="172" t="s">
        <v>10</v>
      </c>
      <c r="D61" s="173" t="s">
        <v>291</v>
      </c>
      <c r="E61" s="174" t="s">
        <v>292</v>
      </c>
      <c r="F61" s="175"/>
      <c r="G61" s="172" t="s">
        <v>293</v>
      </c>
      <c r="H61" s="176" t="s">
        <v>294</v>
      </c>
      <c r="I61" s="173" t="s">
        <v>298</v>
      </c>
      <c r="J61" s="177" t="s">
        <v>296</v>
      </c>
      <c r="K61" s="170" t="s">
        <v>290</v>
      </c>
      <c r="L61" s="171" t="s">
        <v>9</v>
      </c>
      <c r="M61" s="172" t="s">
        <v>10</v>
      </c>
      <c r="N61" s="173" t="s">
        <v>291</v>
      </c>
      <c r="O61" s="174" t="s">
        <v>292</v>
      </c>
      <c r="P61" s="175"/>
      <c r="Q61" s="172" t="s">
        <v>293</v>
      </c>
      <c r="R61" s="176" t="s">
        <v>294</v>
      </c>
      <c r="S61" s="173" t="s">
        <v>298</v>
      </c>
      <c r="T61" s="177" t="s">
        <v>296</v>
      </c>
    </row>
    <row r="62" ht="13.5" customHeight="1">
      <c r="A62" s="178"/>
      <c r="B62" s="94"/>
      <c r="C62" s="179"/>
      <c r="D62" s="179"/>
      <c r="E62" s="106"/>
      <c r="F62" s="112"/>
      <c r="G62" s="179"/>
      <c r="H62" s="179"/>
      <c r="I62" s="179"/>
      <c r="J62" s="180"/>
      <c r="K62" s="178"/>
      <c r="L62" s="94"/>
      <c r="M62" s="179"/>
      <c r="N62" s="179"/>
      <c r="O62" s="106"/>
      <c r="P62" s="112"/>
      <c r="Q62" s="179"/>
      <c r="R62" s="179"/>
      <c r="S62" s="179"/>
      <c r="T62" s="180"/>
    </row>
    <row r="63" ht="19.5" customHeight="1">
      <c r="A63" s="181">
        <v>1.0</v>
      </c>
      <c r="B63" s="210" t="str">
        <f>'пр.хода'!G8</f>
        <v/>
      </c>
      <c r="C63" s="183" t="str">
        <f>IFERROR(VLOOKUP(B63,'пр.взв'!$D$6:$Q$70,2,0),"")</f>
        <v/>
      </c>
      <c r="D63" s="184" t="str">
        <f>IFERROR(VLOOKUP(B63,'пр.взв'!$D$6:$Q$70,5,0),"")</f>
        <v/>
      </c>
      <c r="E63" s="184" t="str">
        <f>IFERROR(VLOOKUP(B63,'пр.взв'!$D$6:$Q$70,6,0),"")</f>
        <v/>
      </c>
      <c r="F63" s="184" t="str">
        <f>IFERROR(VLOOKUP(B63,'пр.взв'!$D$6:$Q$70,8,0),"")</f>
        <v/>
      </c>
      <c r="G63" s="185"/>
      <c r="H63" s="186"/>
      <c r="I63" s="187"/>
      <c r="J63" s="188"/>
      <c r="K63" s="189">
        <v>5.0</v>
      </c>
      <c r="L63" s="210" t="str">
        <f>'пр.хода'!Y8</f>
        <v/>
      </c>
      <c r="M63" s="183" t="str">
        <f>IFERROR(VLOOKUP(L63,'пр.взв'!$D$6:$Q$70,2,0),"")</f>
        <v/>
      </c>
      <c r="N63" s="184" t="str">
        <f>IFERROR(VLOOKUP(L63,'пр.взв'!$D$6:$Q$70,5,0),"")</f>
        <v/>
      </c>
      <c r="O63" s="184" t="str">
        <f>IFERROR(VLOOKUP(L63,'пр.взв'!$D$6:$Q$70,6,0),"")</f>
        <v/>
      </c>
      <c r="P63" s="184" t="str">
        <f>IFERROR(VLOOKUP(L63,'пр.взв'!$D$6:$Q$70,8,0),"")</f>
        <v/>
      </c>
      <c r="Q63" s="185"/>
      <c r="R63" s="186"/>
      <c r="S63" s="187"/>
      <c r="T63" s="188"/>
    </row>
    <row r="64" ht="19.5" customHeight="1">
      <c r="A64" s="106"/>
      <c r="B64" s="211" t="str">
        <f>'пр.хода'!G16</f>
        <v/>
      </c>
      <c r="C64" s="191" t="str">
        <f>IFERROR(VLOOKUP(B64,'пр.взв'!$D$6:$Q$70,2,0),"")</f>
        <v/>
      </c>
      <c r="D64" s="192" t="str">
        <f>IFERROR(VLOOKUP(B64,'пр.взв'!$D$6:$Q$70,5,0),"")</f>
        <v/>
      </c>
      <c r="E64" s="192" t="str">
        <f>IFERROR(VLOOKUP(B64,'пр.взв'!$D$6:$Q$70,6,0),"")</f>
        <v/>
      </c>
      <c r="F64" s="192" t="str">
        <f>IFERROR(VLOOKUP(B64,'пр.взв'!$D$6:$Q$70,8,0),"")</f>
        <v/>
      </c>
      <c r="G64" s="193"/>
      <c r="H64" s="193"/>
      <c r="I64" s="194"/>
      <c r="J64" s="194"/>
      <c r="K64" s="179"/>
      <c r="L64" s="211" t="str">
        <f>'пр.хода'!Y16</f>
        <v/>
      </c>
      <c r="M64" s="191" t="str">
        <f>IFERROR(VLOOKUP(L64,'пр.взв'!$D$6:$Q$70,2,0),"")</f>
        <v/>
      </c>
      <c r="N64" s="192" t="str">
        <f>IFERROR(VLOOKUP(L64,'пр.взв'!$D$6:$Q$70,5,0),"")</f>
        <v/>
      </c>
      <c r="O64" s="192" t="str">
        <f>IFERROR(VLOOKUP(L64,'пр.взв'!$D$6:$Q$70,6,0),"")</f>
        <v/>
      </c>
      <c r="P64" s="192" t="str">
        <f>IFERROR(VLOOKUP(L64,'пр.взв'!$D$6:$Q$70,8,0),"")</f>
        <v/>
      </c>
      <c r="Q64" s="193"/>
      <c r="R64" s="193"/>
      <c r="S64" s="194"/>
      <c r="T64" s="194"/>
    </row>
    <row r="65" ht="19.5" customHeight="1">
      <c r="A65" s="181">
        <v>2.0</v>
      </c>
      <c r="B65" s="210" t="str">
        <f>'пр.хода'!G24</f>
        <v/>
      </c>
      <c r="C65" s="183" t="str">
        <f>IFERROR(VLOOKUP(B65,'пр.взв'!$D$6:$Q$70,2,0),"")</f>
        <v/>
      </c>
      <c r="D65" s="184" t="str">
        <f>IFERROR(VLOOKUP(B65,'пр.взв'!$D$6:$Q$70,5,0),"")</f>
        <v/>
      </c>
      <c r="E65" s="184" t="str">
        <f>IFERROR(VLOOKUP(B65,'пр.взв'!$D$6:$Q$70,6,0),"")</f>
        <v/>
      </c>
      <c r="F65" s="184" t="str">
        <f>IFERROR(VLOOKUP(B65,'пр.взв'!$D$6:$Q$70,8,0),"")</f>
        <v/>
      </c>
      <c r="G65" s="195"/>
      <c r="H65" s="196"/>
      <c r="I65" s="197"/>
      <c r="J65" s="184"/>
      <c r="K65" s="189">
        <v>6.0</v>
      </c>
      <c r="L65" s="210" t="str">
        <f>'пр.хода'!Y24</f>
        <v/>
      </c>
      <c r="M65" s="183" t="str">
        <f>IFERROR(VLOOKUP(L65,'пр.взв'!$D$6:$Q$70,2,0),"")</f>
        <v/>
      </c>
      <c r="N65" s="184" t="str">
        <f>IFERROR(VLOOKUP(L65,'пр.взв'!$D$6:$Q$70,5,0),"")</f>
        <v/>
      </c>
      <c r="O65" s="184" t="str">
        <f>IFERROR(VLOOKUP(L65,'пр.взв'!$D$6:$Q$70,6,0),"")</f>
        <v/>
      </c>
      <c r="P65" s="184" t="str">
        <f>IFERROR(VLOOKUP(L65,'пр.взв'!$D$6:$Q$70,8,0),"")</f>
        <v/>
      </c>
      <c r="Q65" s="195"/>
      <c r="R65" s="196"/>
      <c r="S65" s="197"/>
      <c r="T65" s="184"/>
    </row>
    <row r="66" ht="19.5" customHeight="1">
      <c r="A66" s="106"/>
      <c r="B66" s="211" t="str">
        <f>'пр.хода'!G32</f>
        <v/>
      </c>
      <c r="C66" s="191" t="str">
        <f>IFERROR(VLOOKUP(B66,'пр.взв'!$D$6:$Q$70,2,0),"")</f>
        <v/>
      </c>
      <c r="D66" s="192" t="str">
        <f>IFERROR(VLOOKUP(B66,'пр.взв'!$D$6:$Q$70,5,0),"")</f>
        <v/>
      </c>
      <c r="E66" s="192" t="str">
        <f>IFERROR(VLOOKUP(B66,'пр.взв'!$D$6:$Q$70,6,0),"")</f>
        <v/>
      </c>
      <c r="F66" s="192" t="str">
        <f>IFERROR(VLOOKUP(B66,'пр.взв'!$D$6:$Q$70,8,0),"")</f>
        <v/>
      </c>
      <c r="G66" s="193"/>
      <c r="H66" s="193"/>
      <c r="I66" s="194"/>
      <c r="J66" s="194"/>
      <c r="K66" s="179"/>
      <c r="L66" s="211" t="str">
        <f>'пр.хода'!Y32</f>
        <v/>
      </c>
      <c r="M66" s="191" t="str">
        <f>IFERROR(VLOOKUP(L66,'пр.взв'!$D$6:$Q$70,2,0),"")</f>
        <v/>
      </c>
      <c r="N66" s="192" t="str">
        <f>IFERROR(VLOOKUP(L66,'пр.взв'!$D$6:$Q$70,5,0),"")</f>
        <v/>
      </c>
      <c r="O66" s="192" t="str">
        <f>IFERROR(VLOOKUP(L66,'пр.взв'!$D$6:$Q$70,6,0),"")</f>
        <v/>
      </c>
      <c r="P66" s="192" t="str">
        <f>IFERROR(VLOOKUP(L66,'пр.взв'!$D$6:$Q$70,8,0),"")</f>
        <v/>
      </c>
      <c r="Q66" s="193"/>
      <c r="R66" s="193"/>
      <c r="S66" s="194"/>
      <c r="T66" s="194"/>
    </row>
    <row r="67" ht="19.5" customHeight="1">
      <c r="A67" s="181">
        <v>3.0</v>
      </c>
      <c r="B67" s="210" t="str">
        <f>'пр.хода'!G41</f>
        <v/>
      </c>
      <c r="C67" s="183" t="str">
        <f>IFERROR(VLOOKUP(B67,'пр.взв'!$D$6:$Q$70,2,0),"")</f>
        <v/>
      </c>
      <c r="D67" s="184" t="str">
        <f>IFERROR(VLOOKUP(B67,'пр.взв'!$D$6:$Q$70,5,0),"")</f>
        <v/>
      </c>
      <c r="E67" s="184" t="str">
        <f>IFERROR(VLOOKUP(B67,'пр.взв'!$D$6:$Q$70,6,0),"")</f>
        <v/>
      </c>
      <c r="F67" s="184" t="str">
        <f>IFERROR(VLOOKUP(B67,'пр.взв'!$D$6:$Q$70,8,0),"")</f>
        <v/>
      </c>
      <c r="G67" s="185"/>
      <c r="H67" s="186"/>
      <c r="I67" s="187"/>
      <c r="J67" s="188"/>
      <c r="K67" s="189">
        <v>7.0</v>
      </c>
      <c r="L67" s="210" t="str">
        <f>'пр.хода'!Y41</f>
        <v/>
      </c>
      <c r="M67" s="183" t="str">
        <f>IFERROR(VLOOKUP(L67,'пр.взв'!$D$6:$Q$70,2,0),"")</f>
        <v/>
      </c>
      <c r="N67" s="184" t="str">
        <f>IFERROR(VLOOKUP(L67,'пр.взв'!$D$6:$Q$70,5,0),"")</f>
        <v/>
      </c>
      <c r="O67" s="184" t="str">
        <f>IFERROR(VLOOKUP(L67,'пр.взв'!$D$6:$Q$70,6,0),"")</f>
        <v/>
      </c>
      <c r="P67" s="184" t="str">
        <f>IFERROR(VLOOKUP(L67,'пр.взв'!$D$6:$Q$70,8,0),"")</f>
        <v/>
      </c>
      <c r="Q67" s="185"/>
      <c r="R67" s="186"/>
      <c r="S67" s="187"/>
      <c r="T67" s="188"/>
    </row>
    <row r="68" ht="19.5" customHeight="1">
      <c r="A68" s="106"/>
      <c r="B68" s="211" t="str">
        <f>'пр.хода'!G49</f>
        <v/>
      </c>
      <c r="C68" s="191" t="str">
        <f>IFERROR(VLOOKUP(B68,'пр.взв'!$D$6:$Q$70,2,0),"")</f>
        <v/>
      </c>
      <c r="D68" s="192" t="str">
        <f>IFERROR(VLOOKUP(B68,'пр.взв'!$D$6:$Q$70,5,0),"")</f>
        <v/>
      </c>
      <c r="E68" s="192" t="str">
        <f>IFERROR(VLOOKUP(B68,'пр.взв'!$D$6:$Q$70,6,0),"")</f>
        <v/>
      </c>
      <c r="F68" s="192" t="str">
        <f>IFERROR(VLOOKUP(B68,'пр.взв'!$D$6:$Q$70,8,0),"")</f>
        <v/>
      </c>
      <c r="G68" s="193"/>
      <c r="H68" s="193"/>
      <c r="I68" s="194"/>
      <c r="J68" s="194"/>
      <c r="K68" s="179"/>
      <c r="L68" s="211" t="str">
        <f>'пр.хода'!Y49</f>
        <v/>
      </c>
      <c r="M68" s="191" t="str">
        <f>IFERROR(VLOOKUP(L68,'пр.взв'!$D$6:$Q$70,2,0),"")</f>
        <v/>
      </c>
      <c r="N68" s="192" t="str">
        <f>IFERROR(VLOOKUP(L68,'пр.взв'!$D$6:$Q$70,5,0),"")</f>
        <v/>
      </c>
      <c r="O68" s="192" t="str">
        <f>IFERROR(VLOOKUP(L68,'пр.взв'!$D$6:$Q$70,6,0),"")</f>
        <v/>
      </c>
      <c r="P68" s="192" t="str">
        <f>IFERROR(VLOOKUP(L68,'пр.взв'!$D$6:$Q$70,8,0),"")</f>
        <v/>
      </c>
      <c r="Q68" s="193"/>
      <c r="R68" s="193"/>
      <c r="S68" s="194"/>
      <c r="T68" s="194"/>
    </row>
    <row r="69" ht="19.5" customHeight="1">
      <c r="A69" s="181">
        <v>4.0</v>
      </c>
      <c r="B69" s="210" t="str">
        <f>'пр.хода'!G57</f>
        <v/>
      </c>
      <c r="C69" s="183" t="str">
        <f>IFERROR(VLOOKUP(B69,'пр.взв'!$D$6:$Q$70,2,0),"")</f>
        <v/>
      </c>
      <c r="D69" s="184" t="str">
        <f>IFERROR(VLOOKUP(B69,'пр.взв'!$D$6:$Q$70,5,0),"")</f>
        <v/>
      </c>
      <c r="E69" s="184" t="str">
        <f>IFERROR(VLOOKUP(B69,'пр.взв'!$D$6:$Q$70,6,0),"")</f>
        <v/>
      </c>
      <c r="F69" s="184" t="str">
        <f>IFERROR(VLOOKUP(B69,'пр.взв'!$D$6:$Q$70,8,0),"")</f>
        <v/>
      </c>
      <c r="G69" s="195"/>
      <c r="H69" s="196"/>
      <c r="I69" s="197"/>
      <c r="J69" s="184"/>
      <c r="K69" s="189">
        <v>8.0</v>
      </c>
      <c r="L69" s="210" t="str">
        <f>'пр.хода'!Y57</f>
        <v/>
      </c>
      <c r="M69" s="183" t="str">
        <f>IFERROR(VLOOKUP(L69,'пр.взв'!$D$6:$Q$70,2,0),"")</f>
        <v/>
      </c>
      <c r="N69" s="184" t="str">
        <f>IFERROR(VLOOKUP(L69,'пр.взв'!$D$6:$Q$70,5,0),"")</f>
        <v/>
      </c>
      <c r="O69" s="184" t="str">
        <f>IFERROR(VLOOKUP(L69,'пр.взв'!$D$6:$Q$70,6,0),"")</f>
        <v/>
      </c>
      <c r="P69" s="184" t="str">
        <f>IFERROR(VLOOKUP(L69,'пр.взв'!$D$6:$Q$70,8,0),"")</f>
        <v/>
      </c>
      <c r="Q69" s="195"/>
      <c r="R69" s="196"/>
      <c r="S69" s="197"/>
      <c r="T69" s="184"/>
    </row>
    <row r="70" ht="19.5" customHeight="1">
      <c r="A70" s="106"/>
      <c r="B70" s="211" t="str">
        <f>'пр.хода'!G65</f>
        <v/>
      </c>
      <c r="C70" s="191" t="str">
        <f>IFERROR(VLOOKUP(B70,'пр.взв'!$D$6:$Q$70,2,0),"")</f>
        <v/>
      </c>
      <c r="D70" s="192" t="str">
        <f>IFERROR(VLOOKUP(B70,'пр.взв'!$D$6:$Q$70,5,0),"")</f>
        <v/>
      </c>
      <c r="E70" s="192" t="str">
        <f>IFERROR(VLOOKUP(B70,'пр.взв'!$D$6:$Q$70,6,0),"")</f>
        <v/>
      </c>
      <c r="F70" s="192" t="str">
        <f>IFERROR(VLOOKUP(B70,'пр.взв'!$D$6:$Q$70,8,0),"")</f>
        <v/>
      </c>
      <c r="G70" s="193"/>
      <c r="H70" s="193"/>
      <c r="I70" s="194"/>
      <c r="J70" s="194"/>
      <c r="K70" s="179"/>
      <c r="L70" s="211" t="str">
        <f>'пр.хода'!Y65</f>
        <v/>
      </c>
      <c r="M70" s="191" t="str">
        <f>IFERROR(VLOOKUP(L70,'пр.взв'!$D$6:$Q$70,2,0),"")</f>
        <v/>
      </c>
      <c r="N70" s="192" t="str">
        <f>IFERROR(VLOOKUP(L70,'пр.взв'!$D$6:$Q$70,5,0),"")</f>
        <v/>
      </c>
      <c r="O70" s="192" t="str">
        <f>IFERROR(VLOOKUP(L70,'пр.взв'!$D$6:$Q$70,6,0),"")</f>
        <v/>
      </c>
      <c r="P70" s="192" t="str">
        <f>IFERROR(VLOOKUP(L70,'пр.взв'!$D$6:$Q$70,8,0),"")</f>
        <v/>
      </c>
      <c r="Q70" s="193"/>
      <c r="R70" s="193"/>
      <c r="S70" s="194"/>
      <c r="T70" s="194"/>
    </row>
    <row r="71" ht="12.0" customHeight="1">
      <c r="B71" s="166">
        <f>B59</f>
        <v>0</v>
      </c>
      <c r="C71" s="7" t="s">
        <v>285</v>
      </c>
      <c r="L71" s="166">
        <f>L59</f>
        <v>0</v>
      </c>
      <c r="M71" s="7" t="s">
        <v>285</v>
      </c>
    </row>
    <row r="72" ht="12.0" customHeight="1">
      <c r="B72" s="167" t="s">
        <v>286</v>
      </c>
      <c r="C72" s="168" t="s">
        <v>287</v>
      </c>
      <c r="D72" s="169"/>
      <c r="E72" s="169"/>
      <c r="F72" s="169" t="s">
        <v>300</v>
      </c>
      <c r="G72" s="167" t="str">
        <f>'пр.взв'!$D$4</f>
        <v/>
      </c>
      <c r="H72" s="168"/>
      <c r="I72" s="168"/>
      <c r="J72" s="168"/>
      <c r="K72" s="168"/>
      <c r="L72" s="167" t="s">
        <v>301</v>
      </c>
      <c r="M72" s="168" t="s">
        <v>287</v>
      </c>
      <c r="N72" s="169"/>
      <c r="O72" s="169"/>
      <c r="P72" s="169" t="s">
        <v>300</v>
      </c>
      <c r="Q72" s="167" t="str">
        <f>'пр.взв'!$D$4</f>
        <v/>
      </c>
      <c r="R72" s="168"/>
      <c r="S72" s="168"/>
      <c r="T72" s="168"/>
    </row>
    <row r="73" ht="12.75" customHeight="1">
      <c r="A73" s="170" t="s">
        <v>290</v>
      </c>
      <c r="B73" s="171" t="s">
        <v>9</v>
      </c>
      <c r="C73" s="172" t="s">
        <v>10</v>
      </c>
      <c r="D73" s="173" t="s">
        <v>291</v>
      </c>
      <c r="E73" s="174" t="s">
        <v>292</v>
      </c>
      <c r="F73" s="175"/>
      <c r="G73" s="172" t="s">
        <v>293</v>
      </c>
      <c r="H73" s="176" t="s">
        <v>294</v>
      </c>
      <c r="I73" s="173" t="s">
        <v>298</v>
      </c>
      <c r="J73" s="177" t="s">
        <v>296</v>
      </c>
      <c r="K73" s="170" t="s">
        <v>290</v>
      </c>
      <c r="L73" s="171" t="s">
        <v>9</v>
      </c>
      <c r="M73" s="172" t="s">
        <v>10</v>
      </c>
      <c r="N73" s="173" t="s">
        <v>291</v>
      </c>
      <c r="O73" s="174" t="s">
        <v>292</v>
      </c>
      <c r="P73" s="175"/>
      <c r="Q73" s="172" t="s">
        <v>293</v>
      </c>
      <c r="R73" s="176" t="s">
        <v>294</v>
      </c>
      <c r="S73" s="173" t="s">
        <v>298</v>
      </c>
      <c r="T73" s="177" t="s">
        <v>296</v>
      </c>
    </row>
    <row r="74" ht="13.5" customHeight="1">
      <c r="A74" s="178"/>
      <c r="B74" s="112"/>
      <c r="C74" s="179"/>
      <c r="D74" s="179"/>
      <c r="E74" s="106"/>
      <c r="F74" s="112"/>
      <c r="G74" s="179"/>
      <c r="H74" s="179"/>
      <c r="I74" s="179"/>
      <c r="J74" s="180"/>
      <c r="K74" s="178"/>
      <c r="L74" s="112"/>
      <c r="M74" s="179"/>
      <c r="N74" s="179"/>
      <c r="O74" s="106"/>
      <c r="P74" s="112"/>
      <c r="Q74" s="179"/>
      <c r="R74" s="179"/>
      <c r="S74" s="179"/>
      <c r="T74" s="180"/>
    </row>
    <row r="75" ht="19.5" customHeight="1">
      <c r="A75" s="181">
        <v>1.0</v>
      </c>
      <c r="B75" s="210" t="str">
        <f>'пр.хода'!I12</f>
        <v/>
      </c>
      <c r="C75" s="183" t="str">
        <f>IFERROR(VLOOKUP(B75,'пр.взв'!$D$6:$Q$70,2,0),"")</f>
        <v/>
      </c>
      <c r="D75" s="184" t="str">
        <f>IFERROR(VLOOKUP(B75,'пр.взв'!$D$6:$Q$70,5,0),"")</f>
        <v/>
      </c>
      <c r="E75" s="184" t="str">
        <f>IFERROR(VLOOKUP(B75,'пр.взв'!$D$6:$Q$70,6,0),"")</f>
        <v/>
      </c>
      <c r="F75" s="184" t="str">
        <f>IFERROR(VLOOKUP(B75,'пр.взв'!$D$6:$Q$70,8,0),"")</f>
        <v/>
      </c>
      <c r="G75" s="195"/>
      <c r="H75" s="196"/>
      <c r="I75" s="197"/>
      <c r="J75" s="206"/>
      <c r="K75" s="189">
        <v>3.0</v>
      </c>
      <c r="L75" s="210" t="str">
        <f>'пр.хода'!W12</f>
        <v/>
      </c>
      <c r="M75" s="183" t="str">
        <f>IFERROR(VLOOKUP(L75,'пр.взв'!$D$6:$Q$70,2,0),"")</f>
        <v/>
      </c>
      <c r="N75" s="184" t="str">
        <f>IFERROR(VLOOKUP(L75,'пр.взв'!$D$6:$Q$70,5,0),"")</f>
        <v/>
      </c>
      <c r="O75" s="184" t="str">
        <f>IFERROR(VLOOKUP(L75,'пр.взв'!$D$6:$Q$70,6,0),"")</f>
        <v/>
      </c>
      <c r="P75" s="184" t="str">
        <f>IFERROR(VLOOKUP(L75,'пр.взв'!$D$6:$Q$70,8,0),"")</f>
        <v/>
      </c>
      <c r="Q75" s="195"/>
      <c r="R75" s="196"/>
      <c r="S75" s="197"/>
      <c r="T75" s="206"/>
    </row>
    <row r="76" ht="19.5" customHeight="1">
      <c r="A76" s="106"/>
      <c r="B76" s="211" t="str">
        <f>'пр.хода'!I28</f>
        <v/>
      </c>
      <c r="C76" s="191" t="str">
        <f>IFERROR(VLOOKUP(B76,'пр.взв'!$D$6:$Q$70,2,0),"")</f>
        <v/>
      </c>
      <c r="D76" s="192" t="str">
        <f>IFERROR(VLOOKUP(B76,'пр.взв'!$D$6:$Q$70,5,0),"")</f>
        <v/>
      </c>
      <c r="E76" s="192" t="str">
        <f>IFERROR(VLOOKUP(B76,'пр.взв'!$D$6:$Q$70,6,0),"")</f>
        <v/>
      </c>
      <c r="F76" s="192" t="str">
        <f>IFERROR(VLOOKUP(B76,'пр.взв'!$D$6:$Q$70,8,0),"")</f>
        <v/>
      </c>
      <c r="G76" s="193"/>
      <c r="H76" s="193"/>
      <c r="I76" s="194"/>
      <c r="J76" s="194"/>
      <c r="K76" s="179"/>
      <c r="L76" s="211" t="str">
        <f>'пр.хода'!W28</f>
        <v/>
      </c>
      <c r="M76" s="191" t="str">
        <f>IFERROR(VLOOKUP(L76,'пр.взв'!$D$6:$Q$70,2,0),"")</f>
        <v/>
      </c>
      <c r="N76" s="192" t="str">
        <f>IFERROR(VLOOKUP(L76,'пр.взв'!$D$6:$Q$70,5,0),"")</f>
        <v/>
      </c>
      <c r="O76" s="192" t="str">
        <f>IFERROR(VLOOKUP(L76,'пр.взв'!$D$6:$Q$70,6,0),"")</f>
        <v/>
      </c>
      <c r="P76" s="192" t="str">
        <f>IFERROR(VLOOKUP(L76,'пр.взв'!$D$6:$Q$70,8,0),"")</f>
        <v/>
      </c>
      <c r="Q76" s="193"/>
      <c r="R76" s="193"/>
      <c r="S76" s="194"/>
      <c r="T76" s="194"/>
    </row>
    <row r="77" ht="19.5" customHeight="1">
      <c r="A77" s="181">
        <v>2.0</v>
      </c>
      <c r="B77" s="210" t="str">
        <f>'пр.хода'!I46</f>
        <v/>
      </c>
      <c r="C77" s="183" t="str">
        <f>IFERROR(VLOOKUP(B77,'пр.взв'!$D$6:$Q$70,2,0),"")</f>
        <v/>
      </c>
      <c r="D77" s="184" t="str">
        <f>IFERROR(VLOOKUP(B77,'пр.взв'!$D$6:$Q$70,5,0),"")</f>
        <v/>
      </c>
      <c r="E77" s="184" t="str">
        <f>IFERROR(VLOOKUP(B77,'пр.взв'!$D$6:$Q$70,6,0),"")</f>
        <v/>
      </c>
      <c r="F77" s="184" t="str">
        <f>IFERROR(VLOOKUP(B77,'пр.взв'!$D$6:$Q$70,8,0),"")</f>
        <v/>
      </c>
      <c r="G77" s="195"/>
      <c r="H77" s="196"/>
      <c r="I77" s="197"/>
      <c r="J77" s="184"/>
      <c r="K77" s="189">
        <v>4.0</v>
      </c>
      <c r="L77" s="210" t="str">
        <f>'пр.хода'!W45</f>
        <v/>
      </c>
      <c r="M77" s="183" t="str">
        <f>IFERROR(VLOOKUP(L77,'пр.взв'!$D$6:$Q$70,2,0),"")</f>
        <v/>
      </c>
      <c r="N77" s="184" t="str">
        <f>IFERROR(VLOOKUP(L77,'пр.взв'!$D$6:$Q$70,5,0),"")</f>
        <v/>
      </c>
      <c r="O77" s="184" t="str">
        <f>IFERROR(VLOOKUP(L77,'пр.взв'!$D$6:$Q$70,6,0),"")</f>
        <v/>
      </c>
      <c r="P77" s="184" t="str">
        <f>IFERROR(VLOOKUP(L77,'пр.взв'!$D$6:$Q$70,8,0),"")</f>
        <v/>
      </c>
      <c r="Q77" s="195"/>
      <c r="R77" s="196"/>
      <c r="S77" s="197"/>
      <c r="T77" s="184"/>
    </row>
    <row r="78" ht="19.5" customHeight="1">
      <c r="A78" s="106"/>
      <c r="B78" s="211" t="str">
        <f>'пр.хода'!I61</f>
        <v/>
      </c>
      <c r="C78" s="191" t="str">
        <f>IFERROR(VLOOKUP(B78,'пр.взв'!$D$6:$Q$70,2,0),"")</f>
        <v/>
      </c>
      <c r="D78" s="192" t="str">
        <f>IFERROR(VLOOKUP(B78,'пр.взв'!$D$6:$Q$70,5,0),"")</f>
        <v/>
      </c>
      <c r="E78" s="192" t="str">
        <f>IFERROR(VLOOKUP(B78,'пр.взв'!$D$6:$Q$70,6,0),"")</f>
        <v/>
      </c>
      <c r="F78" s="192" t="str">
        <f>IFERROR(VLOOKUP(B78,'пр.взв'!$D$6:$Q$70,8,0),"")</f>
        <v/>
      </c>
      <c r="G78" s="193"/>
      <c r="H78" s="193"/>
      <c r="I78" s="194"/>
      <c r="J78" s="194"/>
      <c r="K78" s="179"/>
      <c r="L78" s="211" t="str">
        <f>'пр.хода'!W61</f>
        <v/>
      </c>
      <c r="M78" s="191" t="str">
        <f>IFERROR(VLOOKUP(L78,'пр.взв'!$D$6:$Q$70,2,0),"")</f>
        <v/>
      </c>
      <c r="N78" s="192" t="str">
        <f>IFERROR(VLOOKUP(L78,'пр.взв'!$D$6:$Q$70,5,0),"")</f>
        <v/>
      </c>
      <c r="O78" s="192" t="str">
        <f>IFERROR(VLOOKUP(L78,'пр.взв'!$D$6:$Q$70,6,0),"")</f>
        <v/>
      </c>
      <c r="P78" s="192" t="str">
        <f>IFERROR(VLOOKUP(L78,'пр.взв'!$D$6:$Q$70,8,0),"")</f>
        <v/>
      </c>
      <c r="Q78" s="193"/>
      <c r="R78" s="193"/>
      <c r="S78" s="194"/>
      <c r="T78" s="194"/>
    </row>
    <row r="79" ht="12.0" customHeight="1"/>
    <row r="80" ht="12.0" customHeight="1">
      <c r="B80" s="167" t="s">
        <v>286</v>
      </c>
      <c r="C80" s="212" t="s">
        <v>302</v>
      </c>
      <c r="D80" s="213"/>
      <c r="E80" s="213"/>
      <c r="F80" s="213"/>
      <c r="G80" s="214" t="str">
        <f>'пр.взв'!$D$4</f>
        <v/>
      </c>
      <c r="H80" s="213"/>
      <c r="I80" s="213"/>
      <c r="J80" s="213"/>
      <c r="K80" s="215"/>
      <c r="L80" s="167" t="s">
        <v>289</v>
      </c>
      <c r="M80" s="212" t="s">
        <v>302</v>
      </c>
      <c r="N80" s="213"/>
      <c r="O80" s="213"/>
      <c r="P80" s="213"/>
      <c r="Q80" s="167" t="str">
        <f>'пр.взв'!$D$4</f>
        <v/>
      </c>
      <c r="R80" s="213"/>
      <c r="S80" s="213"/>
      <c r="T80" s="213"/>
    </row>
    <row r="81" ht="12.75" customHeight="1">
      <c r="A81" s="170" t="s">
        <v>290</v>
      </c>
      <c r="B81" s="171" t="s">
        <v>9</v>
      </c>
      <c r="C81" s="172" t="s">
        <v>10</v>
      </c>
      <c r="D81" s="173" t="s">
        <v>291</v>
      </c>
      <c r="E81" s="174" t="s">
        <v>292</v>
      </c>
      <c r="F81" s="175"/>
      <c r="G81" s="172" t="s">
        <v>293</v>
      </c>
      <c r="H81" s="176" t="s">
        <v>294</v>
      </c>
      <c r="I81" s="173" t="s">
        <v>298</v>
      </c>
      <c r="J81" s="177" t="s">
        <v>296</v>
      </c>
      <c r="K81" s="170" t="s">
        <v>290</v>
      </c>
      <c r="L81" s="171" t="s">
        <v>9</v>
      </c>
      <c r="M81" s="172" t="s">
        <v>10</v>
      </c>
      <c r="N81" s="173" t="s">
        <v>291</v>
      </c>
      <c r="O81" s="174" t="s">
        <v>292</v>
      </c>
      <c r="P81" s="175"/>
      <c r="Q81" s="172" t="s">
        <v>293</v>
      </c>
      <c r="R81" s="176" t="s">
        <v>294</v>
      </c>
      <c r="S81" s="173" t="s">
        <v>298</v>
      </c>
      <c r="T81" s="177" t="s">
        <v>296</v>
      </c>
    </row>
    <row r="82" ht="13.5" customHeight="1">
      <c r="A82" s="178"/>
      <c r="B82" s="112"/>
      <c r="C82" s="179"/>
      <c r="D82" s="179"/>
      <c r="E82" s="106"/>
      <c r="F82" s="112"/>
      <c r="G82" s="179"/>
      <c r="H82" s="179"/>
      <c r="I82" s="179"/>
      <c r="J82" s="180"/>
      <c r="K82" s="178"/>
      <c r="L82" s="112"/>
      <c r="M82" s="179"/>
      <c r="N82" s="179"/>
      <c r="O82" s="106"/>
      <c r="P82" s="112"/>
      <c r="Q82" s="179"/>
      <c r="R82" s="179"/>
      <c r="S82" s="179"/>
      <c r="T82" s="180"/>
    </row>
    <row r="83" ht="19.5" customHeight="1">
      <c r="A83" s="189">
        <v>1.0</v>
      </c>
      <c r="B83" s="210" t="str">
        <f>'пр.хода'!K20</f>
        <v/>
      </c>
      <c r="C83" s="183" t="str">
        <f>IFERROR(VLOOKUP(B83,'пр.взв'!$D$6:$Q$70,2,0),"")</f>
        <v/>
      </c>
      <c r="D83" s="184" t="str">
        <f>IFERROR(VLOOKUP(B83,'пр.взв'!$D$6:$Q$70,5,0),"")</f>
        <v/>
      </c>
      <c r="E83" s="184" t="str">
        <f>IFERROR(VLOOKUP(B83,'пр.взв'!$D$6:$Q$70,6,0),"")</f>
        <v/>
      </c>
      <c r="F83" s="184" t="str">
        <f>IFERROR(VLOOKUP(B83,'пр.взв'!$D$6:$Q$70,8,0),"")</f>
        <v/>
      </c>
      <c r="G83" s="195"/>
      <c r="H83" s="196"/>
      <c r="I83" s="197"/>
      <c r="J83" s="206"/>
      <c r="K83" s="189">
        <v>2.0</v>
      </c>
      <c r="L83" s="210" t="str">
        <f>'пр.хода'!U20</f>
        <v/>
      </c>
      <c r="M83" s="183" t="str">
        <f>IFERROR(VLOOKUP(L83,'пр.взв'!$D$6:$Q$70,2,0),"")</f>
        <v/>
      </c>
      <c r="N83" s="184" t="str">
        <f>IFERROR(VLOOKUP(L83,'пр.взв'!$D$6:$Q$70,5,0),"")</f>
        <v/>
      </c>
      <c r="O83" s="184" t="str">
        <f>IFERROR(VLOOKUP(L83,'пр.взв'!$D$6:$Q$70,6,0),"")</f>
        <v/>
      </c>
      <c r="P83" s="184" t="str">
        <f>IFERROR(VLOOKUP(L83,'пр.взв'!$D$6:$Q$70,8,0),"")</f>
        <v/>
      </c>
      <c r="Q83" s="195"/>
      <c r="R83" s="196"/>
      <c r="S83" s="197"/>
      <c r="T83" s="206"/>
    </row>
    <row r="84" ht="19.5" customHeight="1">
      <c r="A84" s="179"/>
      <c r="B84" s="216" t="str">
        <f>'пр.хода'!K53</f>
        <v/>
      </c>
      <c r="C84" s="191" t="str">
        <f>IFERROR(VLOOKUP(B84,'пр.взв'!$D$6:$Q$70,2,0),"")</f>
        <v/>
      </c>
      <c r="D84" s="192" t="str">
        <f>IFERROR(VLOOKUP(B84,'пр.взв'!$D$6:$Q$70,5,0),"")</f>
        <v/>
      </c>
      <c r="E84" s="192" t="str">
        <f>IFERROR(VLOOKUP(B84,'пр.взв'!$D$6:$Q$70,6,0),"")</f>
        <v/>
      </c>
      <c r="F84" s="192" t="str">
        <f>IFERROR(VLOOKUP(B84,'пр.взв'!$D$6:$Q$70,8,0),"")</f>
        <v/>
      </c>
      <c r="G84" s="193"/>
      <c r="H84" s="193"/>
      <c r="I84" s="194"/>
      <c r="J84" s="194"/>
      <c r="K84" s="179"/>
      <c r="L84" s="216" t="str">
        <f>'пр.хода'!U53</f>
        <v/>
      </c>
      <c r="M84" s="191" t="str">
        <f>IFERROR(VLOOKUP(L84,'пр.взв'!$D$6:$Q$70,2,0),"")</f>
        <v/>
      </c>
      <c r="N84" s="192" t="str">
        <f>IFERROR(VLOOKUP(L84,'пр.взв'!$D$6:$Q$70,5,0),"")</f>
        <v/>
      </c>
      <c r="O84" s="192" t="str">
        <f>IFERROR(VLOOKUP(L84,'пр.взв'!$D$6:$Q$70,6,0),"")</f>
        <v/>
      </c>
      <c r="P84" s="192" t="str">
        <f>IFERROR(VLOOKUP(L84,'пр.взв'!$D$6:$Q$70,8,0),"")</f>
        <v/>
      </c>
      <c r="Q84" s="193"/>
      <c r="R84" s="193"/>
      <c r="S84" s="194"/>
      <c r="T84" s="194"/>
    </row>
    <row r="85" ht="12.0" hidden="1" customHeight="1">
      <c r="B85" s="166">
        <f>B71</f>
        <v>0</v>
      </c>
      <c r="C85" s="7" t="s">
        <v>285</v>
      </c>
      <c r="L85" s="166">
        <f>L71</f>
        <v>0</v>
      </c>
      <c r="M85" s="7" t="s">
        <v>285</v>
      </c>
    </row>
    <row r="86" ht="12.0" hidden="1" customHeight="1">
      <c r="A86" s="217" t="s">
        <v>303</v>
      </c>
      <c r="K86" s="217" t="s">
        <v>304</v>
      </c>
    </row>
    <row r="87" ht="12.0" hidden="1" customHeight="1">
      <c r="B87" s="167" t="s">
        <v>286</v>
      </c>
      <c r="C87" s="218"/>
      <c r="D87" s="218"/>
      <c r="E87" s="218"/>
      <c r="F87" s="218"/>
      <c r="G87" s="219" t="str">
        <f>'пр.взв'!$D$4</f>
        <v/>
      </c>
      <c r="H87" s="218"/>
      <c r="I87" s="218"/>
      <c r="J87" s="218"/>
      <c r="K87" s="7"/>
      <c r="L87" s="167" t="s">
        <v>289</v>
      </c>
      <c r="M87" s="218"/>
      <c r="N87" s="218"/>
      <c r="O87" s="218"/>
      <c r="P87" s="218"/>
      <c r="Q87" s="219" t="str">
        <f>'пр.взв'!$D$4</f>
        <v/>
      </c>
      <c r="R87" s="215"/>
      <c r="S87" s="215"/>
      <c r="T87" s="215"/>
    </row>
    <row r="88" ht="12.75" hidden="1" customHeight="1">
      <c r="A88" s="170" t="s">
        <v>290</v>
      </c>
      <c r="B88" s="171" t="s">
        <v>9</v>
      </c>
      <c r="C88" s="172" t="s">
        <v>10</v>
      </c>
      <c r="D88" s="173" t="s">
        <v>291</v>
      </c>
      <c r="E88" s="174" t="s">
        <v>292</v>
      </c>
      <c r="F88" s="175"/>
      <c r="G88" s="172" t="s">
        <v>293</v>
      </c>
      <c r="H88" s="176" t="s">
        <v>294</v>
      </c>
      <c r="I88" s="173" t="s">
        <v>298</v>
      </c>
      <c r="J88" s="177" t="s">
        <v>296</v>
      </c>
      <c r="K88" s="170" t="s">
        <v>290</v>
      </c>
      <c r="L88" s="171" t="s">
        <v>9</v>
      </c>
      <c r="M88" s="172" t="s">
        <v>10</v>
      </c>
      <c r="N88" s="173" t="s">
        <v>291</v>
      </c>
      <c r="O88" s="174" t="s">
        <v>292</v>
      </c>
      <c r="P88" s="175"/>
      <c r="Q88" s="172" t="s">
        <v>293</v>
      </c>
      <c r="R88" s="176" t="s">
        <v>294</v>
      </c>
      <c r="S88" s="173" t="s">
        <v>298</v>
      </c>
      <c r="T88" s="177" t="s">
        <v>296</v>
      </c>
    </row>
    <row r="89" ht="13.5" hidden="1" customHeight="1">
      <c r="A89" s="178"/>
      <c r="B89" s="112"/>
      <c r="C89" s="179"/>
      <c r="D89" s="179"/>
      <c r="E89" s="106"/>
      <c r="F89" s="112"/>
      <c r="G89" s="179"/>
      <c r="H89" s="179"/>
      <c r="I89" s="179"/>
      <c r="J89" s="180"/>
      <c r="K89" s="178"/>
      <c r="L89" s="112"/>
      <c r="M89" s="179"/>
      <c r="N89" s="179"/>
      <c r="O89" s="106"/>
      <c r="P89" s="112"/>
      <c r="Q89" s="179"/>
      <c r="R89" s="179"/>
      <c r="S89" s="179"/>
      <c r="T89" s="180"/>
    </row>
    <row r="90" ht="19.5" hidden="1" customHeight="1">
      <c r="A90" s="189">
        <v>1.0</v>
      </c>
      <c r="B90" s="210" t="str">
        <f>'пр.хода'!L7</f>
        <v/>
      </c>
      <c r="C90" s="183" t="str">
        <f>IFERROR(VLOOKUP(B90,'пр.взв'!$B$7:$H$70,2,0),"")</f>
        <v/>
      </c>
      <c r="D90" s="184" t="str">
        <f>IFERROR(VLOOKUP(B90,'пр.взв'!$B$7:$H$70,3,0),"")</f>
        <v/>
      </c>
      <c r="E90" s="184" t="str">
        <f>IFERROR(VLOOKUP(B90,'пр.взв'!$B$7:$H$70,4,0),"")</f>
        <v/>
      </c>
      <c r="F90" s="184" t="str">
        <f>IFERROR(VLOOKUP(B90,'пр.взв'!$B$7:$H$70,5,0),"")</f>
        <v/>
      </c>
      <c r="G90" s="195"/>
      <c r="H90" s="196"/>
      <c r="I90" s="197"/>
      <c r="J90" s="206"/>
      <c r="K90" s="189">
        <v>3.0</v>
      </c>
      <c r="L90" s="210" t="str">
        <f>'пр.хода'!L56</f>
        <v/>
      </c>
      <c r="M90" s="183" t="str">
        <f>IFERROR(VLOOKUP(L90,'пр.взв'!$B$7:$H$70,2,0),"")</f>
        <v/>
      </c>
      <c r="N90" s="184" t="str">
        <f>IFERROR(VLOOKUP(L90,'пр.взв'!$B$7:$H$70,3,0),"")</f>
        <v/>
      </c>
      <c r="O90" s="184" t="str">
        <f>IFERROR(VLOOKUP(L90,'пр.взв'!$B$7:$H$70,4,0),"")</f>
        <v/>
      </c>
      <c r="P90" s="184" t="str">
        <f>IFERROR(VLOOKUP(L90,'пр.взв'!$B$7:$H$70,5,0),"")</f>
        <v/>
      </c>
      <c r="Q90" s="195"/>
      <c r="R90" s="196"/>
      <c r="S90" s="197"/>
      <c r="T90" s="206"/>
    </row>
    <row r="91" ht="19.5" hidden="1" customHeight="1">
      <c r="A91" s="155"/>
      <c r="B91" s="216" t="str">
        <f>'пр.хода'!L10</f>
        <v/>
      </c>
      <c r="C91" s="191" t="str">
        <f>IFERROR(VLOOKUP(B91,'пр.взв'!$B$7:$H$70,2,0),"")</f>
        <v/>
      </c>
      <c r="D91" s="192" t="str">
        <f>IFERROR(VLOOKUP(B91,'пр.взв'!$B$7:$H$70,3,0),"")</f>
        <v/>
      </c>
      <c r="E91" s="192" t="str">
        <f>IFERROR(VLOOKUP(B91,'пр.взв'!$B$7:$H$70,4,0),"")</f>
        <v/>
      </c>
      <c r="F91" s="192" t="str">
        <f>IFERROR(VLOOKUP(B91,'пр.взв'!$B$7:$H$70,5,0),"")</f>
        <v/>
      </c>
      <c r="G91" s="193"/>
      <c r="H91" s="193"/>
      <c r="I91" s="194"/>
      <c r="J91" s="194"/>
      <c r="K91" s="155"/>
      <c r="L91" s="216" t="str">
        <f>'пр.хода'!L59</f>
        <v/>
      </c>
      <c r="M91" s="191" t="str">
        <f>IFERROR(VLOOKUP(L91,'пр.взв'!$B$7:$H$70,2,0),"")</f>
        <v/>
      </c>
      <c r="N91" s="192" t="str">
        <f>IFERROR(VLOOKUP(L91,'пр.взв'!$B$7:$H$70,3,0),"")</f>
        <v/>
      </c>
      <c r="O91" s="192" t="str">
        <f>IFERROR(VLOOKUP(L91,'пр.взв'!$B$7:$H$70,4,0),"")</f>
        <v/>
      </c>
      <c r="P91" s="192" t="str">
        <f>IFERROR(VLOOKUP(L91,'пр.взв'!$B$7:$H$70,5,0),"")</f>
        <v/>
      </c>
      <c r="Q91" s="193"/>
      <c r="R91" s="193"/>
      <c r="S91" s="194"/>
      <c r="T91" s="194"/>
    </row>
    <row r="92" ht="19.5" hidden="1" customHeight="1">
      <c r="A92" s="189">
        <v>2.0</v>
      </c>
      <c r="B92" s="220" t="str">
        <f>'пр.хода'!L14</f>
        <v/>
      </c>
      <c r="C92" s="183" t="str">
        <f>IFERROR(VLOOKUP(B92,'пр.взв'!$B$7:$H$70,2,0),"")</f>
        <v/>
      </c>
      <c r="D92" s="184" t="str">
        <f>IFERROR(VLOOKUP(B92,'пр.взв'!$B$7:$H$70,3,0),"")</f>
        <v/>
      </c>
      <c r="E92" s="184" t="str">
        <f>IFERROR(VLOOKUP(B92,'пр.взв'!$B$7:$H$70,4,0),"")</f>
        <v/>
      </c>
      <c r="F92" s="184" t="str">
        <f>IFERROR(VLOOKUP(B92,'пр.взв'!$B$7:$H$70,5,0),"")</f>
        <v/>
      </c>
      <c r="G92" s="195"/>
      <c r="H92" s="186"/>
      <c r="I92" s="187"/>
      <c r="J92" s="188"/>
      <c r="K92" s="189">
        <v>4.0</v>
      </c>
      <c r="L92" s="220" t="str">
        <f>'пр.хода'!L63</f>
        <v/>
      </c>
      <c r="M92" s="183" t="str">
        <f>IFERROR(VLOOKUP(L92,'пр.взв'!$B$7:$H$70,2,0),"")</f>
        <v/>
      </c>
      <c r="N92" s="184" t="str">
        <f>IFERROR(VLOOKUP(L92,'пр.взв'!$B$7:$H$70,3,0),"")</f>
        <v/>
      </c>
      <c r="O92" s="184" t="str">
        <f>IFERROR(VLOOKUP(L92,'пр.взв'!$B$7:$H$70,4,0),"")</f>
        <v/>
      </c>
      <c r="P92" s="184" t="str">
        <f>IFERROR(VLOOKUP(L92,'пр.взв'!$B$7:$H$70,5,0),"")</f>
        <v/>
      </c>
      <c r="Q92" s="185"/>
      <c r="R92" s="186"/>
      <c r="S92" s="187"/>
      <c r="T92" s="188"/>
    </row>
    <row r="93" ht="19.5" hidden="1" customHeight="1">
      <c r="A93" s="179"/>
      <c r="B93" s="216" t="str">
        <f>'пр.хода'!L17</f>
        <v/>
      </c>
      <c r="C93" s="191" t="str">
        <f>IFERROR(VLOOKUP(B93,'пр.взв'!$B$7:$H$70,2,0),"")</f>
        <v/>
      </c>
      <c r="D93" s="192" t="str">
        <f>IFERROR(VLOOKUP(B93,'пр.взв'!$B$7:$H$70,3,0),"")</f>
        <v/>
      </c>
      <c r="E93" s="192" t="str">
        <f>IFERROR(VLOOKUP(B93,'пр.взв'!$B$7:$H$70,4,0),"")</f>
        <v/>
      </c>
      <c r="F93" s="192" t="str">
        <f>IFERROR(VLOOKUP(B93,'пр.взв'!$B$7:$H$70,5,0),"")</f>
        <v/>
      </c>
      <c r="G93" s="193"/>
      <c r="H93" s="193"/>
      <c r="I93" s="194"/>
      <c r="J93" s="194"/>
      <c r="K93" s="179"/>
      <c r="L93" s="216" t="str">
        <f>'пр.хода'!L66</f>
        <v/>
      </c>
      <c r="M93" s="191" t="str">
        <f>IFERROR(VLOOKUP(L93,'пр.взв'!$B$7:$H$70,2,0),"")</f>
        <v/>
      </c>
      <c r="N93" s="192" t="str">
        <f>IFERROR(VLOOKUP(L93,'пр.взв'!$B$7:$H$70,3,0),"")</f>
        <v/>
      </c>
      <c r="O93" s="192" t="str">
        <f>IFERROR(VLOOKUP(L93,'пр.взв'!$B$7:$H$70,4,0),"")</f>
        <v/>
      </c>
      <c r="P93" s="192" t="str">
        <f>IFERROR(VLOOKUP(L93,'пр.взв'!$B$7:$H$70,5,0),"")</f>
        <v/>
      </c>
      <c r="Q93" s="193"/>
      <c r="R93" s="193"/>
      <c r="S93" s="194"/>
      <c r="T93" s="194"/>
    </row>
    <row r="94" ht="12.0" hidden="1" customHeight="1">
      <c r="C94" s="7"/>
      <c r="M94" s="7"/>
    </row>
    <row r="95" ht="19.5" hidden="1" customHeight="1">
      <c r="A95" s="221">
        <v>5.0</v>
      </c>
      <c r="B95" s="210" t="str">
        <f>'пр.хода'!N8</f>
        <v/>
      </c>
      <c r="C95" s="183" t="str">
        <f>IFERROR(VLOOKUP(B95,'пр.взв'!$B$7:$H$70,2,0),"")</f>
        <v/>
      </c>
      <c r="D95" s="184" t="str">
        <f>IFERROR(VLOOKUP(B95,'пр.взв'!$B$7:$H$70,3,0),"")</f>
        <v/>
      </c>
      <c r="E95" s="184" t="str">
        <f>IFERROR(VLOOKUP(B95,'пр.взв'!$B$7:$H$70,4,0),"")</f>
        <v/>
      </c>
      <c r="F95" s="184" t="str">
        <f>IFERROR(VLOOKUP(B95,'пр.взв'!$B$7:$H$70,5,0),"")</f>
        <v/>
      </c>
      <c r="G95" s="195"/>
      <c r="H95" s="196"/>
      <c r="I95" s="197"/>
      <c r="J95" s="206"/>
      <c r="K95" s="189">
        <v>7.0</v>
      </c>
      <c r="L95" s="210" t="str">
        <f>'пр.хода'!N57</f>
        <v/>
      </c>
      <c r="M95" s="183" t="str">
        <f>IFERROR(VLOOKUP(L95,'пр.взв'!$B$7:$H$70,2,0),"")</f>
        <v/>
      </c>
      <c r="N95" s="184" t="str">
        <f>IFERROR(VLOOKUP(L95,'пр.взв'!$B$7:$H$70,3,0),"")</f>
        <v/>
      </c>
      <c r="O95" s="184" t="str">
        <f>IFERROR(VLOOKUP(L95,'пр.взв'!$B$7:$H$70,4,0),"")</f>
        <v/>
      </c>
      <c r="P95" s="184" t="str">
        <f>IFERROR(VLOOKUP(L95,'пр.взв'!$B$7:$H$70,5,0),"")</f>
        <v/>
      </c>
      <c r="Q95" s="195"/>
      <c r="R95" s="196"/>
      <c r="S95" s="197"/>
      <c r="T95" s="222"/>
    </row>
    <row r="96" ht="19.5" hidden="1" customHeight="1">
      <c r="A96" s="178"/>
      <c r="B96" s="216" t="str">
        <f>'пр.хода'!N11</f>
        <v/>
      </c>
      <c r="C96" s="191" t="str">
        <f>IFERROR(VLOOKUP(B96,'пр.взв'!$B$7:$H$70,2,0),"")</f>
        <v/>
      </c>
      <c r="D96" s="192" t="str">
        <f>IFERROR(VLOOKUP(B96,'пр.взв'!$B$7:$H$70,3,0),"")</f>
        <v/>
      </c>
      <c r="E96" s="192" t="str">
        <f>IFERROR(VLOOKUP(B96,'пр.взв'!$B$7:$H$70,4,0),"")</f>
        <v/>
      </c>
      <c r="F96" s="192" t="str">
        <f>IFERROR(VLOOKUP(B96,'пр.взв'!$B$7:$H$70,5,0),"")</f>
        <v/>
      </c>
      <c r="G96" s="193"/>
      <c r="H96" s="193"/>
      <c r="I96" s="194"/>
      <c r="J96" s="194"/>
      <c r="K96" s="179"/>
      <c r="L96" s="216" t="str">
        <f>'пр.хода'!N60</f>
        <v/>
      </c>
      <c r="M96" s="191" t="str">
        <f>IFERROR(VLOOKUP(L96,'пр.взв'!$B$7:$H$70,2,0),"")</f>
        <v/>
      </c>
      <c r="N96" s="192" t="str">
        <f>IFERROR(VLOOKUP(L96,'пр.взв'!$B$7:$H$70,3,0),"")</f>
        <v/>
      </c>
      <c r="O96" s="192" t="str">
        <f>IFERROR(VLOOKUP(L96,'пр.взв'!$B$7:$H$70,4,0),"")</f>
        <v/>
      </c>
      <c r="P96" s="192" t="str">
        <f>IFERROR(VLOOKUP(L96,'пр.взв'!$B$7:$H$70,5,0),"")</f>
        <v/>
      </c>
      <c r="Q96" s="193"/>
      <c r="R96" s="193"/>
      <c r="S96" s="194"/>
      <c r="T96" s="223"/>
    </row>
    <row r="97" ht="19.5" hidden="1" customHeight="1">
      <c r="A97" s="224">
        <v>6.0</v>
      </c>
      <c r="B97" s="220" t="str">
        <f>'пр.хода'!N15</f>
        <v/>
      </c>
      <c r="C97" s="183" t="str">
        <f>IFERROR(VLOOKUP(B97,'пр.взв'!$B$7:$H$70,2,0),"")</f>
        <v/>
      </c>
      <c r="D97" s="184" t="str">
        <f>IFERROR(VLOOKUP(B97,'пр.взв'!$B$7:$H$70,3,0),"")</f>
        <v/>
      </c>
      <c r="E97" s="184" t="str">
        <f>IFERROR(VLOOKUP(B97,'пр.взв'!$B$7:$H$70,4,0),"")</f>
        <v/>
      </c>
      <c r="F97" s="184" t="str">
        <f>IFERROR(VLOOKUP(B97,'пр.взв'!$B$7:$H$70,5,0),"")</f>
        <v/>
      </c>
      <c r="G97" s="195"/>
      <c r="H97" s="186"/>
      <c r="I97" s="187"/>
      <c r="J97" s="188"/>
      <c r="K97" s="225">
        <v>8.0</v>
      </c>
      <c r="L97" s="220" t="str">
        <f>'пр.хода'!N64</f>
        <v/>
      </c>
      <c r="M97" s="183" t="str">
        <f>IFERROR(VLOOKUP(L97,'пр.взв'!$B$7:$H$70,2,0),"")</f>
        <v/>
      </c>
      <c r="N97" s="184" t="str">
        <f>IFERROR(VLOOKUP(L97,'пр.взв'!$B$7:$H$70,3,0),"")</f>
        <v/>
      </c>
      <c r="O97" s="184" t="str">
        <f>IFERROR(VLOOKUP(L97,'пр.взв'!$B$7:$H$70,4,0),"")</f>
        <v/>
      </c>
      <c r="P97" s="184" t="str">
        <f>IFERROR(VLOOKUP(L97,'пр.взв'!$B$7:$H$70,5,0),"")</f>
        <v/>
      </c>
      <c r="Q97" s="185"/>
      <c r="R97" s="186"/>
      <c r="S97" s="187"/>
      <c r="T97" s="226"/>
    </row>
    <row r="98" ht="19.5" hidden="1" customHeight="1">
      <c r="A98" s="178"/>
      <c r="B98" s="216" t="str">
        <f>'пр.хода'!N18</f>
        <v/>
      </c>
      <c r="C98" s="191" t="str">
        <f>IFERROR(VLOOKUP(B98,'пр.взв'!$B$7:$H$70,2,0),"")</f>
        <v/>
      </c>
      <c r="D98" s="192" t="str">
        <f>IFERROR(VLOOKUP(B98,'пр.взв'!$B$7:$H$70,3,0),"")</f>
        <v/>
      </c>
      <c r="E98" s="192" t="str">
        <f>IFERROR(VLOOKUP(B98,'пр.взв'!$B$7:$H$70,4,0),"")</f>
        <v/>
      </c>
      <c r="F98" s="192" t="str">
        <f>IFERROR(VLOOKUP(B98,'пр.взв'!$B$7:$H$70,5,0),"")</f>
        <v/>
      </c>
      <c r="G98" s="193"/>
      <c r="H98" s="193"/>
      <c r="I98" s="194"/>
      <c r="J98" s="194"/>
      <c r="K98" s="179"/>
      <c r="L98" s="216" t="str">
        <f>'пр.хода'!N67</f>
        <v/>
      </c>
      <c r="M98" s="191" t="str">
        <f>IFERROR(VLOOKUP(L98,'пр.взв'!$B$7:$H$70,2,0),"")</f>
        <v/>
      </c>
      <c r="N98" s="192" t="str">
        <f>IFERROR(VLOOKUP(L98,'пр.взв'!$B$7:$H$70,3,0),"")</f>
        <v/>
      </c>
      <c r="O98" s="192" t="str">
        <f>IFERROR(VLOOKUP(L98,'пр.взв'!$B$7:$H$70,4,0),"")</f>
        <v/>
      </c>
      <c r="P98" s="192" t="str">
        <f>IFERROR(VLOOKUP(L98,'пр.взв'!$B$7:$H$70,5,0),"")</f>
        <v/>
      </c>
      <c r="Q98" s="193"/>
      <c r="R98" s="193"/>
      <c r="S98" s="194"/>
      <c r="T98" s="223"/>
    </row>
    <row r="99" ht="12.0" hidden="1" customHeight="1">
      <c r="A99" s="227"/>
      <c r="B99" s="227"/>
      <c r="C99" s="227"/>
      <c r="D99" s="227"/>
      <c r="E99" s="227"/>
      <c r="F99" s="227"/>
      <c r="G99" s="227"/>
      <c r="H99" s="227"/>
      <c r="I99" s="227"/>
      <c r="J99" s="227"/>
      <c r="K99" s="227"/>
      <c r="L99" s="227"/>
      <c r="M99" s="227"/>
      <c r="N99" s="227"/>
      <c r="O99" s="227"/>
      <c r="P99" s="227"/>
      <c r="Q99" s="227"/>
      <c r="R99" s="227"/>
      <c r="S99" s="227"/>
      <c r="T99" s="227"/>
    </row>
    <row r="100" ht="19.5" hidden="1" customHeight="1">
      <c r="A100" s="225">
        <v>9.0</v>
      </c>
      <c r="B100" s="220" t="str">
        <f>'пр.хода'!O10</f>
        <v/>
      </c>
      <c r="C100" s="183" t="str">
        <f>IFERROR(VLOOKUP(B100,'пр.взв'!$B$7:$H$70,2,0),"")</f>
        <v/>
      </c>
      <c r="D100" s="184" t="str">
        <f>IFERROR(VLOOKUP(B100,'пр.взв'!$B$7:$H$70,3,0),"")</f>
        <v/>
      </c>
      <c r="E100" s="184" t="str">
        <f>IFERROR(VLOOKUP(B100,'пр.взв'!$B$7:$H$70,4,0),"")</f>
        <v/>
      </c>
      <c r="F100" s="184" t="str">
        <f>IFERROR(VLOOKUP(B100,'пр.взв'!$B$7:$H$70,5,0),"")</f>
        <v/>
      </c>
      <c r="G100" s="185"/>
      <c r="H100" s="186"/>
      <c r="I100" s="187"/>
      <c r="J100" s="188"/>
      <c r="K100" s="225">
        <v>11.0</v>
      </c>
      <c r="L100" s="220" t="str">
        <f>'пр.хода'!O59</f>
        <v/>
      </c>
      <c r="M100" s="183" t="str">
        <f>IFERROR(VLOOKUP(L100,'пр.взв'!$B$7:$H$70,2,0),"")</f>
        <v/>
      </c>
      <c r="N100" s="184" t="str">
        <f>IFERROR(VLOOKUP(L100,'пр.взв'!$B$7:$H$70,3,0),"")</f>
        <v/>
      </c>
      <c r="O100" s="184" t="str">
        <f>IFERROR(VLOOKUP(L100,'пр.взв'!$B$7:$H$70,4,0),"")</f>
        <v/>
      </c>
      <c r="P100" s="184" t="str">
        <f>IFERROR(VLOOKUP(L100,'пр.взв'!$B$7:$H$70,5,0),"")</f>
        <v/>
      </c>
      <c r="Q100" s="185"/>
      <c r="R100" s="186"/>
      <c r="S100" s="187"/>
      <c r="T100" s="188"/>
    </row>
    <row r="101" ht="19.5" hidden="1" customHeight="1">
      <c r="A101" s="179"/>
      <c r="B101" s="216" t="str">
        <f>'пр.хода'!O13</f>
        <v/>
      </c>
      <c r="C101" s="191" t="str">
        <f>IFERROR(VLOOKUP(B101,'пр.взв'!$B$7:$H$70,2,0),"")</f>
        <v/>
      </c>
      <c r="D101" s="192" t="str">
        <f>IFERROR(VLOOKUP(B101,'пр.взв'!$B$7:$H$70,3,0),"")</f>
        <v/>
      </c>
      <c r="E101" s="192" t="str">
        <f>IFERROR(VLOOKUP(B101,'пр.взв'!$B$7:$H$70,4,0),"")</f>
        <v/>
      </c>
      <c r="F101" s="192" t="str">
        <f>IFERROR(VLOOKUP(B101,'пр.взв'!$B$7:$H$70,5,0),"")</f>
        <v/>
      </c>
      <c r="G101" s="193"/>
      <c r="H101" s="193"/>
      <c r="I101" s="194"/>
      <c r="J101" s="194"/>
      <c r="K101" s="179"/>
      <c r="L101" s="216" t="str">
        <f>'пр.хода'!O62</f>
        <v/>
      </c>
      <c r="M101" s="191" t="str">
        <f>IFERROR(VLOOKUP(L101,'пр.взв'!$B$7:$H$70,2,0),"")</f>
        <v/>
      </c>
      <c r="N101" s="192" t="str">
        <f>IFERROR(VLOOKUP(L101,'пр.взв'!$B$7:$H$70,3,0),"")</f>
        <v/>
      </c>
      <c r="O101" s="192" t="str">
        <f>IFERROR(VLOOKUP(L101,'пр.взв'!$B$7:$H$70,4,0),"")</f>
        <v/>
      </c>
      <c r="P101" s="192" t="str">
        <f>IFERROR(VLOOKUP(L101,'пр.взв'!$B$7:$H$70,5,0),"")</f>
        <v/>
      </c>
      <c r="Q101" s="193"/>
      <c r="R101" s="193"/>
      <c r="S101" s="194"/>
      <c r="T101" s="194"/>
    </row>
    <row r="102" ht="19.5" hidden="1" customHeight="1">
      <c r="A102" s="189">
        <v>10.0</v>
      </c>
      <c r="B102" s="210" t="str">
        <f>'пр.хода'!O17</f>
        <v/>
      </c>
      <c r="C102" s="183" t="str">
        <f>IFERROR(VLOOKUP(B102,'пр.взв'!$B$7:$H$70,2,0),"")</f>
        <v/>
      </c>
      <c r="D102" s="184" t="str">
        <f>IFERROR(VLOOKUP(B102,'пр.взв'!$B$7:$H$70,3,0),"")</f>
        <v/>
      </c>
      <c r="E102" s="184" t="str">
        <f>IFERROR(VLOOKUP(B102,'пр.взв'!$B$7:$H$70,4,0),"")</f>
        <v/>
      </c>
      <c r="F102" s="184" t="str">
        <f>IFERROR(VLOOKUP(B102,'пр.взв'!$B$7:$H$70,5,0),"")</f>
        <v/>
      </c>
      <c r="G102" s="195"/>
      <c r="H102" s="196"/>
      <c r="I102" s="197"/>
      <c r="J102" s="206"/>
      <c r="K102" s="189">
        <v>12.0</v>
      </c>
      <c r="L102" s="210" t="str">
        <f>'пр.хода'!O66</f>
        <v/>
      </c>
      <c r="M102" s="183" t="str">
        <f>IFERROR(VLOOKUP(L102,'пр.взв'!$B$7:$H$70,2,0),"")</f>
        <v/>
      </c>
      <c r="N102" s="184" t="str">
        <f>IFERROR(VLOOKUP(L102,'пр.взв'!$B$7:$H$70,3,0),"")</f>
        <v/>
      </c>
      <c r="O102" s="184" t="str">
        <f>IFERROR(VLOOKUP(L102,'пр.взв'!$B$7:$H$70,4,0),"")</f>
        <v/>
      </c>
      <c r="P102" s="184" t="str">
        <f>IFERROR(VLOOKUP(L102,'пр.взв'!$B$7:$H$70,5,0),"")</f>
        <v/>
      </c>
      <c r="Q102" s="195"/>
      <c r="R102" s="196"/>
      <c r="S102" s="197"/>
      <c r="T102" s="206"/>
    </row>
    <row r="103" ht="19.5" hidden="1" customHeight="1">
      <c r="A103" s="179"/>
      <c r="B103" s="216" t="str">
        <f>'пр.хода'!O20</f>
        <v/>
      </c>
      <c r="C103" s="191" t="str">
        <f>IFERROR(VLOOKUP(B103,'пр.взв'!$B$7:$H$70,2,0),"")</f>
        <v/>
      </c>
      <c r="D103" s="192" t="str">
        <f>IFERROR(VLOOKUP(B103,'пр.взв'!$B$7:$H$70,3,0),"")</f>
        <v/>
      </c>
      <c r="E103" s="192" t="str">
        <f>IFERROR(VLOOKUP(B103,'пр.взв'!$B$7:$H$70,4,0),"")</f>
        <v/>
      </c>
      <c r="F103" s="192" t="str">
        <f>IFERROR(VLOOKUP(B103,'пр.взв'!$B$7:$H$70,5,0),"")</f>
        <v/>
      </c>
      <c r="G103" s="193"/>
      <c r="H103" s="193"/>
      <c r="I103" s="194"/>
      <c r="J103" s="194"/>
      <c r="K103" s="179"/>
      <c r="L103" s="216" t="str">
        <f>'пр.хода'!O69</f>
        <v/>
      </c>
      <c r="M103" s="191" t="str">
        <f>IFERROR(VLOOKUP(L103,'пр.взв'!$B$7:$H$70,2,0),"")</f>
        <v/>
      </c>
      <c r="N103" s="192" t="str">
        <f>IFERROR(VLOOKUP(L103,'пр.взв'!$B$7:$H$70,3,0),"")</f>
        <v/>
      </c>
      <c r="O103" s="192" t="str">
        <f>IFERROR(VLOOKUP(L103,'пр.взв'!$B$7:$H$70,4,0),"")</f>
        <v/>
      </c>
      <c r="P103" s="192" t="str">
        <f>IFERROR(VLOOKUP(L103,'пр.взв'!$B$7:$H$70,5,0),"")</f>
        <v/>
      </c>
      <c r="Q103" s="193"/>
      <c r="R103" s="193"/>
      <c r="S103" s="194"/>
      <c r="T103" s="194"/>
    </row>
    <row r="104" ht="12.0" hidden="1" customHeight="1">
      <c r="C104" s="7"/>
      <c r="M104" s="7"/>
    </row>
    <row r="105" ht="19.5" hidden="1" customHeight="1">
      <c r="A105" s="221">
        <v>13.0</v>
      </c>
      <c r="B105" s="210" t="str">
        <f>'пр.хода'!P12</f>
        <v/>
      </c>
      <c r="C105" s="183" t="str">
        <f>IFERROR(VLOOKUP(B105,'пр.взв'!$B$7:$H$70,2,0),"")</f>
        <v/>
      </c>
      <c r="D105" s="184" t="str">
        <f>IFERROR(VLOOKUP(B105,'пр.взв'!$B$7:$H$70,3,0),"")</f>
        <v/>
      </c>
      <c r="E105" s="184" t="str">
        <f>IFERROR(VLOOKUP(B105,'пр.взв'!$B$7:$H$70,4,0),"")</f>
        <v/>
      </c>
      <c r="F105" s="184" t="str">
        <f>IFERROR(VLOOKUP(B105,'пр.взв'!$B$7:$H$70,5,0),"")</f>
        <v/>
      </c>
      <c r="G105" s="195"/>
      <c r="H105" s="196"/>
      <c r="I105" s="197"/>
      <c r="J105" s="206"/>
      <c r="K105" s="189">
        <v>14.0</v>
      </c>
      <c r="L105" s="210" t="str">
        <f>'пр.хода'!P61</f>
        <v/>
      </c>
      <c r="M105" s="183" t="str">
        <f>IFERROR(VLOOKUP(L105,'пр.взв'!$B$7:$H$70,2,0),"")</f>
        <v/>
      </c>
      <c r="N105" s="184" t="str">
        <f>IFERROR(VLOOKUP(L105,'пр.взв'!$B$7:$H$70,3,0),"")</f>
        <v/>
      </c>
      <c r="O105" s="184" t="str">
        <f>IFERROR(VLOOKUP(L105,'пр.взв'!$B$7:$H$70,4,0),"")</f>
        <v/>
      </c>
      <c r="P105" s="184" t="str">
        <f>IFERROR(VLOOKUP(L105,'пр.взв'!$B$7:$H$70,5,0),"")</f>
        <v/>
      </c>
      <c r="Q105" s="195"/>
      <c r="R105" s="196"/>
      <c r="S105" s="197"/>
      <c r="T105" s="222"/>
    </row>
    <row r="106" ht="19.5" hidden="1" customHeight="1">
      <c r="A106" s="178"/>
      <c r="B106" s="216" t="str">
        <f>'пр.хода'!P19</f>
        <v/>
      </c>
      <c r="C106" s="191" t="str">
        <f>IFERROR(VLOOKUP(B106,'пр.взв'!$B$7:$H$70,2,0),"")</f>
        <v/>
      </c>
      <c r="D106" s="192" t="str">
        <f>IFERROR(VLOOKUP(B106,'пр.взв'!$B$7:$H$70,3,0),"")</f>
        <v/>
      </c>
      <c r="E106" s="192" t="str">
        <f>IFERROR(VLOOKUP(B106,'пр.взв'!$B$7:$H$70,4,0),"")</f>
        <v/>
      </c>
      <c r="F106" s="192" t="str">
        <f>IFERROR(VLOOKUP(B106,'пр.взв'!$B$7:$H$70,5,0),"")</f>
        <v/>
      </c>
      <c r="G106" s="193"/>
      <c r="H106" s="193"/>
      <c r="I106" s="194"/>
      <c r="J106" s="194"/>
      <c r="K106" s="179"/>
      <c r="L106" s="216" t="str">
        <f>'пр.хода'!P68</f>
        <v/>
      </c>
      <c r="M106" s="191" t="str">
        <f>IFERROR(VLOOKUP(L106,'пр.взв'!$B$7:$H$70,2,0),"")</f>
        <v/>
      </c>
      <c r="N106" s="192" t="str">
        <f>IFERROR(VLOOKUP(L106,'пр.взв'!$B$7:$H$70,3,0),"")</f>
        <v/>
      </c>
      <c r="O106" s="192" t="str">
        <f>IFERROR(VLOOKUP(L106,'пр.взв'!$B$7:$H$70,4,0),"")</f>
        <v/>
      </c>
      <c r="P106" s="192" t="str">
        <f>IFERROR(VLOOKUP(L106,'пр.взв'!$B$7:$H$70,5,0),"")</f>
        <v/>
      </c>
      <c r="Q106" s="193"/>
      <c r="R106" s="193"/>
      <c r="S106" s="194"/>
      <c r="T106" s="223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30.0" customHeight="1">
      <c r="A1" s="228" t="str">
        <f>'пр.взв'!C2</f>
        <v>Чемпионат России по самбо (боевое) мужчины (отбор на Чемпионат Мира и Европы) ЕКП №23747</v>
      </c>
    </row>
    <row r="2" ht="12.75" customHeight="1">
      <c r="D2" s="229"/>
      <c r="E2" s="219"/>
    </row>
    <row r="3" ht="19.5" hidden="1" customHeight="1">
      <c r="C3" s="207" t="s">
        <v>305</v>
      </c>
    </row>
    <row r="4" ht="21.0" hidden="1" customHeight="1">
      <c r="C4" s="230" t="s">
        <v>306</v>
      </c>
      <c r="D4" s="231" t="str">
        <f>'пр.взв'!G4</f>
        <v>В.к.  71  кг</v>
      </c>
      <c r="E4" s="232"/>
      <c r="F4" s="232"/>
    </row>
    <row r="5" ht="12.0" hidden="1" customHeight="1">
      <c r="A5" s="233" t="s">
        <v>307</v>
      </c>
      <c r="B5" s="233" t="s">
        <v>9</v>
      </c>
      <c r="C5" s="234" t="s">
        <v>10</v>
      </c>
      <c r="D5" s="233" t="s">
        <v>291</v>
      </c>
      <c r="E5" s="235" t="s">
        <v>292</v>
      </c>
      <c r="F5" s="236"/>
      <c r="G5" s="233" t="s">
        <v>293</v>
      </c>
      <c r="H5" s="233" t="s">
        <v>295</v>
      </c>
      <c r="I5" s="233" t="s">
        <v>296</v>
      </c>
    </row>
    <row r="6" ht="12.0" hidden="1" customHeight="1">
      <c r="A6" s="155"/>
      <c r="B6" s="155"/>
      <c r="C6" s="155"/>
      <c r="D6" s="155"/>
      <c r="E6" s="237"/>
      <c r="F6" s="238"/>
      <c r="G6" s="155"/>
      <c r="H6" s="155"/>
      <c r="I6" s="155"/>
    </row>
    <row r="7" ht="12.0" hidden="1" customHeight="1">
      <c r="A7" s="239"/>
      <c r="B7" s="240" t="str">
        <f>'пр.хода'!Q15</f>
        <v/>
      </c>
      <c r="C7" s="241" t="str">
        <f>IFERROR(VLOOKUP(B7,'пр.взв'!$B$7:$H$70,2,0),"")</f>
        <v/>
      </c>
      <c r="D7" s="241" t="str">
        <f>IFERROR(VLOOKUP(B7,'пр.взв'!$B$7:$H$70,3,0),"")</f>
        <v/>
      </c>
      <c r="E7" s="235" t="str">
        <f>IFERROR(VLOOKUP(B7,'пр.взв'!$B$7:$H$70,4,0),"")</f>
        <v/>
      </c>
      <c r="F7" s="241" t="str">
        <f>IFERROR(VLOOKUP(B7,'пр.взв'!$B$7:$H$70,5,0),"")</f>
        <v/>
      </c>
      <c r="G7" s="242"/>
      <c r="H7" s="243"/>
      <c r="I7" s="233"/>
    </row>
    <row r="8" ht="12.0" hidden="1" customHeight="1">
      <c r="A8" s="155"/>
      <c r="B8" s="155"/>
      <c r="C8" s="155"/>
      <c r="D8" s="155"/>
      <c r="E8" s="237"/>
      <c r="F8" s="244"/>
      <c r="G8" s="94"/>
      <c r="H8" s="155"/>
      <c r="I8" s="155"/>
    </row>
    <row r="9" ht="12.0" hidden="1" customHeight="1">
      <c r="A9" s="245"/>
      <c r="B9" s="240" t="str">
        <f>'пр.хода'!Q21</f>
        <v/>
      </c>
      <c r="C9" s="241" t="str">
        <f>IFERROR(VLOOKUP(B9,'пр.взв'!$B$7:$H$70,2,0),"")</f>
        <v/>
      </c>
      <c r="D9" s="241" t="str">
        <f>IFERROR(VLOOKUP(B9,'пр.взв'!$B$7:$H$70,3,0),"")</f>
        <v/>
      </c>
      <c r="E9" s="233" t="str">
        <f>IFERROR(VLOOKUP(B9,'пр.взв'!$B$7:$H$70,4,0),"")</f>
        <v/>
      </c>
      <c r="F9" s="241" t="str">
        <f>IFERROR(VLOOKUP(B9,'пр.взв'!$B$7:$H$70,5,0),"")</f>
        <v/>
      </c>
      <c r="G9" s="242"/>
      <c r="H9" s="233"/>
      <c r="I9" s="233"/>
    </row>
    <row r="10" ht="12.0" hidden="1" customHeight="1">
      <c r="A10" s="155"/>
      <c r="B10" s="155"/>
      <c r="C10" s="155"/>
      <c r="D10" s="155"/>
      <c r="E10" s="155"/>
      <c r="F10" s="155"/>
      <c r="G10" s="94"/>
      <c r="H10" s="155"/>
      <c r="I10" s="155"/>
    </row>
    <row r="11" ht="34.5" hidden="1" customHeight="1">
      <c r="A11" s="78" t="s">
        <v>308</v>
      </c>
      <c r="B11" s="78"/>
    </row>
    <row r="12" ht="19.5" hidden="1" customHeight="1">
      <c r="B12" s="78" t="s">
        <v>309</v>
      </c>
      <c r="C12" s="246"/>
      <c r="D12" s="246"/>
      <c r="E12" s="246"/>
      <c r="F12" s="246"/>
      <c r="G12" s="246"/>
      <c r="H12" s="246"/>
      <c r="I12" s="246"/>
    </row>
    <row r="13" ht="19.5" hidden="1" customHeight="1">
      <c r="B13" s="78" t="s">
        <v>289</v>
      </c>
      <c r="C13" s="246"/>
      <c r="D13" s="246"/>
      <c r="E13" s="246"/>
      <c r="F13" s="246"/>
      <c r="G13" s="246"/>
      <c r="H13" s="246"/>
      <c r="I13" s="246"/>
    </row>
    <row r="14" ht="19.5" hidden="1" customHeight="1"/>
    <row r="15" ht="24.0" hidden="1" customHeight="1">
      <c r="C15" s="110" t="s">
        <v>310</v>
      </c>
    </row>
    <row r="16" ht="12.75" hidden="1" customHeight="1">
      <c r="C16" s="230" t="s">
        <v>311</v>
      </c>
      <c r="D16" s="247" t="str">
        <f>D4</f>
        <v>В.к.  71  кг</v>
      </c>
      <c r="E16" s="232"/>
      <c r="F16" s="232"/>
    </row>
    <row r="17" ht="12.0" hidden="1" customHeight="1">
      <c r="A17" s="233" t="s">
        <v>307</v>
      </c>
      <c r="B17" s="233" t="s">
        <v>9</v>
      </c>
      <c r="C17" s="234" t="s">
        <v>10</v>
      </c>
      <c r="D17" s="233" t="s">
        <v>291</v>
      </c>
      <c r="E17" s="235" t="s">
        <v>292</v>
      </c>
      <c r="F17" s="236"/>
      <c r="G17" s="233" t="s">
        <v>293</v>
      </c>
      <c r="H17" s="233" t="s">
        <v>295</v>
      </c>
      <c r="I17" s="233" t="s">
        <v>296</v>
      </c>
    </row>
    <row r="18" ht="12.0" hidden="1" customHeight="1">
      <c r="A18" s="155"/>
      <c r="B18" s="155"/>
      <c r="C18" s="155"/>
      <c r="D18" s="155"/>
      <c r="E18" s="237"/>
      <c r="F18" s="238"/>
      <c r="G18" s="155"/>
      <c r="H18" s="155"/>
      <c r="I18" s="155"/>
    </row>
    <row r="19" ht="12.0" hidden="1" customHeight="1">
      <c r="A19" s="239"/>
      <c r="B19" s="240" t="str">
        <f>'пр.хода'!Q64</f>
        <v/>
      </c>
      <c r="C19" s="241" t="str">
        <f>IFERROR(VLOOKUP(B19,'пр.взв'!$B$7:$H$70,2,0),"")</f>
        <v/>
      </c>
      <c r="D19" s="241" t="str">
        <f>IFERROR(VLOOKUP(B19,'пр.взв'!$B$7:$H$70,3,0),"")</f>
        <v/>
      </c>
      <c r="E19" s="235" t="str">
        <f>IFERROR(VLOOKUP(B19,'пр.взв'!$B$7:$H$70,4,0),"")</f>
        <v/>
      </c>
      <c r="F19" s="241" t="str">
        <f>IFERROR(VLOOKUP(B19,'пр.взв'!$B$7:$H$70,5,0),"")</f>
        <v/>
      </c>
      <c r="G19" s="242"/>
      <c r="H19" s="243"/>
      <c r="I19" s="233"/>
    </row>
    <row r="20" ht="12.0" hidden="1" customHeight="1">
      <c r="A20" s="155"/>
      <c r="B20" s="155"/>
      <c r="C20" s="155"/>
      <c r="D20" s="155"/>
      <c r="E20" s="237"/>
      <c r="F20" s="244"/>
      <c r="G20" s="94"/>
      <c r="H20" s="155"/>
      <c r="I20" s="155"/>
    </row>
    <row r="21" ht="12.0" hidden="1" customHeight="1">
      <c r="A21" s="245"/>
      <c r="B21" s="240" t="str">
        <f>'пр.хода'!Q69</f>
        <v/>
      </c>
      <c r="C21" s="241" t="str">
        <f>IFERROR(VLOOKUP(B21,'пр.взв'!$B$7:$H$70,2,0),"")</f>
        <v/>
      </c>
      <c r="D21" s="241" t="str">
        <f>IFERROR(VLOOKUP(B21,'пр.взв'!$B$7:$H$70,3,0),"")</f>
        <v/>
      </c>
      <c r="E21" s="233" t="str">
        <f>IFERROR(VLOOKUP(B21,'пр.взв'!$B$7:$H$70,4,0),"")</f>
        <v/>
      </c>
      <c r="F21" s="241" t="str">
        <f>IFERROR(VLOOKUP(B21,'пр.взв'!$B$7:$H$70,5,0),"")</f>
        <v/>
      </c>
      <c r="G21" s="242"/>
      <c r="H21" s="233"/>
      <c r="I21" s="233"/>
    </row>
    <row r="22" ht="12.0" hidden="1" customHeight="1">
      <c r="A22" s="155"/>
      <c r="B22" s="155"/>
      <c r="C22" s="155"/>
      <c r="D22" s="155"/>
      <c r="E22" s="155"/>
      <c r="F22" s="155"/>
      <c r="G22" s="94"/>
      <c r="H22" s="155"/>
      <c r="I22" s="155"/>
    </row>
    <row r="23" ht="32.25" hidden="1" customHeight="1">
      <c r="A23" s="78" t="s">
        <v>308</v>
      </c>
      <c r="B23" s="78"/>
      <c r="F23" s="246"/>
    </row>
    <row r="24" ht="19.5" hidden="1" customHeight="1">
      <c r="B24" s="78" t="s">
        <v>309</v>
      </c>
      <c r="C24" s="246"/>
      <c r="D24" s="246"/>
      <c r="E24" s="246"/>
      <c r="F24" s="246"/>
      <c r="G24" s="246"/>
      <c r="H24" s="246"/>
      <c r="I24" s="246"/>
    </row>
    <row r="25" ht="19.5" hidden="1" customHeight="1">
      <c r="B25" s="78" t="s">
        <v>289</v>
      </c>
      <c r="C25" s="246"/>
      <c r="D25" s="246"/>
      <c r="E25" s="246"/>
      <c r="F25" s="246"/>
      <c r="G25" s="246"/>
      <c r="H25" s="246"/>
      <c r="I25" s="246"/>
    </row>
    <row r="26" ht="12.0" hidden="1" customHeight="1"/>
    <row r="27" ht="12.0" hidden="1" customHeight="1"/>
    <row r="28" ht="12.75" customHeight="1"/>
    <row r="29" ht="15.75" customHeight="1">
      <c r="C29" s="248" t="s">
        <v>312</v>
      </c>
      <c r="D29" s="247" t="str">
        <f>D4</f>
        <v>В.к.  71  кг</v>
      </c>
      <c r="E29" s="232"/>
      <c r="F29" s="232"/>
      <c r="G29" s="249" t="s">
        <v>313</v>
      </c>
    </row>
    <row r="30" ht="12.0" customHeight="1">
      <c r="A30" s="233" t="s">
        <v>307</v>
      </c>
      <c r="B30" s="233" t="s">
        <v>9</v>
      </c>
      <c r="C30" s="234" t="s">
        <v>10</v>
      </c>
      <c r="D30" s="233" t="s">
        <v>291</v>
      </c>
      <c r="E30" s="235" t="s">
        <v>292</v>
      </c>
      <c r="F30" s="236"/>
      <c r="G30" s="233" t="s">
        <v>293</v>
      </c>
      <c r="H30" s="233" t="s">
        <v>295</v>
      </c>
      <c r="I30" s="233" t="s">
        <v>296</v>
      </c>
    </row>
    <row r="31" ht="12.0" customHeight="1">
      <c r="A31" s="155"/>
      <c r="B31" s="155"/>
      <c r="C31" s="155"/>
      <c r="D31" s="155"/>
      <c r="E31" s="237"/>
      <c r="F31" s="238"/>
      <c r="G31" s="155"/>
      <c r="H31" s="155"/>
      <c r="I31" s="155"/>
    </row>
    <row r="32" ht="12.0" customHeight="1">
      <c r="A32" s="239"/>
      <c r="B32" s="240" t="str">
        <f>'пр.хода'!M36</f>
        <v/>
      </c>
      <c r="C32" s="241" t="str">
        <f>IFERROR(VLOOKUP(B32,'пр.взв'!$B$7:$H$70,2,0),"")</f>
        <v/>
      </c>
      <c r="D32" s="241" t="str">
        <f>IFERROR(VLOOKUP(B32,'пр.взв'!$B$7:$H$70,3,0),"")</f>
        <v/>
      </c>
      <c r="E32" s="235" t="str">
        <f>IFERROR(VLOOKUP(B32,'пр.взв'!$B$7:$H$70,4,0),"")</f>
        <v/>
      </c>
      <c r="F32" s="241" t="str">
        <f>IFERROR(VLOOKUP(B32,'пр.взв'!$B$7:$H$70,5,0),"")</f>
        <v/>
      </c>
      <c r="G32" s="242"/>
      <c r="H32" s="243"/>
      <c r="I32" s="233"/>
    </row>
    <row r="33" ht="12.0" customHeight="1">
      <c r="A33" s="155"/>
      <c r="B33" s="155"/>
      <c r="C33" s="155"/>
      <c r="D33" s="155"/>
      <c r="E33" s="237"/>
      <c r="F33" s="244"/>
      <c r="G33" s="94"/>
      <c r="H33" s="155"/>
      <c r="I33" s="155"/>
    </row>
    <row r="34" ht="12.0" customHeight="1">
      <c r="A34" s="245"/>
      <c r="B34" s="240" t="str">
        <f>'пр.хода'!S36</f>
        <v/>
      </c>
      <c r="C34" s="241" t="str">
        <f>IFERROR(VLOOKUP(B34,'пр.взв'!$B$7:$H$70,2,0),"")</f>
        <v/>
      </c>
      <c r="D34" s="241" t="str">
        <f>IFERROR(VLOOKUP(B34,'пр.взв'!$B$7:$H$70,3,0),"")</f>
        <v/>
      </c>
      <c r="E34" s="233" t="str">
        <f>IFERROR(VLOOKUP(B34,'пр.взв'!$B$7:$H$70,4,0),"")</f>
        <v/>
      </c>
      <c r="F34" s="241" t="str">
        <f>IFERROR(VLOOKUP(B34,'пр.взв'!$B$7:$H$70,5,0),"")</f>
        <v/>
      </c>
      <c r="G34" s="242"/>
      <c r="H34" s="233"/>
      <c r="I34" s="233"/>
    </row>
    <row r="35" ht="12.0" customHeight="1">
      <c r="A35" s="155"/>
      <c r="B35" s="155"/>
      <c r="C35" s="155"/>
      <c r="D35" s="155"/>
      <c r="E35" s="155"/>
      <c r="F35" s="155"/>
      <c r="G35" s="94"/>
      <c r="H35" s="155"/>
      <c r="I35" s="155"/>
    </row>
    <row r="36" ht="38.25" customHeight="1">
      <c r="A36" s="78" t="s">
        <v>308</v>
      </c>
      <c r="B36" s="78"/>
    </row>
    <row r="37" ht="19.5" customHeight="1">
      <c r="B37" s="78" t="s">
        <v>309</v>
      </c>
      <c r="C37" s="246"/>
      <c r="D37" s="246"/>
      <c r="E37" s="246"/>
      <c r="F37" s="246"/>
      <c r="G37" s="246"/>
      <c r="H37" s="246"/>
      <c r="I37" s="246"/>
    </row>
    <row r="38" ht="19.5" customHeight="1">
      <c r="B38" s="78" t="s">
        <v>289</v>
      </c>
      <c r="C38" s="246"/>
      <c r="D38" s="246"/>
      <c r="E38" s="246"/>
      <c r="F38" s="246"/>
      <c r="G38" s="246"/>
      <c r="H38" s="246"/>
      <c r="I38" s="246"/>
    </row>
    <row r="39" ht="12.0" customHeight="1"/>
    <row r="40" ht="12.0" customHeight="1"/>
    <row r="41" ht="12.0" customHeight="1"/>
    <row r="42" ht="12.0" customHeight="1">
      <c r="A42" s="250" t="s">
        <v>266</v>
      </c>
      <c r="B42" s="78"/>
      <c r="C42" s="78"/>
      <c r="D42" s="78"/>
      <c r="E42" s="7"/>
      <c r="F42" s="110" t="s">
        <v>266</v>
      </c>
      <c r="G42" s="7" t="s">
        <v>266</v>
      </c>
    </row>
    <row r="43" ht="12.0" customHeight="1">
      <c r="A43" s="78"/>
      <c r="B43" s="78"/>
      <c r="C43" s="78"/>
      <c r="D43" s="78"/>
      <c r="E43" s="7"/>
      <c r="F43" s="25"/>
      <c r="G43" s="7"/>
    </row>
    <row r="44" ht="12.0" customHeight="1">
      <c r="A44" s="78" t="s">
        <v>266</v>
      </c>
      <c r="C44" s="78"/>
      <c r="D44" s="78"/>
      <c r="E44" s="78"/>
      <c r="F44" s="110" t="s">
        <v>266</v>
      </c>
      <c r="G44" s="7" t="s">
        <v>266</v>
      </c>
    </row>
    <row r="45" ht="12.0" customHeight="1">
      <c r="C45" s="7"/>
      <c r="D45" s="7"/>
      <c r="E45" s="7"/>
      <c r="F45" s="7"/>
    </row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82">
    <mergeCell ref="G5:G6"/>
    <mergeCell ref="H5:H6"/>
    <mergeCell ref="A1:I1"/>
    <mergeCell ref="D4:F4"/>
    <mergeCell ref="B5:B6"/>
    <mergeCell ref="C5:C6"/>
    <mergeCell ref="D5:D6"/>
    <mergeCell ref="E5:F6"/>
    <mergeCell ref="I5:I6"/>
    <mergeCell ref="G7:G8"/>
    <mergeCell ref="H7:H8"/>
    <mergeCell ref="I7:I8"/>
    <mergeCell ref="A5:A6"/>
    <mergeCell ref="A7:A8"/>
    <mergeCell ref="B7:B8"/>
    <mergeCell ref="C7:C8"/>
    <mergeCell ref="D7:D8"/>
    <mergeCell ref="E7:E8"/>
    <mergeCell ref="F7:F8"/>
    <mergeCell ref="H9:H10"/>
    <mergeCell ref="I9:I10"/>
    <mergeCell ref="E17:F18"/>
    <mergeCell ref="G17:G18"/>
    <mergeCell ref="H17:H18"/>
    <mergeCell ref="I17:I18"/>
    <mergeCell ref="C19:C20"/>
    <mergeCell ref="D19:D20"/>
    <mergeCell ref="H19:H20"/>
    <mergeCell ref="I19:I20"/>
    <mergeCell ref="B30:B31"/>
    <mergeCell ref="C30:C31"/>
    <mergeCell ref="D30:D31"/>
    <mergeCell ref="E30:F31"/>
    <mergeCell ref="G30:G31"/>
    <mergeCell ref="H30:H31"/>
    <mergeCell ref="I30:I31"/>
    <mergeCell ref="A30:A31"/>
    <mergeCell ref="A32:A33"/>
    <mergeCell ref="B32:B33"/>
    <mergeCell ref="C32:C33"/>
    <mergeCell ref="D32:D33"/>
    <mergeCell ref="E32:E33"/>
    <mergeCell ref="F32:F33"/>
    <mergeCell ref="B9:B10"/>
    <mergeCell ref="C9:C10"/>
    <mergeCell ref="D9:D10"/>
    <mergeCell ref="E9:E10"/>
    <mergeCell ref="F9:F10"/>
    <mergeCell ref="G9:G10"/>
    <mergeCell ref="D16:F16"/>
    <mergeCell ref="E19:E20"/>
    <mergeCell ref="F19:F20"/>
    <mergeCell ref="G19:G20"/>
    <mergeCell ref="D29:F29"/>
    <mergeCell ref="H21:H22"/>
    <mergeCell ref="I21:I22"/>
    <mergeCell ref="A21:A22"/>
    <mergeCell ref="B21:B22"/>
    <mergeCell ref="C21:C22"/>
    <mergeCell ref="D21:D22"/>
    <mergeCell ref="E21:E22"/>
    <mergeCell ref="F21:F22"/>
    <mergeCell ref="G21:G22"/>
    <mergeCell ref="A9:A10"/>
    <mergeCell ref="A17:A18"/>
    <mergeCell ref="B17:B18"/>
    <mergeCell ref="C17:C18"/>
    <mergeCell ref="D17:D18"/>
    <mergeCell ref="A19:A20"/>
    <mergeCell ref="B19:B20"/>
    <mergeCell ref="G32:G33"/>
    <mergeCell ref="H32:H33"/>
    <mergeCell ref="I32:I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hidden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hidden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51"/>
      <c r="B1" s="252" t="s">
        <v>284</v>
      </c>
      <c r="K1" s="251"/>
      <c r="L1" s="251"/>
      <c r="M1" s="252" t="s">
        <v>284</v>
      </c>
    </row>
    <row r="2" ht="12.0" customHeight="1">
      <c r="A2" s="251"/>
      <c r="B2" s="253">
        <v>3.0</v>
      </c>
      <c r="C2" s="254" t="s">
        <v>285</v>
      </c>
      <c r="D2" s="255"/>
      <c r="E2" s="256" t="str">
        <f>'пр.взв'!H4</f>
        <v/>
      </c>
      <c r="G2" s="255"/>
      <c r="H2" s="255"/>
      <c r="I2" s="255"/>
      <c r="J2" s="255"/>
      <c r="L2" s="251"/>
      <c r="M2" s="253" t="str">
        <f>A2</f>
        <v/>
      </c>
      <c r="N2" s="254" t="s">
        <v>285</v>
      </c>
      <c r="O2" s="255"/>
      <c r="P2" s="256" t="str">
        <f>E2</f>
        <v/>
      </c>
      <c r="R2" s="255"/>
      <c r="S2" s="255"/>
      <c r="T2" s="255"/>
      <c r="U2" s="255"/>
    </row>
    <row r="3" ht="12.0" customHeight="1">
      <c r="A3" s="257"/>
      <c r="B3" s="258" t="s">
        <v>286</v>
      </c>
      <c r="C3" s="259" t="s">
        <v>287</v>
      </c>
      <c r="D3" s="260" t="s">
        <v>297</v>
      </c>
      <c r="E3" s="260"/>
      <c r="F3" s="261" t="s">
        <v>288</v>
      </c>
      <c r="G3" s="262" t="str">
        <f>'пр.взв'!G4</f>
        <v>В.к.  71  кг</v>
      </c>
      <c r="H3" s="259"/>
      <c r="I3" s="259"/>
      <c r="J3" s="259"/>
      <c r="L3" s="263"/>
      <c r="M3" s="258" t="s">
        <v>289</v>
      </c>
      <c r="N3" s="263" t="s">
        <v>287</v>
      </c>
      <c r="O3" s="260" t="s">
        <v>297</v>
      </c>
      <c r="P3" s="260"/>
      <c r="Q3" s="261" t="s">
        <v>288</v>
      </c>
      <c r="R3" s="264" t="str">
        <f>F3</f>
        <v>1/32</v>
      </c>
      <c r="S3" s="263"/>
      <c r="T3" s="263"/>
      <c r="U3" s="263"/>
    </row>
    <row r="4" ht="12.75" customHeight="1">
      <c r="A4" s="170" t="s">
        <v>290</v>
      </c>
      <c r="B4" s="171" t="s">
        <v>9</v>
      </c>
      <c r="C4" s="172" t="s">
        <v>10</v>
      </c>
      <c r="D4" s="173" t="s">
        <v>291</v>
      </c>
      <c r="E4" s="174" t="s">
        <v>292</v>
      </c>
      <c r="F4" s="175"/>
      <c r="G4" s="172" t="s">
        <v>293</v>
      </c>
      <c r="H4" s="176" t="s">
        <v>294</v>
      </c>
      <c r="I4" s="173" t="s">
        <v>295</v>
      </c>
      <c r="J4" s="177" t="s">
        <v>296</v>
      </c>
      <c r="L4" s="170" t="s">
        <v>290</v>
      </c>
      <c r="M4" s="171" t="s">
        <v>9</v>
      </c>
      <c r="N4" s="172" t="s">
        <v>10</v>
      </c>
      <c r="O4" s="173" t="s">
        <v>291</v>
      </c>
      <c r="P4" s="174" t="s">
        <v>292</v>
      </c>
      <c r="Q4" s="175"/>
      <c r="R4" s="172" t="s">
        <v>293</v>
      </c>
      <c r="S4" s="176" t="s">
        <v>294</v>
      </c>
      <c r="T4" s="173" t="s">
        <v>295</v>
      </c>
      <c r="U4" s="177" t="s">
        <v>296</v>
      </c>
    </row>
    <row r="5" ht="13.5" customHeight="1">
      <c r="A5" s="178"/>
      <c r="B5" s="94"/>
      <c r="C5" s="179"/>
      <c r="D5" s="179"/>
      <c r="E5" s="106"/>
      <c r="F5" s="112"/>
      <c r="G5" s="179"/>
      <c r="H5" s="179"/>
      <c r="I5" s="179"/>
      <c r="J5" s="180"/>
      <c r="L5" s="178"/>
      <c r="M5" s="94"/>
      <c r="N5" s="179"/>
      <c r="O5" s="179"/>
      <c r="P5" s="106"/>
      <c r="Q5" s="112"/>
      <c r="R5" s="179"/>
      <c r="S5" s="179"/>
      <c r="T5" s="179"/>
      <c r="U5" s="180"/>
    </row>
    <row r="6" ht="12.75" customHeight="1">
      <c r="A6" s="181">
        <v>1.0</v>
      </c>
      <c r="B6" s="182">
        <v>1.0</v>
      </c>
      <c r="C6" s="263" t="str">
        <f>IFERROR(VLOOKUP(B6,'пр.взв'!$D$6:$Q$70,2,0),"")</f>
        <v>БУДАКОВ Наил</v>
      </c>
      <c r="D6" s="263" t="str">
        <f>IFERROR(VLOOKUP(B6,'пр.взв'!$D$6:$Q$70,5,0),"")</f>
        <v>МС</v>
      </c>
      <c r="E6" s="263" t="str">
        <f>IFERROR(VLOOKUP(B6,'пр.взв'!$D$6:$Q$70,6,0),"")</f>
        <v>ПФО</v>
      </c>
      <c r="F6" s="263" t="str">
        <f>IFERROR(VLOOKUP(B6,'пр.взв'!$D$6:$Q$70,8,0),"")</f>
        <v>Самарская</v>
      </c>
      <c r="G6" s="185"/>
      <c r="H6" s="186"/>
      <c r="I6" s="187"/>
      <c r="J6" s="188"/>
      <c r="L6" s="189">
        <v>17.0</v>
      </c>
      <c r="M6" s="182">
        <v>2.0</v>
      </c>
      <c r="N6" s="263" t="str">
        <f>IFERROR(VLOOKUP(M6,'пр.взв'!$D$6:$Q$70,2,0),"")</f>
        <v>ДУШКАНОВ Дамир</v>
      </c>
      <c r="O6" s="263" t="str">
        <f>IFERROR(VLOOKUP(M6,'пр.взв'!$D$6:$Q$70,5,0),"")</f>
        <v>КМС</v>
      </c>
      <c r="P6" s="263" t="str">
        <f>IFERROR(VLOOKUP(M6,'пр.взв'!$D$6:$Q$70,6,0),"")</f>
        <v>ПФО</v>
      </c>
      <c r="Q6" s="263" t="str">
        <f>IFERROR(VLOOKUP(M6,'пр.взв'!$D$6:$Q$70,8,0),"")</f>
        <v>Самарская</v>
      </c>
      <c r="R6" s="185"/>
      <c r="S6" s="186"/>
      <c r="T6" s="187"/>
      <c r="U6" s="188"/>
    </row>
    <row r="7" ht="12.75" customHeight="1">
      <c r="A7" s="106"/>
      <c r="B7" s="190">
        <v>33.0</v>
      </c>
      <c r="C7" s="263" t="str">
        <f>IFERROR(VLOOKUP(B7,'пр.взв'!$D$6:$Q$70,2,0),"")</f>
        <v>МУРАДОВ Рашад</v>
      </c>
      <c r="D7" s="263" t="str">
        <f>IFERROR(VLOOKUP(B7,'пр.взв'!$D$6:$Q$70,5,0),"")</f>
        <v>МСМК</v>
      </c>
      <c r="E7" s="263" t="str">
        <f>IFERROR(VLOOKUP(B7,'пр.взв'!$D$6:$Q$70,6,0),"")</f>
        <v>СЗФО</v>
      </c>
      <c r="F7" s="263" t="str">
        <f>IFERROR(VLOOKUP(B7,'пр.взв'!$D$6:$Q$70,8,0),"")</f>
        <v>Р.Карелия</v>
      </c>
      <c r="G7" s="193"/>
      <c r="H7" s="193"/>
      <c r="I7" s="194"/>
      <c r="J7" s="194"/>
      <c r="L7" s="179"/>
      <c r="M7" s="190">
        <v>34.0</v>
      </c>
      <c r="N7" s="263" t="str">
        <f>IFERROR(VLOOKUP(M7,'пр.взв'!$D$6:$Q$70,2,0),"")</f>
        <v>ДУГИЕВ Ибрагим</v>
      </c>
      <c r="O7" s="263" t="str">
        <f>IFERROR(VLOOKUP(M7,'пр.взв'!$D$6:$Q$70,5,0),"")</f>
        <v>МСМК</v>
      </c>
      <c r="P7" s="263" t="str">
        <f>IFERROR(VLOOKUP(M7,'пр.взв'!$D$6:$Q$70,6,0),"")</f>
        <v>ЦФО</v>
      </c>
      <c r="Q7" s="263" t="str">
        <f>IFERROR(VLOOKUP(M7,'пр.взв'!$D$6:$Q$70,8,0),"")</f>
        <v>Ярославская</v>
      </c>
      <c r="R7" s="193"/>
      <c r="S7" s="193"/>
      <c r="T7" s="194"/>
      <c r="U7" s="194"/>
    </row>
    <row r="8" ht="12.75" customHeight="1">
      <c r="A8" s="181">
        <v>2.0</v>
      </c>
      <c r="B8" s="182">
        <v>17.0</v>
      </c>
      <c r="C8" s="263" t="str">
        <f>IFERROR(VLOOKUP(B8,'пр.взв'!$D$6:$Q$70,2,0),"")</f>
        <v>ЭСКИЕВ Рузбек</v>
      </c>
      <c r="D8" s="263" t="str">
        <f>IFERROR(VLOOKUP(B8,'пр.взв'!$D$6:$Q$70,5,0),"")</f>
        <v>МС</v>
      </c>
      <c r="E8" s="263" t="str">
        <f>IFERROR(VLOOKUP(B8,'пр.взв'!$D$6:$Q$70,6,0),"")</f>
        <v>СКФО</v>
      </c>
      <c r="F8" s="263" t="str">
        <f>IFERROR(VLOOKUP(B8,'пр.взв'!$D$6:$Q$70,8,0),"")</f>
        <v>Чеченская</v>
      </c>
      <c r="G8" s="195"/>
      <c r="H8" s="196"/>
      <c r="I8" s="197"/>
      <c r="J8" s="184"/>
      <c r="L8" s="189">
        <v>18.0</v>
      </c>
      <c r="M8" s="182">
        <v>18.0</v>
      </c>
      <c r="N8" s="263" t="str">
        <f>IFERROR(VLOOKUP(M8,'пр.взв'!$D$6:$Q$70,2,0),"")</f>
        <v>ГЛАЗЫРИН Александр</v>
      </c>
      <c r="O8" s="263" t="str">
        <f>IFERROR(VLOOKUP(M8,'пр.взв'!$D$6:$Q$70,5,0),"")</f>
        <v>КМС</v>
      </c>
      <c r="P8" s="263" t="str">
        <f>IFERROR(VLOOKUP(M8,'пр.взв'!$D$6:$Q$70,6,0),"")</f>
        <v>ПФО</v>
      </c>
      <c r="Q8" s="263" t="str">
        <f>IFERROR(VLOOKUP(M8,'пр.взв'!$D$6:$Q$70,8,0),"")</f>
        <v>Пермский</v>
      </c>
      <c r="R8" s="195"/>
      <c r="S8" s="196"/>
      <c r="T8" s="197"/>
      <c r="U8" s="184"/>
    </row>
    <row r="9" ht="12.75" customHeight="1">
      <c r="A9" s="106"/>
      <c r="B9" s="190">
        <v>49.0</v>
      </c>
      <c r="C9" s="263" t="str">
        <f>IFERROR(VLOOKUP(B9,'пр.взв'!$D$6:$Q$70,2,0),"")</f>
        <v/>
      </c>
      <c r="D9" s="263" t="str">
        <f>IFERROR(VLOOKUP(B9,'пр.взв'!$D$6:$Q$70,5,0),"")</f>
        <v/>
      </c>
      <c r="E9" s="263" t="str">
        <f>IFERROR(VLOOKUP(B9,'пр.взв'!$D$6:$Q$70,6,0),"")</f>
        <v/>
      </c>
      <c r="F9" s="263" t="str">
        <f>IFERROR(VLOOKUP(B9,'пр.взв'!$D$6:$Q$70,8,0),"")</f>
        <v/>
      </c>
      <c r="G9" s="193"/>
      <c r="H9" s="193"/>
      <c r="I9" s="194"/>
      <c r="J9" s="194"/>
      <c r="L9" s="179"/>
      <c r="M9" s="190">
        <v>50.0</v>
      </c>
      <c r="N9" s="263" t="str">
        <f>IFERROR(VLOOKUP(M9,'пр.взв'!$D$6:$Q$70,2,0),"")</f>
        <v/>
      </c>
      <c r="O9" s="263" t="str">
        <f>IFERROR(VLOOKUP(M9,'пр.взв'!$D$6:$Q$70,5,0),"")</f>
        <v/>
      </c>
      <c r="P9" s="263" t="str">
        <f>IFERROR(VLOOKUP(M9,'пр.взв'!$D$6:$Q$70,6,0),"")</f>
        <v/>
      </c>
      <c r="Q9" s="263" t="str">
        <f>IFERROR(VLOOKUP(M9,'пр.взв'!$D$6:$Q$70,8,0),"")</f>
        <v/>
      </c>
      <c r="R9" s="193"/>
      <c r="S9" s="193"/>
      <c r="T9" s="194"/>
      <c r="U9" s="194"/>
    </row>
    <row r="10" ht="12.75" customHeight="1">
      <c r="A10" s="181">
        <v>3.0</v>
      </c>
      <c r="B10" s="182">
        <v>9.0</v>
      </c>
      <c r="C10" s="263" t="str">
        <f>IFERROR(VLOOKUP(B10,'пр.взв'!$D$6:$Q$70,2,0),"")</f>
        <v>ДУГУЖЕВ Азамат</v>
      </c>
      <c r="D10" s="263" t="str">
        <f>IFERROR(VLOOKUP(B10,'пр.взв'!$D$6:$Q$70,5,0),"")</f>
        <v>МС</v>
      </c>
      <c r="E10" s="263" t="str">
        <f>IFERROR(VLOOKUP(B10,'пр.взв'!$D$6:$Q$70,6,0),"")</f>
        <v>СПБ</v>
      </c>
      <c r="F10" s="263" t="str">
        <f>IFERROR(VLOOKUP(B10,'пр.взв'!$D$6:$Q$70,8,0),"")</f>
        <v>Санкт-Петербург</v>
      </c>
      <c r="G10" s="185"/>
      <c r="H10" s="186"/>
      <c r="I10" s="187"/>
      <c r="J10" s="188"/>
      <c r="L10" s="189">
        <v>19.0</v>
      </c>
      <c r="M10" s="182">
        <v>10.0</v>
      </c>
      <c r="N10" s="263" t="str">
        <f>IFERROR(VLOOKUP(M10,'пр.взв'!$D$6:$Q$70,2,0),"")</f>
        <v>ДАМДИНОВ Бато</v>
      </c>
      <c r="O10" s="263" t="str">
        <f>IFERROR(VLOOKUP(M10,'пр.взв'!$D$6:$Q$70,5,0),"")</f>
        <v>МС</v>
      </c>
      <c r="P10" s="263" t="str">
        <f>IFERROR(VLOOKUP(M10,'пр.взв'!$D$6:$Q$70,6,0),"")</f>
        <v>ДВФО</v>
      </c>
      <c r="Q10" s="263" t="str">
        <f>IFERROR(VLOOKUP(M10,'пр.взв'!$D$6:$Q$70,8,0),"")</f>
        <v>Р.Бурятия</v>
      </c>
      <c r="R10" s="185"/>
      <c r="S10" s="186"/>
      <c r="T10" s="187"/>
      <c r="U10" s="188"/>
    </row>
    <row r="11" ht="12.75" customHeight="1">
      <c r="A11" s="106"/>
      <c r="B11" s="190">
        <v>41.0</v>
      </c>
      <c r="C11" s="263" t="str">
        <f>IFERROR(VLOOKUP(B11,'пр.взв'!$D$6:$Q$70,2,0),"")</f>
        <v/>
      </c>
      <c r="D11" s="263" t="str">
        <f>IFERROR(VLOOKUP(B11,'пр.взв'!$D$6:$Q$70,5,0),"")</f>
        <v/>
      </c>
      <c r="E11" s="263" t="str">
        <f>IFERROR(VLOOKUP(B11,'пр.взв'!$D$6:$Q$70,6,0),"")</f>
        <v/>
      </c>
      <c r="F11" s="263" t="str">
        <f>IFERROR(VLOOKUP(B11,'пр.взв'!$D$6:$Q$70,8,0),"")</f>
        <v/>
      </c>
      <c r="G11" s="193"/>
      <c r="H11" s="193"/>
      <c r="I11" s="194"/>
      <c r="J11" s="194"/>
      <c r="L11" s="179"/>
      <c r="M11" s="190">
        <v>42.0</v>
      </c>
      <c r="N11" s="263" t="str">
        <f>IFERROR(VLOOKUP(M11,'пр.взв'!$D$6:$Q$70,2,0),"")</f>
        <v/>
      </c>
      <c r="O11" s="263" t="str">
        <f>IFERROR(VLOOKUP(M11,'пр.взв'!$D$6:$Q$70,5,0),"")</f>
        <v/>
      </c>
      <c r="P11" s="263" t="str">
        <f>IFERROR(VLOOKUP(M11,'пр.взв'!$D$6:$Q$70,6,0),"")</f>
        <v/>
      </c>
      <c r="Q11" s="263" t="str">
        <f>IFERROR(VLOOKUP(M11,'пр.взв'!$D$6:$Q$70,8,0),"")</f>
        <v/>
      </c>
      <c r="R11" s="193"/>
      <c r="S11" s="193"/>
      <c r="T11" s="194"/>
      <c r="U11" s="194"/>
    </row>
    <row r="12" ht="12.75" customHeight="1">
      <c r="A12" s="181">
        <v>4.0</v>
      </c>
      <c r="B12" s="182">
        <v>25.0</v>
      </c>
      <c r="C12" s="263" t="str">
        <f>IFERROR(VLOOKUP(B12,'пр.взв'!$D$6:$Q$70,2,0),"")</f>
        <v>ШЕИН Дмитрий</v>
      </c>
      <c r="D12" s="263" t="str">
        <f>IFERROR(VLOOKUP(B12,'пр.взв'!$D$6:$Q$70,5,0),"")</f>
        <v>КМС</v>
      </c>
      <c r="E12" s="263" t="str">
        <f>IFERROR(VLOOKUP(B12,'пр.взв'!$D$6:$Q$70,6,0),"")</f>
        <v>ПФО</v>
      </c>
      <c r="F12" s="263" t="str">
        <f>IFERROR(VLOOKUP(B12,'пр.взв'!$D$6:$Q$70,8,0),"")</f>
        <v>Пермский</v>
      </c>
      <c r="G12" s="195"/>
      <c r="H12" s="196"/>
      <c r="I12" s="197"/>
      <c r="J12" s="184"/>
      <c r="L12" s="189">
        <v>20.0</v>
      </c>
      <c r="M12" s="182">
        <v>26.0</v>
      </c>
      <c r="N12" s="263" t="str">
        <f>IFERROR(VLOOKUP(M12,'пр.взв'!$D$6:$Q$70,2,0),"")</f>
        <v>ДУЛОВ Владислав</v>
      </c>
      <c r="O12" s="263" t="str">
        <f>IFERROR(VLOOKUP(M12,'пр.взв'!$D$6:$Q$70,5,0),"")</f>
        <v>КМС</v>
      </c>
      <c r="P12" s="263" t="str">
        <f>IFERROR(VLOOKUP(M12,'пр.взв'!$D$6:$Q$70,6,0),"")</f>
        <v>ПФО</v>
      </c>
      <c r="Q12" s="263" t="str">
        <f>IFERROR(VLOOKUP(M12,'пр.взв'!$D$6:$Q$70,8,0),"")</f>
        <v>Р.Башкортостан</v>
      </c>
      <c r="R12" s="198"/>
      <c r="S12" s="199"/>
      <c r="T12" s="200"/>
      <c r="U12" s="201"/>
    </row>
    <row r="13" ht="12.75" customHeight="1">
      <c r="A13" s="106"/>
      <c r="B13" s="190">
        <v>57.0</v>
      </c>
      <c r="C13" s="263" t="str">
        <f>IFERROR(VLOOKUP(B13,'пр.взв'!$D$6:$Q$70,2,0),"")</f>
        <v/>
      </c>
      <c r="D13" s="263" t="str">
        <f>IFERROR(VLOOKUP(B13,'пр.взв'!$D$6:$Q$70,5,0),"")</f>
        <v/>
      </c>
      <c r="E13" s="263" t="str">
        <f>IFERROR(VLOOKUP(B13,'пр.взв'!$D$6:$Q$70,6,0),"")</f>
        <v/>
      </c>
      <c r="F13" s="263" t="str">
        <f>IFERROR(VLOOKUP(B13,'пр.взв'!$D$6:$Q$70,8,0),"")</f>
        <v/>
      </c>
      <c r="G13" s="193"/>
      <c r="H13" s="193"/>
      <c r="I13" s="194"/>
      <c r="J13" s="194"/>
      <c r="L13" s="179"/>
      <c r="M13" s="190">
        <v>58.0</v>
      </c>
      <c r="N13" s="263" t="str">
        <f>IFERROR(VLOOKUP(M13,'пр.взв'!$D$6:$Q$70,2,0),"")</f>
        <v/>
      </c>
      <c r="O13" s="263" t="str">
        <f>IFERROR(VLOOKUP(M13,'пр.взв'!$D$6:$Q$70,5,0),"")</f>
        <v/>
      </c>
      <c r="P13" s="263" t="str">
        <f>IFERROR(VLOOKUP(M13,'пр.взв'!$D$6:$Q$70,6,0),"")</f>
        <v/>
      </c>
      <c r="Q13" s="263" t="str">
        <f>IFERROR(VLOOKUP(M13,'пр.взв'!$D$6:$Q$70,8,0),"")</f>
        <v/>
      </c>
      <c r="R13" s="193"/>
      <c r="S13" s="193"/>
      <c r="T13" s="194"/>
      <c r="U13" s="194"/>
    </row>
    <row r="14" ht="12.75" customHeight="1">
      <c r="A14" s="202">
        <v>5.0</v>
      </c>
      <c r="B14" s="182">
        <v>5.0</v>
      </c>
      <c r="C14" s="263" t="str">
        <f>IFERROR(VLOOKUP(B14,'пр.взв'!$D$6:$Q$70,2,0),"")</f>
        <v>КРАСАВЦЕВ Александр</v>
      </c>
      <c r="D14" s="263" t="str">
        <f>IFERROR(VLOOKUP(B14,'пр.взв'!$D$6:$Q$70,5,0),"")</f>
        <v>МС</v>
      </c>
      <c r="E14" s="263" t="str">
        <f>IFERROR(VLOOKUP(B14,'пр.взв'!$D$6:$Q$70,6,0),"")</f>
        <v>ЦФО</v>
      </c>
      <c r="F14" s="263" t="str">
        <f>IFERROR(VLOOKUP(B14,'пр.взв'!$D$6:$Q$70,8,0),"")</f>
        <v>Московская</v>
      </c>
      <c r="G14" s="185"/>
      <c r="H14" s="186"/>
      <c r="I14" s="187"/>
      <c r="J14" s="188"/>
      <c r="L14" s="189">
        <v>21.0</v>
      </c>
      <c r="M14" s="182">
        <v>6.0</v>
      </c>
      <c r="N14" s="263" t="str">
        <f>IFERROR(VLOOKUP(M14,'пр.взв'!$D$6:$Q$70,2,0),"")</f>
        <v>САИДОВ Магомед</v>
      </c>
      <c r="O14" s="263" t="str">
        <f>IFERROR(VLOOKUP(M14,'пр.взв'!$D$6:$Q$70,5,0),"")</f>
        <v>КМС</v>
      </c>
      <c r="P14" s="263" t="str">
        <f>IFERROR(VLOOKUP(M14,'пр.взв'!$D$6:$Q$70,6,0),"")</f>
        <v>СКФО</v>
      </c>
      <c r="Q14" s="263" t="str">
        <f>IFERROR(VLOOKUP(M14,'пр.взв'!$D$6:$Q$70,8,0),"")</f>
        <v>Р.Дагестан</v>
      </c>
      <c r="R14" s="185"/>
      <c r="S14" s="186"/>
      <c r="T14" s="187"/>
      <c r="U14" s="188"/>
    </row>
    <row r="15" ht="12.75" customHeight="1">
      <c r="A15" s="106"/>
      <c r="B15" s="190">
        <v>37.0</v>
      </c>
      <c r="C15" s="263" t="str">
        <f>IFERROR(VLOOKUP(B15,'пр.взв'!$D$6:$Q$70,2,0),"")</f>
        <v>СУЛТАНОВ Иман</v>
      </c>
      <c r="D15" s="263" t="str">
        <f>IFERROR(VLOOKUP(B15,'пр.взв'!$D$6:$Q$70,5,0),"")</f>
        <v>КМС</v>
      </c>
      <c r="E15" s="263" t="str">
        <f>IFERROR(VLOOKUP(B15,'пр.взв'!$D$6:$Q$70,6,0),"")</f>
        <v>СКФО</v>
      </c>
      <c r="F15" s="263" t="str">
        <f>IFERROR(VLOOKUP(B15,'пр.взв'!$D$6:$Q$70,8,0),"")</f>
        <v>Р.Дагестан</v>
      </c>
      <c r="G15" s="193"/>
      <c r="H15" s="193"/>
      <c r="I15" s="194"/>
      <c r="J15" s="194"/>
      <c r="L15" s="179"/>
      <c r="M15" s="190">
        <v>38.0</v>
      </c>
      <c r="N15" s="263" t="str">
        <f>IFERROR(VLOOKUP(M15,'пр.взв'!$D$6:$Q$70,2,0),"")</f>
        <v/>
      </c>
      <c r="O15" s="263" t="str">
        <f>IFERROR(VLOOKUP(M15,'пр.взв'!$D$6:$Q$70,5,0),"")</f>
        <v/>
      </c>
      <c r="P15" s="263" t="str">
        <f>IFERROR(VLOOKUP(M15,'пр.взв'!$D$6:$Q$70,6,0),"")</f>
        <v/>
      </c>
      <c r="Q15" s="263" t="str">
        <f>IFERROR(VLOOKUP(M15,'пр.взв'!$D$6:$Q$70,8,0),"")</f>
        <v/>
      </c>
      <c r="R15" s="193"/>
      <c r="S15" s="193"/>
      <c r="T15" s="194"/>
      <c r="U15" s="194"/>
    </row>
    <row r="16" ht="12.75" customHeight="1">
      <c r="A16" s="181">
        <v>6.0</v>
      </c>
      <c r="B16" s="182">
        <v>21.0</v>
      </c>
      <c r="C16" s="263" t="str">
        <f>IFERROR(VLOOKUP(B16,'пр.взв'!$D$6:$Q$70,2,0),"")</f>
        <v>ПОДОЙНИЦЫН Константин</v>
      </c>
      <c r="D16" s="263" t="str">
        <f>IFERROR(VLOOKUP(B16,'пр.взв'!$D$6:$Q$70,5,0),"")</f>
        <v>КМС</v>
      </c>
      <c r="E16" s="263" t="str">
        <f>IFERROR(VLOOKUP(B16,'пр.взв'!$D$6:$Q$70,6,0),"")</f>
        <v>ДВФО</v>
      </c>
      <c r="F16" s="263" t="str">
        <f>IFERROR(VLOOKUP(B16,'пр.взв'!$D$6:$Q$70,8,0),"")</f>
        <v>Р.Бурятия</v>
      </c>
      <c r="G16" s="195"/>
      <c r="H16" s="196"/>
      <c r="I16" s="197"/>
      <c r="J16" s="184"/>
      <c r="L16" s="189">
        <v>22.0</v>
      </c>
      <c r="M16" s="182">
        <v>22.0</v>
      </c>
      <c r="N16" s="263" t="str">
        <f>IFERROR(VLOOKUP(M16,'пр.взв'!$D$6:$Q$70,2,0),"")</f>
        <v>ЗАЙНУТДИНОВ Ренас</v>
      </c>
      <c r="O16" s="263" t="str">
        <f>IFERROR(VLOOKUP(M16,'пр.взв'!$D$6:$Q$70,5,0),"")</f>
        <v>МСМК</v>
      </c>
      <c r="P16" s="263" t="str">
        <f>IFERROR(VLOOKUP(M16,'пр.взв'!$D$6:$Q$70,6,0),"")</f>
        <v>ПФО</v>
      </c>
      <c r="Q16" s="263" t="str">
        <f>IFERROR(VLOOKUP(M16,'пр.взв'!$D$6:$Q$70,8,0),"")</f>
        <v>Р.Татарстан</v>
      </c>
      <c r="R16" s="195"/>
      <c r="S16" s="196"/>
      <c r="T16" s="197"/>
      <c r="U16" s="184"/>
    </row>
    <row r="17" ht="12.75" customHeight="1">
      <c r="A17" s="88"/>
      <c r="B17" s="190">
        <v>53.0</v>
      </c>
      <c r="C17" s="263" t="str">
        <f>IFERROR(VLOOKUP(B17,'пр.взв'!$D$6:$Q$70,2,0),"")</f>
        <v/>
      </c>
      <c r="D17" s="263" t="str">
        <f>IFERROR(VLOOKUP(B17,'пр.взв'!$D$6:$Q$70,5,0),"")</f>
        <v/>
      </c>
      <c r="E17" s="263" t="str">
        <f>IFERROR(VLOOKUP(B17,'пр.взв'!$D$6:$Q$70,6,0),"")</f>
        <v/>
      </c>
      <c r="F17" s="263" t="str">
        <f>IFERROR(VLOOKUP(B17,'пр.взв'!$D$6:$Q$70,8,0),"")</f>
        <v/>
      </c>
      <c r="G17" s="193"/>
      <c r="H17" s="193"/>
      <c r="I17" s="194"/>
      <c r="J17" s="194"/>
      <c r="L17" s="179"/>
      <c r="M17" s="190">
        <v>54.0</v>
      </c>
      <c r="N17" s="263" t="str">
        <f>IFERROR(VLOOKUP(M17,'пр.взв'!$D$6:$Q$70,2,0),"")</f>
        <v/>
      </c>
      <c r="O17" s="263" t="str">
        <f>IFERROR(VLOOKUP(M17,'пр.взв'!$D$6:$Q$70,5,0),"")</f>
        <v/>
      </c>
      <c r="P17" s="263" t="str">
        <f>IFERROR(VLOOKUP(M17,'пр.взв'!$D$6:$Q$70,6,0),"")</f>
        <v/>
      </c>
      <c r="Q17" s="263" t="str">
        <f>IFERROR(VLOOKUP(M17,'пр.взв'!$D$6:$Q$70,8,0),"")</f>
        <v/>
      </c>
      <c r="R17" s="193"/>
      <c r="S17" s="193"/>
      <c r="T17" s="194"/>
      <c r="U17" s="194"/>
    </row>
    <row r="18" ht="12.75" customHeight="1">
      <c r="A18" s="181">
        <v>7.0</v>
      </c>
      <c r="B18" s="182">
        <v>13.0</v>
      </c>
      <c r="C18" s="263" t="str">
        <f>IFERROR(VLOOKUP(B18,'пр.взв'!$D$6:$Q$70,2,0),"")</f>
        <v>БОГАЧЕВ Сергей</v>
      </c>
      <c r="D18" s="263" t="str">
        <f>IFERROR(VLOOKUP(B18,'пр.взв'!$D$6:$Q$70,5,0),"")</f>
        <v>КМС</v>
      </c>
      <c r="E18" s="263" t="str">
        <f>IFERROR(VLOOKUP(B18,'пр.взв'!$D$6:$Q$70,6,0),"")</f>
        <v>СФО</v>
      </c>
      <c r="F18" s="263" t="str">
        <f>IFERROR(VLOOKUP(B18,'пр.взв'!$D$6:$Q$70,8,0),"")</f>
        <v>Красноярский</v>
      </c>
      <c r="G18" s="185"/>
      <c r="H18" s="186"/>
      <c r="I18" s="187"/>
      <c r="J18" s="188"/>
      <c r="L18" s="189">
        <v>23.0</v>
      </c>
      <c r="M18" s="182">
        <v>14.0</v>
      </c>
      <c r="N18" s="263" t="str">
        <f>IFERROR(VLOOKUP(M18,'пр.взв'!$D$6:$Q$70,2,0),"")</f>
        <v>КОБЕНОВ Степан</v>
      </c>
      <c r="O18" s="263" t="str">
        <f>IFERROR(VLOOKUP(M18,'пр.взв'!$D$6:$Q$70,5,0),"")</f>
        <v>ЗМС</v>
      </c>
      <c r="P18" s="263" t="str">
        <f>IFERROR(VLOOKUP(M18,'пр.взв'!$D$6:$Q$70,6,0),"")</f>
        <v>СФО</v>
      </c>
      <c r="Q18" s="263" t="str">
        <f>IFERROR(VLOOKUP(M18,'пр.взв'!$D$6:$Q$70,8,0),"")</f>
        <v>Р.Алтай</v>
      </c>
      <c r="R18" s="185"/>
      <c r="S18" s="186"/>
      <c r="T18" s="187"/>
      <c r="U18" s="188"/>
    </row>
    <row r="19" ht="12.75" customHeight="1">
      <c r="A19" s="106"/>
      <c r="B19" s="190">
        <v>45.0</v>
      </c>
      <c r="C19" s="263" t="str">
        <f>IFERROR(VLOOKUP(B19,'пр.взв'!$D$6:$Q$70,2,0),"")</f>
        <v/>
      </c>
      <c r="D19" s="263" t="str">
        <f>IFERROR(VLOOKUP(B19,'пр.взв'!$D$6:$Q$70,5,0),"")</f>
        <v/>
      </c>
      <c r="E19" s="263" t="str">
        <f>IFERROR(VLOOKUP(B19,'пр.взв'!$D$6:$Q$70,6,0),"")</f>
        <v/>
      </c>
      <c r="F19" s="263" t="str">
        <f>IFERROR(VLOOKUP(B19,'пр.взв'!$D$6:$Q$70,8,0),"")</f>
        <v/>
      </c>
      <c r="G19" s="193"/>
      <c r="H19" s="193"/>
      <c r="I19" s="194"/>
      <c r="J19" s="194"/>
      <c r="L19" s="179"/>
      <c r="M19" s="190">
        <v>46.0</v>
      </c>
      <c r="N19" s="263" t="str">
        <f>IFERROR(VLOOKUP(M19,'пр.взв'!$D$6:$Q$70,2,0),"")</f>
        <v/>
      </c>
      <c r="O19" s="263" t="str">
        <f>IFERROR(VLOOKUP(M19,'пр.взв'!$D$6:$Q$70,5,0),"")</f>
        <v/>
      </c>
      <c r="P19" s="263" t="str">
        <f>IFERROR(VLOOKUP(M19,'пр.взв'!$D$6:$Q$70,6,0),"")</f>
        <v/>
      </c>
      <c r="Q19" s="263" t="str">
        <f>IFERROR(VLOOKUP(M19,'пр.взв'!$D$6:$Q$70,8,0),"")</f>
        <v/>
      </c>
      <c r="R19" s="193"/>
      <c r="S19" s="193"/>
      <c r="T19" s="194"/>
      <c r="U19" s="194"/>
    </row>
    <row r="20" ht="12.75" customHeight="1">
      <c r="A20" s="181">
        <v>8.0</v>
      </c>
      <c r="B20" s="182">
        <v>29.0</v>
      </c>
      <c r="C20" s="263" t="str">
        <f>IFERROR(VLOOKUP(B20,'пр.взв'!$D$6:$Q$70,2,0),"")</f>
        <v>ПОДКОВАЛЬНИКОВ Никита</v>
      </c>
      <c r="D20" s="263" t="str">
        <f>IFERROR(VLOOKUP(B20,'пр.взв'!$D$6:$Q$70,5,0),"")</f>
        <v>МС</v>
      </c>
      <c r="E20" s="263" t="str">
        <f>IFERROR(VLOOKUP(B20,'пр.взв'!$D$6:$Q$70,6,0),"")</f>
        <v>ПФО</v>
      </c>
      <c r="F20" s="263" t="str">
        <f>IFERROR(VLOOKUP(B20,'пр.взв'!$D$6:$Q$70,8,0),"")</f>
        <v>Самарская</v>
      </c>
      <c r="G20" s="195"/>
      <c r="H20" s="196"/>
      <c r="I20" s="197"/>
      <c r="J20" s="184"/>
      <c r="L20" s="203">
        <v>24.0</v>
      </c>
      <c r="M20" s="182">
        <v>30.0</v>
      </c>
      <c r="N20" s="263" t="str">
        <f>IFERROR(VLOOKUP(M20,'пр.взв'!$D$6:$Q$70,2,0),"")</f>
        <v>АХТЕМИРОВ Темирхан</v>
      </c>
      <c r="O20" s="263" t="str">
        <f>IFERROR(VLOOKUP(M20,'пр.взв'!$D$6:$Q$70,5,0),"")</f>
        <v>КМС</v>
      </c>
      <c r="P20" s="263" t="str">
        <f>IFERROR(VLOOKUP(M20,'пр.взв'!$D$6:$Q$70,6,0),"")</f>
        <v>ЦФО</v>
      </c>
      <c r="Q20" s="263" t="str">
        <f>IFERROR(VLOOKUP(M20,'пр.взв'!$D$6:$Q$70,8,0),"")</f>
        <v>Тверская</v>
      </c>
      <c r="R20" s="198"/>
      <c r="S20" s="199"/>
      <c r="T20" s="200"/>
      <c r="U20" s="201"/>
    </row>
    <row r="21" ht="12.75" customHeight="1">
      <c r="A21" s="88"/>
      <c r="B21" s="190">
        <v>61.0</v>
      </c>
      <c r="C21" s="263" t="str">
        <f>IFERROR(VLOOKUP(B21,'пр.взв'!$D$6:$Q$70,2,0),"")</f>
        <v/>
      </c>
      <c r="D21" s="263" t="str">
        <f>IFERROR(VLOOKUP(B21,'пр.взв'!$D$6:$Q$70,5,0),"")</f>
        <v/>
      </c>
      <c r="E21" s="263" t="str">
        <f>IFERROR(VLOOKUP(B21,'пр.взв'!$D$6:$Q$70,6,0),"")</f>
        <v/>
      </c>
      <c r="F21" s="263" t="str">
        <f>IFERROR(VLOOKUP(B21,'пр.взв'!$D$6:$Q$70,8,0),"")</f>
        <v/>
      </c>
      <c r="G21" s="193"/>
      <c r="H21" s="193"/>
      <c r="I21" s="194"/>
      <c r="J21" s="194"/>
      <c r="L21" s="180"/>
      <c r="M21" s="190">
        <v>62.0</v>
      </c>
      <c r="N21" s="263" t="str">
        <f>IFERROR(VLOOKUP(M21,'пр.взв'!$D$6:$Q$70,2,0),"")</f>
        <v/>
      </c>
      <c r="O21" s="263" t="str">
        <f>IFERROR(VLOOKUP(M21,'пр.взв'!$D$6:$Q$70,5,0),"")</f>
        <v/>
      </c>
      <c r="P21" s="263" t="str">
        <f>IFERROR(VLOOKUP(M21,'пр.взв'!$D$6:$Q$70,6,0),"")</f>
        <v/>
      </c>
      <c r="Q21" s="263" t="str">
        <f>IFERROR(VLOOKUP(M21,'пр.взв'!$D$6:$Q$70,8,0),"")</f>
        <v/>
      </c>
      <c r="R21" s="193"/>
      <c r="S21" s="193"/>
      <c r="T21" s="194"/>
      <c r="U21" s="194"/>
    </row>
    <row r="22" ht="13.5" customHeight="1">
      <c r="A22" s="181">
        <v>9.0</v>
      </c>
      <c r="B22" s="204">
        <v>3.0</v>
      </c>
      <c r="C22" s="263" t="str">
        <f>IFERROR(VLOOKUP(B22,'пр.взв'!$D$6:$Q$70,2,0),"")</f>
        <v>НОВИКОВ Никита</v>
      </c>
      <c r="D22" s="263" t="str">
        <f>IFERROR(VLOOKUP(B22,'пр.взв'!$D$6:$Q$70,5,0),"")</f>
        <v>КМС</v>
      </c>
      <c r="E22" s="263" t="str">
        <f>IFERROR(VLOOKUP(B22,'пр.взв'!$D$6:$Q$70,6,0),"")</f>
        <v>ПФО</v>
      </c>
      <c r="F22" s="263" t="str">
        <f>IFERROR(VLOOKUP(B22,'пр.взв'!$D$6:$Q$70,8,0),"")</f>
        <v>Р.Татарстан</v>
      </c>
      <c r="G22" s="185"/>
      <c r="H22" s="186"/>
      <c r="I22" s="187"/>
      <c r="J22" s="188"/>
      <c r="L22" s="205">
        <v>25.0</v>
      </c>
      <c r="M22" s="204">
        <v>4.0</v>
      </c>
      <c r="N22" s="263" t="str">
        <f>IFERROR(VLOOKUP(M22,'пр.взв'!$D$6:$Q$70,2,0),"")</f>
        <v>СОРОКИН Алексей</v>
      </c>
      <c r="O22" s="263" t="str">
        <f>IFERROR(VLOOKUP(M22,'пр.взв'!$D$6:$Q$70,5,0),"")</f>
        <v>КМС</v>
      </c>
      <c r="P22" s="263" t="str">
        <f>IFERROR(VLOOKUP(M22,'пр.взв'!$D$6:$Q$70,6,0),"")</f>
        <v>СЗФО</v>
      </c>
      <c r="Q22" s="263" t="str">
        <f>IFERROR(VLOOKUP(M22,'пр.взв'!$D$6:$Q$70,8,0),"")</f>
        <v>Р.Коми</v>
      </c>
      <c r="R22" s="185"/>
      <c r="S22" s="186"/>
      <c r="T22" s="187"/>
      <c r="U22" s="206"/>
    </row>
    <row r="23" ht="12.75" customHeight="1">
      <c r="A23" s="106"/>
      <c r="B23" s="190">
        <v>35.0</v>
      </c>
      <c r="C23" s="263" t="str">
        <f>IFERROR(VLOOKUP(B23,'пр.взв'!$D$6:$Q$70,2,0),"")</f>
        <v>БЕЛОНОГОВ Михаил</v>
      </c>
      <c r="D23" s="263" t="str">
        <f>IFERROR(VLOOKUP(B23,'пр.взв'!$D$6:$Q$70,5,0),"")</f>
        <v>МС</v>
      </c>
      <c r="E23" s="263" t="str">
        <f>IFERROR(VLOOKUP(B23,'пр.взв'!$D$6:$Q$70,6,0),"")</f>
        <v>ПФО</v>
      </c>
      <c r="F23" s="263" t="str">
        <f>IFERROR(VLOOKUP(B23,'пр.взв'!$D$6:$Q$70,8,0),"")</f>
        <v>Пермский</v>
      </c>
      <c r="G23" s="193"/>
      <c r="H23" s="193"/>
      <c r="I23" s="194"/>
      <c r="J23" s="194"/>
      <c r="L23" s="180"/>
      <c r="M23" s="190">
        <v>36.0</v>
      </c>
      <c r="N23" s="263" t="str">
        <f>IFERROR(VLOOKUP(M23,'пр.взв'!$D$6:$Q$70,2,0),"")</f>
        <v>АБДУЛАЗИЗОВ Камиль</v>
      </c>
      <c r="O23" s="263" t="str">
        <f>IFERROR(VLOOKUP(M23,'пр.взв'!$D$6:$Q$70,5,0),"")</f>
        <v>МСМК</v>
      </c>
      <c r="P23" s="263" t="str">
        <f>IFERROR(VLOOKUP(M23,'пр.взв'!$D$6:$Q$70,6,0),"")</f>
        <v>МОС</v>
      </c>
      <c r="Q23" s="263" t="str">
        <f>IFERROR(VLOOKUP(M23,'пр.взв'!$D$6:$Q$70,8,0),"")</f>
        <v>Москва</v>
      </c>
      <c r="R23" s="193"/>
      <c r="S23" s="193"/>
      <c r="T23" s="194"/>
      <c r="U23" s="194"/>
    </row>
    <row r="24" ht="12.75" customHeight="1">
      <c r="A24" s="181">
        <v>10.0</v>
      </c>
      <c r="B24" s="182">
        <v>19.0</v>
      </c>
      <c r="C24" s="263" t="str">
        <f>IFERROR(VLOOKUP(B24,'пр.взв'!$D$6:$Q$70,2,0),"")</f>
        <v>ПОНОМАРЕВ Павел</v>
      </c>
      <c r="D24" s="263" t="str">
        <f>IFERROR(VLOOKUP(B24,'пр.взв'!$D$6:$Q$70,5,0),"")</f>
        <v>КМС</v>
      </c>
      <c r="E24" s="263" t="str">
        <f>IFERROR(VLOOKUP(B24,'пр.взв'!$D$6:$Q$70,6,0),"")</f>
        <v>ЦФО</v>
      </c>
      <c r="F24" s="263" t="str">
        <f>IFERROR(VLOOKUP(B24,'пр.взв'!$D$6:$Q$70,8,0),"")</f>
        <v>Смоленская</v>
      </c>
      <c r="G24" s="195"/>
      <c r="H24" s="196"/>
      <c r="I24" s="197"/>
      <c r="J24" s="184"/>
      <c r="L24" s="189">
        <v>26.0</v>
      </c>
      <c r="M24" s="182">
        <v>20.0</v>
      </c>
      <c r="N24" s="263" t="str">
        <f>IFERROR(VLOOKUP(M24,'пр.взв'!$D$6:$Q$70,2,0),"")</f>
        <v>ЦУРКАН Алексей</v>
      </c>
      <c r="O24" s="263" t="str">
        <f>IFERROR(VLOOKUP(M24,'пр.взв'!$D$6:$Q$70,5,0),"")</f>
        <v>КМС</v>
      </c>
      <c r="P24" s="263" t="str">
        <f>IFERROR(VLOOKUP(M24,'пр.взв'!$D$6:$Q$70,6,0),"")</f>
        <v>ЦФО</v>
      </c>
      <c r="Q24" s="263" t="str">
        <f>IFERROR(VLOOKUP(M24,'пр.взв'!$D$6:$Q$70,8,0),"")</f>
        <v>Ярославская</v>
      </c>
      <c r="R24" s="195"/>
      <c r="S24" s="196"/>
      <c r="T24" s="197"/>
      <c r="U24" s="184"/>
    </row>
    <row r="25" ht="12.75" customHeight="1">
      <c r="A25" s="88"/>
      <c r="B25" s="190">
        <v>51.0</v>
      </c>
      <c r="C25" s="263" t="str">
        <f>IFERROR(VLOOKUP(B25,'пр.взв'!$D$6:$Q$70,2,0),"")</f>
        <v/>
      </c>
      <c r="D25" s="263" t="str">
        <f>IFERROR(VLOOKUP(B25,'пр.взв'!$D$6:$Q$70,5,0),"")</f>
        <v/>
      </c>
      <c r="E25" s="263" t="str">
        <f>IFERROR(VLOOKUP(B25,'пр.взв'!$D$6:$Q$70,6,0),"")</f>
        <v/>
      </c>
      <c r="F25" s="263" t="str">
        <f>IFERROR(VLOOKUP(B25,'пр.взв'!$D$6:$Q$70,8,0),"")</f>
        <v/>
      </c>
      <c r="G25" s="193"/>
      <c r="H25" s="193"/>
      <c r="I25" s="194"/>
      <c r="J25" s="194"/>
      <c r="L25" s="179"/>
      <c r="M25" s="190">
        <v>52.0</v>
      </c>
      <c r="N25" s="263" t="str">
        <f>IFERROR(VLOOKUP(M25,'пр.взв'!$D$6:$Q$70,2,0),"")</f>
        <v/>
      </c>
      <c r="O25" s="263" t="str">
        <f>IFERROR(VLOOKUP(M25,'пр.взв'!$D$6:$Q$70,5,0),"")</f>
        <v/>
      </c>
      <c r="P25" s="263" t="str">
        <f>IFERROR(VLOOKUP(M25,'пр.взв'!$D$6:$Q$70,6,0),"")</f>
        <v/>
      </c>
      <c r="Q25" s="263" t="str">
        <f>IFERROR(VLOOKUP(M25,'пр.взв'!$D$6:$Q$70,8,0),"")</f>
        <v/>
      </c>
      <c r="R25" s="193"/>
      <c r="S25" s="193"/>
      <c r="T25" s="194"/>
      <c r="U25" s="194"/>
    </row>
    <row r="26" ht="12.75" customHeight="1">
      <c r="A26" s="181">
        <v>11.0</v>
      </c>
      <c r="B26" s="182">
        <v>11.0</v>
      </c>
      <c r="C26" s="263" t="str">
        <f>IFERROR(VLOOKUP(B26,'пр.взв'!$D$6:$Q$70,2,0),"")</f>
        <v>КОЗЛОВ Даниил</v>
      </c>
      <c r="D26" s="263" t="str">
        <f>IFERROR(VLOOKUP(B26,'пр.взв'!$D$6:$Q$70,5,0),"")</f>
        <v>МС</v>
      </c>
      <c r="E26" s="263" t="str">
        <f>IFERROR(VLOOKUP(B26,'пр.взв'!$D$6:$Q$70,6,0),"")</f>
        <v>СПБ</v>
      </c>
      <c r="F26" s="263" t="str">
        <f>IFERROR(VLOOKUP(B26,'пр.взв'!$D$6:$Q$70,8,0),"")</f>
        <v>Санкт-Петербург</v>
      </c>
      <c r="G26" s="185"/>
      <c r="H26" s="186"/>
      <c r="I26" s="187"/>
      <c r="J26" s="188"/>
      <c r="L26" s="189">
        <v>27.0</v>
      </c>
      <c r="M26" s="182">
        <v>12.0</v>
      </c>
      <c r="N26" s="263" t="str">
        <f>IFERROR(VLOOKUP(M26,'пр.взв'!$D$6:$Q$70,2,0),"")</f>
        <v>СИРЕНКО Дмитрий</v>
      </c>
      <c r="O26" s="263" t="str">
        <f>IFERROR(VLOOKUP(M26,'пр.взв'!$D$6:$Q$70,5,0),"")</f>
        <v>МС</v>
      </c>
      <c r="P26" s="263" t="str">
        <f>IFERROR(VLOOKUP(M26,'пр.взв'!$D$6:$Q$70,6,0),"")</f>
        <v>ПФО</v>
      </c>
      <c r="Q26" s="263" t="str">
        <f>IFERROR(VLOOKUP(M26,'пр.взв'!$D$6:$Q$70,8,0),"")</f>
        <v>Нижегородская</v>
      </c>
      <c r="R26" s="185"/>
      <c r="S26" s="186"/>
      <c r="T26" s="187"/>
      <c r="U26" s="188"/>
    </row>
    <row r="27" ht="12.75" customHeight="1">
      <c r="A27" s="106"/>
      <c r="B27" s="190">
        <v>43.0</v>
      </c>
      <c r="C27" s="263" t="str">
        <f>IFERROR(VLOOKUP(B27,'пр.взв'!$D$6:$Q$70,2,0),"")</f>
        <v/>
      </c>
      <c r="D27" s="263" t="str">
        <f>IFERROR(VLOOKUP(B27,'пр.взв'!$D$6:$Q$70,5,0),"")</f>
        <v/>
      </c>
      <c r="E27" s="263" t="str">
        <f>IFERROR(VLOOKUP(B27,'пр.взв'!$D$6:$Q$70,6,0),"")</f>
        <v/>
      </c>
      <c r="F27" s="263" t="str">
        <f>IFERROR(VLOOKUP(B27,'пр.взв'!$D$6:$Q$70,8,0),"")</f>
        <v/>
      </c>
      <c r="G27" s="193"/>
      <c r="H27" s="193"/>
      <c r="I27" s="194"/>
      <c r="J27" s="194"/>
      <c r="L27" s="179"/>
      <c r="M27" s="190">
        <v>44.0</v>
      </c>
      <c r="N27" s="263" t="str">
        <f>IFERROR(VLOOKUP(M27,'пр.взв'!$D$6:$Q$70,2,0),"")</f>
        <v/>
      </c>
      <c r="O27" s="263" t="str">
        <f>IFERROR(VLOOKUP(M27,'пр.взв'!$D$6:$Q$70,5,0),"")</f>
        <v/>
      </c>
      <c r="P27" s="263" t="str">
        <f>IFERROR(VLOOKUP(M27,'пр.взв'!$D$6:$Q$70,6,0),"")</f>
        <v/>
      </c>
      <c r="Q27" s="263" t="str">
        <f>IFERROR(VLOOKUP(M27,'пр.взв'!$D$6:$Q$70,8,0),"")</f>
        <v/>
      </c>
      <c r="R27" s="193"/>
      <c r="S27" s="193"/>
      <c r="T27" s="194"/>
      <c r="U27" s="194"/>
    </row>
    <row r="28" ht="12.75" customHeight="1">
      <c r="A28" s="181">
        <v>12.0</v>
      </c>
      <c r="B28" s="182">
        <v>27.0</v>
      </c>
      <c r="C28" s="263" t="str">
        <f>IFERROR(VLOOKUP(B28,'пр.взв'!$D$6:$Q$70,2,0),"")</f>
        <v>ЗИННАТОВ Ролан</v>
      </c>
      <c r="D28" s="263" t="str">
        <f>IFERROR(VLOOKUP(B28,'пр.взв'!$D$6:$Q$70,5,0),"")</f>
        <v>МСМК</v>
      </c>
      <c r="E28" s="263" t="str">
        <f>IFERROR(VLOOKUP(B28,'пр.взв'!$D$6:$Q$70,6,0),"")</f>
        <v>ПФО</v>
      </c>
      <c r="F28" s="263" t="str">
        <f>IFERROR(VLOOKUP(B28,'пр.взв'!$D$6:$Q$70,8,0),"")</f>
        <v>Нижегородская</v>
      </c>
      <c r="G28" s="195"/>
      <c r="H28" s="196"/>
      <c r="I28" s="197"/>
      <c r="J28" s="184"/>
      <c r="L28" s="189">
        <v>28.0</v>
      </c>
      <c r="M28" s="182">
        <v>28.0</v>
      </c>
      <c r="N28" s="263" t="str">
        <f>IFERROR(VLOOKUP(M28,'пр.взв'!$D$6:$Q$70,2,0),"")</f>
        <v>АЛИБЕКОВ Джаддал</v>
      </c>
      <c r="O28" s="263" t="str">
        <f>IFERROR(VLOOKUP(M28,'пр.взв'!$D$6:$Q$70,5,0),"")</f>
        <v>МС</v>
      </c>
      <c r="P28" s="263" t="str">
        <f>IFERROR(VLOOKUP(M28,'пр.взв'!$D$6:$Q$70,6,0),"")</f>
        <v>СКФО</v>
      </c>
      <c r="Q28" s="263" t="str">
        <f>IFERROR(VLOOKUP(M28,'пр.взв'!$D$6:$Q$70,8,0),"")</f>
        <v>Чеченская</v>
      </c>
      <c r="R28" s="198"/>
      <c r="S28" s="199"/>
      <c r="T28" s="200"/>
      <c r="U28" s="201"/>
    </row>
    <row r="29" ht="12.75" customHeight="1">
      <c r="A29" s="88"/>
      <c r="B29" s="190">
        <v>59.0</v>
      </c>
      <c r="C29" s="263" t="str">
        <f>IFERROR(VLOOKUP(B29,'пр.взв'!$D$6:$Q$70,2,0),"")</f>
        <v/>
      </c>
      <c r="D29" s="263" t="str">
        <f>IFERROR(VLOOKUP(B29,'пр.взв'!$D$6:$Q$70,5,0),"")</f>
        <v/>
      </c>
      <c r="E29" s="263" t="str">
        <f>IFERROR(VLOOKUP(B29,'пр.взв'!$D$6:$Q$70,6,0),"")</f>
        <v/>
      </c>
      <c r="F29" s="263" t="str">
        <f>IFERROR(VLOOKUP(B29,'пр.взв'!$D$6:$Q$70,8,0),"")</f>
        <v/>
      </c>
      <c r="G29" s="193"/>
      <c r="H29" s="193"/>
      <c r="I29" s="194"/>
      <c r="J29" s="194"/>
      <c r="L29" s="179"/>
      <c r="M29" s="190">
        <v>60.0</v>
      </c>
      <c r="N29" s="263" t="str">
        <f>IFERROR(VLOOKUP(M29,'пр.взв'!$D$6:$Q$70,2,0),"")</f>
        <v/>
      </c>
      <c r="O29" s="263" t="str">
        <f>IFERROR(VLOOKUP(M29,'пр.взв'!$D$6:$Q$70,5,0),"")</f>
        <v/>
      </c>
      <c r="P29" s="263" t="str">
        <f>IFERROR(VLOOKUP(M29,'пр.взв'!$D$6:$Q$70,6,0),"")</f>
        <v/>
      </c>
      <c r="Q29" s="263" t="str">
        <f>IFERROR(VLOOKUP(M29,'пр.взв'!$D$6:$Q$70,8,0),"")</f>
        <v/>
      </c>
      <c r="R29" s="193"/>
      <c r="S29" s="193"/>
      <c r="T29" s="194"/>
      <c r="U29" s="194"/>
    </row>
    <row r="30" ht="12.75" customHeight="1">
      <c r="A30" s="181">
        <v>13.0</v>
      </c>
      <c r="B30" s="182">
        <v>7.0</v>
      </c>
      <c r="C30" s="263" t="str">
        <f>IFERROR(VLOOKUP(B30,'пр.взв'!$D$6:$Q$70,2,0),"")</f>
        <v>ПАДАЕВ Муслим</v>
      </c>
      <c r="D30" s="263" t="str">
        <f>IFERROR(VLOOKUP(B30,'пр.взв'!$D$6:$Q$70,5,0),"")</f>
        <v>КМС</v>
      </c>
      <c r="E30" s="263" t="str">
        <f>IFERROR(VLOOKUP(B30,'пр.взв'!$D$6:$Q$70,6,0),"")</f>
        <v>СКФО</v>
      </c>
      <c r="F30" s="263" t="str">
        <f>IFERROR(VLOOKUP(B30,'пр.взв'!$D$6:$Q$70,8,0),"")</f>
        <v>Чеченская</v>
      </c>
      <c r="G30" s="185"/>
      <c r="H30" s="186"/>
      <c r="I30" s="187"/>
      <c r="J30" s="188"/>
      <c r="L30" s="189">
        <v>29.0</v>
      </c>
      <c r="M30" s="182">
        <v>8.0</v>
      </c>
      <c r="N30" s="263" t="str">
        <f>IFERROR(VLOOKUP(M30,'пр.взв'!$D$6:$Q$70,2,0),"")</f>
        <v>ТАЛДИЕВ Рустам</v>
      </c>
      <c r="O30" s="263" t="str">
        <f>IFERROR(VLOOKUP(M30,'пр.взв'!$D$6:$Q$70,5,0),"")</f>
        <v>ЗМС</v>
      </c>
      <c r="P30" s="263" t="str">
        <f>IFERROR(VLOOKUP(M30,'пр.взв'!$D$6:$Q$70,6,0),"")</f>
        <v>СПБ</v>
      </c>
      <c r="Q30" s="263" t="str">
        <f>IFERROR(VLOOKUP(M30,'пр.взв'!$D$6:$Q$70,8,0),"")</f>
        <v>Санкт-Петербург</v>
      </c>
      <c r="R30" s="185"/>
      <c r="S30" s="186"/>
      <c r="T30" s="187"/>
      <c r="U30" s="188"/>
    </row>
    <row r="31" ht="12.75" customHeight="1">
      <c r="A31" s="106"/>
      <c r="B31" s="190">
        <v>39.0</v>
      </c>
      <c r="C31" s="263" t="str">
        <f>IFERROR(VLOOKUP(B31,'пр.взв'!$D$6:$Q$70,2,0),"")</f>
        <v/>
      </c>
      <c r="D31" s="263" t="str">
        <f>IFERROR(VLOOKUP(B31,'пр.взв'!$D$6:$Q$70,5,0),"")</f>
        <v/>
      </c>
      <c r="E31" s="263" t="str">
        <f>IFERROR(VLOOKUP(B31,'пр.взв'!$D$6:$Q$70,6,0),"")</f>
        <v/>
      </c>
      <c r="F31" s="263" t="str">
        <f>IFERROR(VLOOKUP(B31,'пр.взв'!$D$6:$Q$70,8,0),"")</f>
        <v/>
      </c>
      <c r="G31" s="193"/>
      <c r="H31" s="193"/>
      <c r="I31" s="194"/>
      <c r="J31" s="194"/>
      <c r="L31" s="179"/>
      <c r="M31" s="190">
        <v>40.0</v>
      </c>
      <c r="N31" s="263" t="str">
        <f>IFERROR(VLOOKUP(M31,'пр.взв'!$D$6:$Q$70,2,0),"")</f>
        <v/>
      </c>
      <c r="O31" s="263" t="str">
        <f>IFERROR(VLOOKUP(M31,'пр.взв'!$D$6:$Q$70,5,0),"")</f>
        <v/>
      </c>
      <c r="P31" s="263" t="str">
        <f>IFERROR(VLOOKUP(M31,'пр.взв'!$D$6:$Q$70,6,0),"")</f>
        <v/>
      </c>
      <c r="Q31" s="263" t="str">
        <f>IFERROR(VLOOKUP(M31,'пр.взв'!$D$6:$Q$70,8,0),"")</f>
        <v/>
      </c>
      <c r="R31" s="193"/>
      <c r="S31" s="193"/>
      <c r="T31" s="194"/>
      <c r="U31" s="194"/>
    </row>
    <row r="32" ht="12.75" customHeight="1">
      <c r="A32" s="181">
        <v>14.0</v>
      </c>
      <c r="B32" s="182">
        <v>23.0</v>
      </c>
      <c r="C32" s="263" t="str">
        <f>IFERROR(VLOOKUP(B32,'пр.взв'!$D$6:$Q$70,2,0),"")</f>
        <v>КОСЫРЕВ Филипп</v>
      </c>
      <c r="D32" s="263" t="str">
        <f>IFERROR(VLOOKUP(B32,'пр.взв'!$D$6:$Q$70,5,0),"")</f>
        <v>МС</v>
      </c>
      <c r="E32" s="263" t="str">
        <f>IFERROR(VLOOKUP(B32,'пр.взв'!$D$6:$Q$70,6,0),"")</f>
        <v>ЦФО</v>
      </c>
      <c r="F32" s="263" t="str">
        <f>IFERROR(VLOOKUP(B32,'пр.взв'!$D$6:$Q$70,8,0),"")</f>
        <v>Костромская</v>
      </c>
      <c r="G32" s="195"/>
      <c r="H32" s="196"/>
      <c r="I32" s="197"/>
      <c r="J32" s="184"/>
      <c r="L32" s="189">
        <v>30.0</v>
      </c>
      <c r="M32" s="182">
        <v>24.0</v>
      </c>
      <c r="N32" s="263" t="str">
        <f>IFERROR(VLOOKUP(M32,'пр.взв'!$D$6:$Q$70,2,0),"")</f>
        <v>БАРАХОЕВ Ахмет</v>
      </c>
      <c r="O32" s="263" t="str">
        <f>IFERROR(VLOOKUP(M32,'пр.взв'!$D$6:$Q$70,5,0),"")</f>
        <v>КМС</v>
      </c>
      <c r="P32" s="263" t="str">
        <f>IFERROR(VLOOKUP(M32,'пр.взв'!$D$6:$Q$70,6,0),"")</f>
        <v>СПБ</v>
      </c>
      <c r="Q32" s="263" t="str">
        <f>IFERROR(VLOOKUP(M32,'пр.взв'!$D$6:$Q$70,8,0),"")</f>
        <v>Санкт-Петербург</v>
      </c>
      <c r="R32" s="195"/>
      <c r="S32" s="196"/>
      <c r="T32" s="197"/>
      <c r="U32" s="184"/>
    </row>
    <row r="33" ht="12.75" customHeight="1">
      <c r="A33" s="88"/>
      <c r="B33" s="190">
        <v>55.0</v>
      </c>
      <c r="C33" s="263" t="str">
        <f>IFERROR(VLOOKUP(B33,'пр.взв'!$D$6:$Q$70,2,0),"")</f>
        <v/>
      </c>
      <c r="D33" s="263" t="str">
        <f>IFERROR(VLOOKUP(B33,'пр.взв'!$D$6:$Q$70,5,0),"")</f>
        <v/>
      </c>
      <c r="E33" s="263" t="str">
        <f>IFERROR(VLOOKUP(B33,'пр.взв'!$D$6:$Q$70,6,0),"")</f>
        <v/>
      </c>
      <c r="F33" s="263" t="str">
        <f>IFERROR(VLOOKUP(B33,'пр.взв'!$D$6:$Q$70,8,0),"")</f>
        <v/>
      </c>
      <c r="G33" s="193"/>
      <c r="H33" s="193"/>
      <c r="I33" s="194"/>
      <c r="J33" s="194"/>
      <c r="L33" s="179"/>
      <c r="M33" s="190">
        <v>56.0</v>
      </c>
      <c r="N33" s="263" t="str">
        <f>IFERROR(VLOOKUP(M33,'пр.взв'!$D$6:$Q$70,2,0),"")</f>
        <v/>
      </c>
      <c r="O33" s="263" t="str">
        <f>IFERROR(VLOOKUP(M33,'пр.взв'!$D$6:$Q$70,5,0),"")</f>
        <v/>
      </c>
      <c r="P33" s="263" t="str">
        <f>IFERROR(VLOOKUP(M33,'пр.взв'!$D$6:$Q$70,6,0),"")</f>
        <v/>
      </c>
      <c r="Q33" s="263" t="str">
        <f>IFERROR(VLOOKUP(M33,'пр.взв'!$D$6:$Q$70,8,0),"")</f>
        <v/>
      </c>
      <c r="R33" s="193"/>
      <c r="S33" s="193"/>
      <c r="T33" s="194"/>
      <c r="U33" s="194"/>
    </row>
    <row r="34" ht="12.75" customHeight="1">
      <c r="A34" s="181">
        <v>15.0</v>
      </c>
      <c r="B34" s="182">
        <v>15.0</v>
      </c>
      <c r="C34" s="263" t="str">
        <f>IFERROR(VLOOKUP(B34,'пр.взв'!$D$6:$Q$70,2,0),"")</f>
        <v>ОРЛОВ Егор</v>
      </c>
      <c r="D34" s="263" t="str">
        <f>IFERROR(VLOOKUP(B34,'пр.взв'!$D$6:$Q$70,5,0),"")</f>
        <v>МС</v>
      </c>
      <c r="E34" s="263" t="str">
        <f>IFERROR(VLOOKUP(B34,'пр.взв'!$D$6:$Q$70,6,0),"")</f>
        <v>ЦФО</v>
      </c>
      <c r="F34" s="263" t="str">
        <f>IFERROR(VLOOKUP(B34,'пр.взв'!$D$6:$Q$70,8,0),"")</f>
        <v>Ярославская</v>
      </c>
      <c r="G34" s="185"/>
      <c r="H34" s="186"/>
      <c r="I34" s="187"/>
      <c r="J34" s="188"/>
      <c r="L34" s="189">
        <v>31.0</v>
      </c>
      <c r="M34" s="182">
        <v>16.0</v>
      </c>
      <c r="N34" s="263" t="str">
        <f>IFERROR(VLOOKUP(M34,'пр.взв'!$D$6:$Q$70,2,0),"")</f>
        <v>МАГОМЕДАЛИЕВ Салих</v>
      </c>
      <c r="O34" s="263" t="str">
        <f>IFERROR(VLOOKUP(M34,'пр.взв'!$D$6:$Q$70,5,0),"")</f>
        <v>МС</v>
      </c>
      <c r="P34" s="263" t="str">
        <f>IFERROR(VLOOKUP(M34,'пр.взв'!$D$6:$Q$70,6,0),"")</f>
        <v>СКФО</v>
      </c>
      <c r="Q34" s="263" t="str">
        <f>IFERROR(VLOOKUP(M34,'пр.взв'!$D$6:$Q$70,8,0),"")</f>
        <v>Р.Дагестан</v>
      </c>
      <c r="R34" s="185"/>
      <c r="S34" s="186"/>
      <c r="T34" s="187"/>
      <c r="U34" s="188"/>
    </row>
    <row r="35" ht="12.75" customHeight="1">
      <c r="A35" s="106"/>
      <c r="B35" s="190">
        <v>47.0</v>
      </c>
      <c r="C35" s="263" t="str">
        <f>IFERROR(VLOOKUP(B35,'пр.взв'!$D$6:$Q$70,2,0),"")</f>
        <v/>
      </c>
      <c r="D35" s="263" t="str">
        <f>IFERROR(VLOOKUP(B35,'пр.взв'!$D$6:$Q$70,5,0),"")</f>
        <v/>
      </c>
      <c r="E35" s="263" t="str">
        <f>IFERROR(VLOOKUP(B35,'пр.взв'!$D$6:$Q$70,6,0),"")</f>
        <v/>
      </c>
      <c r="F35" s="263" t="str">
        <f>IFERROR(VLOOKUP(B35,'пр.взв'!$D$6:$Q$70,8,0),"")</f>
        <v/>
      </c>
      <c r="G35" s="193"/>
      <c r="H35" s="193"/>
      <c r="I35" s="194"/>
      <c r="J35" s="194"/>
      <c r="L35" s="179"/>
      <c r="M35" s="190">
        <v>48.0</v>
      </c>
      <c r="N35" s="263" t="str">
        <f>IFERROR(VLOOKUP(M35,'пр.взв'!$D$6:$Q$70,2,0),"")</f>
        <v/>
      </c>
      <c r="O35" s="263" t="str">
        <f>IFERROR(VLOOKUP(M35,'пр.взв'!$D$6:$Q$70,5,0),"")</f>
        <v/>
      </c>
      <c r="P35" s="263" t="str">
        <f>IFERROR(VLOOKUP(M35,'пр.взв'!$D$6:$Q$70,6,0),"")</f>
        <v/>
      </c>
      <c r="Q35" s="263" t="str">
        <f>IFERROR(VLOOKUP(M35,'пр.взв'!$D$6:$Q$70,8,0),"")</f>
        <v/>
      </c>
      <c r="R35" s="193"/>
      <c r="S35" s="193"/>
      <c r="T35" s="194"/>
      <c r="U35" s="194"/>
    </row>
    <row r="36" ht="12.75" customHeight="1">
      <c r="A36" s="203">
        <v>16.0</v>
      </c>
      <c r="B36" s="182">
        <v>31.0</v>
      </c>
      <c r="C36" s="263" t="str">
        <f>IFERROR(VLOOKUP(B36,'пр.взв'!$D$6:$Q$70,2,0),"")</f>
        <v>ЗАГИДОВ Далгат</v>
      </c>
      <c r="D36" s="263" t="str">
        <f>IFERROR(VLOOKUP(B36,'пр.взв'!$D$6:$Q$70,5,0),"")</f>
        <v>МС</v>
      </c>
      <c r="E36" s="263" t="str">
        <f>IFERROR(VLOOKUP(B36,'пр.взв'!$D$6:$Q$70,6,0),"")</f>
        <v>СКФО</v>
      </c>
      <c r="F36" s="263" t="str">
        <f>IFERROR(VLOOKUP(B36,'пр.взв'!$D$6:$Q$70,8,0),"")</f>
        <v>Р.Дагестан</v>
      </c>
      <c r="G36" s="198"/>
      <c r="H36" s="199"/>
      <c r="I36" s="200"/>
      <c r="J36" s="201"/>
      <c r="L36" s="189">
        <v>32.0</v>
      </c>
      <c r="M36" s="182">
        <v>32.0</v>
      </c>
      <c r="N36" s="263" t="str">
        <f>IFERROR(VLOOKUP(M36,'пр.взв'!$D$6:$Q$70,2,0),"")</f>
        <v>НИЛОВ Дмитрий</v>
      </c>
      <c r="O36" s="263" t="str">
        <f>IFERROR(VLOOKUP(M36,'пр.взв'!$D$6:$Q$70,5,0),"")</f>
        <v>МС</v>
      </c>
      <c r="P36" s="263" t="str">
        <f>IFERROR(VLOOKUP(M36,'пр.взв'!$D$6:$Q$70,6,0),"")</f>
        <v>СФО</v>
      </c>
      <c r="Q36" s="263" t="str">
        <f>IFERROR(VLOOKUP(M36,'пр.взв'!$D$6:$Q$70,8,0),"")</f>
        <v>Новосибирская</v>
      </c>
      <c r="R36" s="198"/>
      <c r="S36" s="199"/>
      <c r="T36" s="200"/>
      <c r="U36" s="201"/>
    </row>
    <row r="37" ht="12.75" customHeight="1">
      <c r="A37" s="180"/>
      <c r="B37" s="190">
        <v>63.0</v>
      </c>
      <c r="C37" s="263" t="str">
        <f>IFERROR(VLOOKUP(B37,'пр.взв'!$D$6:$Q$70,2,0),"")</f>
        <v/>
      </c>
      <c r="D37" s="263" t="str">
        <f>IFERROR(VLOOKUP(B37,'пр.взв'!$D$6:$Q$70,5,0),"")</f>
        <v/>
      </c>
      <c r="E37" s="263" t="str">
        <f>IFERROR(VLOOKUP(B37,'пр.взв'!$D$6:$Q$70,6,0),"")</f>
        <v/>
      </c>
      <c r="F37" s="263" t="str">
        <f>IFERROR(VLOOKUP(B37,'пр.взв'!$D$6:$Q$70,8,0),"")</f>
        <v/>
      </c>
      <c r="G37" s="193"/>
      <c r="H37" s="193"/>
      <c r="I37" s="194"/>
      <c r="J37" s="194"/>
      <c r="L37" s="179"/>
      <c r="M37" s="190">
        <v>64.0</v>
      </c>
      <c r="N37" s="263" t="str">
        <f>IFERROR(VLOOKUP(M37,'пр.взв'!$D$6:$Q$70,2,0),"")</f>
        <v/>
      </c>
      <c r="O37" s="263" t="str">
        <f>IFERROR(VLOOKUP(M37,'пр.взв'!$D$6:$Q$70,5,0),"")</f>
        <v/>
      </c>
      <c r="P37" s="263" t="str">
        <f>IFERROR(VLOOKUP(M37,'пр.взв'!$D$6:$Q$70,6,0),"")</f>
        <v/>
      </c>
      <c r="Q37" s="263" t="str">
        <f>IFERROR(VLOOKUP(M37,'пр.взв'!$D$6:$Q$70,8,0),"")</f>
        <v/>
      </c>
      <c r="R37" s="193"/>
      <c r="S37" s="193"/>
      <c r="T37" s="194"/>
      <c r="U37" s="194"/>
    </row>
    <row r="38" ht="25.5" customHeight="1">
      <c r="B38" s="167" t="s">
        <v>286</v>
      </c>
      <c r="C38" s="168" t="s">
        <v>287</v>
      </c>
      <c r="D38" s="169"/>
      <c r="E38" s="169"/>
      <c r="F38" s="169" t="s">
        <v>297</v>
      </c>
      <c r="G38" s="167" t="str">
        <f>'пр.взв'!$D$4</f>
        <v/>
      </c>
      <c r="H38" s="168"/>
      <c r="I38" s="168"/>
      <c r="J38" s="168"/>
      <c r="L38" s="168"/>
      <c r="M38" s="167" t="s">
        <v>289</v>
      </c>
      <c r="N38" s="168" t="s">
        <v>287</v>
      </c>
      <c r="O38" s="169"/>
      <c r="P38" s="169"/>
      <c r="Q38" s="169" t="s">
        <v>297</v>
      </c>
      <c r="R38" s="167" t="str">
        <f>'пр.взв'!$D$4</f>
        <v/>
      </c>
      <c r="S38" s="168"/>
      <c r="T38" s="168"/>
      <c r="U38" s="168"/>
    </row>
    <row r="39" ht="12.75" customHeight="1">
      <c r="A39" s="170" t="s">
        <v>290</v>
      </c>
      <c r="B39" s="171" t="s">
        <v>9</v>
      </c>
      <c r="C39" s="172" t="s">
        <v>10</v>
      </c>
      <c r="D39" s="173" t="s">
        <v>291</v>
      </c>
      <c r="E39" s="174" t="s">
        <v>292</v>
      </c>
      <c r="F39" s="175"/>
      <c r="G39" s="172" t="s">
        <v>293</v>
      </c>
      <c r="H39" s="176" t="s">
        <v>294</v>
      </c>
      <c r="I39" s="173" t="s">
        <v>298</v>
      </c>
      <c r="J39" s="177" t="s">
        <v>296</v>
      </c>
      <c r="L39" s="170" t="s">
        <v>290</v>
      </c>
      <c r="M39" s="171" t="s">
        <v>9</v>
      </c>
      <c r="N39" s="172" t="s">
        <v>10</v>
      </c>
      <c r="O39" s="173" t="s">
        <v>291</v>
      </c>
      <c r="P39" s="174" t="s">
        <v>292</v>
      </c>
      <c r="Q39" s="175"/>
      <c r="R39" s="172" t="s">
        <v>293</v>
      </c>
      <c r="S39" s="176" t="s">
        <v>294</v>
      </c>
      <c r="T39" s="173" t="s">
        <v>298</v>
      </c>
      <c r="U39" s="177" t="s">
        <v>296</v>
      </c>
    </row>
    <row r="40" ht="12.75" customHeight="1">
      <c r="A40" s="178"/>
      <c r="B40" s="94"/>
      <c r="C40" s="179"/>
      <c r="D40" s="179"/>
      <c r="E40" s="106"/>
      <c r="F40" s="112"/>
      <c r="G40" s="179"/>
      <c r="H40" s="179"/>
      <c r="I40" s="179"/>
      <c r="J40" s="180"/>
      <c r="L40" s="178"/>
      <c r="M40" s="94"/>
      <c r="N40" s="179"/>
      <c r="O40" s="179"/>
      <c r="P40" s="106"/>
      <c r="Q40" s="112"/>
      <c r="R40" s="179"/>
      <c r="S40" s="179"/>
      <c r="T40" s="179"/>
      <c r="U40" s="180"/>
    </row>
    <row r="41" ht="13.5" customHeight="1">
      <c r="A41" s="181">
        <v>1.0</v>
      </c>
      <c r="B41" s="182" t="str">
        <f>'пр.хода'!E6</f>
        <v/>
      </c>
      <c r="C41" s="263" t="str">
        <f>IFERROR(VLOOKUP(B41,'пр.взв'!$D$6:$Q$70,2,0),"")</f>
        <v/>
      </c>
      <c r="D41" s="263" t="str">
        <f>IFERROR(VLOOKUP(B41,'пр.взв'!$D$6:$Q$70,5,0),"")</f>
        <v/>
      </c>
      <c r="E41" s="263" t="str">
        <f>IFERROR(VLOOKUP(B41,'пр.взв'!$D$6:$Q$70,6,0),"")</f>
        <v/>
      </c>
      <c r="F41" s="263" t="str">
        <f>IFERROR(VLOOKUP(B41,'пр.взв'!$D$6:$Q$70,8,0),"")</f>
        <v/>
      </c>
      <c r="G41" s="208"/>
      <c r="H41" s="182"/>
      <c r="I41" s="209"/>
      <c r="J41" s="208"/>
      <c r="L41" s="189">
        <v>9.0</v>
      </c>
      <c r="M41" s="182" t="str">
        <f>'пр.хода'!AA6</f>
        <v/>
      </c>
      <c r="N41" s="263" t="str">
        <f>IFERROR(VLOOKUP(M41,'пр.взв'!$D$6:$Q$70,2,0),"")</f>
        <v/>
      </c>
      <c r="O41" s="263" t="str">
        <f>IFERROR(VLOOKUP(M41,'пр.взв'!$D$6:$Q$70,5,0),"")</f>
        <v/>
      </c>
      <c r="P41" s="263" t="str">
        <f>IFERROR(VLOOKUP(M41,'пр.взв'!$D$6:$Q$70,6,0),"")</f>
        <v/>
      </c>
      <c r="Q41" s="263" t="str">
        <f>IFERROR(VLOOKUP(M41,'пр.взв'!$D$6:$Q$70,8,0),"")</f>
        <v/>
      </c>
      <c r="R41" s="185"/>
      <c r="S41" s="186"/>
      <c r="T41" s="187"/>
      <c r="U41" s="188"/>
    </row>
    <row r="42" ht="12.75" customHeight="1">
      <c r="A42" s="106"/>
      <c r="B42" s="190">
        <f>'пр.хода'!E10</f>
        <v>17</v>
      </c>
      <c r="C42" s="263" t="str">
        <f>IFERROR(VLOOKUP(B42,'пр.взв'!$D$6:$Q$70,2,0),"")</f>
        <v>ЭСКИЕВ Рузбек</v>
      </c>
      <c r="D42" s="263" t="str">
        <f>IFERROR(VLOOKUP(B42,'пр.взв'!$D$6:$Q$70,5,0),"")</f>
        <v>МС</v>
      </c>
      <c r="E42" s="263" t="str">
        <f>IFERROR(VLOOKUP(B42,'пр.взв'!$D$6:$Q$70,6,0),"")</f>
        <v>СКФО</v>
      </c>
      <c r="F42" s="263" t="str">
        <f>IFERROR(VLOOKUP(B42,'пр.взв'!$D$6:$Q$70,8,0),"")</f>
        <v>Чеченская</v>
      </c>
      <c r="G42" s="192"/>
      <c r="H42" s="190"/>
      <c r="I42" s="191"/>
      <c r="J42" s="192"/>
      <c r="L42" s="179"/>
      <c r="M42" s="190">
        <f>'пр.хода'!AA10</f>
        <v>18</v>
      </c>
      <c r="N42" s="263" t="str">
        <f>IFERROR(VLOOKUP(M42,'пр.взв'!$D$6:$Q$70,2,0),"")</f>
        <v>ГЛАЗЫРИН Александр</v>
      </c>
      <c r="O42" s="263" t="str">
        <f>IFERROR(VLOOKUP(M42,'пр.взв'!$D$6:$Q$70,5,0),"")</f>
        <v>КМС</v>
      </c>
      <c r="P42" s="263" t="str">
        <f>IFERROR(VLOOKUP(M42,'пр.взв'!$D$6:$Q$70,6,0),"")</f>
        <v>ПФО</v>
      </c>
      <c r="Q42" s="263" t="str">
        <f>IFERROR(VLOOKUP(M42,'пр.взв'!$D$6:$Q$70,8,0),"")</f>
        <v>Пермский</v>
      </c>
      <c r="R42" s="193"/>
      <c r="S42" s="193"/>
      <c r="T42" s="194"/>
      <c r="U42" s="194"/>
    </row>
    <row r="43" ht="12.75" customHeight="1">
      <c r="A43" s="181">
        <v>2.0</v>
      </c>
      <c r="B43" s="182">
        <f>'пр.хода'!E14</f>
        <v>9</v>
      </c>
      <c r="C43" s="263" t="str">
        <f>IFERROR(VLOOKUP(B43,'пр.взв'!$D$6:$Q$70,2,0),"")</f>
        <v>ДУГУЖЕВ Азамат</v>
      </c>
      <c r="D43" s="263" t="str">
        <f>IFERROR(VLOOKUP(B43,'пр.взв'!$D$6:$Q$70,5,0),"")</f>
        <v>МС</v>
      </c>
      <c r="E43" s="263" t="str">
        <f>IFERROR(VLOOKUP(B43,'пр.взв'!$D$6:$Q$70,6,0),"")</f>
        <v>СПБ</v>
      </c>
      <c r="F43" s="263" t="str">
        <f>IFERROR(VLOOKUP(B43,'пр.взв'!$D$6:$Q$70,8,0),"")</f>
        <v>Санкт-Петербург</v>
      </c>
      <c r="G43" s="184"/>
      <c r="H43" s="182"/>
      <c r="I43" s="183"/>
      <c r="J43" s="184"/>
      <c r="L43" s="189">
        <v>10.0</v>
      </c>
      <c r="M43" s="182">
        <f>'пр.хода'!AA14</f>
        <v>10</v>
      </c>
      <c r="N43" s="263" t="str">
        <f>IFERROR(VLOOKUP(M43,'пр.взв'!$D$6:$Q$70,2,0),"")</f>
        <v>ДАМДИНОВ Бато</v>
      </c>
      <c r="O43" s="263" t="str">
        <f>IFERROR(VLOOKUP(M43,'пр.взв'!$D$6:$Q$70,5,0),"")</f>
        <v>МС</v>
      </c>
      <c r="P43" s="263" t="str">
        <f>IFERROR(VLOOKUP(M43,'пр.взв'!$D$6:$Q$70,6,0),"")</f>
        <v>ДВФО</v>
      </c>
      <c r="Q43" s="263" t="str">
        <f>IFERROR(VLOOKUP(M43,'пр.взв'!$D$6:$Q$70,8,0),"")</f>
        <v>Р.Бурятия</v>
      </c>
      <c r="R43" s="195"/>
      <c r="S43" s="196"/>
      <c r="T43" s="197"/>
      <c r="U43" s="184"/>
    </row>
    <row r="44" ht="12.75" customHeight="1">
      <c r="A44" s="106"/>
      <c r="B44" s="190">
        <f>'пр.хода'!E18</f>
        <v>25</v>
      </c>
      <c r="C44" s="263" t="str">
        <f>IFERROR(VLOOKUP(B44,'пр.взв'!$D$6:$Q$70,2,0),"")</f>
        <v>ШЕИН Дмитрий</v>
      </c>
      <c r="D44" s="263" t="str">
        <f>IFERROR(VLOOKUP(B44,'пр.взв'!$D$6:$Q$70,5,0),"")</f>
        <v>КМС</v>
      </c>
      <c r="E44" s="263" t="str">
        <f>IFERROR(VLOOKUP(B44,'пр.взв'!$D$6:$Q$70,6,0),"")</f>
        <v>ПФО</v>
      </c>
      <c r="F44" s="263" t="str">
        <f>IFERROR(VLOOKUP(B44,'пр.взв'!$D$6:$Q$70,8,0),"")</f>
        <v>Пермский</v>
      </c>
      <c r="G44" s="192"/>
      <c r="H44" s="190"/>
      <c r="I44" s="191"/>
      <c r="J44" s="192"/>
      <c r="L44" s="179"/>
      <c r="M44" s="190">
        <f>'пр.хода'!AA18</f>
        <v>26</v>
      </c>
      <c r="N44" s="263" t="str">
        <f>IFERROR(VLOOKUP(M44,'пр.взв'!$D$6:$Q$70,2,0),"")</f>
        <v>ДУЛОВ Владислав</v>
      </c>
      <c r="O44" s="263" t="str">
        <f>IFERROR(VLOOKUP(M44,'пр.взв'!$D$6:$Q$70,5,0),"")</f>
        <v>КМС</v>
      </c>
      <c r="P44" s="263" t="str">
        <f>IFERROR(VLOOKUP(M44,'пр.взв'!$D$6:$Q$70,6,0),"")</f>
        <v>ПФО</v>
      </c>
      <c r="Q44" s="263" t="str">
        <f>IFERROR(VLOOKUP(M44,'пр.взв'!$D$6:$Q$70,8,0),"")</f>
        <v>Р.Башкортостан</v>
      </c>
      <c r="R44" s="193"/>
      <c r="S44" s="193"/>
      <c r="T44" s="194"/>
      <c r="U44" s="194"/>
    </row>
    <row r="45" ht="12.75" customHeight="1">
      <c r="A45" s="181">
        <v>3.0</v>
      </c>
      <c r="B45" s="182">
        <f>'пр.хода'!E22</f>
        <v>5</v>
      </c>
      <c r="C45" s="263" t="str">
        <f>IFERROR(VLOOKUP(B45,'пр.взв'!$D$6:$Q$70,2,0),"")</f>
        <v>КРАСАВЦЕВ Александр</v>
      </c>
      <c r="D45" s="263" t="str">
        <f>IFERROR(VLOOKUP(B45,'пр.взв'!$D$6:$Q$70,5,0),"")</f>
        <v>МС</v>
      </c>
      <c r="E45" s="263" t="str">
        <f>IFERROR(VLOOKUP(B45,'пр.взв'!$D$6:$Q$70,6,0),"")</f>
        <v>ЦФО</v>
      </c>
      <c r="F45" s="263" t="str">
        <f>IFERROR(VLOOKUP(B45,'пр.взв'!$D$6:$Q$70,8,0),"")</f>
        <v>Московская</v>
      </c>
      <c r="G45" s="208"/>
      <c r="H45" s="182"/>
      <c r="I45" s="209"/>
      <c r="J45" s="208"/>
      <c r="L45" s="189">
        <v>11.0</v>
      </c>
      <c r="M45" s="182">
        <f>'пр.хода'!AA22</f>
        <v>6</v>
      </c>
      <c r="N45" s="263" t="str">
        <f>IFERROR(VLOOKUP(M45,'пр.взв'!$D$6:$Q$70,2,0),"")</f>
        <v>САИДОВ Магомед</v>
      </c>
      <c r="O45" s="263" t="str">
        <f>IFERROR(VLOOKUP(M45,'пр.взв'!$D$6:$Q$70,5,0),"")</f>
        <v>КМС</v>
      </c>
      <c r="P45" s="263" t="str">
        <f>IFERROR(VLOOKUP(M45,'пр.взв'!$D$6:$Q$70,6,0),"")</f>
        <v>СКФО</v>
      </c>
      <c r="Q45" s="263" t="str">
        <f>IFERROR(VLOOKUP(M45,'пр.взв'!$D$6:$Q$70,8,0),"")</f>
        <v>Р.Дагестан</v>
      </c>
      <c r="R45" s="185"/>
      <c r="S45" s="186"/>
      <c r="T45" s="187"/>
      <c r="U45" s="188"/>
    </row>
    <row r="46" ht="12.75" customHeight="1">
      <c r="A46" s="106"/>
      <c r="B46" s="190">
        <f>'пр.хода'!E26</f>
        <v>21</v>
      </c>
      <c r="C46" s="263" t="str">
        <f>IFERROR(VLOOKUP(B46,'пр.взв'!$D$6:$Q$70,2,0),"")</f>
        <v>ПОДОЙНИЦЫН Константин</v>
      </c>
      <c r="D46" s="263" t="str">
        <f>IFERROR(VLOOKUP(B46,'пр.взв'!$D$6:$Q$70,5,0),"")</f>
        <v>КМС</v>
      </c>
      <c r="E46" s="263" t="str">
        <f>IFERROR(VLOOKUP(B46,'пр.взв'!$D$6:$Q$70,6,0),"")</f>
        <v>ДВФО</v>
      </c>
      <c r="F46" s="263" t="str">
        <f>IFERROR(VLOOKUP(B46,'пр.взв'!$D$6:$Q$70,8,0),"")</f>
        <v>Р.Бурятия</v>
      </c>
      <c r="G46" s="192"/>
      <c r="H46" s="190"/>
      <c r="I46" s="191"/>
      <c r="J46" s="192"/>
      <c r="L46" s="179"/>
      <c r="M46" s="190">
        <f>'пр.хода'!AA26</f>
        <v>22</v>
      </c>
      <c r="N46" s="263" t="str">
        <f>IFERROR(VLOOKUP(M46,'пр.взв'!$D$6:$Q$70,2,0),"")</f>
        <v>ЗАЙНУТДИНОВ Ренас</v>
      </c>
      <c r="O46" s="263" t="str">
        <f>IFERROR(VLOOKUP(M46,'пр.взв'!$D$6:$Q$70,5,0),"")</f>
        <v>МСМК</v>
      </c>
      <c r="P46" s="263" t="str">
        <f>IFERROR(VLOOKUP(M46,'пр.взв'!$D$6:$Q$70,6,0),"")</f>
        <v>ПФО</v>
      </c>
      <c r="Q46" s="263" t="str">
        <f>IFERROR(VLOOKUP(M46,'пр.взв'!$D$6:$Q$70,8,0),"")</f>
        <v>Р.Татарстан</v>
      </c>
      <c r="R46" s="193"/>
      <c r="S46" s="193"/>
      <c r="T46" s="194"/>
      <c r="U46" s="194"/>
    </row>
    <row r="47" ht="12.75" customHeight="1">
      <c r="A47" s="181">
        <v>4.0</v>
      </c>
      <c r="B47" s="182">
        <f>'пр.хода'!E30</f>
        <v>13</v>
      </c>
      <c r="C47" s="263" t="str">
        <f>IFERROR(VLOOKUP(B47,'пр.взв'!$D$6:$Q$70,2,0),"")</f>
        <v>БОГАЧЕВ Сергей</v>
      </c>
      <c r="D47" s="263" t="str">
        <f>IFERROR(VLOOKUP(B47,'пр.взв'!$D$6:$Q$70,5,0),"")</f>
        <v>КМС</v>
      </c>
      <c r="E47" s="263" t="str">
        <f>IFERROR(VLOOKUP(B47,'пр.взв'!$D$6:$Q$70,6,0),"")</f>
        <v>СФО</v>
      </c>
      <c r="F47" s="263" t="str">
        <f>IFERROR(VLOOKUP(B47,'пр.взв'!$D$6:$Q$70,8,0),"")</f>
        <v>Красноярский</v>
      </c>
      <c r="G47" s="184"/>
      <c r="H47" s="182"/>
      <c r="I47" s="183"/>
      <c r="J47" s="184"/>
      <c r="L47" s="189">
        <v>12.0</v>
      </c>
      <c r="M47" s="182">
        <f>'пр.хода'!AA30</f>
        <v>14</v>
      </c>
      <c r="N47" s="263" t="str">
        <f>IFERROR(VLOOKUP(M47,'пр.взв'!$D$6:$Q$70,2,0),"")</f>
        <v>КОБЕНОВ Степан</v>
      </c>
      <c r="O47" s="263" t="str">
        <f>IFERROR(VLOOKUP(M47,'пр.взв'!$D$6:$Q$70,5,0),"")</f>
        <v>ЗМС</v>
      </c>
      <c r="P47" s="263" t="str">
        <f>IFERROR(VLOOKUP(M47,'пр.взв'!$D$6:$Q$70,6,0),"")</f>
        <v>СФО</v>
      </c>
      <c r="Q47" s="263" t="str">
        <f>IFERROR(VLOOKUP(M47,'пр.взв'!$D$6:$Q$70,8,0),"")</f>
        <v>Р.Алтай</v>
      </c>
      <c r="R47" s="198"/>
      <c r="S47" s="199"/>
      <c r="T47" s="200"/>
      <c r="U47" s="201"/>
    </row>
    <row r="48" ht="12.75" customHeight="1">
      <c r="A48" s="106"/>
      <c r="B48" s="190">
        <f>'пр.хода'!E34</f>
        <v>29</v>
      </c>
      <c r="C48" s="263" t="str">
        <f>IFERROR(VLOOKUP(B48,'пр.взв'!$D$6:$Q$70,2,0),"")</f>
        <v>ПОДКОВАЛЬНИКОВ Никита</v>
      </c>
      <c r="D48" s="263" t="str">
        <f>IFERROR(VLOOKUP(B48,'пр.взв'!$D$6:$Q$70,5,0),"")</f>
        <v>МС</v>
      </c>
      <c r="E48" s="263" t="str">
        <f>IFERROR(VLOOKUP(B48,'пр.взв'!$D$6:$Q$70,6,0),"")</f>
        <v>ПФО</v>
      </c>
      <c r="F48" s="263" t="str">
        <f>IFERROR(VLOOKUP(B48,'пр.взв'!$D$6:$Q$70,8,0),"")</f>
        <v>Самарская</v>
      </c>
      <c r="G48" s="192"/>
      <c r="H48" s="190"/>
      <c r="I48" s="191"/>
      <c r="J48" s="192"/>
      <c r="L48" s="179"/>
      <c r="M48" s="190">
        <f>'пр.хода'!AA34</f>
        <v>30</v>
      </c>
      <c r="N48" s="263" t="str">
        <f>IFERROR(VLOOKUP(M48,'пр.взв'!$D$6:$Q$70,2,0),"")</f>
        <v>АХТЕМИРОВ Темирхан</v>
      </c>
      <c r="O48" s="263" t="str">
        <f>IFERROR(VLOOKUP(M48,'пр.взв'!$D$6:$Q$70,5,0),"")</f>
        <v>КМС</v>
      </c>
      <c r="P48" s="263" t="str">
        <f>IFERROR(VLOOKUP(M48,'пр.взв'!$D$6:$Q$70,6,0),"")</f>
        <v>ЦФО</v>
      </c>
      <c r="Q48" s="263" t="str">
        <f>IFERROR(VLOOKUP(M48,'пр.взв'!$D$6:$Q$70,8,0),"")</f>
        <v>Тверская</v>
      </c>
      <c r="R48" s="193"/>
      <c r="S48" s="193"/>
      <c r="T48" s="194"/>
      <c r="U48" s="194"/>
    </row>
    <row r="49" ht="12.75" customHeight="1">
      <c r="A49" s="202">
        <v>5.0</v>
      </c>
      <c r="B49" s="182" t="str">
        <f>'пр.хода'!E39</f>
        <v/>
      </c>
      <c r="C49" s="263" t="str">
        <f>IFERROR(VLOOKUP(B49,'пр.взв'!$D$6:$Q$70,2,0),"")</f>
        <v/>
      </c>
      <c r="D49" s="263" t="str">
        <f>IFERROR(VLOOKUP(B49,'пр.взв'!$D$6:$Q$70,5,0),"")</f>
        <v/>
      </c>
      <c r="E49" s="263" t="str">
        <f>IFERROR(VLOOKUP(B49,'пр.взв'!$D$6:$Q$70,6,0),"")</f>
        <v/>
      </c>
      <c r="F49" s="263" t="str">
        <f>IFERROR(VLOOKUP(B49,'пр.взв'!$D$6:$Q$70,8,0),"")</f>
        <v/>
      </c>
      <c r="G49" s="208"/>
      <c r="H49" s="182"/>
      <c r="I49" s="209"/>
      <c r="J49" s="208"/>
      <c r="L49" s="189">
        <v>13.0</v>
      </c>
      <c r="M49" s="182" t="str">
        <f>'пр.хода'!AA39</f>
        <v/>
      </c>
      <c r="N49" s="263" t="str">
        <f>IFERROR(VLOOKUP(M49,'пр.взв'!$D$6:$Q$70,2,0),"")</f>
        <v/>
      </c>
      <c r="O49" s="263" t="str">
        <f>IFERROR(VLOOKUP(M49,'пр.взв'!$D$6:$Q$70,5,0),"")</f>
        <v/>
      </c>
      <c r="P49" s="263" t="str">
        <f>IFERROR(VLOOKUP(M49,'пр.взв'!$D$6:$Q$70,6,0),"")</f>
        <v/>
      </c>
      <c r="Q49" s="263" t="str">
        <f>IFERROR(VLOOKUP(M49,'пр.взв'!$D$6:$Q$70,8,0),"")</f>
        <v/>
      </c>
      <c r="R49" s="185"/>
      <c r="S49" s="186"/>
      <c r="T49" s="187"/>
      <c r="U49" s="188"/>
    </row>
    <row r="50" ht="12.75" customHeight="1">
      <c r="A50" s="106"/>
      <c r="B50" s="190">
        <f>'пр.хода'!E43</f>
        <v>19</v>
      </c>
      <c r="C50" s="263" t="str">
        <f>IFERROR(VLOOKUP(B50,'пр.взв'!$D$6:$Q$70,2,0),"")</f>
        <v>ПОНОМАРЕВ Павел</v>
      </c>
      <c r="D50" s="263" t="str">
        <f>IFERROR(VLOOKUP(B50,'пр.взв'!$D$6:$Q$70,5,0),"")</f>
        <v>КМС</v>
      </c>
      <c r="E50" s="263" t="str">
        <f>IFERROR(VLOOKUP(B50,'пр.взв'!$D$6:$Q$70,6,0),"")</f>
        <v>ЦФО</v>
      </c>
      <c r="F50" s="263" t="str">
        <f>IFERROR(VLOOKUP(B50,'пр.взв'!$D$6:$Q$70,8,0),"")</f>
        <v>Смоленская</v>
      </c>
      <c r="G50" s="192"/>
      <c r="H50" s="190"/>
      <c r="I50" s="191"/>
      <c r="J50" s="192"/>
      <c r="L50" s="179"/>
      <c r="M50" s="190">
        <f>'пр.хода'!AA43</f>
        <v>20</v>
      </c>
      <c r="N50" s="263" t="str">
        <f>IFERROR(VLOOKUP(M50,'пр.взв'!$D$6:$Q$70,2,0),"")</f>
        <v>ЦУРКАН Алексей</v>
      </c>
      <c r="O50" s="263" t="str">
        <f>IFERROR(VLOOKUP(M50,'пр.взв'!$D$6:$Q$70,5,0),"")</f>
        <v>КМС</v>
      </c>
      <c r="P50" s="263" t="str">
        <f>IFERROR(VLOOKUP(M50,'пр.взв'!$D$6:$Q$70,6,0),"")</f>
        <v>ЦФО</v>
      </c>
      <c r="Q50" s="263" t="str">
        <f>IFERROR(VLOOKUP(M50,'пр.взв'!$D$6:$Q$70,8,0),"")</f>
        <v>Ярославская</v>
      </c>
      <c r="R50" s="193"/>
      <c r="S50" s="193"/>
      <c r="T50" s="194"/>
      <c r="U50" s="194"/>
    </row>
    <row r="51" ht="12.75" customHeight="1">
      <c r="A51" s="181">
        <v>6.0</v>
      </c>
      <c r="B51" s="182">
        <f>'пр.хода'!E47</f>
        <v>11</v>
      </c>
      <c r="C51" s="263" t="str">
        <f>IFERROR(VLOOKUP(B51,'пр.взв'!$D$6:$Q$70,2,0),"")</f>
        <v>КОЗЛОВ Даниил</v>
      </c>
      <c r="D51" s="263" t="str">
        <f>IFERROR(VLOOKUP(B51,'пр.взв'!$D$6:$Q$70,5,0),"")</f>
        <v>МС</v>
      </c>
      <c r="E51" s="263" t="str">
        <f>IFERROR(VLOOKUP(B51,'пр.взв'!$D$6:$Q$70,6,0),"")</f>
        <v>СПБ</v>
      </c>
      <c r="F51" s="263" t="str">
        <f>IFERROR(VLOOKUP(B51,'пр.взв'!$D$6:$Q$70,8,0),"")</f>
        <v>Санкт-Петербург</v>
      </c>
      <c r="G51" s="184"/>
      <c r="H51" s="182"/>
      <c r="I51" s="183"/>
      <c r="J51" s="184"/>
      <c r="L51" s="189">
        <v>14.0</v>
      </c>
      <c r="M51" s="182">
        <f>'пр.хода'!AA47</f>
        <v>12</v>
      </c>
      <c r="N51" s="263" t="str">
        <f>IFERROR(VLOOKUP(M51,'пр.взв'!$D$6:$Q$70,2,0),"")</f>
        <v>СИРЕНКО Дмитрий</v>
      </c>
      <c r="O51" s="263" t="str">
        <f>IFERROR(VLOOKUP(M51,'пр.взв'!$D$6:$Q$70,5,0),"")</f>
        <v>МС</v>
      </c>
      <c r="P51" s="263" t="str">
        <f>IFERROR(VLOOKUP(M51,'пр.взв'!$D$6:$Q$70,6,0),"")</f>
        <v>ПФО</v>
      </c>
      <c r="Q51" s="263" t="str">
        <f>IFERROR(VLOOKUP(M51,'пр.взв'!$D$6:$Q$70,8,0),"")</f>
        <v>Нижегородская</v>
      </c>
      <c r="R51" s="195"/>
      <c r="S51" s="196"/>
      <c r="T51" s="197"/>
      <c r="U51" s="184"/>
    </row>
    <row r="52" ht="13.5" customHeight="1">
      <c r="A52" s="88"/>
      <c r="B52" s="190">
        <f>'пр.хода'!E51</f>
        <v>27</v>
      </c>
      <c r="C52" s="263" t="str">
        <f>IFERROR(VLOOKUP(B52,'пр.взв'!$D$6:$Q$70,2,0),"")</f>
        <v>ЗИННАТОВ Ролан</v>
      </c>
      <c r="D52" s="263" t="str">
        <f>IFERROR(VLOOKUP(B52,'пр.взв'!$D$6:$Q$70,5,0),"")</f>
        <v>МСМК</v>
      </c>
      <c r="E52" s="263" t="str">
        <f>IFERROR(VLOOKUP(B52,'пр.взв'!$D$6:$Q$70,6,0),"")</f>
        <v>ПФО</v>
      </c>
      <c r="F52" s="263" t="str">
        <f>IFERROR(VLOOKUP(B52,'пр.взв'!$D$6:$Q$70,8,0),"")</f>
        <v>Нижегородская</v>
      </c>
      <c r="G52" s="192"/>
      <c r="H52" s="190"/>
      <c r="I52" s="191"/>
      <c r="J52" s="192"/>
      <c r="L52" s="179"/>
      <c r="M52" s="190">
        <f>'пр.хода'!AA51</f>
        <v>28</v>
      </c>
      <c r="N52" s="263" t="str">
        <f>IFERROR(VLOOKUP(M52,'пр.взв'!$D$6:$Q$70,2,0),"")</f>
        <v>АЛИБЕКОВ Джаддал</v>
      </c>
      <c r="O52" s="263" t="str">
        <f>IFERROR(VLOOKUP(M52,'пр.взв'!$D$6:$Q$70,5,0),"")</f>
        <v>МС</v>
      </c>
      <c r="P52" s="263" t="str">
        <f>IFERROR(VLOOKUP(M52,'пр.взв'!$D$6:$Q$70,6,0),"")</f>
        <v>СКФО</v>
      </c>
      <c r="Q52" s="263" t="str">
        <f>IFERROR(VLOOKUP(M52,'пр.взв'!$D$6:$Q$70,8,0),"")</f>
        <v>Чеченская</v>
      </c>
      <c r="R52" s="193"/>
      <c r="S52" s="193"/>
      <c r="T52" s="194"/>
      <c r="U52" s="194"/>
    </row>
    <row r="53" ht="12.75" customHeight="1">
      <c r="A53" s="181">
        <v>7.0</v>
      </c>
      <c r="B53" s="182">
        <f>'пр.хода'!E55</f>
        <v>7</v>
      </c>
      <c r="C53" s="263" t="str">
        <f>IFERROR(VLOOKUP(B53,'пр.взв'!$D$6:$Q$70,2,0),"")</f>
        <v>ПАДАЕВ Муслим</v>
      </c>
      <c r="D53" s="263" t="str">
        <f>IFERROR(VLOOKUP(B53,'пр.взв'!$D$6:$Q$70,5,0),"")</f>
        <v>КМС</v>
      </c>
      <c r="E53" s="263" t="str">
        <f>IFERROR(VLOOKUP(B53,'пр.взв'!$D$6:$Q$70,6,0),"")</f>
        <v>СКФО</v>
      </c>
      <c r="F53" s="263" t="str">
        <f>IFERROR(VLOOKUP(B53,'пр.взв'!$D$6:$Q$70,8,0),"")</f>
        <v>Чеченская</v>
      </c>
      <c r="G53" s="208"/>
      <c r="H53" s="182"/>
      <c r="I53" s="209"/>
      <c r="J53" s="208"/>
      <c r="L53" s="189">
        <v>15.0</v>
      </c>
      <c r="M53" s="182">
        <f>'пр.хода'!AA55</f>
        <v>8</v>
      </c>
      <c r="N53" s="263" t="str">
        <f>IFERROR(VLOOKUP(M53,'пр.взв'!$D$6:$Q$70,2,0),"")</f>
        <v>ТАЛДИЕВ Рустам</v>
      </c>
      <c r="O53" s="263" t="str">
        <f>IFERROR(VLOOKUP(M53,'пр.взв'!$D$6:$Q$70,5,0),"")</f>
        <v>ЗМС</v>
      </c>
      <c r="P53" s="263" t="str">
        <f>IFERROR(VLOOKUP(M53,'пр.взв'!$D$6:$Q$70,6,0),"")</f>
        <v>СПБ</v>
      </c>
      <c r="Q53" s="263" t="str">
        <f>IFERROR(VLOOKUP(M53,'пр.взв'!$D$6:$Q$70,8,0),"")</f>
        <v>Санкт-Петербург</v>
      </c>
      <c r="R53" s="185"/>
      <c r="S53" s="186"/>
      <c r="T53" s="187"/>
      <c r="U53" s="188"/>
    </row>
    <row r="54" ht="12.75" customHeight="1">
      <c r="A54" s="106"/>
      <c r="B54" s="190">
        <f>'пр.хода'!E59</f>
        <v>23</v>
      </c>
      <c r="C54" s="263" t="str">
        <f>IFERROR(VLOOKUP(B54,'пр.взв'!$D$6:$Q$70,2,0),"")</f>
        <v>КОСЫРЕВ Филипп</v>
      </c>
      <c r="D54" s="263" t="str">
        <f>IFERROR(VLOOKUP(B54,'пр.взв'!$D$6:$Q$70,5,0),"")</f>
        <v>МС</v>
      </c>
      <c r="E54" s="263" t="str">
        <f>IFERROR(VLOOKUP(B54,'пр.взв'!$D$6:$Q$70,6,0),"")</f>
        <v>ЦФО</v>
      </c>
      <c r="F54" s="263" t="str">
        <f>IFERROR(VLOOKUP(B54,'пр.взв'!$D$6:$Q$70,8,0),"")</f>
        <v>Костромская</v>
      </c>
      <c r="G54" s="192"/>
      <c r="H54" s="190"/>
      <c r="I54" s="191"/>
      <c r="J54" s="192"/>
      <c r="L54" s="179"/>
      <c r="M54" s="190">
        <f>'пр.хода'!AA59</f>
        <v>24</v>
      </c>
      <c r="N54" s="263" t="str">
        <f>IFERROR(VLOOKUP(M54,'пр.взв'!$D$6:$Q$70,2,0),"")</f>
        <v>БАРАХОЕВ Ахмет</v>
      </c>
      <c r="O54" s="263" t="str">
        <f>IFERROR(VLOOKUP(M54,'пр.взв'!$D$6:$Q$70,5,0),"")</f>
        <v>КМС</v>
      </c>
      <c r="P54" s="263" t="str">
        <f>IFERROR(VLOOKUP(M54,'пр.взв'!$D$6:$Q$70,6,0),"")</f>
        <v>СПБ</v>
      </c>
      <c r="Q54" s="263" t="str">
        <f>IFERROR(VLOOKUP(M54,'пр.взв'!$D$6:$Q$70,8,0),"")</f>
        <v>Санкт-Петербург</v>
      </c>
      <c r="R54" s="193"/>
      <c r="S54" s="193"/>
      <c r="T54" s="194"/>
      <c r="U54" s="194"/>
    </row>
    <row r="55" ht="12.75" customHeight="1">
      <c r="A55" s="181">
        <v>8.0</v>
      </c>
      <c r="B55" s="182">
        <f>'пр.хода'!E63</f>
        <v>15</v>
      </c>
      <c r="C55" s="263" t="str">
        <f>IFERROR(VLOOKUP(B55,'пр.взв'!$D$6:$Q$70,2,0),"")</f>
        <v>ОРЛОВ Егор</v>
      </c>
      <c r="D55" s="263" t="str">
        <f>IFERROR(VLOOKUP(B55,'пр.взв'!$D$6:$Q$70,5,0),"")</f>
        <v>МС</v>
      </c>
      <c r="E55" s="263" t="str">
        <f>IFERROR(VLOOKUP(B55,'пр.взв'!$D$6:$Q$70,6,0),"")</f>
        <v>ЦФО</v>
      </c>
      <c r="F55" s="263" t="str">
        <f>IFERROR(VLOOKUP(B55,'пр.взв'!$D$6:$Q$70,8,0),"")</f>
        <v>Ярославская</v>
      </c>
      <c r="G55" s="208"/>
      <c r="H55" s="182"/>
      <c r="I55" s="209"/>
      <c r="J55" s="208"/>
      <c r="L55" s="189">
        <v>16.0</v>
      </c>
      <c r="M55" s="182">
        <f>'пр.хода'!AA63</f>
        <v>16</v>
      </c>
      <c r="N55" s="263" t="str">
        <f>IFERROR(VLOOKUP(M55,'пр.взв'!$D$6:$Q$70,2,0),"")</f>
        <v>МАГОМЕДАЛИЕВ Салих</v>
      </c>
      <c r="O55" s="263" t="str">
        <f>IFERROR(VLOOKUP(M55,'пр.взв'!$D$6:$Q$70,5,0),"")</f>
        <v>МС</v>
      </c>
      <c r="P55" s="263" t="str">
        <f>IFERROR(VLOOKUP(M55,'пр.взв'!$D$6:$Q$70,6,0),"")</f>
        <v>СКФО</v>
      </c>
      <c r="Q55" s="263" t="str">
        <f>IFERROR(VLOOKUP(M55,'пр.взв'!$D$6:$Q$70,8,0),"")</f>
        <v>Р.Дагестан</v>
      </c>
      <c r="R55" s="198"/>
      <c r="S55" s="199"/>
      <c r="T55" s="200"/>
      <c r="U55" s="201"/>
    </row>
    <row r="56" ht="12.75" customHeight="1">
      <c r="A56" s="106"/>
      <c r="B56" s="190">
        <f>'пр.хода'!E67</f>
        <v>31</v>
      </c>
      <c r="C56" s="263" t="str">
        <f>IFERROR(VLOOKUP(B56,'пр.взв'!$D$6:$Q$70,2,0),"")</f>
        <v>ЗАГИДОВ Далгат</v>
      </c>
      <c r="D56" s="263" t="str">
        <f>IFERROR(VLOOKUP(B56,'пр.взв'!$D$6:$Q$70,5,0),"")</f>
        <v>МС</v>
      </c>
      <c r="E56" s="263" t="str">
        <f>IFERROR(VLOOKUP(B56,'пр.взв'!$D$6:$Q$70,6,0),"")</f>
        <v>СКФО</v>
      </c>
      <c r="F56" s="263" t="str">
        <f>IFERROR(VLOOKUP(B56,'пр.взв'!$D$6:$Q$70,8,0),"")</f>
        <v>Р.Дагестан</v>
      </c>
      <c r="G56" s="192"/>
      <c r="H56" s="190"/>
      <c r="I56" s="191"/>
      <c r="J56" s="192"/>
      <c r="L56" s="179"/>
      <c r="M56" s="190">
        <f>'пр.хода'!AA67</f>
        <v>32</v>
      </c>
      <c r="N56" s="263" t="str">
        <f>IFERROR(VLOOKUP(M56,'пр.взв'!$D$6:$Q$70,2,0),"")</f>
        <v>НИЛОВ Дмитрий</v>
      </c>
      <c r="O56" s="263" t="str">
        <f>IFERROR(VLOOKUP(M56,'пр.взв'!$D$6:$Q$70,5,0),"")</f>
        <v>МС</v>
      </c>
      <c r="P56" s="263" t="str">
        <f>IFERROR(VLOOKUP(M56,'пр.взв'!$D$6:$Q$70,6,0),"")</f>
        <v>СФО</v>
      </c>
      <c r="Q56" s="263" t="str">
        <f>IFERROR(VLOOKUP(M56,'пр.взв'!$D$6:$Q$70,8,0),"")</f>
        <v>Новосибирская</v>
      </c>
      <c r="R56" s="193"/>
      <c r="S56" s="193"/>
      <c r="T56" s="194"/>
      <c r="U56" s="194"/>
    </row>
    <row r="57" ht="12.0" customHeight="1">
      <c r="B57" s="167" t="s">
        <v>286</v>
      </c>
      <c r="C57" s="168" t="s">
        <v>287</v>
      </c>
      <c r="D57" s="169"/>
      <c r="E57" s="169"/>
      <c r="F57" s="169" t="s">
        <v>299</v>
      </c>
      <c r="G57" s="167" t="str">
        <f>'пр.взв'!$D$4</f>
        <v/>
      </c>
      <c r="H57" s="168"/>
      <c r="I57" s="168"/>
      <c r="J57" s="168"/>
      <c r="L57" s="168"/>
      <c r="M57" s="167" t="s">
        <v>289</v>
      </c>
      <c r="N57" s="168" t="s">
        <v>287</v>
      </c>
      <c r="O57" s="169"/>
      <c r="P57" s="169"/>
      <c r="Q57" s="169" t="s">
        <v>299</v>
      </c>
      <c r="R57" s="167" t="str">
        <f>'пр.взв'!$D$4</f>
        <v/>
      </c>
      <c r="S57" s="168"/>
      <c r="T57" s="168"/>
      <c r="U57" s="168"/>
    </row>
    <row r="58" ht="12.75" customHeight="1">
      <c r="A58" s="170" t="s">
        <v>290</v>
      </c>
      <c r="B58" s="171" t="s">
        <v>9</v>
      </c>
      <c r="C58" s="172" t="s">
        <v>10</v>
      </c>
      <c r="D58" s="173" t="s">
        <v>291</v>
      </c>
      <c r="E58" s="174" t="s">
        <v>292</v>
      </c>
      <c r="F58" s="175"/>
      <c r="G58" s="172" t="s">
        <v>293</v>
      </c>
      <c r="H58" s="176" t="s">
        <v>294</v>
      </c>
      <c r="I58" s="173" t="s">
        <v>298</v>
      </c>
      <c r="J58" s="177" t="s">
        <v>296</v>
      </c>
      <c r="L58" s="170" t="s">
        <v>290</v>
      </c>
      <c r="M58" s="171" t="s">
        <v>9</v>
      </c>
      <c r="N58" s="172" t="s">
        <v>10</v>
      </c>
      <c r="O58" s="173" t="s">
        <v>291</v>
      </c>
      <c r="P58" s="174" t="s">
        <v>292</v>
      </c>
      <c r="Q58" s="175"/>
      <c r="R58" s="172" t="s">
        <v>293</v>
      </c>
      <c r="S58" s="176" t="s">
        <v>294</v>
      </c>
      <c r="T58" s="173" t="s">
        <v>298</v>
      </c>
      <c r="U58" s="177" t="s">
        <v>296</v>
      </c>
    </row>
    <row r="59" ht="13.5" customHeight="1">
      <c r="A59" s="178"/>
      <c r="B59" s="94"/>
      <c r="C59" s="179"/>
      <c r="D59" s="179"/>
      <c r="E59" s="106"/>
      <c r="F59" s="112"/>
      <c r="G59" s="179"/>
      <c r="H59" s="179"/>
      <c r="I59" s="179"/>
      <c r="J59" s="180"/>
      <c r="L59" s="178"/>
      <c r="M59" s="94"/>
      <c r="N59" s="179"/>
      <c r="O59" s="179"/>
      <c r="P59" s="106"/>
      <c r="Q59" s="112"/>
      <c r="R59" s="179"/>
      <c r="S59" s="179"/>
      <c r="T59" s="179"/>
      <c r="U59" s="180"/>
    </row>
    <row r="60" ht="12.0" customHeight="1">
      <c r="A60" s="181">
        <v>1.0</v>
      </c>
      <c r="B60" s="210" t="str">
        <f>'пр.хода'!G8</f>
        <v/>
      </c>
      <c r="C60" s="263" t="str">
        <f>IFERROR(VLOOKUP(B60,'пр.взв'!$D$6:$Q$70,2,0),"")</f>
        <v/>
      </c>
      <c r="D60" s="263" t="str">
        <f>IFERROR(VLOOKUP(B60,'пр.взв'!$D$6:$Q$70,5,0),"")</f>
        <v/>
      </c>
      <c r="E60" s="263" t="str">
        <f>IFERROR(VLOOKUP(B60,'пр.взв'!$D$6:$Q$70,6,0),"")</f>
        <v/>
      </c>
      <c r="F60" s="263" t="str">
        <f>IFERROR(VLOOKUP(B60,'пр.взв'!$D$6:$Q$70,8,0),"")</f>
        <v/>
      </c>
      <c r="G60" s="185"/>
      <c r="H60" s="186"/>
      <c r="I60" s="187"/>
      <c r="J60" s="188"/>
      <c r="L60" s="189">
        <v>5.0</v>
      </c>
      <c r="M60" s="210" t="str">
        <f>'пр.хода'!Y8</f>
        <v/>
      </c>
      <c r="N60" s="263" t="str">
        <f>IFERROR(VLOOKUP(M60,'пр.взв'!$D$6:$Q$70,2,0),"")</f>
        <v/>
      </c>
      <c r="O60" s="263" t="str">
        <f>IFERROR(VLOOKUP(M60,'пр.взв'!$D$6:$Q$70,5,0),"")</f>
        <v/>
      </c>
      <c r="P60" s="263" t="str">
        <f>IFERROR(VLOOKUP(M60,'пр.взв'!$D$6:$Q$70,6,0),"")</f>
        <v/>
      </c>
      <c r="Q60" s="263" t="str">
        <f>IFERROR(VLOOKUP(M60,'пр.взв'!$D$6:$Q$70,8,0),"")</f>
        <v/>
      </c>
      <c r="R60" s="185"/>
      <c r="S60" s="186"/>
      <c r="T60" s="187"/>
      <c r="U60" s="188"/>
    </row>
    <row r="61" ht="12.0" customHeight="1">
      <c r="A61" s="106"/>
      <c r="B61" s="211" t="str">
        <f>'пр.хода'!G16</f>
        <v/>
      </c>
      <c r="C61" s="263" t="str">
        <f>IFERROR(VLOOKUP(B61,'пр.взв'!$D$6:$Q$70,2,0),"")</f>
        <v/>
      </c>
      <c r="D61" s="263" t="str">
        <f>IFERROR(VLOOKUP(B61,'пр.взв'!$D$6:$Q$70,5,0),"")</f>
        <v/>
      </c>
      <c r="E61" s="263" t="str">
        <f>IFERROR(VLOOKUP(B61,'пр.взв'!$D$6:$Q$70,6,0),"")</f>
        <v/>
      </c>
      <c r="F61" s="263" t="str">
        <f>IFERROR(VLOOKUP(B61,'пр.взв'!$D$6:$Q$70,8,0),"")</f>
        <v/>
      </c>
      <c r="G61" s="193"/>
      <c r="H61" s="193"/>
      <c r="I61" s="194"/>
      <c r="J61" s="194"/>
      <c r="L61" s="179"/>
      <c r="M61" s="211" t="str">
        <f>'пр.хода'!Y16</f>
        <v/>
      </c>
      <c r="N61" s="263" t="str">
        <f>IFERROR(VLOOKUP(M61,'пр.взв'!$D$6:$Q$70,2,0),"")</f>
        <v/>
      </c>
      <c r="O61" s="263" t="str">
        <f>IFERROR(VLOOKUP(M61,'пр.взв'!$D$6:$Q$70,5,0),"")</f>
        <v/>
      </c>
      <c r="P61" s="263" t="str">
        <f>IFERROR(VLOOKUP(M61,'пр.взв'!$D$6:$Q$70,6,0),"")</f>
        <v/>
      </c>
      <c r="Q61" s="263" t="str">
        <f>IFERROR(VLOOKUP(M61,'пр.взв'!$D$6:$Q$70,8,0),"")</f>
        <v/>
      </c>
      <c r="R61" s="193"/>
      <c r="S61" s="193"/>
      <c r="T61" s="194"/>
      <c r="U61" s="194"/>
    </row>
    <row r="62" ht="12.75" customHeight="1">
      <c r="A62" s="181">
        <v>2.0</v>
      </c>
      <c r="B62" s="210" t="str">
        <f>'пр.хода'!G24</f>
        <v/>
      </c>
      <c r="C62" s="263" t="str">
        <f>IFERROR(VLOOKUP(B62,'пр.взв'!$D$6:$Q$70,2,0),"")</f>
        <v/>
      </c>
      <c r="D62" s="263" t="str">
        <f>IFERROR(VLOOKUP(B62,'пр.взв'!$D$6:$Q$70,5,0),"")</f>
        <v/>
      </c>
      <c r="E62" s="263" t="str">
        <f>IFERROR(VLOOKUP(B62,'пр.взв'!$D$6:$Q$70,6,0),"")</f>
        <v/>
      </c>
      <c r="F62" s="263" t="str">
        <f>IFERROR(VLOOKUP(B62,'пр.взв'!$D$6:$Q$70,8,0),"")</f>
        <v/>
      </c>
      <c r="G62" s="195"/>
      <c r="H62" s="196"/>
      <c r="I62" s="197"/>
      <c r="J62" s="184"/>
      <c r="L62" s="189">
        <v>6.0</v>
      </c>
      <c r="M62" s="210" t="str">
        <f>'пр.хода'!Y24</f>
        <v/>
      </c>
      <c r="N62" s="263" t="str">
        <f>IFERROR(VLOOKUP(M62,'пр.взв'!$D$6:$Q$70,2,0),"")</f>
        <v/>
      </c>
      <c r="O62" s="263" t="str">
        <f>IFERROR(VLOOKUP(M62,'пр.взв'!$D$6:$Q$70,5,0),"")</f>
        <v/>
      </c>
      <c r="P62" s="263" t="str">
        <f>IFERROR(VLOOKUP(M62,'пр.взв'!$D$6:$Q$70,6,0),"")</f>
        <v/>
      </c>
      <c r="Q62" s="263" t="str">
        <f>IFERROR(VLOOKUP(M62,'пр.взв'!$D$6:$Q$70,8,0),"")</f>
        <v/>
      </c>
      <c r="R62" s="195"/>
      <c r="S62" s="196"/>
      <c r="T62" s="197"/>
      <c r="U62" s="184"/>
    </row>
    <row r="63" ht="12.75" customHeight="1">
      <c r="A63" s="106"/>
      <c r="B63" s="211" t="str">
        <f>'пр.хода'!G32</f>
        <v/>
      </c>
      <c r="C63" s="263" t="str">
        <f>IFERROR(VLOOKUP(B63,'пр.взв'!$D$6:$Q$70,2,0),"")</f>
        <v/>
      </c>
      <c r="D63" s="263" t="str">
        <f>IFERROR(VLOOKUP(B63,'пр.взв'!$D$6:$Q$70,5,0),"")</f>
        <v/>
      </c>
      <c r="E63" s="263" t="str">
        <f>IFERROR(VLOOKUP(B63,'пр.взв'!$D$6:$Q$70,6,0),"")</f>
        <v/>
      </c>
      <c r="F63" s="263" t="str">
        <f>IFERROR(VLOOKUP(B63,'пр.взв'!$D$6:$Q$70,8,0),"")</f>
        <v/>
      </c>
      <c r="G63" s="193"/>
      <c r="H63" s="193"/>
      <c r="I63" s="194"/>
      <c r="J63" s="194"/>
      <c r="L63" s="179"/>
      <c r="M63" s="211" t="str">
        <f>'пр.хода'!Y32</f>
        <v/>
      </c>
      <c r="N63" s="263" t="str">
        <f>IFERROR(VLOOKUP(M63,'пр.взв'!$D$6:$Q$70,2,0),"")</f>
        <v/>
      </c>
      <c r="O63" s="263" t="str">
        <f>IFERROR(VLOOKUP(M63,'пр.взв'!$D$6:$Q$70,5,0),"")</f>
        <v/>
      </c>
      <c r="P63" s="263" t="str">
        <f>IFERROR(VLOOKUP(M63,'пр.взв'!$D$6:$Q$70,6,0),"")</f>
        <v/>
      </c>
      <c r="Q63" s="263" t="str">
        <f>IFERROR(VLOOKUP(M63,'пр.взв'!$D$6:$Q$70,8,0),"")</f>
        <v/>
      </c>
      <c r="R63" s="193"/>
      <c r="S63" s="193"/>
      <c r="T63" s="194"/>
      <c r="U63" s="194"/>
    </row>
    <row r="64" ht="12.75" customHeight="1">
      <c r="A64" s="181">
        <v>3.0</v>
      </c>
      <c r="B64" s="210" t="str">
        <f>'пр.хода'!G41</f>
        <v/>
      </c>
      <c r="C64" s="263" t="str">
        <f>IFERROR(VLOOKUP(B64,'пр.взв'!$D$6:$Q$70,2,0),"")</f>
        <v/>
      </c>
      <c r="D64" s="263" t="str">
        <f>IFERROR(VLOOKUP(B64,'пр.взв'!$D$6:$Q$70,5,0),"")</f>
        <v/>
      </c>
      <c r="E64" s="263" t="str">
        <f>IFERROR(VLOOKUP(B64,'пр.взв'!$D$6:$Q$70,6,0),"")</f>
        <v/>
      </c>
      <c r="F64" s="263" t="str">
        <f>IFERROR(VLOOKUP(B64,'пр.взв'!$D$6:$Q$70,8,0),"")</f>
        <v/>
      </c>
      <c r="G64" s="185"/>
      <c r="H64" s="186"/>
      <c r="I64" s="187"/>
      <c r="J64" s="188"/>
      <c r="L64" s="189">
        <v>7.0</v>
      </c>
      <c r="M64" s="210" t="str">
        <f>'пр.хода'!Y41</f>
        <v/>
      </c>
      <c r="N64" s="263" t="str">
        <f>IFERROR(VLOOKUP(M64,'пр.взв'!$D$6:$Q$70,2,0),"")</f>
        <v/>
      </c>
      <c r="O64" s="263" t="str">
        <f>IFERROR(VLOOKUP(M64,'пр.взв'!$D$6:$Q$70,5,0),"")</f>
        <v/>
      </c>
      <c r="P64" s="263" t="str">
        <f>IFERROR(VLOOKUP(M64,'пр.взв'!$D$6:$Q$70,6,0),"")</f>
        <v/>
      </c>
      <c r="Q64" s="263" t="str">
        <f>IFERROR(VLOOKUP(M64,'пр.взв'!$D$6:$Q$70,8,0),"")</f>
        <v/>
      </c>
      <c r="R64" s="185"/>
      <c r="S64" s="186"/>
      <c r="T64" s="187"/>
      <c r="U64" s="188"/>
    </row>
    <row r="65" ht="12.75" customHeight="1">
      <c r="A65" s="106"/>
      <c r="B65" s="211" t="str">
        <f>'пр.хода'!G49</f>
        <v/>
      </c>
      <c r="C65" s="263" t="str">
        <f>IFERROR(VLOOKUP(B65,'пр.взв'!$D$6:$Q$70,2,0),"")</f>
        <v/>
      </c>
      <c r="D65" s="263" t="str">
        <f>IFERROR(VLOOKUP(B65,'пр.взв'!$D$6:$Q$70,5,0),"")</f>
        <v/>
      </c>
      <c r="E65" s="263" t="str">
        <f>IFERROR(VLOOKUP(B65,'пр.взв'!$D$6:$Q$70,6,0),"")</f>
        <v/>
      </c>
      <c r="F65" s="263" t="str">
        <f>IFERROR(VLOOKUP(B65,'пр.взв'!$D$6:$Q$70,8,0),"")</f>
        <v/>
      </c>
      <c r="G65" s="193"/>
      <c r="H65" s="193"/>
      <c r="I65" s="194"/>
      <c r="J65" s="194"/>
      <c r="L65" s="179"/>
      <c r="M65" s="211" t="str">
        <f>'пр.хода'!Y49</f>
        <v/>
      </c>
      <c r="N65" s="263" t="str">
        <f>IFERROR(VLOOKUP(M65,'пр.взв'!$D$6:$Q$70,2,0),"")</f>
        <v/>
      </c>
      <c r="O65" s="263" t="str">
        <f>IFERROR(VLOOKUP(M65,'пр.взв'!$D$6:$Q$70,5,0),"")</f>
        <v/>
      </c>
      <c r="P65" s="263" t="str">
        <f>IFERROR(VLOOKUP(M65,'пр.взв'!$D$6:$Q$70,6,0),"")</f>
        <v/>
      </c>
      <c r="Q65" s="263" t="str">
        <f>IFERROR(VLOOKUP(M65,'пр.взв'!$D$6:$Q$70,8,0),"")</f>
        <v/>
      </c>
      <c r="R65" s="193"/>
      <c r="S65" s="193"/>
      <c r="T65" s="194"/>
      <c r="U65" s="194"/>
    </row>
    <row r="66" ht="12.75" customHeight="1">
      <c r="A66" s="181">
        <v>4.0</v>
      </c>
      <c r="B66" s="210" t="str">
        <f>'пр.хода'!G57</f>
        <v/>
      </c>
      <c r="C66" s="263" t="str">
        <f>IFERROR(VLOOKUP(B66,'пр.взв'!$D$6:$Q$70,2,0),"")</f>
        <v/>
      </c>
      <c r="D66" s="263" t="str">
        <f>IFERROR(VLOOKUP(B66,'пр.взв'!$D$6:$Q$70,5,0),"")</f>
        <v/>
      </c>
      <c r="E66" s="263" t="str">
        <f>IFERROR(VLOOKUP(B66,'пр.взв'!$D$6:$Q$70,6,0),"")</f>
        <v/>
      </c>
      <c r="F66" s="263" t="str">
        <f>IFERROR(VLOOKUP(B66,'пр.взв'!$D$6:$Q$70,8,0),"")</f>
        <v/>
      </c>
      <c r="G66" s="195"/>
      <c r="H66" s="196"/>
      <c r="I66" s="197"/>
      <c r="J66" s="184"/>
      <c r="L66" s="189">
        <v>8.0</v>
      </c>
      <c r="M66" s="210" t="str">
        <f>'пр.хода'!Y57</f>
        <v/>
      </c>
      <c r="N66" s="263" t="str">
        <f>IFERROR(VLOOKUP(M66,'пр.взв'!$D$6:$Q$70,2,0),"")</f>
        <v/>
      </c>
      <c r="O66" s="263" t="str">
        <f>IFERROR(VLOOKUP(M66,'пр.взв'!$D$6:$Q$70,5,0),"")</f>
        <v/>
      </c>
      <c r="P66" s="263" t="str">
        <f>IFERROR(VLOOKUP(M66,'пр.взв'!$D$6:$Q$70,6,0),"")</f>
        <v/>
      </c>
      <c r="Q66" s="263" t="str">
        <f>IFERROR(VLOOKUP(M66,'пр.взв'!$D$6:$Q$70,8,0),"")</f>
        <v/>
      </c>
      <c r="R66" s="195"/>
      <c r="S66" s="196"/>
      <c r="T66" s="197"/>
      <c r="U66" s="184"/>
    </row>
    <row r="67" ht="12.75" customHeight="1">
      <c r="A67" s="106"/>
      <c r="B67" s="211" t="str">
        <f>'пр.хода'!G65</f>
        <v/>
      </c>
      <c r="C67" s="263" t="str">
        <f>IFERROR(VLOOKUP(B67,'пр.взв'!$D$6:$Q$70,2,0),"")</f>
        <v/>
      </c>
      <c r="D67" s="263" t="str">
        <f>IFERROR(VLOOKUP(B67,'пр.взв'!$D$6:$Q$70,5,0),"")</f>
        <v/>
      </c>
      <c r="E67" s="263" t="str">
        <f>IFERROR(VLOOKUP(B67,'пр.взв'!$D$6:$Q$70,6,0),"")</f>
        <v/>
      </c>
      <c r="F67" s="263" t="str">
        <f>IFERROR(VLOOKUP(B67,'пр.взв'!$D$6:$Q$70,8,0),"")</f>
        <v/>
      </c>
      <c r="G67" s="193"/>
      <c r="H67" s="193"/>
      <c r="I67" s="194"/>
      <c r="J67" s="194"/>
      <c r="L67" s="179"/>
      <c r="M67" s="211" t="str">
        <f>'пр.хода'!Y65</f>
        <v/>
      </c>
      <c r="N67" s="263" t="str">
        <f>IFERROR(VLOOKUP(M67,'пр.взв'!$D$6:$Q$70,2,0),"")</f>
        <v/>
      </c>
      <c r="O67" s="263" t="str">
        <f>IFERROR(VLOOKUP(M67,'пр.взв'!$D$6:$Q$70,5,0),"")</f>
        <v/>
      </c>
      <c r="P67" s="263" t="str">
        <f>IFERROR(VLOOKUP(M67,'пр.взв'!$D$6:$Q$70,6,0),"")</f>
        <v/>
      </c>
      <c r="Q67" s="263" t="str">
        <f>IFERROR(VLOOKUP(M67,'пр.взв'!$D$6:$Q$70,8,0),"")</f>
        <v/>
      </c>
      <c r="R67" s="193"/>
      <c r="S67" s="193"/>
      <c r="T67" s="194"/>
      <c r="U67" s="194"/>
    </row>
    <row r="68" ht="12.0" customHeight="1">
      <c r="B68" s="167" t="s">
        <v>286</v>
      </c>
      <c r="C68" s="168" t="s">
        <v>287</v>
      </c>
      <c r="D68" s="169"/>
      <c r="E68" s="169"/>
      <c r="F68" s="169" t="s">
        <v>300</v>
      </c>
      <c r="G68" s="167" t="str">
        <f>'пр.взв'!$D$4</f>
        <v/>
      </c>
      <c r="H68" s="168"/>
      <c r="I68" s="168"/>
      <c r="J68" s="168"/>
      <c r="L68" s="168"/>
      <c r="M68" s="167" t="s">
        <v>301</v>
      </c>
      <c r="N68" s="168" t="s">
        <v>287</v>
      </c>
      <c r="O68" s="169"/>
      <c r="P68" s="169"/>
      <c r="Q68" s="169" t="s">
        <v>300</v>
      </c>
      <c r="R68" s="167" t="str">
        <f>'пр.взв'!$D$4</f>
        <v/>
      </c>
      <c r="S68" s="168"/>
      <c r="T68" s="168"/>
      <c r="U68" s="168"/>
    </row>
    <row r="69" ht="12.75" customHeight="1">
      <c r="A69" s="170" t="s">
        <v>290</v>
      </c>
      <c r="B69" s="171" t="s">
        <v>9</v>
      </c>
      <c r="C69" s="172" t="s">
        <v>10</v>
      </c>
      <c r="D69" s="173" t="s">
        <v>291</v>
      </c>
      <c r="E69" s="174" t="s">
        <v>292</v>
      </c>
      <c r="F69" s="175"/>
      <c r="G69" s="172" t="s">
        <v>293</v>
      </c>
      <c r="H69" s="176" t="s">
        <v>294</v>
      </c>
      <c r="I69" s="173" t="s">
        <v>298</v>
      </c>
      <c r="J69" s="177" t="s">
        <v>296</v>
      </c>
      <c r="L69" s="170" t="s">
        <v>290</v>
      </c>
      <c r="M69" s="171" t="s">
        <v>9</v>
      </c>
      <c r="N69" s="172" t="s">
        <v>10</v>
      </c>
      <c r="O69" s="173" t="s">
        <v>291</v>
      </c>
      <c r="P69" s="174" t="s">
        <v>292</v>
      </c>
      <c r="Q69" s="175"/>
      <c r="R69" s="172" t="s">
        <v>293</v>
      </c>
      <c r="S69" s="176" t="s">
        <v>294</v>
      </c>
      <c r="T69" s="173" t="s">
        <v>298</v>
      </c>
      <c r="U69" s="177" t="s">
        <v>296</v>
      </c>
    </row>
    <row r="70" ht="13.5" customHeight="1">
      <c r="A70" s="178"/>
      <c r="B70" s="112"/>
      <c r="C70" s="179"/>
      <c r="D70" s="179"/>
      <c r="E70" s="106"/>
      <c r="F70" s="112"/>
      <c r="G70" s="179"/>
      <c r="H70" s="179"/>
      <c r="I70" s="179"/>
      <c r="J70" s="180"/>
      <c r="L70" s="178"/>
      <c r="M70" s="112"/>
      <c r="N70" s="179"/>
      <c r="O70" s="179"/>
      <c r="P70" s="106"/>
      <c r="Q70" s="112"/>
      <c r="R70" s="179"/>
      <c r="S70" s="179"/>
      <c r="T70" s="179"/>
      <c r="U70" s="180"/>
    </row>
    <row r="71" ht="12.0" customHeight="1">
      <c r="A71" s="181">
        <v>1.0</v>
      </c>
      <c r="B71" s="210" t="str">
        <f>'пр.хода'!I12</f>
        <v/>
      </c>
      <c r="C71" s="263" t="str">
        <f>IFERROR(VLOOKUP(B71,'пр.взв'!$D$6:$Q$70,2,0),"")</f>
        <v/>
      </c>
      <c r="D71" s="263" t="str">
        <f>IFERROR(VLOOKUP(B71,'пр.взв'!$D$6:$Q$70,5,0),"")</f>
        <v/>
      </c>
      <c r="E71" s="263" t="str">
        <f>IFERROR(VLOOKUP(B71,'пр.взв'!$D$6:$Q$70,6,0),"")</f>
        <v/>
      </c>
      <c r="F71" s="263" t="str">
        <f>IFERROR(VLOOKUP(B71,'пр.взв'!$D$6:$Q$70,8,0),"")</f>
        <v/>
      </c>
      <c r="G71" s="195"/>
      <c r="H71" s="196"/>
      <c r="I71" s="197"/>
      <c r="J71" s="206"/>
      <c r="L71" s="189">
        <v>3.0</v>
      </c>
      <c r="M71" s="210" t="str">
        <f>'пр.хода'!W12</f>
        <v/>
      </c>
      <c r="N71" s="263" t="str">
        <f>IFERROR(VLOOKUP(M71,'пр.взв'!$D$6:$Q$70,2,0),"")</f>
        <v/>
      </c>
      <c r="O71" s="263" t="str">
        <f>IFERROR(VLOOKUP(M71,'пр.взв'!$D$6:$Q$70,5,0),"")</f>
        <v/>
      </c>
      <c r="P71" s="263" t="str">
        <f>IFERROR(VLOOKUP(M71,'пр.взв'!$D$6:$Q$70,6,0),"")</f>
        <v/>
      </c>
      <c r="Q71" s="263" t="str">
        <f>IFERROR(VLOOKUP(M71,'пр.взв'!$D$6:$Q$70,8,0),"")</f>
        <v/>
      </c>
      <c r="R71" s="195"/>
      <c r="S71" s="196"/>
      <c r="T71" s="197"/>
      <c r="U71" s="206"/>
    </row>
    <row r="72" ht="12.0" customHeight="1">
      <c r="A72" s="106"/>
      <c r="B72" s="211" t="str">
        <f>'пр.хода'!I28</f>
        <v/>
      </c>
      <c r="C72" s="263" t="str">
        <f>IFERROR(VLOOKUP(B72,'пр.взв'!$D$6:$Q$70,2,0),"")</f>
        <v/>
      </c>
      <c r="D72" s="263" t="str">
        <f>IFERROR(VLOOKUP(B72,'пр.взв'!$D$6:$Q$70,5,0),"")</f>
        <v/>
      </c>
      <c r="E72" s="263" t="str">
        <f>IFERROR(VLOOKUP(B72,'пр.взв'!$D$6:$Q$70,6,0),"")</f>
        <v/>
      </c>
      <c r="F72" s="263" t="str">
        <f>IFERROR(VLOOKUP(B72,'пр.взв'!$D$6:$Q$70,8,0),"")</f>
        <v/>
      </c>
      <c r="G72" s="193"/>
      <c r="H72" s="193"/>
      <c r="I72" s="194"/>
      <c r="J72" s="194"/>
      <c r="L72" s="179"/>
      <c r="M72" s="211" t="str">
        <f>'пр.хода'!W28</f>
        <v/>
      </c>
      <c r="N72" s="263" t="str">
        <f>IFERROR(VLOOKUP(M72,'пр.взв'!$D$6:$Q$70,2,0),"")</f>
        <v/>
      </c>
      <c r="O72" s="263" t="str">
        <f>IFERROR(VLOOKUP(M72,'пр.взв'!$D$6:$Q$70,5,0),"")</f>
        <v/>
      </c>
      <c r="P72" s="263" t="str">
        <f>IFERROR(VLOOKUP(M72,'пр.взв'!$D$6:$Q$70,6,0),"")</f>
        <v/>
      </c>
      <c r="Q72" s="263" t="str">
        <f>IFERROR(VLOOKUP(M72,'пр.взв'!$D$6:$Q$70,8,0),"")</f>
        <v/>
      </c>
      <c r="R72" s="193"/>
      <c r="S72" s="193"/>
      <c r="T72" s="194"/>
      <c r="U72" s="194"/>
    </row>
    <row r="73" ht="12.75" customHeight="1">
      <c r="A73" s="181">
        <v>2.0</v>
      </c>
      <c r="B73" s="210" t="str">
        <f>'пр.хода'!I46</f>
        <v/>
      </c>
      <c r="C73" s="263" t="str">
        <f>IFERROR(VLOOKUP(B73,'пр.взв'!$D$6:$Q$70,2,0),"")</f>
        <v/>
      </c>
      <c r="D73" s="263" t="str">
        <f>IFERROR(VLOOKUP(B73,'пр.взв'!$D$6:$Q$70,5,0),"")</f>
        <v/>
      </c>
      <c r="E73" s="263" t="str">
        <f>IFERROR(VLOOKUP(B73,'пр.взв'!$D$6:$Q$70,6,0),"")</f>
        <v/>
      </c>
      <c r="F73" s="263" t="str">
        <f>IFERROR(VLOOKUP(B73,'пр.взв'!$D$6:$Q$70,8,0),"")</f>
        <v/>
      </c>
      <c r="G73" s="195"/>
      <c r="H73" s="196"/>
      <c r="I73" s="197"/>
      <c r="J73" s="184"/>
      <c r="L73" s="189">
        <v>4.0</v>
      </c>
      <c r="M73" s="210" t="str">
        <f>'пр.хода'!W45</f>
        <v/>
      </c>
      <c r="N73" s="263" t="str">
        <f>IFERROR(VLOOKUP(M73,'пр.взв'!$D$6:$Q$70,2,0),"")</f>
        <v/>
      </c>
      <c r="O73" s="263" t="str">
        <f>IFERROR(VLOOKUP(M73,'пр.взв'!$D$6:$Q$70,5,0),"")</f>
        <v/>
      </c>
      <c r="P73" s="263" t="str">
        <f>IFERROR(VLOOKUP(M73,'пр.взв'!$D$6:$Q$70,6,0),"")</f>
        <v/>
      </c>
      <c r="Q73" s="263" t="str">
        <f>IFERROR(VLOOKUP(M73,'пр.взв'!$D$6:$Q$70,8,0),"")</f>
        <v/>
      </c>
      <c r="R73" s="195"/>
      <c r="S73" s="196"/>
      <c r="T73" s="197"/>
      <c r="U73" s="184"/>
    </row>
    <row r="74" ht="12.75" customHeight="1">
      <c r="A74" s="106"/>
      <c r="B74" s="211" t="str">
        <f>'пр.хода'!I61</f>
        <v/>
      </c>
      <c r="C74" s="263" t="str">
        <f>IFERROR(VLOOKUP(B74,'пр.взв'!$D$6:$Q$70,2,0),"")</f>
        <v/>
      </c>
      <c r="D74" s="263" t="str">
        <f>IFERROR(VLOOKUP(B74,'пр.взв'!$D$6:$Q$70,5,0),"")</f>
        <v/>
      </c>
      <c r="E74" s="263" t="str">
        <f>IFERROR(VLOOKUP(B74,'пр.взв'!$D$6:$Q$70,6,0),"")</f>
        <v/>
      </c>
      <c r="F74" s="263" t="str">
        <f>IFERROR(VLOOKUP(B74,'пр.взв'!$D$6:$Q$70,8,0),"")</f>
        <v/>
      </c>
      <c r="G74" s="193"/>
      <c r="H74" s="193"/>
      <c r="I74" s="194"/>
      <c r="J74" s="194"/>
      <c r="L74" s="179"/>
      <c r="M74" s="211" t="str">
        <f>'пр.хода'!W61</f>
        <v/>
      </c>
      <c r="N74" s="263" t="str">
        <f>IFERROR(VLOOKUP(M74,'пр.взв'!$D$6:$Q$70,2,0),"")</f>
        <v/>
      </c>
      <c r="O74" s="263" t="str">
        <f>IFERROR(VLOOKUP(M74,'пр.взв'!$D$6:$Q$70,5,0),"")</f>
        <v/>
      </c>
      <c r="P74" s="263" t="str">
        <f>IFERROR(VLOOKUP(M74,'пр.взв'!$D$6:$Q$70,6,0),"")</f>
        <v/>
      </c>
      <c r="Q74" s="263" t="str">
        <f>IFERROR(VLOOKUP(M74,'пр.взв'!$D$6:$Q$70,8,0),"")</f>
        <v/>
      </c>
      <c r="R74" s="193"/>
      <c r="S74" s="193"/>
      <c r="T74" s="194"/>
      <c r="U74" s="194"/>
    </row>
    <row r="75" ht="12.0" customHeight="1">
      <c r="B75" s="167" t="s">
        <v>286</v>
      </c>
      <c r="C75" s="212" t="s">
        <v>302</v>
      </c>
      <c r="D75" s="213"/>
      <c r="E75" s="213"/>
      <c r="F75" s="213"/>
      <c r="G75" s="214" t="str">
        <f>'пр.взв'!$D$4</f>
        <v/>
      </c>
      <c r="H75" s="213"/>
      <c r="I75" s="213"/>
      <c r="J75" s="213"/>
      <c r="L75" s="215"/>
      <c r="M75" s="167" t="s">
        <v>289</v>
      </c>
      <c r="N75" s="212" t="s">
        <v>302</v>
      </c>
      <c r="O75" s="213"/>
      <c r="P75" s="213"/>
      <c r="Q75" s="213"/>
      <c r="R75" s="167" t="str">
        <f>'пр.взв'!$D$4</f>
        <v/>
      </c>
      <c r="S75" s="213"/>
      <c r="T75" s="213"/>
      <c r="U75" s="213"/>
    </row>
    <row r="76" ht="12.75" customHeight="1">
      <c r="A76" s="170" t="s">
        <v>290</v>
      </c>
      <c r="B76" s="171" t="s">
        <v>9</v>
      </c>
      <c r="C76" s="172" t="s">
        <v>10</v>
      </c>
      <c r="D76" s="173" t="s">
        <v>291</v>
      </c>
      <c r="E76" s="174" t="s">
        <v>292</v>
      </c>
      <c r="F76" s="175"/>
      <c r="G76" s="172" t="s">
        <v>293</v>
      </c>
      <c r="H76" s="176" t="s">
        <v>294</v>
      </c>
      <c r="I76" s="173" t="s">
        <v>298</v>
      </c>
      <c r="J76" s="177" t="s">
        <v>296</v>
      </c>
      <c r="L76" s="170" t="s">
        <v>290</v>
      </c>
      <c r="M76" s="171" t="s">
        <v>9</v>
      </c>
      <c r="N76" s="172" t="s">
        <v>10</v>
      </c>
      <c r="O76" s="173" t="s">
        <v>291</v>
      </c>
      <c r="P76" s="174" t="s">
        <v>292</v>
      </c>
      <c r="Q76" s="175"/>
      <c r="R76" s="172" t="s">
        <v>293</v>
      </c>
      <c r="S76" s="176" t="s">
        <v>294</v>
      </c>
      <c r="T76" s="173" t="s">
        <v>298</v>
      </c>
      <c r="U76" s="177" t="s">
        <v>296</v>
      </c>
    </row>
    <row r="77" ht="13.5" customHeight="1">
      <c r="A77" s="178"/>
      <c r="B77" s="112"/>
      <c r="C77" s="179"/>
      <c r="D77" s="179"/>
      <c r="E77" s="106"/>
      <c r="F77" s="112"/>
      <c r="G77" s="179"/>
      <c r="H77" s="179"/>
      <c r="I77" s="179"/>
      <c r="J77" s="180"/>
      <c r="L77" s="178"/>
      <c r="M77" s="112"/>
      <c r="N77" s="179"/>
      <c r="O77" s="179"/>
      <c r="P77" s="106"/>
      <c r="Q77" s="112"/>
      <c r="R77" s="179"/>
      <c r="S77" s="179"/>
      <c r="T77" s="179"/>
      <c r="U77" s="180"/>
    </row>
    <row r="78" ht="12.0" customHeight="1">
      <c r="A78" s="189">
        <v>1.0</v>
      </c>
      <c r="B78" s="210" t="str">
        <f>'пр.хода'!K20</f>
        <v/>
      </c>
      <c r="C78" s="263" t="str">
        <f>IFERROR(VLOOKUP(B78,'пр.взв'!$D$6:$Q$70,2,0),"")</f>
        <v/>
      </c>
      <c r="D78" s="263" t="str">
        <f>IFERROR(VLOOKUP(B78,'пр.взв'!$D$6:$Q$70,5,0),"")</f>
        <v/>
      </c>
      <c r="E78" s="263" t="str">
        <f>IFERROR(VLOOKUP(B78,'пр.взв'!$D$6:$Q$70,6,0),"")</f>
        <v/>
      </c>
      <c r="F78" s="263" t="str">
        <f>IFERROR(VLOOKUP(B78,'пр.взв'!$D$6:$Q$70,8,0),"")</f>
        <v/>
      </c>
      <c r="G78" s="195"/>
      <c r="H78" s="196"/>
      <c r="I78" s="197"/>
      <c r="J78" s="206"/>
      <c r="L78" s="189">
        <v>2.0</v>
      </c>
      <c r="M78" s="210" t="str">
        <f>'пр.хода'!U20</f>
        <v/>
      </c>
      <c r="N78" s="263" t="str">
        <f>IFERROR(VLOOKUP(M78,'пр.взв'!$D$6:$Q$70,2,0),"")</f>
        <v/>
      </c>
      <c r="O78" s="263" t="str">
        <f>IFERROR(VLOOKUP(M78,'пр.взв'!$D$6:$Q$70,5,0),"")</f>
        <v/>
      </c>
      <c r="P78" s="263" t="str">
        <f>IFERROR(VLOOKUP(M78,'пр.взв'!$D$6:$Q$70,6,0),"")</f>
        <v/>
      </c>
      <c r="Q78" s="263" t="str">
        <f>IFERROR(VLOOKUP(M78,'пр.взв'!$D$6:$Q$70,8,0),"")</f>
        <v/>
      </c>
      <c r="R78" s="195"/>
      <c r="S78" s="196"/>
      <c r="T78" s="197"/>
      <c r="U78" s="206"/>
    </row>
    <row r="79" ht="12.0" customHeight="1">
      <c r="A79" s="179"/>
      <c r="B79" s="216" t="str">
        <f>'пр.хода'!K53</f>
        <v/>
      </c>
      <c r="C79" s="263" t="str">
        <f>IFERROR(VLOOKUP(B79,'пр.взв'!$D$6:$Q$70,2,0),"")</f>
        <v/>
      </c>
      <c r="D79" s="263" t="str">
        <f>IFERROR(VLOOKUP(B79,'пр.взв'!$D$6:$Q$70,5,0),"")</f>
        <v/>
      </c>
      <c r="E79" s="263" t="str">
        <f>IFERROR(VLOOKUP(B79,'пр.взв'!$D$6:$Q$70,6,0),"")</f>
        <v/>
      </c>
      <c r="F79" s="263" t="str">
        <f>IFERROR(VLOOKUP(B79,'пр.взв'!$D$6:$Q$70,8,0),"")</f>
        <v/>
      </c>
      <c r="G79" s="193"/>
      <c r="H79" s="193"/>
      <c r="I79" s="194"/>
      <c r="J79" s="194"/>
      <c r="L79" s="179"/>
      <c r="M79" s="216" t="str">
        <f>'пр.хода'!U53</f>
        <v/>
      </c>
      <c r="N79" s="263" t="str">
        <f>IFERROR(VLOOKUP(M79,'пр.взв'!$D$6:$Q$70,2,0),"")</f>
        <v/>
      </c>
      <c r="O79" s="263" t="str">
        <f>IFERROR(VLOOKUP(M79,'пр.взв'!$D$6:$Q$70,5,0),"")</f>
        <v/>
      </c>
      <c r="P79" s="263" t="str">
        <f>IFERROR(VLOOKUP(M79,'пр.взв'!$D$6:$Q$70,6,0),"")</f>
        <v/>
      </c>
      <c r="Q79" s="263" t="str">
        <f>IFERROR(VLOOKUP(M79,'пр.взв'!$D$6:$Q$70,8,0),"")</f>
        <v/>
      </c>
      <c r="R79" s="193"/>
      <c r="S79" s="193"/>
      <c r="T79" s="194"/>
      <c r="U79" s="194"/>
    </row>
    <row r="80" ht="12.0" hidden="1" customHeight="1">
      <c r="A80" s="265" t="s">
        <v>314</v>
      </c>
      <c r="L80" s="265" t="s">
        <v>315</v>
      </c>
    </row>
    <row r="81" ht="12.0" hidden="1" customHeight="1">
      <c r="B81" s="167" t="s">
        <v>286</v>
      </c>
      <c r="C81" s="218"/>
      <c r="D81" s="218"/>
      <c r="E81" s="218"/>
      <c r="F81" s="218"/>
      <c r="G81" s="219" t="str">
        <f>'пр.взв'!$D$4</f>
        <v/>
      </c>
      <c r="H81" s="218"/>
      <c r="I81" s="218"/>
      <c r="J81" s="218"/>
      <c r="L81" s="7"/>
      <c r="M81" s="167" t="s">
        <v>289</v>
      </c>
      <c r="N81" s="218"/>
      <c r="O81" s="218"/>
      <c r="P81" s="218"/>
      <c r="Q81" s="218"/>
      <c r="R81" s="219" t="str">
        <f>'пр.взв'!$D$4</f>
        <v/>
      </c>
      <c r="S81" s="215"/>
      <c r="T81" s="215"/>
      <c r="U81" s="215"/>
    </row>
    <row r="82" ht="12.75" hidden="1" customHeight="1">
      <c r="A82" s="170" t="s">
        <v>290</v>
      </c>
      <c r="B82" s="171" t="s">
        <v>9</v>
      </c>
      <c r="C82" s="172" t="s">
        <v>10</v>
      </c>
      <c r="D82" s="173" t="s">
        <v>291</v>
      </c>
      <c r="E82" s="174" t="s">
        <v>292</v>
      </c>
      <c r="F82" s="175"/>
      <c r="G82" s="172" t="s">
        <v>293</v>
      </c>
      <c r="H82" s="176" t="s">
        <v>294</v>
      </c>
      <c r="I82" s="173" t="s">
        <v>298</v>
      </c>
      <c r="J82" s="177" t="s">
        <v>296</v>
      </c>
      <c r="L82" s="170" t="s">
        <v>290</v>
      </c>
      <c r="M82" s="171" t="s">
        <v>9</v>
      </c>
      <c r="N82" s="172" t="s">
        <v>10</v>
      </c>
      <c r="O82" s="173" t="s">
        <v>291</v>
      </c>
      <c r="P82" s="174" t="s">
        <v>292</v>
      </c>
      <c r="Q82" s="175"/>
      <c r="R82" s="172" t="s">
        <v>293</v>
      </c>
      <c r="S82" s="176" t="s">
        <v>294</v>
      </c>
      <c r="T82" s="173" t="s">
        <v>298</v>
      </c>
      <c r="U82" s="177" t="s">
        <v>296</v>
      </c>
    </row>
    <row r="83" ht="13.5" hidden="1" customHeight="1">
      <c r="A83" s="178"/>
      <c r="B83" s="112"/>
      <c r="C83" s="179"/>
      <c r="D83" s="179"/>
      <c r="E83" s="106"/>
      <c r="F83" s="112"/>
      <c r="G83" s="179"/>
      <c r="H83" s="179"/>
      <c r="I83" s="179"/>
      <c r="J83" s="180"/>
      <c r="L83" s="178"/>
      <c r="M83" s="112"/>
      <c r="N83" s="179"/>
      <c r="O83" s="179"/>
      <c r="P83" s="106"/>
      <c r="Q83" s="112"/>
      <c r="R83" s="179"/>
      <c r="S83" s="179"/>
      <c r="T83" s="179"/>
      <c r="U83" s="180"/>
    </row>
    <row r="84" ht="12.0" hidden="1" customHeight="1">
      <c r="A84" s="189">
        <v>1.0</v>
      </c>
      <c r="B84" s="210" t="str">
        <f>'пр.хода'!L7</f>
        <v/>
      </c>
      <c r="C84" s="183" t="str">
        <f>IFERROR(VLOOKUP(B84,'пр.взв'!$B$7:$H$70,2,0),"")</f>
        <v/>
      </c>
      <c r="D84" s="184" t="str">
        <f>IFERROR(VLOOKUP(B84,'пр.взв'!$B$7:$H$70,3,0),"")</f>
        <v/>
      </c>
      <c r="E84" s="184" t="str">
        <f>IFERROR(VLOOKUP(B84,'пр.взв'!$B$7:$H$70,4,0),"")</f>
        <v/>
      </c>
      <c r="F84" s="184" t="str">
        <f>IFERROR(VLOOKUP(B84,'пр.взв'!$B$7:$H$70,5,0),"")</f>
        <v/>
      </c>
      <c r="G84" s="195"/>
      <c r="H84" s="196"/>
      <c r="I84" s="197"/>
      <c r="J84" s="206"/>
      <c r="L84" s="189">
        <v>3.0</v>
      </c>
      <c r="M84" s="210" t="str">
        <f>'пр.хода'!L56</f>
        <v/>
      </c>
      <c r="N84" s="183" t="str">
        <f>IFERROR(VLOOKUP(M84,'пр.взв'!$B$7:$H$70,2,0),"")</f>
        <v/>
      </c>
      <c r="O84" s="184" t="str">
        <f>IFERROR(VLOOKUP(M84,'пр.взв'!$B$7:$H$70,3,0),"")</f>
        <v/>
      </c>
      <c r="P84" s="184" t="str">
        <f>IFERROR(VLOOKUP(M84,'пр.взв'!$B$7:$H$70,4,0),"")</f>
        <v/>
      </c>
      <c r="Q84" s="184" t="str">
        <f>IFERROR(VLOOKUP(M84,'пр.взв'!$B$7:$H$70,5,0),"")</f>
        <v/>
      </c>
      <c r="R84" s="195"/>
      <c r="S84" s="196"/>
      <c r="T84" s="197"/>
      <c r="U84" s="206"/>
    </row>
    <row r="85" ht="12.0" hidden="1" customHeight="1">
      <c r="A85" s="155"/>
      <c r="B85" s="216" t="str">
        <f>'пр.хода'!L10</f>
        <v/>
      </c>
      <c r="C85" s="191" t="str">
        <f>IFERROR(VLOOKUP(B85,'пр.взв'!$B$7:$H$70,2,0),"")</f>
        <v/>
      </c>
      <c r="D85" s="192" t="str">
        <f>IFERROR(VLOOKUP(B85,'пр.взв'!$B$7:$H$70,3,0),"")</f>
        <v/>
      </c>
      <c r="E85" s="192" t="str">
        <f>IFERROR(VLOOKUP(B85,'пр.взв'!$B$7:$H$70,4,0),"")</f>
        <v/>
      </c>
      <c r="F85" s="192" t="str">
        <f>IFERROR(VLOOKUP(B85,'пр.взв'!$B$7:$H$70,5,0),"")</f>
        <v/>
      </c>
      <c r="G85" s="193"/>
      <c r="H85" s="193"/>
      <c r="I85" s="194"/>
      <c r="J85" s="194"/>
      <c r="L85" s="155"/>
      <c r="M85" s="216" t="str">
        <f>'пр.хода'!L59</f>
        <v/>
      </c>
      <c r="N85" s="191" t="str">
        <f>IFERROR(VLOOKUP(M85,'пр.взв'!$B$7:$H$70,2,0),"")</f>
        <v/>
      </c>
      <c r="O85" s="192" t="str">
        <f>IFERROR(VLOOKUP(M85,'пр.взв'!$B$7:$H$70,3,0),"")</f>
        <v/>
      </c>
      <c r="P85" s="192" t="str">
        <f>IFERROR(VLOOKUP(M85,'пр.взв'!$B$7:$H$70,4,0),"")</f>
        <v/>
      </c>
      <c r="Q85" s="192" t="str">
        <f>IFERROR(VLOOKUP(M85,'пр.взв'!$B$7:$H$70,5,0),"")</f>
        <v/>
      </c>
      <c r="R85" s="193"/>
      <c r="S85" s="193"/>
      <c r="T85" s="194"/>
      <c r="U85" s="194"/>
    </row>
    <row r="86" ht="12.0" hidden="1" customHeight="1">
      <c r="A86" s="189">
        <v>2.0</v>
      </c>
      <c r="B86" s="220" t="str">
        <f>'пр.хода'!L14</f>
        <v/>
      </c>
      <c r="C86" s="183" t="str">
        <f>IFERROR(VLOOKUP(B86,'пр.взв'!$B$7:$H$70,2,0),"")</f>
        <v/>
      </c>
      <c r="D86" s="184" t="str">
        <f>IFERROR(VLOOKUP(B86,'пр.взв'!$B$7:$H$70,3,0),"")</f>
        <v/>
      </c>
      <c r="E86" s="184" t="str">
        <f>IFERROR(VLOOKUP(B86,'пр.взв'!$B$7:$H$70,4,0),"")</f>
        <v/>
      </c>
      <c r="F86" s="184" t="str">
        <f>IFERROR(VLOOKUP(B86,'пр.взв'!$B$7:$H$70,5,0),"")</f>
        <v/>
      </c>
      <c r="G86" s="195"/>
      <c r="H86" s="186"/>
      <c r="I86" s="187"/>
      <c r="J86" s="188"/>
      <c r="L86" s="189">
        <v>4.0</v>
      </c>
      <c r="M86" s="220" t="str">
        <f>'пр.хода'!L63</f>
        <v/>
      </c>
      <c r="N86" s="183" t="str">
        <f>IFERROR(VLOOKUP(M86,'пр.взв'!$B$7:$H$70,2,0),"")</f>
        <v/>
      </c>
      <c r="O86" s="184" t="str">
        <f>IFERROR(VLOOKUP(M86,'пр.взв'!$B$7:$H$70,3,0),"")</f>
        <v/>
      </c>
      <c r="P86" s="184" t="str">
        <f>IFERROR(VLOOKUP(M86,'пр.взв'!$B$7:$H$70,4,0),"")</f>
        <v/>
      </c>
      <c r="Q86" s="184" t="str">
        <f>IFERROR(VLOOKUP(M86,'пр.взв'!$B$7:$H$70,5,0),"")</f>
        <v/>
      </c>
      <c r="R86" s="185"/>
      <c r="S86" s="186"/>
      <c r="T86" s="187"/>
      <c r="U86" s="188"/>
    </row>
    <row r="87" ht="12.0" hidden="1" customHeight="1">
      <c r="A87" s="179"/>
      <c r="B87" s="216" t="str">
        <f>'пр.хода'!L17</f>
        <v/>
      </c>
      <c r="C87" s="191" t="str">
        <f>IFERROR(VLOOKUP(B87,'пр.взв'!$B$7:$H$70,2,0),"")</f>
        <v/>
      </c>
      <c r="D87" s="192" t="str">
        <f>IFERROR(VLOOKUP(B87,'пр.взв'!$B$7:$H$70,3,0),"")</f>
        <v/>
      </c>
      <c r="E87" s="192" t="str">
        <f>IFERROR(VLOOKUP(B87,'пр.взв'!$B$7:$H$70,4,0),"")</f>
        <v/>
      </c>
      <c r="F87" s="192" t="str">
        <f>IFERROR(VLOOKUP(B87,'пр.взв'!$B$7:$H$70,5,0),"")</f>
        <v/>
      </c>
      <c r="G87" s="193"/>
      <c r="H87" s="193"/>
      <c r="I87" s="194"/>
      <c r="J87" s="194"/>
      <c r="L87" s="179"/>
      <c r="M87" s="216" t="str">
        <f>'пр.хода'!L66</f>
        <v/>
      </c>
      <c r="N87" s="191" t="str">
        <f>IFERROR(VLOOKUP(M87,'пр.взв'!$B$7:$H$70,2,0),"")</f>
        <v/>
      </c>
      <c r="O87" s="192" t="str">
        <f>IFERROR(VLOOKUP(M87,'пр.взв'!$B$7:$H$70,3,0),"")</f>
        <v/>
      </c>
      <c r="P87" s="192" t="str">
        <f>IFERROR(VLOOKUP(M87,'пр.взв'!$B$7:$H$70,4,0),"")</f>
        <v/>
      </c>
      <c r="Q87" s="192" t="str">
        <f>IFERROR(VLOOKUP(M87,'пр.взв'!$B$7:$H$70,5,0),"")</f>
        <v/>
      </c>
      <c r="R87" s="193"/>
      <c r="S87" s="193"/>
      <c r="T87" s="194"/>
      <c r="U87" s="194"/>
    </row>
    <row r="88" ht="12.0" hidden="1" customHeight="1">
      <c r="A88" s="265" t="s">
        <v>316</v>
      </c>
      <c r="L88" s="265" t="s">
        <v>317</v>
      </c>
    </row>
    <row r="89" ht="12.0" hidden="1" customHeight="1">
      <c r="A89" s="221">
        <v>5.0</v>
      </c>
      <c r="B89" s="210" t="str">
        <f>'пр.хода'!N8</f>
        <v/>
      </c>
      <c r="C89" s="183" t="str">
        <f>IFERROR(VLOOKUP(B89,'пр.взв'!$B$7:$H$70,2,0),"")</f>
        <v/>
      </c>
      <c r="D89" s="184" t="str">
        <f>IFERROR(VLOOKUP(B89,'пр.взв'!$B$7:$H$70,3,0),"")</f>
        <v/>
      </c>
      <c r="E89" s="184" t="str">
        <f>IFERROR(VLOOKUP(B89,'пр.взв'!$B$7:$H$70,4,0),"")</f>
        <v/>
      </c>
      <c r="F89" s="184" t="str">
        <f>IFERROR(VLOOKUP(B89,'пр.взв'!$B$7:$H$70,5,0),"")</f>
        <v/>
      </c>
      <c r="G89" s="195"/>
      <c r="H89" s="196"/>
      <c r="I89" s="197"/>
      <c r="J89" s="206"/>
      <c r="L89" s="189">
        <v>7.0</v>
      </c>
      <c r="M89" s="210" t="str">
        <f>'пр.хода'!N57</f>
        <v/>
      </c>
      <c r="N89" s="183" t="str">
        <f>IFERROR(VLOOKUP(M89,'пр.взв'!$B$7:$H$70,2,0),"")</f>
        <v/>
      </c>
      <c r="O89" s="184" t="str">
        <f>IFERROR(VLOOKUP(M89,'пр.взв'!$B$7:$H$70,3,0),"")</f>
        <v/>
      </c>
      <c r="P89" s="184" t="str">
        <f>IFERROR(VLOOKUP(M89,'пр.взв'!$B$7:$H$70,4,0),"")</f>
        <v/>
      </c>
      <c r="Q89" s="184" t="str">
        <f>IFERROR(VLOOKUP(M89,'пр.взв'!$B$7:$H$70,5,0),"")</f>
        <v/>
      </c>
      <c r="R89" s="195"/>
      <c r="S89" s="196"/>
      <c r="T89" s="197"/>
      <c r="U89" s="222"/>
    </row>
    <row r="90" ht="12.0" hidden="1" customHeight="1">
      <c r="A90" s="178"/>
      <c r="B90" s="216" t="str">
        <f>'пр.хода'!N11</f>
        <v/>
      </c>
      <c r="C90" s="191" t="str">
        <f>IFERROR(VLOOKUP(B90,'пр.взв'!$B$7:$H$70,2,0),"")</f>
        <v/>
      </c>
      <c r="D90" s="192" t="str">
        <f>IFERROR(VLOOKUP(B90,'пр.взв'!$B$7:$H$70,3,0),"")</f>
        <v/>
      </c>
      <c r="E90" s="192" t="str">
        <f>IFERROR(VLOOKUP(B90,'пр.взв'!$B$7:$H$70,4,0),"")</f>
        <v/>
      </c>
      <c r="F90" s="192" t="str">
        <f>IFERROR(VLOOKUP(B90,'пр.взв'!$B$7:$H$70,5,0),"")</f>
        <v/>
      </c>
      <c r="G90" s="193"/>
      <c r="H90" s="193"/>
      <c r="I90" s="194"/>
      <c r="J90" s="194"/>
      <c r="L90" s="179"/>
      <c r="M90" s="216" t="str">
        <f>'пр.хода'!N60</f>
        <v/>
      </c>
      <c r="N90" s="191" t="str">
        <f>IFERROR(VLOOKUP(M90,'пр.взв'!$B$7:$H$70,2,0),"")</f>
        <v/>
      </c>
      <c r="O90" s="192" t="str">
        <f>IFERROR(VLOOKUP(M90,'пр.взв'!$B$7:$H$70,3,0),"")</f>
        <v/>
      </c>
      <c r="P90" s="192" t="str">
        <f>IFERROR(VLOOKUP(M90,'пр.взв'!$B$7:$H$70,4,0),"")</f>
        <v/>
      </c>
      <c r="Q90" s="192" t="str">
        <f>IFERROR(VLOOKUP(M90,'пр.взв'!$B$7:$H$70,5,0),"")</f>
        <v/>
      </c>
      <c r="R90" s="193"/>
      <c r="S90" s="193"/>
      <c r="T90" s="194"/>
      <c r="U90" s="223"/>
    </row>
    <row r="91" ht="12.0" hidden="1" customHeight="1">
      <c r="A91" s="224">
        <v>6.0</v>
      </c>
      <c r="B91" s="220" t="str">
        <f>'пр.хода'!N15</f>
        <v/>
      </c>
      <c r="C91" s="183" t="str">
        <f>IFERROR(VLOOKUP(B91,'пр.взв'!$B$7:$H$70,2,0),"")</f>
        <v/>
      </c>
      <c r="D91" s="184" t="str">
        <f>IFERROR(VLOOKUP(B91,'пр.взв'!$B$7:$H$70,3,0),"")</f>
        <v/>
      </c>
      <c r="E91" s="184" t="str">
        <f>IFERROR(VLOOKUP(B91,'пр.взв'!$B$7:$H$70,4,0),"")</f>
        <v/>
      </c>
      <c r="F91" s="184" t="str">
        <f>IFERROR(VLOOKUP(B91,'пр.взв'!$B$7:$H$70,5,0),"")</f>
        <v/>
      </c>
      <c r="G91" s="195"/>
      <c r="H91" s="186"/>
      <c r="I91" s="187"/>
      <c r="J91" s="188"/>
      <c r="L91" s="225">
        <v>8.0</v>
      </c>
      <c r="M91" s="220" t="str">
        <f>'пр.хода'!N64</f>
        <v/>
      </c>
      <c r="N91" s="183" t="str">
        <f>IFERROR(VLOOKUP(M91,'пр.взв'!$B$7:$H$70,2,0),"")</f>
        <v/>
      </c>
      <c r="O91" s="184" t="str">
        <f>IFERROR(VLOOKUP(M91,'пр.взв'!$B$7:$H$70,3,0),"")</f>
        <v/>
      </c>
      <c r="P91" s="184" t="str">
        <f>IFERROR(VLOOKUP(M91,'пр.взв'!$B$7:$H$70,4,0),"")</f>
        <v/>
      </c>
      <c r="Q91" s="184" t="str">
        <f>IFERROR(VLOOKUP(M91,'пр.взв'!$B$7:$H$70,5,0),"")</f>
        <v/>
      </c>
      <c r="R91" s="185"/>
      <c r="S91" s="186"/>
      <c r="T91" s="187"/>
      <c r="U91" s="226"/>
    </row>
    <row r="92" ht="12.0" hidden="1" customHeight="1">
      <c r="A92" s="178"/>
      <c r="B92" s="216" t="str">
        <f>'пр.хода'!N18</f>
        <v/>
      </c>
      <c r="C92" s="191" t="str">
        <f>IFERROR(VLOOKUP(B92,'пр.взв'!$B$7:$H$70,2,0),"")</f>
        <v/>
      </c>
      <c r="D92" s="192" t="str">
        <f>IFERROR(VLOOKUP(B92,'пр.взв'!$B$7:$H$70,3,0),"")</f>
        <v/>
      </c>
      <c r="E92" s="192" t="str">
        <f>IFERROR(VLOOKUP(B92,'пр.взв'!$B$7:$H$70,4,0),"")</f>
        <v/>
      </c>
      <c r="F92" s="192" t="str">
        <f>IFERROR(VLOOKUP(B92,'пр.взв'!$B$7:$H$70,5,0),"")</f>
        <v/>
      </c>
      <c r="G92" s="193"/>
      <c r="H92" s="193"/>
      <c r="I92" s="194"/>
      <c r="J92" s="194"/>
      <c r="L92" s="179"/>
      <c r="M92" s="216" t="str">
        <f>'пр.хода'!N67</f>
        <v/>
      </c>
      <c r="N92" s="191" t="str">
        <f>IFERROR(VLOOKUP(M92,'пр.взв'!$B$7:$H$70,2,0),"")</f>
        <v/>
      </c>
      <c r="O92" s="192" t="str">
        <f>IFERROR(VLOOKUP(M92,'пр.взв'!$B$7:$H$70,3,0),"")</f>
        <v/>
      </c>
      <c r="P92" s="192" t="str">
        <f>IFERROR(VLOOKUP(M92,'пр.взв'!$B$7:$H$70,4,0),"")</f>
        <v/>
      </c>
      <c r="Q92" s="192" t="str">
        <f>IFERROR(VLOOKUP(M92,'пр.взв'!$B$7:$H$70,5,0),"")</f>
        <v/>
      </c>
      <c r="R92" s="193"/>
      <c r="S92" s="193"/>
      <c r="T92" s="194"/>
      <c r="U92" s="223"/>
    </row>
    <row r="93" ht="12.0" hidden="1" customHeight="1">
      <c r="A93" s="266" t="s">
        <v>318</v>
      </c>
      <c r="B93" s="72"/>
      <c r="C93" s="72"/>
      <c r="D93" s="72"/>
      <c r="E93" s="72"/>
      <c r="F93" s="72"/>
      <c r="G93" s="72"/>
      <c r="H93" s="72"/>
      <c r="I93" s="72"/>
      <c r="J93" s="72"/>
      <c r="L93" s="266" t="s">
        <v>319</v>
      </c>
      <c r="M93" s="72"/>
      <c r="N93" s="72"/>
      <c r="O93" s="72"/>
      <c r="P93" s="72"/>
      <c r="Q93" s="72"/>
      <c r="R93" s="72"/>
      <c r="S93" s="72"/>
      <c r="T93" s="72"/>
      <c r="U93" s="72"/>
    </row>
    <row r="94" ht="12.0" hidden="1" customHeight="1">
      <c r="A94" s="225">
        <v>9.0</v>
      </c>
      <c r="B94" s="220" t="str">
        <f>'пр.хода'!O10</f>
        <v/>
      </c>
      <c r="C94" s="183" t="str">
        <f>IFERROR(VLOOKUP(B94,'пр.взв'!$B$7:$H$70,2,0),"")</f>
        <v/>
      </c>
      <c r="D94" s="184" t="str">
        <f>IFERROR(VLOOKUP(B94,'пр.взв'!$B$7:$H$70,3,0),"")</f>
        <v/>
      </c>
      <c r="E94" s="184" t="str">
        <f>IFERROR(VLOOKUP(B94,'пр.взв'!$B$7:$H$70,4,0),"")</f>
        <v/>
      </c>
      <c r="F94" s="184" t="str">
        <f>IFERROR(VLOOKUP(B94,'пр.взв'!$B$7:$H$70,5,0),"")</f>
        <v/>
      </c>
      <c r="G94" s="185"/>
      <c r="H94" s="186"/>
      <c r="I94" s="187"/>
      <c r="J94" s="188"/>
      <c r="L94" s="225">
        <v>11.0</v>
      </c>
      <c r="M94" s="220" t="str">
        <f>'пр.хода'!O59</f>
        <v/>
      </c>
      <c r="N94" s="183" t="str">
        <f>IFERROR(VLOOKUP(M94,'пр.взв'!$B$7:$H$70,2,0),"")</f>
        <v/>
      </c>
      <c r="O94" s="184" t="str">
        <f>IFERROR(VLOOKUP(M94,'пр.взв'!$B$7:$H$70,3,0),"")</f>
        <v/>
      </c>
      <c r="P94" s="184" t="str">
        <f>IFERROR(VLOOKUP(M94,'пр.взв'!$B$7:$H$70,4,0),"")</f>
        <v/>
      </c>
      <c r="Q94" s="184" t="str">
        <f>IFERROR(VLOOKUP(M94,'пр.взв'!$B$7:$H$70,5,0),"")</f>
        <v/>
      </c>
      <c r="R94" s="185"/>
      <c r="S94" s="186"/>
      <c r="T94" s="187"/>
      <c r="U94" s="188"/>
    </row>
    <row r="95" ht="12.0" hidden="1" customHeight="1">
      <c r="A95" s="179"/>
      <c r="B95" s="216" t="str">
        <f>'пр.хода'!O13</f>
        <v/>
      </c>
      <c r="C95" s="191" t="str">
        <f>IFERROR(VLOOKUP(B95,'пр.взв'!$B$7:$H$70,2,0),"")</f>
        <v/>
      </c>
      <c r="D95" s="192" t="str">
        <f>IFERROR(VLOOKUP(B95,'пр.взв'!$B$7:$H$70,3,0),"")</f>
        <v/>
      </c>
      <c r="E95" s="192" t="str">
        <f>IFERROR(VLOOKUP(B95,'пр.взв'!$B$7:$H$70,4,0),"")</f>
        <v/>
      </c>
      <c r="F95" s="192" t="str">
        <f>IFERROR(VLOOKUP(B95,'пр.взв'!$B$7:$H$70,5,0),"")</f>
        <v/>
      </c>
      <c r="G95" s="193"/>
      <c r="H95" s="193"/>
      <c r="I95" s="194"/>
      <c r="J95" s="194"/>
      <c r="L95" s="179"/>
      <c r="M95" s="216" t="str">
        <f>'пр.хода'!O62</f>
        <v/>
      </c>
      <c r="N95" s="191" t="str">
        <f>IFERROR(VLOOKUP(M95,'пр.взв'!$B$7:$H$70,2,0),"")</f>
        <v/>
      </c>
      <c r="O95" s="192" t="str">
        <f>IFERROR(VLOOKUP(M95,'пр.взв'!$B$7:$H$70,3,0),"")</f>
        <v/>
      </c>
      <c r="P95" s="192" t="str">
        <f>IFERROR(VLOOKUP(M95,'пр.взв'!$B$7:$H$70,4,0),"")</f>
        <v/>
      </c>
      <c r="Q95" s="192" t="str">
        <f>IFERROR(VLOOKUP(M95,'пр.взв'!$B$7:$H$70,5,0),"")</f>
        <v/>
      </c>
      <c r="R95" s="193"/>
      <c r="S95" s="193"/>
      <c r="T95" s="194"/>
      <c r="U95" s="194"/>
    </row>
    <row r="96" ht="12.0" hidden="1" customHeight="1">
      <c r="A96" s="189">
        <v>10.0</v>
      </c>
      <c r="B96" s="210" t="str">
        <f>'пр.хода'!O17</f>
        <v/>
      </c>
      <c r="C96" s="183" t="str">
        <f>IFERROR(VLOOKUP(B96,'пр.взв'!$B$7:$H$70,2,0),"")</f>
        <v/>
      </c>
      <c r="D96" s="184" t="str">
        <f>IFERROR(VLOOKUP(B96,'пр.взв'!$B$7:$H$70,3,0),"")</f>
        <v/>
      </c>
      <c r="E96" s="184" t="str">
        <f>IFERROR(VLOOKUP(B96,'пр.взв'!$B$7:$H$70,4,0),"")</f>
        <v/>
      </c>
      <c r="F96" s="184" t="str">
        <f>IFERROR(VLOOKUP(B96,'пр.взв'!$B$7:$H$70,5,0),"")</f>
        <v/>
      </c>
      <c r="G96" s="195"/>
      <c r="H96" s="196"/>
      <c r="I96" s="197"/>
      <c r="J96" s="206"/>
      <c r="L96" s="189">
        <v>12.0</v>
      </c>
      <c r="M96" s="210" t="str">
        <f>'пр.хода'!O66</f>
        <v/>
      </c>
      <c r="N96" s="183" t="str">
        <f>IFERROR(VLOOKUP(M96,'пр.взв'!$B$7:$H$70,2,0),"")</f>
        <v/>
      </c>
      <c r="O96" s="184" t="str">
        <f>IFERROR(VLOOKUP(M96,'пр.взв'!$B$7:$H$70,3,0),"")</f>
        <v/>
      </c>
      <c r="P96" s="184" t="str">
        <f>IFERROR(VLOOKUP(M96,'пр.взв'!$B$7:$H$70,4,0),"")</f>
        <v/>
      </c>
      <c r="Q96" s="184" t="str">
        <f>IFERROR(VLOOKUP(M96,'пр.взв'!$B$7:$H$70,5,0),"")</f>
        <v/>
      </c>
      <c r="R96" s="195"/>
      <c r="S96" s="196"/>
      <c r="T96" s="197"/>
      <c r="U96" s="206"/>
    </row>
    <row r="97" ht="12.0" hidden="1" customHeight="1">
      <c r="A97" s="179"/>
      <c r="B97" s="216" t="str">
        <f>'пр.хода'!O20</f>
        <v/>
      </c>
      <c r="C97" s="191" t="str">
        <f>IFERROR(VLOOKUP(B97,'пр.взв'!$B$7:$H$70,2,0),"")</f>
        <v/>
      </c>
      <c r="D97" s="192" t="str">
        <f>IFERROR(VLOOKUP(B97,'пр.взв'!$B$7:$H$70,3,0),"")</f>
        <v/>
      </c>
      <c r="E97" s="192" t="str">
        <f>IFERROR(VLOOKUP(B97,'пр.взв'!$B$7:$H$70,4,0),"")</f>
        <v/>
      </c>
      <c r="F97" s="192" t="str">
        <f>IFERROR(VLOOKUP(B97,'пр.взв'!$B$7:$H$70,5,0),"")</f>
        <v/>
      </c>
      <c r="G97" s="193"/>
      <c r="H97" s="193"/>
      <c r="I97" s="194"/>
      <c r="J97" s="194"/>
      <c r="L97" s="179"/>
      <c r="M97" s="216" t="str">
        <f>'пр.хода'!O69</f>
        <v/>
      </c>
      <c r="N97" s="191" t="str">
        <f>IFERROR(VLOOKUP(M97,'пр.взв'!$B$7:$H$70,2,0),"")</f>
        <v/>
      </c>
      <c r="O97" s="192" t="str">
        <f>IFERROR(VLOOKUP(M97,'пр.взв'!$B$7:$H$70,3,0),"")</f>
        <v/>
      </c>
      <c r="P97" s="192" t="str">
        <f>IFERROR(VLOOKUP(M97,'пр.взв'!$B$7:$H$70,4,0),"")</f>
        <v/>
      </c>
      <c r="Q97" s="192" t="str">
        <f>IFERROR(VLOOKUP(M97,'пр.взв'!$B$7:$H$70,5,0),"")</f>
        <v/>
      </c>
      <c r="R97" s="193"/>
      <c r="S97" s="193"/>
      <c r="T97" s="194"/>
      <c r="U97" s="194"/>
    </row>
    <row r="98" ht="12.0" hidden="1" customHeight="1">
      <c r="A98" s="265" t="s">
        <v>320</v>
      </c>
      <c r="L98" s="265" t="s">
        <v>321</v>
      </c>
    </row>
    <row r="99" ht="12.0" hidden="1" customHeight="1">
      <c r="A99" s="221">
        <v>13.0</v>
      </c>
      <c r="B99" s="210" t="str">
        <f>'пр.хода'!P12</f>
        <v/>
      </c>
      <c r="C99" s="183" t="str">
        <f>IFERROR(VLOOKUP(B99,'пр.взв'!$B$7:$H$70,2,0),"")</f>
        <v/>
      </c>
      <c r="D99" s="184" t="str">
        <f>IFERROR(VLOOKUP(B99,'пр.взв'!$B$7:$H$70,3,0),"")</f>
        <v/>
      </c>
      <c r="E99" s="184" t="str">
        <f>IFERROR(VLOOKUP(B99,'пр.взв'!$B$7:$H$70,4,0),"")</f>
        <v/>
      </c>
      <c r="F99" s="184" t="str">
        <f>IFERROR(VLOOKUP(B99,'пр.взв'!$B$7:$H$70,5,0),"")</f>
        <v/>
      </c>
      <c r="G99" s="195"/>
      <c r="H99" s="196"/>
      <c r="I99" s="197"/>
      <c r="J99" s="206"/>
      <c r="L99" s="189">
        <v>14.0</v>
      </c>
      <c r="M99" s="210" t="str">
        <f>'пр.хода'!P61</f>
        <v/>
      </c>
      <c r="N99" s="183" t="str">
        <f>IFERROR(VLOOKUP(M99,'пр.взв'!$B$7:$H$70,2,0),"")</f>
        <v/>
      </c>
      <c r="O99" s="184" t="str">
        <f>IFERROR(VLOOKUP(M99,'пр.взв'!$B$7:$H$70,3,0),"")</f>
        <v/>
      </c>
      <c r="P99" s="184" t="str">
        <f>IFERROR(VLOOKUP(M99,'пр.взв'!$B$7:$H$70,4,0),"")</f>
        <v/>
      </c>
      <c r="Q99" s="184" t="str">
        <f>IFERROR(VLOOKUP(M99,'пр.взв'!$B$7:$H$70,5,0),"")</f>
        <v/>
      </c>
      <c r="R99" s="195"/>
      <c r="S99" s="196"/>
      <c r="T99" s="197"/>
      <c r="U99" s="222"/>
    </row>
    <row r="100" ht="12.0" hidden="1" customHeight="1">
      <c r="A100" s="178"/>
      <c r="B100" s="216" t="str">
        <f>'пр.хода'!P19</f>
        <v/>
      </c>
      <c r="C100" s="191" t="str">
        <f>IFERROR(VLOOKUP(B100,'пр.взв'!$B$7:$H$70,2,0),"")</f>
        <v/>
      </c>
      <c r="D100" s="192" t="str">
        <f>IFERROR(VLOOKUP(B100,'пр.взв'!$B$7:$H$70,3,0),"")</f>
        <v/>
      </c>
      <c r="E100" s="192" t="str">
        <f>IFERROR(VLOOKUP(B100,'пр.взв'!$B$7:$H$70,4,0),"")</f>
        <v/>
      </c>
      <c r="F100" s="192" t="str">
        <f>IFERROR(VLOOKUP(B100,'пр.взв'!$B$7:$H$70,5,0),"")</f>
        <v/>
      </c>
      <c r="G100" s="193"/>
      <c r="H100" s="193"/>
      <c r="I100" s="194"/>
      <c r="J100" s="194"/>
      <c r="L100" s="179"/>
      <c r="M100" s="216" t="str">
        <f>'пр.хода'!P68</f>
        <v/>
      </c>
      <c r="N100" s="191" t="str">
        <f>IFERROR(VLOOKUP(M100,'пр.взв'!$B$7:$H$70,2,0),"")</f>
        <v/>
      </c>
      <c r="O100" s="192" t="str">
        <f>IFERROR(VLOOKUP(M100,'пр.взв'!$B$7:$H$70,3,0),"")</f>
        <v/>
      </c>
      <c r="P100" s="192" t="str">
        <f>IFERROR(VLOOKUP(M100,'пр.взв'!$B$7:$H$70,4,0),"")</f>
        <v/>
      </c>
      <c r="Q100" s="192" t="str">
        <f>IFERROR(VLOOKUP(M100,'пр.взв'!$B$7:$H$70,5,0),"")</f>
        <v/>
      </c>
      <c r="R100" s="193"/>
      <c r="S100" s="193"/>
      <c r="T100" s="194"/>
      <c r="U100" s="223"/>
    </row>
    <row r="101" ht="12.0" hidden="1" customHeight="1">
      <c r="C101" s="207" t="s">
        <v>305</v>
      </c>
      <c r="N101" s="207" t="s">
        <v>305</v>
      </c>
    </row>
    <row r="102" ht="12.0" hidden="1" customHeight="1">
      <c r="C102" s="230" t="s">
        <v>306</v>
      </c>
      <c r="D102" s="231" t="str">
        <f>'пр.взв'!$D$4</f>
        <v/>
      </c>
      <c r="E102" s="232"/>
      <c r="F102" s="232"/>
      <c r="N102" s="230" t="s">
        <v>306</v>
      </c>
      <c r="O102" s="231" t="str">
        <f>'пр.взв'!$D$4</f>
        <v/>
      </c>
      <c r="P102" s="232"/>
      <c r="Q102" s="232"/>
    </row>
    <row r="103" ht="12.0" hidden="1" customHeight="1">
      <c r="A103" s="267"/>
      <c r="B103" s="201" t="str">
        <f>'пр.хода'!Q15</f>
        <v/>
      </c>
      <c r="C103" s="268" t="str">
        <f>IFERROR(VLOOKUP(B103,'пр.взв'!$B$7:$H$70,2,0),"")</f>
        <v/>
      </c>
      <c r="D103" s="268" t="str">
        <f>IFERROR(VLOOKUP(B103,'пр.взв'!$B$7:$H$70,3,0),"")</f>
        <v/>
      </c>
      <c r="E103" s="235" t="str">
        <f>IFERROR(VLOOKUP(B103,'пр.взв'!$B$7:$H$70,4,0),"")</f>
        <v/>
      </c>
      <c r="F103" s="241" t="str">
        <f>IFERROR(VLOOKUP(B103,'пр.взв'!$B$7:$H$70,5,0),"")</f>
        <v/>
      </c>
      <c r="G103" s="269"/>
      <c r="H103" s="200"/>
      <c r="I103" s="200"/>
      <c r="J103" s="270"/>
      <c r="L103" s="267"/>
      <c r="M103" s="201" t="str">
        <f>'пр.хода'!Q15</f>
        <v/>
      </c>
      <c r="N103" s="268" t="str">
        <f>IFERROR(VLOOKUP(M103,'пр.взв'!$B$7:$H$70,2,0),"")</f>
        <v/>
      </c>
      <c r="O103" s="268" t="str">
        <f>IFERROR(VLOOKUP(M103,'пр.взв'!$B$7:$H$70,3,0),"")</f>
        <v/>
      </c>
      <c r="P103" s="235" t="str">
        <f>IFERROR(VLOOKUP(M103,'пр.взв'!$B$7:$H$70,4,0),"")</f>
        <v/>
      </c>
      <c r="Q103" s="241" t="str">
        <f>IFERROR(VLOOKUP(M103,'пр.взв'!$B$7:$H$70,5,0),"")</f>
        <v/>
      </c>
    </row>
    <row r="104" ht="12.0" hidden="1" customHeight="1">
      <c r="A104" s="271"/>
      <c r="B104" s="201" t="str">
        <f>'пр.хода'!Q21</f>
        <v/>
      </c>
      <c r="C104" s="268" t="str">
        <f>IFERROR(VLOOKUP(B104,'пр.взв'!$B$7:$H$70,2,0),"")</f>
        <v/>
      </c>
      <c r="D104" s="268" t="str">
        <f>IFERROR(VLOOKUP(B104,'пр.взв'!$B$7:$H$70,3,0),"")</f>
        <v/>
      </c>
      <c r="E104" s="270" t="str">
        <f>IFERROR(VLOOKUP(B104,'пр.взв'!$B$7:$H$70,4,0),"")</f>
        <v/>
      </c>
      <c r="F104" s="268" t="str">
        <f>IFERROR(VLOOKUP(B104,'пр.взв'!$B$7:$H$70,5,0),"")</f>
        <v/>
      </c>
      <c r="G104" s="269"/>
      <c r="H104" s="270"/>
      <c r="I104" s="270"/>
      <c r="J104" s="270"/>
      <c r="L104" s="271"/>
      <c r="M104" s="201" t="str">
        <f>'пр.хода'!Q21</f>
        <v/>
      </c>
      <c r="N104" s="268" t="str">
        <f>IFERROR(VLOOKUP(M104,'пр.взв'!$B$7:$H$70,2,0),"")</f>
        <v/>
      </c>
      <c r="O104" s="268" t="str">
        <f>IFERROR(VLOOKUP(M104,'пр.взв'!$B$7:$H$70,3,0),"")</f>
        <v/>
      </c>
      <c r="P104" s="270" t="str">
        <f>IFERROR(VLOOKUP(M104,'пр.взв'!$B$7:$H$70,4,0),"")</f>
        <v/>
      </c>
      <c r="Q104" s="268" t="str">
        <f>IFERROR(VLOOKUP(M104,'пр.взв'!$B$7:$H$70,5,0),"")</f>
        <v/>
      </c>
    </row>
    <row r="105" ht="12.0" hidden="1" customHeight="1">
      <c r="C105" s="110" t="s">
        <v>310</v>
      </c>
      <c r="N105" s="110" t="s">
        <v>310</v>
      </c>
    </row>
    <row r="106" ht="12.0" hidden="1" customHeight="1">
      <c r="C106" s="230" t="s">
        <v>311</v>
      </c>
      <c r="D106" s="247" t="str">
        <f>'пр.взв'!$D$4</f>
        <v/>
      </c>
      <c r="E106" s="232"/>
      <c r="F106" s="232"/>
      <c r="N106" s="230" t="s">
        <v>311</v>
      </c>
      <c r="O106" s="247" t="str">
        <f>'пр.взв'!$D$4</f>
        <v/>
      </c>
      <c r="P106" s="232"/>
      <c r="Q106" s="232"/>
    </row>
    <row r="107" ht="12.0" hidden="1" customHeight="1">
      <c r="A107" s="267"/>
      <c r="B107" s="201" t="str">
        <f>'пр.хода'!Q64</f>
        <v/>
      </c>
      <c r="C107" s="268" t="str">
        <f>IFERROR(VLOOKUP(B107,'пр.взв'!$B$7:$H$70,2,0),"")</f>
        <v/>
      </c>
      <c r="D107" s="268" t="str">
        <f>IFERROR(VLOOKUP(B107,'пр.взв'!$B$7:$H$70,3,0),"")</f>
        <v/>
      </c>
      <c r="E107" s="235" t="str">
        <f>IFERROR(VLOOKUP(B107,'пр.взв'!$B$7:$H$70,4,0),"")</f>
        <v/>
      </c>
      <c r="F107" s="241" t="str">
        <f>IFERROR(VLOOKUP(B107,'пр.взв'!$B$7:$H$70,5,0),"")</f>
        <v/>
      </c>
      <c r="G107" s="269"/>
      <c r="H107" s="200"/>
      <c r="I107" s="200"/>
      <c r="J107" s="270"/>
      <c r="L107" s="267"/>
      <c r="M107" s="201" t="str">
        <f>'пр.хода'!Q64</f>
        <v/>
      </c>
      <c r="N107" s="268" t="str">
        <f>IFERROR(VLOOKUP(M107,'пр.взв'!$B$7:$H$70,2,0),"")</f>
        <v/>
      </c>
      <c r="O107" s="268" t="str">
        <f>IFERROR(VLOOKUP(M107,'пр.взв'!$B$7:$H$70,3,0),"")</f>
        <v/>
      </c>
      <c r="P107" s="235" t="str">
        <f>IFERROR(VLOOKUP(M107,'пр.взв'!$B$7:$H$70,4,0),"")</f>
        <v/>
      </c>
      <c r="Q107" s="241" t="str">
        <f>IFERROR(VLOOKUP(M107,'пр.взв'!$B$7:$H$70,5,0),"")</f>
        <v/>
      </c>
    </row>
    <row r="108" ht="12.0" hidden="1" customHeight="1">
      <c r="A108" s="271"/>
      <c r="B108" s="201" t="str">
        <f>'пр.хода'!Q69</f>
        <v/>
      </c>
      <c r="C108" s="268" t="str">
        <f>IFERROR(VLOOKUP(B108,'пр.взв'!$B$7:$H$70,2,0),"")</f>
        <v/>
      </c>
      <c r="D108" s="268" t="str">
        <f>IFERROR(VLOOKUP(B108,'пр.взв'!$B$7:$H$70,3,0),"")</f>
        <v/>
      </c>
      <c r="E108" s="270" t="str">
        <f>IFERROR(VLOOKUP(B108,'пр.взв'!$B$7:$H$70,4,0),"")</f>
        <v/>
      </c>
      <c r="F108" s="268" t="str">
        <f>IFERROR(VLOOKUP(B108,'пр.взв'!$B$7:$H$70,5,0),"")</f>
        <v/>
      </c>
      <c r="G108" s="269"/>
      <c r="H108" s="270"/>
      <c r="I108" s="270"/>
      <c r="J108" s="270"/>
      <c r="L108" s="271"/>
      <c r="M108" s="201" t="str">
        <f>'пр.хода'!Q69</f>
        <v/>
      </c>
      <c r="N108" s="268" t="str">
        <f>IFERROR(VLOOKUP(M108,'пр.взв'!$B$7:$H$70,2,0),"")</f>
        <v/>
      </c>
      <c r="O108" s="268" t="str">
        <f>IFERROR(VLOOKUP(M108,'пр.взв'!$B$7:$H$70,3,0),"")</f>
        <v/>
      </c>
      <c r="P108" s="270" t="str">
        <f>IFERROR(VLOOKUP(M108,'пр.взв'!$B$7:$H$70,4,0),"")</f>
        <v/>
      </c>
      <c r="Q108" s="268" t="str">
        <f>IFERROR(VLOOKUP(M108,'пр.взв'!$B$7:$H$70,5,0),"")</f>
        <v/>
      </c>
    </row>
    <row r="109" ht="12.0" customHeight="1">
      <c r="C109" s="248" t="s">
        <v>312</v>
      </c>
      <c r="D109" s="247" t="str">
        <f>'пр.взв'!$D$4</f>
        <v/>
      </c>
      <c r="E109" s="232"/>
      <c r="F109" s="232"/>
      <c r="N109" s="248" t="s">
        <v>312</v>
      </c>
      <c r="O109" s="247" t="str">
        <f>'пр.взв'!$D$4</f>
        <v/>
      </c>
      <c r="P109" s="232"/>
      <c r="Q109" s="232"/>
    </row>
    <row r="110" ht="12.0" customHeight="1">
      <c r="A110" s="267"/>
      <c r="B110" s="201" t="str">
        <f>'пр.хода'!M36</f>
        <v/>
      </c>
      <c r="C110" s="263" t="str">
        <f>IFERROR(VLOOKUP(B110,'пр.взв'!$D$6:$Q$70,2,0),"")</f>
        <v/>
      </c>
      <c r="D110" s="263" t="str">
        <f>IFERROR(VLOOKUP(B110,'пр.взв'!$D$6:$Q$70,5,0),"")</f>
        <v/>
      </c>
      <c r="E110" s="263" t="str">
        <f>IFERROR(VLOOKUP(B110,'пр.взв'!$D$6:$Q$70,6,0),"")</f>
        <v/>
      </c>
      <c r="F110" s="263" t="str">
        <f>IFERROR(VLOOKUP(B110,'пр.взв'!$D$6:$Q$70,8,0),"")</f>
        <v/>
      </c>
      <c r="G110" s="269"/>
      <c r="H110" s="200"/>
      <c r="I110" s="200"/>
      <c r="J110" s="270"/>
      <c r="L110" s="267"/>
      <c r="M110" s="201" t="str">
        <f>'пр.хода'!M36</f>
        <v/>
      </c>
      <c r="N110" s="263" t="str">
        <f>IFERROR(VLOOKUP(M110,'пр.взв'!$D$6:$Q$70,2,0),"")</f>
        <v/>
      </c>
      <c r="O110" s="263" t="str">
        <f>IFERROR(VLOOKUP(M110,'пр.взв'!$D$6:$Q$70,5,0),"")</f>
        <v/>
      </c>
      <c r="P110" s="263" t="str">
        <f>IFERROR(VLOOKUP(M110,'пр.взв'!$D$6:$Q$70,6,0),"")</f>
        <v/>
      </c>
      <c r="Q110" s="263" t="str">
        <f>IFERROR(VLOOKUP(M110,'пр.взв'!$D$6:$Q$70,8,0),"")</f>
        <v/>
      </c>
    </row>
    <row r="111" ht="12.0" customHeight="1">
      <c r="A111" s="271"/>
      <c r="B111" s="201" t="str">
        <f>'пр.хода'!S36</f>
        <v/>
      </c>
      <c r="C111" s="263" t="str">
        <f>IFERROR(VLOOKUP(B111,'пр.взв'!$D$6:$Q$70,2,0),"")</f>
        <v/>
      </c>
      <c r="D111" s="263" t="str">
        <f>IFERROR(VLOOKUP(B111,'пр.взв'!$D$6:$Q$70,5,0),"")</f>
        <v/>
      </c>
      <c r="E111" s="263" t="str">
        <f>IFERROR(VLOOKUP(B111,'пр.взв'!$D$6:$Q$70,6,0),"")</f>
        <v/>
      </c>
      <c r="F111" s="263" t="str">
        <f>IFERROR(VLOOKUP(B111,'пр.взв'!$D$6:$Q$70,8,0),"")</f>
        <v/>
      </c>
      <c r="G111" s="269"/>
      <c r="H111" s="270"/>
      <c r="I111" s="270"/>
      <c r="J111" s="270"/>
      <c r="L111" s="271"/>
      <c r="M111" s="201" t="str">
        <f>'пр.хода'!S36</f>
        <v/>
      </c>
      <c r="N111" s="263" t="str">
        <f>IFERROR(VLOOKUP(M111,'пр.взв'!$D$6:$Q$70,2,0),"")</f>
        <v/>
      </c>
      <c r="O111" s="263" t="str">
        <f>IFERROR(VLOOKUP(M111,'пр.взв'!$D$6:$Q$70,5,0),"")</f>
        <v/>
      </c>
      <c r="P111" s="263" t="str">
        <f>IFERROR(VLOOKUP(M111,'пр.взв'!$D$6:$Q$70,6,0),"")</f>
        <v/>
      </c>
      <c r="Q111" s="263" t="str">
        <f>IFERROR(VLOOKUP(M111,'пр.взв'!$D$6:$Q$70,8,0),"")</f>
        <v/>
      </c>
    </row>
  </sheetData>
  <mergeCells count="203">
    <mergeCell ref="A55:A56"/>
    <mergeCell ref="L55:L56"/>
    <mergeCell ref="A60:A61"/>
    <mergeCell ref="L60:L61"/>
    <mergeCell ref="A62:A63"/>
    <mergeCell ref="L62:L63"/>
    <mergeCell ref="A64:A65"/>
    <mergeCell ref="L64:L65"/>
    <mergeCell ref="A69:A70"/>
    <mergeCell ref="B69:B70"/>
    <mergeCell ref="C69:C70"/>
    <mergeCell ref="D69:D70"/>
    <mergeCell ref="E69:F70"/>
    <mergeCell ref="G69:G70"/>
    <mergeCell ref="A66:A67"/>
    <mergeCell ref="L66:L67"/>
    <mergeCell ref="H69:H70"/>
    <mergeCell ref="I69:I70"/>
    <mergeCell ref="J69:J70"/>
    <mergeCell ref="L69:L70"/>
    <mergeCell ref="M69:M70"/>
    <mergeCell ref="N69:N70"/>
    <mergeCell ref="O69:O70"/>
    <mergeCell ref="P69:Q70"/>
    <mergeCell ref="R69:R70"/>
    <mergeCell ref="S69:S70"/>
    <mergeCell ref="T69:T70"/>
    <mergeCell ref="U69:U70"/>
    <mergeCell ref="A71:A72"/>
    <mergeCell ref="L71:L72"/>
    <mergeCell ref="A76:A77"/>
    <mergeCell ref="B76:B77"/>
    <mergeCell ref="C76:C77"/>
    <mergeCell ref="D76:D77"/>
    <mergeCell ref="E76:F77"/>
    <mergeCell ref="G76:G77"/>
    <mergeCell ref="H76:H77"/>
    <mergeCell ref="I76:I77"/>
    <mergeCell ref="J76:J77"/>
    <mergeCell ref="L76:L77"/>
    <mergeCell ref="M76:M77"/>
    <mergeCell ref="N76:N77"/>
    <mergeCell ref="A73:A74"/>
    <mergeCell ref="L73:L74"/>
    <mergeCell ref="O76:O77"/>
    <mergeCell ref="P76:Q77"/>
    <mergeCell ref="R76:R77"/>
    <mergeCell ref="S76:S77"/>
    <mergeCell ref="T76:T77"/>
    <mergeCell ref="U76:U77"/>
    <mergeCell ref="A80:J80"/>
    <mergeCell ref="L80:U80"/>
    <mergeCell ref="A82:A83"/>
    <mergeCell ref="B82:B83"/>
    <mergeCell ref="C82:C83"/>
    <mergeCell ref="D82:D83"/>
    <mergeCell ref="E82:F83"/>
    <mergeCell ref="G82:G83"/>
    <mergeCell ref="H82:H83"/>
    <mergeCell ref="I82:I83"/>
    <mergeCell ref="J82:J83"/>
    <mergeCell ref="L82:L83"/>
    <mergeCell ref="M82:M83"/>
    <mergeCell ref="N82:N83"/>
    <mergeCell ref="O82:O83"/>
    <mergeCell ref="P82:Q83"/>
    <mergeCell ref="R82:R83"/>
    <mergeCell ref="S82:S83"/>
    <mergeCell ref="T82:T83"/>
    <mergeCell ref="U82:U83"/>
    <mergeCell ref="A94:A95"/>
    <mergeCell ref="L94:L95"/>
    <mergeCell ref="A96:A97"/>
    <mergeCell ref="L96:L97"/>
    <mergeCell ref="A98:J98"/>
    <mergeCell ref="L98:U98"/>
    <mergeCell ref="A99:A10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A4:A5"/>
    <mergeCell ref="B4:B5"/>
    <mergeCell ref="A78:A79"/>
    <mergeCell ref="L78:L79"/>
    <mergeCell ref="A84:A85"/>
    <mergeCell ref="L84:L85"/>
    <mergeCell ref="A86:A87"/>
    <mergeCell ref="L86:L87"/>
    <mergeCell ref="A88:J88"/>
    <mergeCell ref="L88:U88"/>
    <mergeCell ref="A89:A90"/>
    <mergeCell ref="L89:L90"/>
    <mergeCell ref="A91:A92"/>
    <mergeCell ref="L91:L92"/>
    <mergeCell ref="A93:J93"/>
    <mergeCell ref="L93:U93"/>
    <mergeCell ref="C4:C5"/>
    <mergeCell ref="D4:D5"/>
    <mergeCell ref="E4:F5"/>
    <mergeCell ref="G4:G5"/>
    <mergeCell ref="H4:H5"/>
    <mergeCell ref="I4:I5"/>
    <mergeCell ref="J4:J5"/>
    <mergeCell ref="L4:L5"/>
    <mergeCell ref="M4:M5"/>
    <mergeCell ref="N4:N5"/>
    <mergeCell ref="R4:R5"/>
    <mergeCell ref="S4:S5"/>
    <mergeCell ref="T4:T5"/>
    <mergeCell ref="U4:U5"/>
    <mergeCell ref="O4:O5"/>
    <mergeCell ref="P4:Q5"/>
    <mergeCell ref="A6:A7"/>
    <mergeCell ref="L6:L7"/>
    <mergeCell ref="A8:A9"/>
    <mergeCell ref="L8:L9"/>
    <mergeCell ref="A10:A11"/>
    <mergeCell ref="L10:L11"/>
    <mergeCell ref="A12:A13"/>
    <mergeCell ref="L12:L13"/>
    <mergeCell ref="A14:A15"/>
    <mergeCell ref="L14:L15"/>
    <mergeCell ref="A16:A17"/>
    <mergeCell ref="L16:L17"/>
    <mergeCell ref="A18:A19"/>
    <mergeCell ref="L18:L19"/>
    <mergeCell ref="A20:A21"/>
    <mergeCell ref="L20:L21"/>
    <mergeCell ref="A22:A23"/>
    <mergeCell ref="L22:L23"/>
    <mergeCell ref="A24:A25"/>
    <mergeCell ref="L24:L25"/>
    <mergeCell ref="A26:A27"/>
    <mergeCell ref="L26:L27"/>
    <mergeCell ref="A28:A29"/>
    <mergeCell ref="L28:L29"/>
    <mergeCell ref="A30:A31"/>
    <mergeCell ref="L30:L31"/>
    <mergeCell ref="A32:A33"/>
    <mergeCell ref="L32:L33"/>
    <mergeCell ref="A34:A35"/>
    <mergeCell ref="L34:L35"/>
    <mergeCell ref="A39:A40"/>
    <mergeCell ref="B39:B40"/>
    <mergeCell ref="C39:C40"/>
    <mergeCell ref="D39:D40"/>
    <mergeCell ref="E39:F40"/>
    <mergeCell ref="G39:G40"/>
    <mergeCell ref="H39:H40"/>
    <mergeCell ref="I39:I40"/>
    <mergeCell ref="J39:J40"/>
    <mergeCell ref="L39:L40"/>
    <mergeCell ref="A36:A37"/>
    <mergeCell ref="L36:L37"/>
    <mergeCell ref="M39:M40"/>
    <mergeCell ref="N39:N40"/>
    <mergeCell ref="O39:O40"/>
    <mergeCell ref="P39:Q40"/>
    <mergeCell ref="R39:R40"/>
    <mergeCell ref="S39:S40"/>
    <mergeCell ref="T39:T40"/>
    <mergeCell ref="U39:U40"/>
    <mergeCell ref="A41:A42"/>
    <mergeCell ref="L41:L42"/>
    <mergeCell ref="A43:A44"/>
    <mergeCell ref="L43:L44"/>
    <mergeCell ref="A45:A46"/>
    <mergeCell ref="L45:L46"/>
    <mergeCell ref="A47:A48"/>
    <mergeCell ref="L47:L48"/>
    <mergeCell ref="A49:A50"/>
    <mergeCell ref="L49:L50"/>
    <mergeCell ref="A51:A52"/>
    <mergeCell ref="L51:L52"/>
    <mergeCell ref="A53:A54"/>
    <mergeCell ref="L53:L54"/>
    <mergeCell ref="A58:A59"/>
    <mergeCell ref="B58:B59"/>
    <mergeCell ref="C58:C59"/>
    <mergeCell ref="D58:D59"/>
    <mergeCell ref="E58:F59"/>
    <mergeCell ref="G58:G59"/>
    <mergeCell ref="H58:H59"/>
    <mergeCell ref="I58:I59"/>
    <mergeCell ref="J58:J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</mergeCells>
  <printOptions horizontalCentered="1"/>
  <pageMargins bottom="0.0" footer="0.0" header="0.0" left="0.0" right="0.0" top="0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5.0"/>
    <col customWidth="1" min="5" max="5" width="7.57"/>
    <col customWidth="1" min="6" max="6" width="28.71"/>
    <col customWidth="1" hidden="1" min="7" max="7" width="10.0"/>
    <col customWidth="1" min="8" max="8" width="22.57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  <col customWidth="1" min="36" max="41" width="8.71"/>
  </cols>
  <sheetData>
    <row r="1" ht="30.0" customHeight="1">
      <c r="A1" s="66" t="s">
        <v>271</v>
      </c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>
        <f>SUMIF(T6:T11,V1,$K$14:$K$17)</f>
        <v>1</v>
      </c>
      <c r="U1" s="272"/>
      <c r="V1" s="272" t="str">
        <f>J12</f>
        <v/>
      </c>
    </row>
    <row r="2" ht="28.5" customHeight="1">
      <c r="B2" s="273" t="s">
        <v>322</v>
      </c>
      <c r="D2" s="274" t="str">
        <f>'пр.взв'!C2</f>
        <v>Чемпионат России по самбо (боевое) мужчины (отбор на Чемпионат Мира и Европы) ЕКП №23747</v>
      </c>
      <c r="E2" s="74"/>
      <c r="F2" s="74"/>
      <c r="G2" s="74"/>
      <c r="H2" s="75"/>
      <c r="T2" s="25">
        <f>SUMIF(J14:J16,V1,$K$14:$K$17)</f>
        <v>2</v>
      </c>
    </row>
    <row r="3" ht="15.0" customHeight="1">
      <c r="B3" s="275" t="str">
        <f>'пр.взв'!C3</f>
        <v>27.02 - 03.03.2023 г.                                                                                        г. Пермь</v>
      </c>
      <c r="C3" s="72"/>
      <c r="D3" s="72"/>
      <c r="E3" s="72"/>
      <c r="F3" s="72"/>
      <c r="G3" s="72"/>
      <c r="H3" s="276" t="str">
        <f>'пр.взв'!$D$4</f>
        <v/>
      </c>
    </row>
    <row r="4" ht="12.75" customHeight="1">
      <c r="A4" s="277" t="s">
        <v>323</v>
      </c>
      <c r="B4" s="278" t="s">
        <v>9</v>
      </c>
      <c r="C4" s="279" t="s">
        <v>10</v>
      </c>
      <c r="D4" s="280" t="s">
        <v>11</v>
      </c>
      <c r="E4" s="281" t="s">
        <v>13</v>
      </c>
      <c r="F4" s="47"/>
      <c r="G4" s="282" t="s">
        <v>15</v>
      </c>
      <c r="H4" s="283" t="s">
        <v>16</v>
      </c>
      <c r="J4" s="25" t="str">
        <f>IFERROR(LEFT(F6,FIND(",",F6)-1),F6)</f>
        <v/>
      </c>
      <c r="K4" s="25">
        <v>1.0</v>
      </c>
      <c r="L4" s="284" t="s">
        <v>324</v>
      </c>
      <c r="M4" s="285" t="s">
        <v>14</v>
      </c>
      <c r="N4" s="286"/>
      <c r="O4" s="74"/>
      <c r="P4" s="74"/>
      <c r="Q4" s="75"/>
      <c r="S4" s="287" t="s">
        <v>324</v>
      </c>
      <c r="T4" s="285" t="s">
        <v>14</v>
      </c>
      <c r="U4" s="286"/>
      <c r="V4" s="74"/>
      <c r="W4" s="74"/>
      <c r="X4" s="75"/>
      <c r="AC4" s="287" t="s">
        <v>324</v>
      </c>
      <c r="AD4" s="285" t="s">
        <v>14</v>
      </c>
      <c r="AE4" s="286"/>
      <c r="AF4" s="74"/>
      <c r="AG4" s="74"/>
      <c r="AH4" s="75"/>
      <c r="AJ4" s="287" t="s">
        <v>324</v>
      </c>
      <c r="AK4" s="285" t="s">
        <v>14</v>
      </c>
      <c r="AL4" s="286"/>
      <c r="AM4" s="74"/>
      <c r="AN4" s="74"/>
      <c r="AO4" s="75"/>
    </row>
    <row r="5" ht="9.75" customHeight="1">
      <c r="A5" s="107"/>
      <c r="C5" s="288"/>
      <c r="E5" s="289"/>
      <c r="F5" s="290"/>
      <c r="G5" s="238"/>
      <c r="H5" s="291"/>
      <c r="L5" s="107"/>
      <c r="M5" s="107"/>
      <c r="N5" s="292">
        <v>1.0</v>
      </c>
      <c r="O5" s="293">
        <v>2.0</v>
      </c>
      <c r="P5" s="293">
        <v>3.0</v>
      </c>
      <c r="Q5" s="294">
        <v>5.0</v>
      </c>
      <c r="S5" s="107"/>
      <c r="T5" s="107"/>
      <c r="U5" s="292">
        <v>1.0</v>
      </c>
      <c r="V5" s="293">
        <v>2.0</v>
      </c>
      <c r="W5" s="293">
        <v>3.0</v>
      </c>
      <c r="X5" s="294">
        <v>5.0</v>
      </c>
      <c r="Z5" s="167">
        <v>1.0</v>
      </c>
      <c r="AB5" s="167">
        <v>2.0</v>
      </c>
      <c r="AC5" s="107"/>
      <c r="AD5" s="288"/>
      <c r="AE5" s="295">
        <v>1.0</v>
      </c>
      <c r="AF5" s="296">
        <v>2.0</v>
      </c>
      <c r="AG5" s="296">
        <v>3.0</v>
      </c>
      <c r="AH5" s="297">
        <v>5.0</v>
      </c>
      <c r="AJ5" s="107"/>
      <c r="AK5" s="288"/>
      <c r="AL5" s="295">
        <v>1.0</v>
      </c>
      <c r="AM5" s="296">
        <v>2.0</v>
      </c>
      <c r="AN5" s="296">
        <v>3.0</v>
      </c>
      <c r="AO5" s="297">
        <v>5.0</v>
      </c>
    </row>
    <row r="6" ht="11.25" customHeight="1">
      <c r="A6" s="298">
        <v>1.0</v>
      </c>
      <c r="B6" s="299" t="str">
        <f>'пр.хода'!N32</f>
        <v/>
      </c>
      <c r="C6" s="300" t="str">
        <f>IFERROR(VLOOKUP(B6,'пр.взв'!$D$6:$Q$70,3,0),"")</f>
        <v/>
      </c>
      <c r="D6" s="301" t="str">
        <f>IFERROR(VLOOKUP(B6,'пр.взв'!$D$6:$Q$70,4,0),"")</f>
        <v/>
      </c>
      <c r="E6" s="301" t="str">
        <f>IFERROR(VLOOKUP(B6,'пр.взв'!$D$6:$Q$70,6,0),"")</f>
        <v/>
      </c>
      <c r="F6" s="301" t="str">
        <f>IFERROR(VLOOKUP(B6,'пр.взв'!$D$6:$Q$70,7,0),"")</f>
        <v/>
      </c>
      <c r="G6" s="301" t="str">
        <f>IFERROR(VLOOKUP(B6,'пр.взв'!$D$6:$Q$70,8,0),"")</f>
        <v/>
      </c>
      <c r="H6" s="302" t="str">
        <f>IFERROR(VLOOKUP(B6,'пр.взв'!$D$6:$Q$70,10,0),"")</f>
        <v/>
      </c>
      <c r="J6" s="25" t="s">
        <v>325</v>
      </c>
      <c r="K6" s="25">
        <v>1.0</v>
      </c>
      <c r="L6" s="303">
        <v>1.0</v>
      </c>
      <c r="M6" s="304" t="s">
        <v>326</v>
      </c>
      <c r="N6" s="305">
        <f>SUMIF($J$4:$J$7,J4,$K$4:$K$7)</f>
        <v>1</v>
      </c>
      <c r="O6" s="305">
        <f>SUMIF($I$8:$J$9,"алт",$K$6:$K$9)</f>
        <v>0</v>
      </c>
      <c r="P6" s="306">
        <f>SUMIF($J$10:$J$13,"Алт",$K$10:$K$13)</f>
        <v>0</v>
      </c>
      <c r="Q6" s="306">
        <f>SUMIF($J$14:$J$17,"Алт",$K$14:$K$17)</f>
        <v>0</v>
      </c>
      <c r="S6" s="303">
        <v>1.0</v>
      </c>
      <c r="T6" s="304" t="str">
        <f>J4</f>
        <v/>
      </c>
      <c r="U6" s="305">
        <f t="shared" ref="U6:U11" si="2">SUMIF($J$4:$J$7,T6,$K$4:$K$7)</f>
        <v>1</v>
      </c>
      <c r="V6" s="305">
        <f t="shared" ref="V6:V11" si="3">SUMIF($I$8:$J$9,T6,$K$6:$K$9)</f>
        <v>4</v>
      </c>
      <c r="W6" s="306">
        <f t="shared" ref="W6:W11" si="4">SUMIF($J$10:$J$13,T6,$K$10:$K$13)</f>
        <v>2</v>
      </c>
      <c r="X6" s="306">
        <f t="shared" ref="X6:X10" si="5">SUMIF($J$14:$J$17,T6,$K$14:$K$17)</f>
        <v>2</v>
      </c>
      <c r="Z6" s="166" t="str">
        <f>T6</f>
        <v/>
      </c>
      <c r="AB6" s="166" t="str">
        <f>Z6</f>
        <v/>
      </c>
      <c r="AC6" s="307">
        <v>1.0</v>
      </c>
      <c r="AD6" s="308" t="str">
        <f>AB6</f>
        <v/>
      </c>
      <c r="AE6" s="309">
        <f t="shared" ref="AE6:AE11" si="6">SUMIF($J$4:$J$7,AD6,$K$4:$K$7)</f>
        <v>1</v>
      </c>
      <c r="AF6" s="309">
        <f t="shared" ref="AF6:AF11" si="7">SUMIF($I$8:$J$9,AD6,$K$6:$K$9)</f>
        <v>4</v>
      </c>
      <c r="AG6" s="309">
        <f t="shared" ref="AG6:AG11" si="8">SUMIF($J$10:$J$13,AD6,$K$10:$K$13)</f>
        <v>2</v>
      </c>
      <c r="AH6" s="310">
        <f t="shared" ref="AH6:AH11" si="9">SUMIF($J$14:$J$17,AD6,$K$14:$K$17)</f>
        <v>2</v>
      </c>
      <c r="AJ6" s="307">
        <v>1.0</v>
      </c>
      <c r="AK6" s="308" t="str">
        <f t="shared" ref="AK6:AO6" si="1">IF(AD6=0," ",AD6)</f>
        <v/>
      </c>
      <c r="AL6" s="309">
        <f t="shared" si="1"/>
        <v>1</v>
      </c>
      <c r="AM6" s="309">
        <f t="shared" si="1"/>
        <v>4</v>
      </c>
      <c r="AN6" s="309">
        <f t="shared" si="1"/>
        <v>2</v>
      </c>
      <c r="AO6" s="310">
        <f t="shared" si="1"/>
        <v>2</v>
      </c>
    </row>
    <row r="7" ht="11.25" customHeight="1">
      <c r="A7" s="311">
        <v>2.0</v>
      </c>
      <c r="B7" s="312" t="str">
        <f>'пр.хода'!N40</f>
        <v> </v>
      </c>
      <c r="C7" s="313" t="str">
        <f>IFERROR(VLOOKUP(B7,'пр.взв'!$D$6:$Q$70,3,0),"")</f>
        <v/>
      </c>
      <c r="D7" s="263" t="str">
        <f>IFERROR(VLOOKUP(B7,'пр.взв'!$D$6:$Q$70,4,0),"")</f>
        <v/>
      </c>
      <c r="E7" s="263" t="str">
        <f>IFERROR(VLOOKUP(B7,'пр.взв'!$D$6:$Q$70,6,0),"")</f>
        <v/>
      </c>
      <c r="F7" s="263" t="str">
        <f>IFERROR(VLOOKUP(B7,'пр.взв'!$D$6:$Q$70,7,0),"")</f>
        <v/>
      </c>
      <c r="G7" s="263" t="str">
        <f>IFERROR(VLOOKUP(B7,'пр.взв'!$D$6:$Q$70,8,0),"")</f>
        <v/>
      </c>
      <c r="H7" s="314" t="str">
        <f>IFERROR(VLOOKUP(B7,'пр.взв'!$D$6:$Q$70,10,0),"")</f>
        <v/>
      </c>
      <c r="L7" s="315">
        <v>2.0</v>
      </c>
      <c r="M7" s="304" t="s">
        <v>327</v>
      </c>
      <c r="N7" s="305">
        <f>SUMIF($J$4:$J$7,"заб",$K$4:$K$7)</f>
        <v>0</v>
      </c>
      <c r="O7" s="305">
        <f>SUMIF($I$8:$J$9,"заб",$K$6:$K$9)</f>
        <v>0</v>
      </c>
      <c r="P7" s="306">
        <f>SUMIF($J$10:$J$13,"заб",$K$10:$K$13)</f>
        <v>0</v>
      </c>
      <c r="Q7" s="306">
        <f>SUMIF($J$14:$J$17,"заб",$K$14:$K$17)</f>
        <v>0</v>
      </c>
      <c r="S7" s="315">
        <v>2.0</v>
      </c>
      <c r="T7" s="304" t="str">
        <f>IF(J8=J4," ",J8)</f>
        <v> </v>
      </c>
      <c r="U7" s="305">
        <f t="shared" si="2"/>
        <v>0</v>
      </c>
      <c r="V7" s="305">
        <f t="shared" si="3"/>
        <v>0</v>
      </c>
      <c r="W7" s="306">
        <f t="shared" si="4"/>
        <v>0</v>
      </c>
      <c r="X7" s="306">
        <f t="shared" si="5"/>
        <v>0</v>
      </c>
      <c r="Z7" s="166" t="str">
        <f>IF(OR(T7=" "),T8,T7)</f>
        <v> </v>
      </c>
      <c r="AA7" s="166">
        <f>IF(U7=U6," ",U7)</f>
        <v>0</v>
      </c>
      <c r="AB7" s="166" t="str">
        <f>IF(OR(Z7=" "),Z8,Z7)</f>
        <v> </v>
      </c>
      <c r="AC7" s="316">
        <v>2.0</v>
      </c>
      <c r="AD7" s="317" t="str">
        <f>IF(OR(AB7=" "),AB8,AB7)</f>
        <v> </v>
      </c>
      <c r="AE7" s="34">
        <f t="shared" si="6"/>
        <v>0</v>
      </c>
      <c r="AF7" s="34">
        <f t="shared" si="7"/>
        <v>0</v>
      </c>
      <c r="AG7" s="34">
        <f t="shared" si="8"/>
        <v>0</v>
      </c>
      <c r="AH7" s="318">
        <f t="shared" si="9"/>
        <v>0</v>
      </c>
      <c r="AJ7" s="316">
        <v>2.0</v>
      </c>
      <c r="AK7" s="317" t="str">
        <f t="shared" ref="AK7:AO7" si="10">IF(AD7=0," ",AD7)</f>
        <v> </v>
      </c>
      <c r="AL7" s="34" t="str">
        <f t="shared" si="10"/>
        <v> </v>
      </c>
      <c r="AM7" s="34" t="str">
        <f t="shared" si="10"/>
        <v> </v>
      </c>
      <c r="AN7" s="34" t="str">
        <f t="shared" si="10"/>
        <v> </v>
      </c>
      <c r="AO7" s="318" t="str">
        <f t="shared" si="10"/>
        <v> </v>
      </c>
    </row>
    <row r="8" ht="11.25" customHeight="1">
      <c r="A8" s="311">
        <v>3.0</v>
      </c>
      <c r="B8" s="312" t="str">
        <f>'пр.хода'!AH8</f>
        <v> </v>
      </c>
      <c r="C8" s="313" t="str">
        <f>IFERROR(VLOOKUP(B8,'пр.взв'!$D$6:$Q$70,3,0),"")</f>
        <v/>
      </c>
      <c r="D8" s="263" t="str">
        <f>IFERROR(VLOOKUP(B8,'пр.взв'!$D$6:$Q$70,4,0),"")</f>
        <v/>
      </c>
      <c r="E8" s="263" t="str">
        <f>IFERROR(VLOOKUP(B8,'пр.взв'!$D$6:$Q$70,6,0),"")</f>
        <v/>
      </c>
      <c r="F8" s="263" t="str">
        <f>IFERROR(VLOOKUP(B8,'пр.взв'!$D$6:$Q$70,7,0),"")</f>
        <v/>
      </c>
      <c r="G8" s="263" t="str">
        <f>IFERROR(VLOOKUP(B8,'пр.взв'!$D$6:$Q$70,8,0),"")</f>
        <v/>
      </c>
      <c r="H8" s="314" t="str">
        <f>IFERROR(VLOOKUP(B8,'пр.взв'!$D$6:$Q$70,10,0),"")</f>
        <v/>
      </c>
      <c r="J8" s="25" t="str">
        <f>IFERROR(LEFT(F7,FIND(",",F7)-1),F7)</f>
        <v/>
      </c>
      <c r="K8" s="25">
        <v>1.0</v>
      </c>
      <c r="L8" s="319">
        <v>3.0</v>
      </c>
      <c r="M8" s="304" t="s">
        <v>328</v>
      </c>
      <c r="N8" s="305">
        <f>SUMIF($J$4:$J$7,"ирк",$K$4:$K$7)</f>
        <v>0</v>
      </c>
      <c r="O8" s="305">
        <f>SUMIF($I$8:$J$9,"ирк",$K$6:$K$9)</f>
        <v>0</v>
      </c>
      <c r="P8" s="306">
        <f>SUMIF($J$10:$J$13,"ирк",$K$10:$K$13)</f>
        <v>0</v>
      </c>
      <c r="Q8" s="306">
        <f>SUMIF($J$14:$J$17,"ирк",$K$14:$K$17)</f>
        <v>0</v>
      </c>
      <c r="S8" s="319">
        <v>3.0</v>
      </c>
      <c r="T8" s="304" t="str">
        <f>IF(OR(J10=J4,J10=J8)," ",J10)</f>
        <v> </v>
      </c>
      <c r="U8" s="305">
        <f t="shared" si="2"/>
        <v>0</v>
      </c>
      <c r="V8" s="305">
        <f t="shared" si="3"/>
        <v>0</v>
      </c>
      <c r="W8" s="306">
        <f t="shared" si="4"/>
        <v>0</v>
      </c>
      <c r="X8" s="306">
        <f t="shared" si="5"/>
        <v>0</v>
      </c>
      <c r="Z8" s="166" t="str">
        <f>IF(OR(T8=" ",T7=" "),T9,T8)</f>
        <v> </v>
      </c>
      <c r="AB8" s="166" t="str">
        <f>IF(OR(Z8=" ",Z7=" "),Z9,Z8)</f>
        <v> </v>
      </c>
      <c r="AC8" s="320">
        <v>3.0</v>
      </c>
      <c r="AD8" s="317" t="str">
        <f>IF(OR(AB8=" ",AB7=" "),AB9,AB8)</f>
        <v> </v>
      </c>
      <c r="AE8" s="34">
        <f t="shared" si="6"/>
        <v>0</v>
      </c>
      <c r="AF8" s="34">
        <f t="shared" si="7"/>
        <v>0</v>
      </c>
      <c r="AG8" s="34">
        <f t="shared" si="8"/>
        <v>0</v>
      </c>
      <c r="AH8" s="318">
        <f t="shared" si="9"/>
        <v>0</v>
      </c>
      <c r="AJ8" s="320">
        <v>3.0</v>
      </c>
      <c r="AK8" s="317" t="str">
        <f t="shared" ref="AK8:AO8" si="11">IF(AD8=0," ",AD8)</f>
        <v> </v>
      </c>
      <c r="AL8" s="34" t="str">
        <f t="shared" si="11"/>
        <v> </v>
      </c>
      <c r="AM8" s="34" t="str">
        <f t="shared" si="11"/>
        <v> </v>
      </c>
      <c r="AN8" s="34" t="str">
        <f t="shared" si="11"/>
        <v> </v>
      </c>
      <c r="AO8" s="318" t="str">
        <f t="shared" si="11"/>
        <v> </v>
      </c>
    </row>
    <row r="9" ht="11.25" customHeight="1">
      <c r="A9" s="311">
        <v>3.0</v>
      </c>
      <c r="B9" s="312" t="str">
        <f>'пр.хода'!AH9</f>
        <v> </v>
      </c>
      <c r="C9" s="313" t="str">
        <f>IFERROR(VLOOKUP(B9,'пр.взв'!$D$6:$Q$70,3,0),"")</f>
        <v/>
      </c>
      <c r="D9" s="263" t="str">
        <f>IFERROR(VLOOKUP(B9,'пр.взв'!$D$6:$Q$70,4,0),"")</f>
        <v/>
      </c>
      <c r="E9" s="263" t="str">
        <f>IFERROR(VLOOKUP(B9,'пр.взв'!$D$6:$Q$70,6,0),"")</f>
        <v/>
      </c>
      <c r="F9" s="263" t="str">
        <f>IFERROR(VLOOKUP(B9,'пр.взв'!$D$6:$Q$70,7,0),"")</f>
        <v/>
      </c>
      <c r="G9" s="263" t="str">
        <f>IFERROR(VLOOKUP(B9,'пр.взв'!$D$6:$Q$70,8,0),"")</f>
        <v/>
      </c>
      <c r="H9" s="314" t="str">
        <f>IFERROR(VLOOKUP(B9,'пр.взв'!$D$6:$Q$70,10,0),"")</f>
        <v/>
      </c>
      <c r="L9" s="315">
        <v>4.0</v>
      </c>
      <c r="M9" s="304" t="s">
        <v>329</v>
      </c>
      <c r="N9" s="305">
        <f>SUMIF($J$4:$J$7,"кем",$K$4:$K$7)</f>
        <v>0</v>
      </c>
      <c r="O9" s="305">
        <f>SUMIF($I$8:$J$9,"кем",$K$6:$K$9)</f>
        <v>0</v>
      </c>
      <c r="P9" s="306">
        <f>SUMIF($J$10:$J$13,"кем",$K$10:$K$13)</f>
        <v>0</v>
      </c>
      <c r="Q9" s="306">
        <f>SUMIF($J$14:$J$17,"кем",$K$14:$K$17)</f>
        <v>0</v>
      </c>
      <c r="S9" s="315">
        <v>4.0</v>
      </c>
      <c r="T9" s="304" t="str">
        <f>IF(OR(J12=J4,J12=J8,J12=J10)," ",J12)</f>
        <v> </v>
      </c>
      <c r="U9" s="305">
        <f t="shared" si="2"/>
        <v>0</v>
      </c>
      <c r="V9" s="305">
        <f t="shared" si="3"/>
        <v>0</v>
      </c>
      <c r="W9" s="306">
        <f t="shared" si="4"/>
        <v>0</v>
      </c>
      <c r="X9" s="306">
        <f t="shared" si="5"/>
        <v>0</v>
      </c>
      <c r="Z9" s="166" t="str">
        <f>IF(OR(T7=" ",T8=" ",T9=" "),T10,T9)</f>
        <v> </v>
      </c>
      <c r="AB9" s="166" t="str">
        <f>IF(OR(Z7=" ",Z8=" ",Z9=" "),Z10,Z9)</f>
        <v> </v>
      </c>
      <c r="AC9" s="316">
        <v>4.0</v>
      </c>
      <c r="AD9" s="317" t="str">
        <f>IF(OR(AB7=" ",AB8=" ",AB9=" "),AB10,AB9)</f>
        <v> </v>
      </c>
      <c r="AE9" s="34">
        <f t="shared" si="6"/>
        <v>0</v>
      </c>
      <c r="AF9" s="34">
        <f t="shared" si="7"/>
        <v>0</v>
      </c>
      <c r="AG9" s="34">
        <f t="shared" si="8"/>
        <v>0</v>
      </c>
      <c r="AH9" s="318">
        <f t="shared" si="9"/>
        <v>0</v>
      </c>
      <c r="AJ9" s="316">
        <v>4.0</v>
      </c>
      <c r="AK9" s="317" t="str">
        <f t="shared" ref="AK9:AO9" si="12">IF(AD9=0," ",AD9)</f>
        <v> </v>
      </c>
      <c r="AL9" s="34" t="str">
        <f t="shared" si="12"/>
        <v> </v>
      </c>
      <c r="AM9" s="34" t="str">
        <f t="shared" si="12"/>
        <v> </v>
      </c>
      <c r="AN9" s="34" t="str">
        <f t="shared" si="12"/>
        <v> </v>
      </c>
      <c r="AO9" s="318" t="str">
        <f t="shared" si="12"/>
        <v> </v>
      </c>
    </row>
    <row r="10" ht="11.25" customHeight="1">
      <c r="A10" s="321">
        <v>5.0</v>
      </c>
      <c r="B10" s="312" t="str">
        <f>'пр.хода'!AH10</f>
        <v> </v>
      </c>
      <c r="C10" s="313" t="str">
        <f>IFERROR(VLOOKUP(B10,'пр.взв'!$D$6:$Q$70,3,0),"")</f>
        <v/>
      </c>
      <c r="D10" s="263" t="str">
        <f>IFERROR(VLOOKUP(B10,'пр.взв'!$D$6:$Q$70,4,0),"")</f>
        <v/>
      </c>
      <c r="E10" s="263" t="str">
        <f>IFERROR(VLOOKUP(B10,'пр.взв'!$D$6:$Q$70,6,0),"")</f>
        <v/>
      </c>
      <c r="F10" s="263" t="str">
        <f>IFERROR(VLOOKUP(B10,'пр.взв'!$D$6:$Q$70,7,0),"")</f>
        <v/>
      </c>
      <c r="G10" s="263" t="str">
        <f>IFERROR(VLOOKUP(B10,'пр.взв'!$D$6:$Q$70,8,0),"")</f>
        <v/>
      </c>
      <c r="H10" s="314" t="str">
        <f>IFERROR(VLOOKUP(B10,'пр.взв'!$D$6:$Q$70,10,0),"")</f>
        <v/>
      </c>
      <c r="J10" s="25" t="str">
        <f>IFERROR(LEFT(F8,FIND(",",F8)-1),F8)</f>
        <v/>
      </c>
      <c r="K10" s="25">
        <v>1.0</v>
      </c>
      <c r="L10" s="319">
        <v>5.0</v>
      </c>
      <c r="M10" s="304" t="s">
        <v>113</v>
      </c>
      <c r="N10" s="305">
        <f>SUMIF($J$4:$J$7,"кра",$K$4:$K$7)</f>
        <v>0</v>
      </c>
      <c r="O10" s="305">
        <f>SUMIF($I$8:$J$9,"кра",$K$6:$K$9)</f>
        <v>0</v>
      </c>
      <c r="P10" s="306">
        <f>SUMIF($J$10:$J$13,"кра",$K$10:$K$13)</f>
        <v>0</v>
      </c>
      <c r="Q10" s="306">
        <f>SUMIF($J$14:$J$17,"кра",$K$14:$K$17)</f>
        <v>0</v>
      </c>
      <c r="S10" s="319">
        <v>5.0</v>
      </c>
      <c r="T10" s="304" t="str">
        <f>IF(OR(J14=J4,J14=J8,J14=J10,J14=J12)," ",J14)</f>
        <v> </v>
      </c>
      <c r="U10" s="305">
        <f t="shared" si="2"/>
        <v>0</v>
      </c>
      <c r="V10" s="305">
        <f t="shared" si="3"/>
        <v>0</v>
      </c>
      <c r="W10" s="306">
        <f t="shared" si="4"/>
        <v>0</v>
      </c>
      <c r="X10" s="306">
        <f t="shared" si="5"/>
        <v>0</v>
      </c>
      <c r="Z10" s="166" t="str">
        <f>IF(OR(T7=" ",T8=" ",T9=" ",T10=" "),T11,T10)</f>
        <v> </v>
      </c>
      <c r="AB10" s="166" t="str">
        <f>IF(OR(Z7=" ",Z8=" ",Z9=" ")," ",Z10)</f>
        <v> </v>
      </c>
      <c r="AC10" s="320">
        <v>5.0</v>
      </c>
      <c r="AD10" s="317" t="str">
        <f>IF(OR(AB7=" ",AB8=" ",AB9=" ")," ",AB10)</f>
        <v> </v>
      </c>
      <c r="AE10" s="34">
        <f t="shared" si="6"/>
        <v>0</v>
      </c>
      <c r="AF10" s="34">
        <f t="shared" si="7"/>
        <v>0</v>
      </c>
      <c r="AG10" s="34">
        <f t="shared" si="8"/>
        <v>0</v>
      </c>
      <c r="AH10" s="318">
        <f t="shared" si="9"/>
        <v>0</v>
      </c>
      <c r="AJ10" s="320">
        <v>5.0</v>
      </c>
      <c r="AK10" s="317" t="str">
        <f t="shared" ref="AK10:AO10" si="13">IF(AD10=0," ",AD10)</f>
        <v> </v>
      </c>
      <c r="AL10" s="34" t="str">
        <f t="shared" si="13"/>
        <v> </v>
      </c>
      <c r="AM10" s="34" t="str">
        <f t="shared" si="13"/>
        <v> </v>
      </c>
      <c r="AN10" s="34" t="str">
        <f t="shared" si="13"/>
        <v> </v>
      </c>
      <c r="AO10" s="318" t="str">
        <f t="shared" si="13"/>
        <v> </v>
      </c>
    </row>
    <row r="11" ht="11.25" customHeight="1">
      <c r="A11" s="322">
        <v>5.0</v>
      </c>
      <c r="B11" s="312" t="str">
        <f>'пр.хода'!AH11</f>
        <v> </v>
      </c>
      <c r="C11" s="313" t="str">
        <f>IFERROR(VLOOKUP(B11,'пр.взв'!$D$6:$Q$70,3,0),"")</f>
        <v/>
      </c>
      <c r="D11" s="263" t="str">
        <f>IFERROR(VLOOKUP(B11,'пр.взв'!$D$6:$Q$70,4,0),"")</f>
        <v/>
      </c>
      <c r="E11" s="263" t="str">
        <f>IFERROR(VLOOKUP(B11,'пр.взв'!$D$6:$Q$70,6,0),"")</f>
        <v/>
      </c>
      <c r="F11" s="263" t="str">
        <f>IFERROR(VLOOKUP(B11,'пр.взв'!$D$6:$Q$70,7,0),"")</f>
        <v/>
      </c>
      <c r="G11" s="263" t="str">
        <f>IFERROR(VLOOKUP(B11,'пр.взв'!$D$6:$Q$70,8,0),"")</f>
        <v/>
      </c>
      <c r="H11" s="314" t="str">
        <f>IFERROR(VLOOKUP(B11,'пр.взв'!$D$6:$Q$70,10,0),"")</f>
        <v/>
      </c>
      <c r="L11" s="315">
        <v>6.0</v>
      </c>
      <c r="M11" s="304" t="s">
        <v>230</v>
      </c>
      <c r="N11" s="305">
        <f>SUMIF($J$4:$J$7,"нов",$K$4:$K$7)</f>
        <v>0</v>
      </c>
      <c r="O11" s="305">
        <f>SUMIF($I$8:$J$9,"нов",$K$6:$K$9)</f>
        <v>0</v>
      </c>
      <c r="P11" s="306">
        <f>SUMIF($J$10:$J$13,"нов",$K$10:$K$13)</f>
        <v>0</v>
      </c>
      <c r="Q11" s="306">
        <f>SUMIF($J$14:$J$17,"нов",$K$14:$K$17)</f>
        <v>0</v>
      </c>
      <c r="S11" s="315">
        <v>6.0</v>
      </c>
      <c r="T11" s="304" t="str">
        <f>IF(OR(J16=J4,J16=J8,J16=J10,J16=J12,J16=J14)," ",J16)</f>
        <v> </v>
      </c>
      <c r="U11" s="305">
        <f t="shared" si="2"/>
        <v>0</v>
      </c>
      <c r="V11" s="305">
        <f t="shared" si="3"/>
        <v>0</v>
      </c>
      <c r="W11" s="306">
        <f t="shared" si="4"/>
        <v>0</v>
      </c>
      <c r="X11" s="306">
        <f>SUMIF($J$14:$J$17,T11,$K$8:$K$17)</f>
        <v>0</v>
      </c>
      <c r="Z11" s="166" t="str">
        <f>IF(OR(T7=" ",T8=" ",T9=" ",T10=" ")," ",T11)</f>
        <v> </v>
      </c>
      <c r="AB11" s="166" t="str">
        <f>IF(OR(Z7=" ",Z8=" ",Z9=" ",Z10=" ")," ",Z11)</f>
        <v> </v>
      </c>
      <c r="AC11" s="323">
        <v>6.0</v>
      </c>
      <c r="AD11" s="324" t="str">
        <f>IF(OR(AB7=" ",AB8=" ",AB9=" ",AB10=" ")," ",AB11)</f>
        <v> </v>
      </c>
      <c r="AE11" s="325">
        <f t="shared" si="6"/>
        <v>0</v>
      </c>
      <c r="AF11" s="325">
        <f t="shared" si="7"/>
        <v>0</v>
      </c>
      <c r="AG11" s="325">
        <f t="shared" si="8"/>
        <v>0</v>
      </c>
      <c r="AH11" s="326">
        <f t="shared" si="9"/>
        <v>0</v>
      </c>
      <c r="AJ11" s="323">
        <v>6.0</v>
      </c>
      <c r="AK11" s="324" t="str">
        <f t="shared" ref="AK11:AO11" si="14">IF(AD11=0," ",AD11)</f>
        <v> </v>
      </c>
      <c r="AL11" s="325" t="str">
        <f t="shared" si="14"/>
        <v> </v>
      </c>
      <c r="AM11" s="325" t="str">
        <f t="shared" si="14"/>
        <v> </v>
      </c>
      <c r="AN11" s="325" t="str">
        <f t="shared" si="14"/>
        <v> </v>
      </c>
      <c r="AO11" s="326" t="str">
        <f t="shared" si="14"/>
        <v> </v>
      </c>
    </row>
    <row r="12" ht="11.25" customHeight="1">
      <c r="A12" s="327" t="s">
        <v>330</v>
      </c>
      <c r="B12" s="312" t="str">
        <f>'пр.хода'!AH12</f>
        <v> </v>
      </c>
      <c r="C12" s="313" t="str">
        <f>IFERROR(VLOOKUP(B12,'пр.взв'!$D$6:$Q$70,3,0),"")</f>
        <v/>
      </c>
      <c r="D12" s="263" t="str">
        <f>IFERROR(VLOOKUP(B12,'пр.взв'!$D$6:$Q$70,4,0),"")</f>
        <v/>
      </c>
      <c r="E12" s="263" t="str">
        <f>IFERROR(VLOOKUP(B12,'пр.взв'!$D$6:$Q$70,6,0),"")</f>
        <v/>
      </c>
      <c r="F12" s="263" t="str">
        <f>IFERROR(VLOOKUP(B12,'пр.взв'!$D$6:$Q$70,7,0),"")</f>
        <v/>
      </c>
      <c r="G12" s="263" t="str">
        <f>IFERROR(VLOOKUP(B12,'пр.взв'!$D$6:$Q$70,8,0),"")</f>
        <v/>
      </c>
      <c r="H12" s="314" t="str">
        <f>IFERROR(VLOOKUP(B12,'пр.взв'!$D$6:$Q$70,10,0),"")</f>
        <v/>
      </c>
      <c r="J12" s="25" t="str">
        <f>IFERROR(LEFT(F9,FIND(",",F9)-1),F9)</f>
        <v/>
      </c>
      <c r="K12" s="25">
        <v>1.0</v>
      </c>
      <c r="L12" s="319">
        <v>7.0</v>
      </c>
      <c r="M12" s="304" t="s">
        <v>331</v>
      </c>
      <c r="N12" s="305">
        <f>SUMIF($J$4:$J$7,"омс",$K$4:$K$7)</f>
        <v>0</v>
      </c>
      <c r="O12" s="305">
        <f>SUMIF($I$8:$J$9,"омс",$K$6:$K$9)</f>
        <v>0</v>
      </c>
      <c r="P12" s="306">
        <f>SUMIF($J$10:$J$13,"омс",$K$10:$K$13)</f>
        <v>0</v>
      </c>
      <c r="Q12" s="306">
        <f>SUMIF($J$14:$J$17,"омс",$K$14:$K$17)</f>
        <v>0</v>
      </c>
      <c r="S12" s="328"/>
      <c r="T12" s="304" t="str">
        <f t="shared" ref="T12:T13" si="17">IF(OR(J15=J7,J15=J11,J15=J13)," ",J15)</f>
        <v> </v>
      </c>
      <c r="U12" s="329"/>
      <c r="V12" s="329"/>
      <c r="W12" s="330"/>
      <c r="X12" s="330"/>
      <c r="AC12" s="331"/>
      <c r="AD12" s="332"/>
      <c r="AE12" s="333">
        <f t="shared" ref="AE12:AH12" si="15">SUM(AE6:AE11)</f>
        <v>1</v>
      </c>
      <c r="AF12" s="333">
        <f t="shared" si="15"/>
        <v>4</v>
      </c>
      <c r="AG12" s="333">
        <f t="shared" si="15"/>
        <v>2</v>
      </c>
      <c r="AH12" s="333">
        <f t="shared" si="15"/>
        <v>2</v>
      </c>
      <c r="AJ12" s="331"/>
      <c r="AK12" s="332"/>
      <c r="AL12" s="333">
        <f t="shared" ref="AL12:AO12" si="16">SUM(AL6:AL11)</f>
        <v>1</v>
      </c>
      <c r="AM12" s="333">
        <f t="shared" si="16"/>
        <v>4</v>
      </c>
      <c r="AN12" s="333">
        <f t="shared" si="16"/>
        <v>2</v>
      </c>
      <c r="AO12" s="333">
        <f t="shared" si="16"/>
        <v>2</v>
      </c>
    </row>
    <row r="13" ht="11.25" customHeight="1">
      <c r="A13" s="327" t="s">
        <v>330</v>
      </c>
      <c r="B13" s="312" t="str">
        <f>'пр.хода'!AH13</f>
        <v> </v>
      </c>
      <c r="C13" s="313" t="str">
        <f>IFERROR(VLOOKUP(B13,'пр.взв'!$D$6:$Q$70,3,0),"")</f>
        <v/>
      </c>
      <c r="D13" s="263" t="str">
        <f>IFERROR(VLOOKUP(B13,'пр.взв'!$D$6:$Q$70,4,0),"")</f>
        <v/>
      </c>
      <c r="E13" s="263" t="str">
        <f>IFERROR(VLOOKUP(B13,'пр.взв'!$D$6:$Q$70,6,0),"")</f>
        <v/>
      </c>
      <c r="F13" s="263" t="str">
        <f>IFERROR(VLOOKUP(B13,'пр.взв'!$D$6:$Q$70,7,0),"")</f>
        <v/>
      </c>
      <c r="G13" s="263" t="str">
        <f>IFERROR(VLOOKUP(B13,'пр.взв'!$D$6:$Q$70,8,0),"")</f>
        <v/>
      </c>
      <c r="H13" s="314" t="str">
        <f>IFERROR(VLOOKUP(B13,'пр.взв'!$D$6:$Q$70,10,0),"")</f>
        <v/>
      </c>
      <c r="L13" s="315">
        <v>8.0</v>
      </c>
      <c r="M13" s="304" t="s">
        <v>120</v>
      </c>
      <c r="N13" s="305">
        <f>SUMIF($J$4:$J$7,"р.а",$K$4:$K$7)</f>
        <v>0</v>
      </c>
      <c r="O13" s="305">
        <f>SUMIF($I$8:$J$9,"р.а",$K$6:$K$9)</f>
        <v>0</v>
      </c>
      <c r="P13" s="306">
        <f>SUMIF($J$10:$J$13,"р.а",$K$10:$K$13)</f>
        <v>0</v>
      </c>
      <c r="Q13" s="306">
        <f>SUMIF($J$14:$J$17,"р.а",$K$14:$K$17)</f>
        <v>0</v>
      </c>
      <c r="S13" s="334"/>
      <c r="T13" s="335" t="str">
        <f t="shared" si="17"/>
        <v> </v>
      </c>
      <c r="U13" s="329"/>
      <c r="V13" s="329"/>
      <c r="W13" s="330"/>
      <c r="X13" s="330"/>
    </row>
    <row r="14" ht="11.25" customHeight="1">
      <c r="A14" s="327" t="s">
        <v>332</v>
      </c>
      <c r="B14" s="312" t="str">
        <f>'пр.хода'!AH14</f>
        <v> </v>
      </c>
      <c r="C14" s="313" t="str">
        <f>IFERROR(VLOOKUP(B14,'пр.взв'!$D$6:$Q$70,3,0),"")</f>
        <v/>
      </c>
      <c r="D14" s="263" t="str">
        <f>IFERROR(VLOOKUP(B14,'пр.взв'!$D$6:$Q$70,4,0),"")</f>
        <v/>
      </c>
      <c r="E14" s="263" t="str">
        <f>IFERROR(VLOOKUP(B14,'пр.взв'!$D$6:$Q$70,6,0),"")</f>
        <v/>
      </c>
      <c r="F14" s="263" t="str">
        <f>IFERROR(VLOOKUP(B14,'пр.взв'!$D$6:$Q$70,7,0),"")</f>
        <v/>
      </c>
      <c r="G14" s="263" t="str">
        <f>IFERROR(VLOOKUP(B14,'пр.взв'!$D$6:$Q$70,8,0),"")</f>
        <v/>
      </c>
      <c r="H14" s="314" t="str">
        <f>IFERROR(VLOOKUP(B14,'пр.взв'!$D$6:$Q$70,10,0),"")</f>
        <v/>
      </c>
      <c r="J14" s="25" t="str">
        <f>IFERROR(LEFT(F10,FIND(",",F10)-1),F10)</f>
        <v/>
      </c>
      <c r="K14" s="25">
        <v>1.0</v>
      </c>
      <c r="L14" s="319">
        <v>9.0</v>
      </c>
      <c r="M14" s="304" t="s">
        <v>92</v>
      </c>
      <c r="N14" s="305">
        <f>SUMIF($J$4:$J$7,"р.б",$K$4:$K$7)</f>
        <v>0</v>
      </c>
      <c r="O14" s="305">
        <f>SUMIF($I$8:$J$9,"р.б",$K$6:$K$9)</f>
        <v>0</v>
      </c>
      <c r="P14" s="306">
        <f>SUMIF($J$10:$J$13,"р.б",$K$10:$K$13)</f>
        <v>0</v>
      </c>
      <c r="Q14" s="306">
        <f>SUMIF($J$14:$J$17,"р.б",$K$14:$K$17)</f>
        <v>0</v>
      </c>
      <c r="S14" s="328"/>
      <c r="T14" s="335"/>
      <c r="U14" s="329"/>
      <c r="V14" s="329"/>
      <c r="W14" s="330"/>
      <c r="X14" s="330"/>
    </row>
    <row r="15" ht="11.25" customHeight="1">
      <c r="A15" s="327" t="s">
        <v>332</v>
      </c>
      <c r="B15" s="312" t="str">
        <f>'пр.хода'!AH15</f>
        <v> </v>
      </c>
      <c r="C15" s="313" t="str">
        <f>IFERROR(VLOOKUP(B15,'пр.взв'!$D$6:$Q$70,3,0),"")</f>
        <v/>
      </c>
      <c r="D15" s="263" t="str">
        <f>IFERROR(VLOOKUP(B15,'пр.взв'!$D$6:$Q$70,4,0),"")</f>
        <v/>
      </c>
      <c r="E15" s="263" t="str">
        <f>IFERROR(VLOOKUP(B15,'пр.взв'!$D$6:$Q$70,6,0),"")</f>
        <v/>
      </c>
      <c r="F15" s="263" t="str">
        <f>IFERROR(VLOOKUP(B15,'пр.взв'!$D$6:$Q$70,7,0),"")</f>
        <v/>
      </c>
      <c r="G15" s="263" t="str">
        <f>IFERROR(VLOOKUP(B15,'пр.взв'!$D$6:$Q$70,8,0),"")</f>
        <v/>
      </c>
      <c r="H15" s="314" t="str">
        <f>IFERROR(VLOOKUP(B15,'пр.взв'!$D$6:$Q$70,10,0),"")</f>
        <v/>
      </c>
      <c r="L15" s="315">
        <v>10.0</v>
      </c>
      <c r="M15" s="304" t="s">
        <v>333</v>
      </c>
      <c r="N15" s="305">
        <f>SUMIF($J$4:$J$7,"р.х",$K$4:$K$7)</f>
        <v>0</v>
      </c>
      <c r="O15" s="305">
        <f>SUMIF($I$8:$J$9,"р.х",$K$6:$K$9)</f>
        <v>0</v>
      </c>
      <c r="P15" s="306">
        <f>SUMIF($J$10:$J$13,"р.х",$K$10:$K$13)</f>
        <v>0</v>
      </c>
      <c r="Q15" s="306">
        <f>SUMIF($J$14:$J$17,"р.х",$K$14:$K$17)</f>
        <v>0</v>
      </c>
      <c r="S15" s="334"/>
      <c r="T15" s="335"/>
      <c r="U15" s="329"/>
      <c r="V15" s="329"/>
      <c r="W15" s="330"/>
      <c r="X15" s="330"/>
    </row>
    <row r="16" ht="11.25" customHeight="1">
      <c r="A16" s="327" t="s">
        <v>332</v>
      </c>
      <c r="B16" s="312" t="str">
        <f>'пр.хода'!AH16</f>
        <v> </v>
      </c>
      <c r="C16" s="313" t="str">
        <f>IFERROR(VLOOKUP(B16,'пр.взв'!$D$6:$Q$70,3,0),"")</f>
        <v/>
      </c>
      <c r="D16" s="263" t="str">
        <f>IFERROR(VLOOKUP(B16,'пр.взв'!$D$6:$Q$70,4,0),"")</f>
        <v/>
      </c>
      <c r="E16" s="263" t="str">
        <f>IFERROR(VLOOKUP(B16,'пр.взв'!$D$6:$Q$70,6,0),"")</f>
        <v/>
      </c>
      <c r="F16" s="263" t="str">
        <f>IFERROR(VLOOKUP(B16,'пр.взв'!$D$6:$Q$70,7,0),"")</f>
        <v/>
      </c>
      <c r="G16" s="263" t="str">
        <f>IFERROR(VLOOKUP(B16,'пр.взв'!$D$6:$Q$70,8,0),"")</f>
        <v/>
      </c>
      <c r="H16" s="314" t="str">
        <f>IFERROR(VLOOKUP(B16,'пр.взв'!$D$6:$Q$70,10,0),"")</f>
        <v/>
      </c>
      <c r="J16" s="25" t="str">
        <f>IFERROR(LEFT(F11,FIND(",",F11)-1),F11)</f>
        <v/>
      </c>
      <c r="K16" s="25">
        <v>1.0</v>
      </c>
      <c r="L16" s="319">
        <v>11.0</v>
      </c>
      <c r="M16" s="336" t="s">
        <v>334</v>
      </c>
      <c r="N16" s="305">
        <f>SUMIF($J$4:$J$7,"том",$K$4:$K$7)</f>
        <v>0</v>
      </c>
      <c r="O16" s="305">
        <f>SUMIF($I$8:$J$9,"том",$K$6:$K$9)</f>
        <v>0</v>
      </c>
      <c r="P16" s="306">
        <f>SUMIF($J$10:$J$13,"том",$K$10:$K$13)</f>
        <v>0</v>
      </c>
      <c r="Q16" s="306">
        <f>SUMIF($J$14:$J$17,"том",$K$14:$K$17)</f>
        <v>0</v>
      </c>
      <c r="S16" s="328"/>
      <c r="T16" s="337"/>
      <c r="U16" s="329"/>
      <c r="V16" s="329"/>
      <c r="W16" s="330"/>
      <c r="X16" s="330"/>
    </row>
    <row r="17" ht="11.25" customHeight="1">
      <c r="A17" s="327" t="s">
        <v>332</v>
      </c>
      <c r="B17" s="312" t="str">
        <f>'пр.хода'!AH17</f>
        <v> </v>
      </c>
      <c r="C17" s="313" t="str">
        <f>IFERROR(VLOOKUP(B17,'пр.взв'!$D$6:$Q$70,3,0),"")</f>
        <v/>
      </c>
      <c r="D17" s="263" t="str">
        <f>IFERROR(VLOOKUP(B17,'пр.взв'!$D$6:$Q$70,4,0),"")</f>
        <v/>
      </c>
      <c r="E17" s="263" t="str">
        <f>IFERROR(VLOOKUP(B17,'пр.взв'!$D$6:$Q$70,6,0),"")</f>
        <v/>
      </c>
      <c r="F17" s="263" t="str">
        <f>IFERROR(VLOOKUP(B17,'пр.взв'!$D$6:$Q$70,7,0),"")</f>
        <v/>
      </c>
      <c r="G17" s="263" t="str">
        <f>IFERROR(VLOOKUP(B17,'пр.взв'!$D$6:$Q$70,8,0),"")</f>
        <v/>
      </c>
      <c r="H17" s="314" t="str">
        <f>IFERROR(VLOOKUP(B17,'пр.взв'!$D$6:$Q$70,10,0),"")</f>
        <v/>
      </c>
      <c r="L17" s="315">
        <v>12.0</v>
      </c>
      <c r="M17" s="336" t="s">
        <v>335</v>
      </c>
      <c r="N17" s="305">
        <f>SUMIF($J$4:$J$7,"Мос",$K$4:$K$7)</f>
        <v>0</v>
      </c>
      <c r="O17" s="305">
        <f>SUMIF($I$8:$J$9,"Мос",$K$6:$K$9)</f>
        <v>0</v>
      </c>
      <c r="P17" s="306">
        <f>SUMIF($J$10:$J$13,"Мос",$K$10:$K$13)</f>
        <v>0</v>
      </c>
      <c r="Q17" s="306">
        <f>SUMIF($J$14:$J$17,"Мос",$K$14:$K$17)</f>
        <v>0</v>
      </c>
      <c r="S17" s="334"/>
      <c r="T17" s="337"/>
      <c r="U17" s="329"/>
      <c r="V17" s="329"/>
      <c r="W17" s="330"/>
      <c r="X17" s="330"/>
    </row>
    <row r="18" ht="11.25" customHeight="1">
      <c r="A18" s="327" t="s">
        <v>332</v>
      </c>
      <c r="B18" s="312" t="str">
        <f>'пр.хода'!AH18</f>
        <v> </v>
      </c>
      <c r="C18" s="313" t="str">
        <f>IFERROR(VLOOKUP(B18,'пр.взв'!$D$6:$Q$70,3,0),"")</f>
        <v/>
      </c>
      <c r="D18" s="263" t="str">
        <f>IFERROR(VLOOKUP(B18,'пр.взв'!$D$6:$Q$70,4,0),"")</f>
        <v/>
      </c>
      <c r="E18" s="263" t="str">
        <f>IFERROR(VLOOKUP(B18,'пр.взв'!$D$6:$Q$70,6,0),"")</f>
        <v/>
      </c>
      <c r="F18" s="263" t="str">
        <f>IFERROR(VLOOKUP(B18,'пр.взв'!$D$6:$Q$70,7,0),"")</f>
        <v/>
      </c>
      <c r="G18" s="263" t="str">
        <f>IFERROR(VLOOKUP(B18,'пр.взв'!$D$6:$Q$70,8,0),"")</f>
        <v/>
      </c>
      <c r="H18" s="314" t="str">
        <f>IFERROR(VLOOKUP(B18,'пр.взв'!$D$6:$Q$70,10,0),"")</f>
        <v/>
      </c>
      <c r="L18" s="331"/>
      <c r="M18" s="332"/>
      <c r="N18" s="338">
        <f t="shared" ref="N18:Q18" si="18">SUM(N6:N17)</f>
        <v>1</v>
      </c>
      <c r="O18" s="338">
        <f t="shared" si="18"/>
        <v>0</v>
      </c>
      <c r="P18" s="338">
        <f t="shared" si="18"/>
        <v>0</v>
      </c>
      <c r="Q18" s="338">
        <f t="shared" si="18"/>
        <v>0</v>
      </c>
      <c r="S18" s="331"/>
      <c r="T18" s="332"/>
      <c r="U18" s="338">
        <f t="shared" ref="U18:X18" si="19">SUM(U6:U17)</f>
        <v>1</v>
      </c>
      <c r="V18" s="338">
        <f t="shared" si="19"/>
        <v>4</v>
      </c>
      <c r="W18" s="338">
        <f t="shared" si="19"/>
        <v>2</v>
      </c>
      <c r="X18" s="338">
        <f t="shared" si="19"/>
        <v>2</v>
      </c>
    </row>
    <row r="19" ht="11.25" customHeight="1">
      <c r="A19" s="327" t="s">
        <v>332</v>
      </c>
      <c r="B19" s="312" t="str">
        <f>'пр.хода'!AH19</f>
        <v> </v>
      </c>
      <c r="C19" s="313" t="str">
        <f>IFERROR(VLOOKUP(B19,'пр.взв'!$D$6:$Q$70,3,0),"")</f>
        <v/>
      </c>
      <c r="D19" s="263" t="str">
        <f>IFERROR(VLOOKUP(B19,'пр.взв'!$D$6:$Q$70,4,0),"")</f>
        <v/>
      </c>
      <c r="E19" s="263" t="str">
        <f>IFERROR(VLOOKUP(B19,'пр.взв'!$D$6:$Q$70,6,0),"")</f>
        <v/>
      </c>
      <c r="F19" s="263" t="str">
        <f>IFERROR(VLOOKUP(B19,'пр.взв'!$D$6:$Q$70,7,0),"")</f>
        <v/>
      </c>
      <c r="G19" s="263" t="str">
        <f>IFERROR(VLOOKUP(B19,'пр.взв'!$D$6:$Q$70,8,0),"")</f>
        <v/>
      </c>
      <c r="H19" s="314" t="str">
        <f>IFERROR(VLOOKUP(B19,'пр.взв'!$D$6:$Q$70,10,0),"")</f>
        <v/>
      </c>
    </row>
    <row r="20" ht="11.25" customHeight="1">
      <c r="A20" s="327" t="s">
        <v>332</v>
      </c>
      <c r="B20" s="312" t="str">
        <f>'пр.хода'!AH20</f>
        <v> </v>
      </c>
      <c r="C20" s="313" t="str">
        <f>IFERROR(VLOOKUP(B20,'пр.взв'!$D$6:$Q$70,3,0),"")</f>
        <v/>
      </c>
      <c r="D20" s="263" t="str">
        <f>IFERROR(VLOOKUP(B20,'пр.взв'!$D$6:$Q$70,4,0),"")</f>
        <v/>
      </c>
      <c r="E20" s="263" t="str">
        <f>IFERROR(VLOOKUP(B20,'пр.взв'!$D$6:$Q$70,6,0),"")</f>
        <v/>
      </c>
      <c r="F20" s="263" t="str">
        <f>IFERROR(VLOOKUP(B20,'пр.взв'!$D$6:$Q$70,7,0),"")</f>
        <v/>
      </c>
      <c r="G20" s="263" t="str">
        <f>IFERROR(VLOOKUP(B20,'пр.взв'!$D$6:$Q$70,8,0),"")</f>
        <v/>
      </c>
      <c r="H20" s="314" t="str">
        <f>IFERROR(VLOOKUP(B20,'пр.взв'!$D$6:$Q$70,10,0),"")</f>
        <v/>
      </c>
    </row>
    <row r="21" ht="11.25" customHeight="1">
      <c r="A21" s="327" t="s">
        <v>332</v>
      </c>
      <c r="B21" s="312" t="str">
        <f>'пр.хода'!AH21</f>
        <v> </v>
      </c>
      <c r="C21" s="313" t="str">
        <f>IFERROR(VLOOKUP(B21,'пр.взв'!$D$6:$Q$70,3,0),"")</f>
        <v/>
      </c>
      <c r="D21" s="263" t="str">
        <f>IFERROR(VLOOKUP(B21,'пр.взв'!$D$6:$Q$70,4,0),"")</f>
        <v/>
      </c>
      <c r="E21" s="263" t="str">
        <f>IFERROR(VLOOKUP(B21,'пр.взв'!$D$6:$Q$70,6,0),"")</f>
        <v/>
      </c>
      <c r="F21" s="263" t="str">
        <f>IFERROR(VLOOKUP(B21,'пр.взв'!$D$6:$Q$70,7,0),"")</f>
        <v/>
      </c>
      <c r="G21" s="263" t="str">
        <f>IFERROR(VLOOKUP(B21,'пр.взв'!$D$6:$Q$70,8,0),"")</f>
        <v/>
      </c>
      <c r="H21" s="314" t="str">
        <f>IFERROR(VLOOKUP(B21,'пр.взв'!$D$6:$Q$70,10,0),"")</f>
        <v/>
      </c>
    </row>
    <row r="22" ht="11.25" customHeight="1">
      <c r="A22" s="327" t="s">
        <v>336</v>
      </c>
      <c r="B22" s="312" t="str">
        <f>'пр.хода'!AH22</f>
        <v> </v>
      </c>
      <c r="C22" s="313" t="str">
        <f>IFERROR(VLOOKUP(B22,'пр.взв'!$D$6:$Q$70,3,0),"")</f>
        <v/>
      </c>
      <c r="D22" s="263" t="str">
        <f>IFERROR(VLOOKUP(B22,'пр.взв'!$D$6:$Q$70,4,0),"")</f>
        <v/>
      </c>
      <c r="E22" s="263" t="str">
        <f>IFERROR(VLOOKUP(B22,'пр.взв'!$D$6:$Q$70,6,0),"")</f>
        <v/>
      </c>
      <c r="F22" s="263" t="str">
        <f>IFERROR(VLOOKUP(B22,'пр.взв'!$D$6:$Q$70,7,0),"")</f>
        <v/>
      </c>
      <c r="G22" s="263" t="str">
        <f>IFERROR(VLOOKUP(B22,'пр.взв'!$D$6:$Q$70,8,0),"")</f>
        <v/>
      </c>
      <c r="H22" s="314" t="str">
        <f>IFERROR(VLOOKUP(B22,'пр.взв'!$D$6:$Q$70,10,0),"")</f>
        <v/>
      </c>
    </row>
    <row r="23" ht="11.25" customHeight="1">
      <c r="A23" s="327" t="s">
        <v>336</v>
      </c>
      <c r="B23" s="312" t="str">
        <f>'пр.хода'!AH23</f>
        <v> </v>
      </c>
      <c r="C23" s="313" t="str">
        <f>IFERROR(VLOOKUP(B23,'пр.взв'!$D$6:$Q$70,3,0),"")</f>
        <v/>
      </c>
      <c r="D23" s="263" t="str">
        <f>IFERROR(VLOOKUP(B23,'пр.взв'!$D$6:$Q$70,4,0),"")</f>
        <v/>
      </c>
      <c r="E23" s="263" t="str">
        <f>IFERROR(VLOOKUP(B23,'пр.взв'!$D$6:$Q$70,6,0),"")</f>
        <v/>
      </c>
      <c r="F23" s="263" t="str">
        <f>IFERROR(VLOOKUP(B23,'пр.взв'!$D$6:$Q$70,7,0),"")</f>
        <v/>
      </c>
      <c r="G23" s="263" t="str">
        <f>IFERROR(VLOOKUP(B23,'пр.взв'!$D$6:$Q$70,8,0),"")</f>
        <v/>
      </c>
      <c r="H23" s="314" t="str">
        <f>IFERROR(VLOOKUP(B23,'пр.взв'!$D$6:$Q$70,10,0),"")</f>
        <v/>
      </c>
    </row>
    <row r="24" ht="11.25" customHeight="1">
      <c r="A24" s="327" t="s">
        <v>336</v>
      </c>
      <c r="B24" s="312" t="str">
        <f>'пр.хода'!AH24</f>
        <v> </v>
      </c>
      <c r="C24" s="313" t="str">
        <f>IFERROR(VLOOKUP(B24,'пр.взв'!$D$6:$Q$70,3,0),"")</f>
        <v/>
      </c>
      <c r="D24" s="263" t="str">
        <f>IFERROR(VLOOKUP(B24,'пр.взв'!$D$6:$Q$70,4,0),"")</f>
        <v/>
      </c>
      <c r="E24" s="263" t="str">
        <f>IFERROR(VLOOKUP(B24,'пр.взв'!$D$6:$Q$70,6,0),"")</f>
        <v/>
      </c>
      <c r="F24" s="263" t="str">
        <f>IFERROR(VLOOKUP(B24,'пр.взв'!$D$6:$Q$70,7,0),"")</f>
        <v/>
      </c>
      <c r="G24" s="263" t="str">
        <f>IFERROR(VLOOKUP(B24,'пр.взв'!$D$6:$Q$70,8,0),"")</f>
        <v/>
      </c>
      <c r="H24" s="314" t="str">
        <f>IFERROR(VLOOKUP(B24,'пр.взв'!$D$6:$Q$70,10,0),"")</f>
        <v/>
      </c>
    </row>
    <row r="25" ht="11.25" customHeight="1">
      <c r="A25" s="327" t="s">
        <v>336</v>
      </c>
      <c r="B25" s="312" t="str">
        <f>'пр.хода'!AH25</f>
        <v> </v>
      </c>
      <c r="C25" s="313" t="str">
        <f>IFERROR(VLOOKUP(B25,'пр.взв'!$D$6:$Q$70,3,0),"")</f>
        <v/>
      </c>
      <c r="D25" s="263" t="str">
        <f>IFERROR(VLOOKUP(B25,'пр.взв'!$D$6:$Q$70,4,0),"")</f>
        <v/>
      </c>
      <c r="E25" s="263" t="str">
        <f>IFERROR(VLOOKUP(B25,'пр.взв'!$D$6:$Q$70,6,0),"")</f>
        <v/>
      </c>
      <c r="F25" s="263" t="str">
        <f>IFERROR(VLOOKUP(B25,'пр.взв'!$D$6:$Q$70,7,0),"")</f>
        <v/>
      </c>
      <c r="G25" s="263" t="str">
        <f>IFERROR(VLOOKUP(B25,'пр.взв'!$D$6:$Q$70,8,0),"")</f>
        <v/>
      </c>
      <c r="H25" s="314" t="str">
        <f>IFERROR(VLOOKUP(B25,'пр.взв'!$D$6:$Q$70,10,0),"")</f>
        <v/>
      </c>
    </row>
    <row r="26" ht="11.25" customHeight="1">
      <c r="A26" s="327" t="s">
        <v>336</v>
      </c>
      <c r="B26" s="312" t="str">
        <f>'пр.хода'!AH26</f>
        <v> </v>
      </c>
      <c r="C26" s="313" t="str">
        <f>IFERROR(VLOOKUP(B26,'пр.взв'!$D$6:$Q$70,3,0),"")</f>
        <v/>
      </c>
      <c r="D26" s="263" t="str">
        <f>IFERROR(VLOOKUP(B26,'пр.взв'!$D$6:$Q$70,4,0),"")</f>
        <v/>
      </c>
      <c r="E26" s="263" t="str">
        <f>IFERROR(VLOOKUP(B26,'пр.взв'!$D$6:$Q$70,6,0),"")</f>
        <v/>
      </c>
      <c r="F26" s="263" t="str">
        <f>IFERROR(VLOOKUP(B26,'пр.взв'!$D$6:$Q$70,7,0),"")</f>
        <v/>
      </c>
      <c r="G26" s="263" t="str">
        <f>IFERROR(VLOOKUP(B26,'пр.взв'!$D$6:$Q$70,8,0),"")</f>
        <v/>
      </c>
      <c r="H26" s="314" t="str">
        <f>IFERROR(VLOOKUP(B26,'пр.взв'!$D$6:$Q$70,10,0),"")</f>
        <v/>
      </c>
    </row>
    <row r="27" ht="11.25" customHeight="1">
      <c r="A27" s="327" t="s">
        <v>336</v>
      </c>
      <c r="B27" s="312" t="str">
        <f>'пр.хода'!AH27</f>
        <v> </v>
      </c>
      <c r="C27" s="313" t="str">
        <f>IFERROR(VLOOKUP(B27,'пр.взв'!$D$6:$Q$70,3,0),"")</f>
        <v/>
      </c>
      <c r="D27" s="263" t="str">
        <f>IFERROR(VLOOKUP(B27,'пр.взв'!$D$6:$Q$70,4,0),"")</f>
        <v/>
      </c>
      <c r="E27" s="263" t="str">
        <f>IFERROR(VLOOKUP(B27,'пр.взв'!$D$6:$Q$70,6,0),"")</f>
        <v/>
      </c>
      <c r="F27" s="263" t="str">
        <f>IFERROR(VLOOKUP(B27,'пр.взв'!$D$6:$Q$70,7,0),"")</f>
        <v/>
      </c>
      <c r="G27" s="263" t="str">
        <f>IFERROR(VLOOKUP(B27,'пр.взв'!$D$6:$Q$70,8,0),"")</f>
        <v/>
      </c>
      <c r="H27" s="314" t="str">
        <f>IFERROR(VLOOKUP(B27,'пр.взв'!$D$6:$Q$70,10,0),"")</f>
        <v/>
      </c>
    </row>
    <row r="28" ht="11.25" customHeight="1">
      <c r="A28" s="327" t="s">
        <v>336</v>
      </c>
      <c r="B28" s="312" t="str">
        <f>'пр.хода'!AH28</f>
        <v> </v>
      </c>
      <c r="C28" s="313" t="str">
        <f>IFERROR(VLOOKUP(B28,'пр.взв'!$D$6:$Q$70,3,0),"")</f>
        <v/>
      </c>
      <c r="D28" s="263" t="str">
        <f>IFERROR(VLOOKUP(B28,'пр.взв'!$D$6:$Q$70,4,0),"")</f>
        <v/>
      </c>
      <c r="E28" s="263" t="str">
        <f>IFERROR(VLOOKUP(B28,'пр.взв'!$D$6:$Q$70,6,0),"")</f>
        <v/>
      </c>
      <c r="F28" s="263" t="str">
        <f>IFERROR(VLOOKUP(B28,'пр.взв'!$D$6:$Q$70,7,0),"")</f>
        <v/>
      </c>
      <c r="G28" s="263" t="str">
        <f>IFERROR(VLOOKUP(B28,'пр.взв'!$D$6:$Q$70,8,0),"")</f>
        <v/>
      </c>
      <c r="H28" s="314" t="str">
        <f>IFERROR(VLOOKUP(B28,'пр.взв'!$D$6:$Q$70,10,0),"")</f>
        <v/>
      </c>
    </row>
    <row r="29" ht="11.25" customHeight="1">
      <c r="A29" s="327" t="s">
        <v>336</v>
      </c>
      <c r="B29" s="312" t="str">
        <f>'пр.хода'!AH29</f>
        <v> </v>
      </c>
      <c r="C29" s="313" t="str">
        <f>IFERROR(VLOOKUP(B29,'пр.взв'!$D$6:$Q$70,3,0),"")</f>
        <v/>
      </c>
      <c r="D29" s="263" t="str">
        <f>IFERROR(VLOOKUP(B29,'пр.взв'!$D$6:$Q$70,4,0),"")</f>
        <v/>
      </c>
      <c r="E29" s="263" t="str">
        <f>IFERROR(VLOOKUP(B29,'пр.взв'!$D$6:$Q$70,6,0),"")</f>
        <v/>
      </c>
      <c r="F29" s="263" t="str">
        <f>IFERROR(VLOOKUP(B29,'пр.взв'!$D$6:$Q$70,7,0),"")</f>
        <v/>
      </c>
      <c r="G29" s="263" t="str">
        <f>IFERROR(VLOOKUP(B29,'пр.взв'!$D$6:$Q$70,8,0),"")</f>
        <v/>
      </c>
      <c r="H29" s="314" t="str">
        <f>IFERROR(VLOOKUP(B29,'пр.взв'!$D$6:$Q$70,10,0),"")</f>
        <v/>
      </c>
    </row>
    <row r="30" ht="11.25" customHeight="1">
      <c r="A30" s="327" t="s">
        <v>336</v>
      </c>
      <c r="B30" s="312" t="str">
        <f>'пр.хода'!AH30</f>
        <v> </v>
      </c>
      <c r="C30" s="313" t="str">
        <f>IFERROR(VLOOKUP(B30,'пр.взв'!$D$6:$Q$70,3,0),"")</f>
        <v/>
      </c>
      <c r="D30" s="263" t="str">
        <f>IFERROR(VLOOKUP(B30,'пр.взв'!$D$6:$Q$70,4,0),"")</f>
        <v/>
      </c>
      <c r="E30" s="263" t="str">
        <f>IFERROR(VLOOKUP(B30,'пр.взв'!$D$6:$Q$70,6,0),"")</f>
        <v/>
      </c>
      <c r="F30" s="263" t="str">
        <f>IFERROR(VLOOKUP(B30,'пр.взв'!$D$6:$Q$70,7,0),"")</f>
        <v/>
      </c>
      <c r="G30" s="263" t="str">
        <f>IFERROR(VLOOKUP(B30,'пр.взв'!$D$6:$Q$70,8,0),"")</f>
        <v/>
      </c>
      <c r="H30" s="314" t="str">
        <f>IFERROR(VLOOKUP(B30,'пр.взв'!$D$6:$Q$70,10,0),"")</f>
        <v/>
      </c>
    </row>
    <row r="31" ht="11.25" customHeight="1">
      <c r="A31" s="327" t="s">
        <v>336</v>
      </c>
      <c r="B31" s="312" t="str">
        <f>'пр.хода'!AH31</f>
        <v> </v>
      </c>
      <c r="C31" s="313" t="str">
        <f>IFERROR(VLOOKUP(B31,'пр.взв'!$D$6:$Q$70,3,0),"")</f>
        <v/>
      </c>
      <c r="D31" s="263" t="str">
        <f>IFERROR(VLOOKUP(B31,'пр.взв'!$D$6:$Q$70,4,0),"")</f>
        <v/>
      </c>
      <c r="E31" s="263" t="str">
        <f>IFERROR(VLOOKUP(B31,'пр.взв'!$D$6:$Q$70,6,0),"")</f>
        <v/>
      </c>
      <c r="F31" s="263" t="str">
        <f>IFERROR(VLOOKUP(B31,'пр.взв'!$D$6:$Q$70,7,0),"")</f>
        <v/>
      </c>
      <c r="G31" s="263" t="str">
        <f>IFERROR(VLOOKUP(B31,'пр.взв'!$D$6:$Q$70,8,0),"")</f>
        <v/>
      </c>
      <c r="H31" s="314" t="str">
        <f>IFERROR(VLOOKUP(B31,'пр.взв'!$D$6:$Q$70,10,0),"")</f>
        <v/>
      </c>
    </row>
    <row r="32" ht="11.25" customHeight="1">
      <c r="A32" s="327" t="s">
        <v>336</v>
      </c>
      <c r="B32" s="312" t="str">
        <f>'пр.хода'!AH32</f>
        <v> </v>
      </c>
      <c r="C32" s="313" t="str">
        <f>IFERROR(VLOOKUP(B32,'пр.взв'!$D$6:$Q$70,3,0),"")</f>
        <v/>
      </c>
      <c r="D32" s="263" t="str">
        <f>IFERROR(VLOOKUP(B32,'пр.взв'!$D$6:$Q$70,4,0),"")</f>
        <v/>
      </c>
      <c r="E32" s="263" t="str">
        <f>IFERROR(VLOOKUP(B32,'пр.взв'!$D$6:$Q$70,6,0),"")</f>
        <v/>
      </c>
      <c r="F32" s="263" t="str">
        <f>IFERROR(VLOOKUP(B32,'пр.взв'!$D$6:$Q$70,7,0),"")</f>
        <v/>
      </c>
      <c r="G32" s="263" t="str">
        <f>IFERROR(VLOOKUP(B32,'пр.взв'!$D$6:$Q$70,8,0),"")</f>
        <v/>
      </c>
      <c r="H32" s="314" t="str">
        <f>IFERROR(VLOOKUP(B32,'пр.взв'!$D$6:$Q$70,10,0),"")</f>
        <v/>
      </c>
    </row>
    <row r="33" ht="11.25" customHeight="1">
      <c r="A33" s="327" t="s">
        <v>336</v>
      </c>
      <c r="B33" s="312" t="str">
        <f>'пр.хода'!AH33</f>
        <v> </v>
      </c>
      <c r="C33" s="313" t="str">
        <f>IFERROR(VLOOKUP(B33,'пр.взв'!$D$6:$Q$70,3,0),"")</f>
        <v/>
      </c>
      <c r="D33" s="263" t="str">
        <f>IFERROR(VLOOKUP(B33,'пр.взв'!$D$6:$Q$70,4,0),"")</f>
        <v/>
      </c>
      <c r="E33" s="263" t="str">
        <f>IFERROR(VLOOKUP(B33,'пр.взв'!$D$6:$Q$70,6,0),"")</f>
        <v/>
      </c>
      <c r="F33" s="263" t="str">
        <f>IFERROR(VLOOKUP(B33,'пр.взв'!$D$6:$Q$70,7,0),"")</f>
        <v/>
      </c>
      <c r="G33" s="263" t="str">
        <f>IFERROR(VLOOKUP(B33,'пр.взв'!$D$6:$Q$70,8,0),"")</f>
        <v/>
      </c>
      <c r="H33" s="314" t="str">
        <f>IFERROR(VLOOKUP(B33,'пр.взв'!$D$6:$Q$70,10,0),"")</f>
        <v/>
      </c>
    </row>
    <row r="34" ht="11.25" customHeight="1">
      <c r="A34" s="327" t="s">
        <v>336</v>
      </c>
      <c r="B34" s="312" t="str">
        <f>'пр.хода'!AH34</f>
        <v> </v>
      </c>
      <c r="C34" s="313" t="str">
        <f>IFERROR(VLOOKUP(B34,'пр.взв'!$D$6:$Q$70,3,0),"")</f>
        <v/>
      </c>
      <c r="D34" s="263" t="str">
        <f>IFERROR(VLOOKUP(B34,'пр.взв'!$D$6:$Q$70,4,0),"")</f>
        <v/>
      </c>
      <c r="E34" s="263" t="str">
        <f>IFERROR(VLOOKUP(B34,'пр.взв'!$D$6:$Q$70,6,0),"")</f>
        <v/>
      </c>
      <c r="F34" s="263" t="str">
        <f>IFERROR(VLOOKUP(B34,'пр.взв'!$D$6:$Q$70,7,0),"")</f>
        <v/>
      </c>
      <c r="G34" s="263" t="str">
        <f>IFERROR(VLOOKUP(B34,'пр.взв'!$D$6:$Q$70,8,0),"")</f>
        <v/>
      </c>
      <c r="H34" s="314" t="str">
        <f>IFERROR(VLOOKUP(B34,'пр.взв'!$D$6:$Q$70,10,0),"")</f>
        <v/>
      </c>
    </row>
    <row r="35" ht="11.25" customHeight="1">
      <c r="A35" s="327" t="s">
        <v>336</v>
      </c>
      <c r="B35" s="312" t="str">
        <f>'пр.хода'!AH35</f>
        <v> </v>
      </c>
      <c r="C35" s="313" t="str">
        <f>IFERROR(VLOOKUP(B35,'пр.взв'!$D$6:$Q$70,3,0),"")</f>
        <v/>
      </c>
      <c r="D35" s="263" t="str">
        <f>IFERROR(VLOOKUP(B35,'пр.взв'!$D$6:$Q$70,4,0),"")</f>
        <v/>
      </c>
      <c r="E35" s="263" t="str">
        <f>IFERROR(VLOOKUP(B35,'пр.взв'!$D$6:$Q$70,6,0),"")</f>
        <v/>
      </c>
      <c r="F35" s="263" t="str">
        <f>IFERROR(VLOOKUP(B35,'пр.взв'!$D$6:$Q$70,7,0),"")</f>
        <v/>
      </c>
      <c r="G35" s="263" t="str">
        <f>IFERROR(VLOOKUP(B35,'пр.взв'!$D$6:$Q$70,8,0),"")</f>
        <v/>
      </c>
      <c r="H35" s="314" t="str">
        <f>IFERROR(VLOOKUP(B35,'пр.взв'!$D$6:$Q$70,10,0),"")</f>
        <v/>
      </c>
    </row>
    <row r="36" ht="11.25" customHeight="1">
      <c r="A36" s="327" t="s">
        <v>336</v>
      </c>
      <c r="B36" s="312" t="str">
        <f>'пр.хода'!AH36</f>
        <v> </v>
      </c>
      <c r="C36" s="313" t="str">
        <f>IFERROR(VLOOKUP(B36,'пр.взв'!$D$6:$Q$70,3,0),"")</f>
        <v/>
      </c>
      <c r="D36" s="263" t="str">
        <f>IFERROR(VLOOKUP(B36,'пр.взв'!$D$6:$Q$70,4,0),"")</f>
        <v/>
      </c>
      <c r="E36" s="263" t="str">
        <f>IFERROR(VLOOKUP(B36,'пр.взв'!$D$6:$Q$70,6,0),"")</f>
        <v/>
      </c>
      <c r="F36" s="263" t="str">
        <f>IFERROR(VLOOKUP(B36,'пр.взв'!$D$6:$Q$70,7,0),"")</f>
        <v/>
      </c>
      <c r="G36" s="263" t="str">
        <f>IFERROR(VLOOKUP(B36,'пр.взв'!$D$6:$Q$70,8,0),"")</f>
        <v/>
      </c>
      <c r="H36" s="314" t="str">
        <f>IFERROR(VLOOKUP(B36,'пр.взв'!$D$6:$Q$70,10,0),"")</f>
        <v/>
      </c>
    </row>
    <row r="37" ht="11.25" customHeight="1">
      <c r="A37" s="327" t="s">
        <v>336</v>
      </c>
      <c r="B37" s="312" t="str">
        <f>'пр.хода'!AH37</f>
        <v> </v>
      </c>
      <c r="C37" s="313" t="str">
        <f>IFERROR(VLOOKUP(B37,'пр.взв'!$D$6:$Q$70,3,0),"")</f>
        <v/>
      </c>
      <c r="D37" s="263" t="str">
        <f>IFERROR(VLOOKUP(B37,'пр.взв'!$D$6:$Q$70,4,0),"")</f>
        <v/>
      </c>
      <c r="E37" s="263" t="str">
        <f>IFERROR(VLOOKUP(B37,'пр.взв'!$D$6:$Q$70,6,0),"")</f>
        <v/>
      </c>
      <c r="F37" s="263" t="str">
        <f>IFERROR(VLOOKUP(B37,'пр.взв'!$D$6:$Q$70,7,0),"")</f>
        <v/>
      </c>
      <c r="G37" s="263" t="str">
        <f>IFERROR(VLOOKUP(B37,'пр.взв'!$D$6:$Q$70,8,0),"")</f>
        <v/>
      </c>
      <c r="H37" s="314" t="str">
        <f>IFERROR(VLOOKUP(B37,'пр.взв'!$D$6:$Q$70,10,0),"")</f>
        <v/>
      </c>
    </row>
    <row r="38" ht="11.25" customHeight="1">
      <c r="A38" s="339" t="s">
        <v>337</v>
      </c>
      <c r="B38" s="312" t="str">
        <f>'пр.хода'!AH38</f>
        <v> </v>
      </c>
      <c r="C38" s="313" t="str">
        <f>IFERROR(VLOOKUP(B38,'пр.взв'!$D$6:$Q$70,3,0),"")</f>
        <v/>
      </c>
      <c r="D38" s="263" t="str">
        <f>IFERROR(VLOOKUP(B38,'пр.взв'!$D$6:$Q$70,4,0),"")</f>
        <v/>
      </c>
      <c r="E38" s="263" t="str">
        <f>IFERROR(VLOOKUP(B38,'пр.взв'!$D$6:$Q$70,6,0),"")</f>
        <v/>
      </c>
      <c r="F38" s="263" t="str">
        <f>IFERROR(VLOOKUP(B38,'пр.взв'!$D$6:$Q$70,7,0),"")</f>
        <v/>
      </c>
      <c r="G38" s="263" t="str">
        <f>IFERROR(VLOOKUP(B38,'пр.взв'!$D$6:$Q$70,8,0),"")</f>
        <v/>
      </c>
      <c r="H38" s="314" t="str">
        <f>IFERROR(VLOOKUP(B38,'пр.взв'!$D$6:$Q$70,10,0),"")</f>
        <v/>
      </c>
    </row>
    <row r="39" ht="11.25" customHeight="1">
      <c r="A39" s="339" t="s">
        <v>338</v>
      </c>
      <c r="B39" s="312" t="str">
        <f>'пр.хода'!AH39</f>
        <v> </v>
      </c>
      <c r="C39" s="313" t="str">
        <f>IFERROR(VLOOKUP(B39,'пр.взв'!$D$6:$Q$70,3,0),"")</f>
        <v/>
      </c>
      <c r="D39" s="263" t="str">
        <f>IFERROR(VLOOKUP(B39,'пр.взв'!$D$6:$Q$70,4,0),"")</f>
        <v/>
      </c>
      <c r="E39" s="263" t="str">
        <f>IFERROR(VLOOKUP(B39,'пр.взв'!$D$6:$Q$70,6,0),"")</f>
        <v/>
      </c>
      <c r="F39" s="263" t="str">
        <f>IFERROR(VLOOKUP(B39,'пр.взв'!$D$6:$Q$70,7,0),"")</f>
        <v/>
      </c>
      <c r="G39" s="263" t="str">
        <f>IFERROR(VLOOKUP(B39,'пр.взв'!$D$6:$Q$70,8,0),"")</f>
        <v/>
      </c>
      <c r="H39" s="314" t="str">
        <f>IFERROR(VLOOKUP(B39,'пр.взв'!$D$6:$Q$70,10,0),"")</f>
        <v/>
      </c>
    </row>
    <row r="40" ht="11.25" customHeight="1">
      <c r="A40" s="339" t="s">
        <v>339</v>
      </c>
      <c r="B40" s="312">
        <f>'пр.хода'!AH40</f>
        <v>41</v>
      </c>
      <c r="C40" s="313" t="str">
        <f>IFERROR(VLOOKUP(B40,'пр.взв'!$D$6:$Q$70,3,0),"")</f>
        <v/>
      </c>
      <c r="D40" s="263" t="str">
        <f>IFERROR(VLOOKUP(B40,'пр.взв'!$D$6:$Q$70,4,0),"")</f>
        <v/>
      </c>
      <c r="E40" s="263" t="str">
        <f>IFERROR(VLOOKUP(B40,'пр.взв'!$D$6:$Q$70,6,0),"")</f>
        <v/>
      </c>
      <c r="F40" s="263" t="str">
        <f>IFERROR(VLOOKUP(B40,'пр.взв'!$D$6:$Q$70,7,0),"")</f>
        <v/>
      </c>
      <c r="G40" s="263" t="str">
        <f>IFERROR(VLOOKUP(B40,'пр.взв'!$D$6:$Q$70,8,0),"")</f>
        <v/>
      </c>
      <c r="H40" s="314" t="str">
        <f>IFERROR(VLOOKUP(B40,'пр.взв'!$D$6:$Q$70,10,0),"")</f>
        <v/>
      </c>
    </row>
    <row r="41" ht="11.25" customHeight="1">
      <c r="A41" s="339" t="s">
        <v>340</v>
      </c>
      <c r="B41" s="312">
        <f>'пр.хода'!AH41</f>
        <v>49</v>
      </c>
      <c r="C41" s="313" t="str">
        <f>IFERROR(VLOOKUP(B41,'пр.взв'!$D$6:$Q$70,3,0),"")</f>
        <v/>
      </c>
      <c r="D41" s="263" t="str">
        <f>IFERROR(VLOOKUP(B41,'пр.взв'!$D$6:$Q$70,4,0),"")</f>
        <v/>
      </c>
      <c r="E41" s="263" t="str">
        <f>IFERROR(VLOOKUP(B41,'пр.взв'!$D$6:$Q$70,6,0),"")</f>
        <v/>
      </c>
      <c r="F41" s="263" t="str">
        <f>IFERROR(VLOOKUP(B41,'пр.взв'!$D$6:$Q$70,7,0),"")</f>
        <v/>
      </c>
      <c r="G41" s="263" t="str">
        <f>IFERROR(VLOOKUP(B41,'пр.взв'!$D$6:$Q$70,8,0),"")</f>
        <v/>
      </c>
      <c r="H41" s="314" t="str">
        <f>IFERROR(VLOOKUP(B41,'пр.взв'!$D$6:$Q$70,10,0),"")</f>
        <v/>
      </c>
    </row>
    <row r="42" ht="12.75" customHeight="1">
      <c r="A42" s="339" t="s">
        <v>341</v>
      </c>
      <c r="B42" s="312">
        <f>'пр.хода'!AH42</f>
        <v>57</v>
      </c>
      <c r="C42" s="313" t="str">
        <f>IFERROR(VLOOKUP(B42,'пр.взв'!$D$6:$Q$70,3,0),"")</f>
        <v/>
      </c>
      <c r="D42" s="263" t="str">
        <f>IFERROR(VLOOKUP(B42,'пр.взв'!$D$6:$Q$70,4,0),"")</f>
        <v/>
      </c>
      <c r="E42" s="263" t="str">
        <f>IFERROR(VLOOKUP(B42,'пр.взв'!$D$6:$Q$70,6,0),"")</f>
        <v/>
      </c>
      <c r="F42" s="263" t="str">
        <f>IFERROR(VLOOKUP(B42,'пр.взв'!$D$6:$Q$70,7,0),"")</f>
        <v/>
      </c>
      <c r="G42" s="263" t="str">
        <f>IFERROR(VLOOKUP(B42,'пр.взв'!$D$6:$Q$70,8,0),"")</f>
        <v/>
      </c>
      <c r="H42" s="314" t="str">
        <f>IFERROR(VLOOKUP(B42,'пр.взв'!$D$6:$Q$70,10,0),"")</f>
        <v/>
      </c>
    </row>
    <row r="43" ht="12.75" customHeight="1">
      <c r="A43" s="339" t="s">
        <v>342</v>
      </c>
      <c r="B43" s="312">
        <f>'пр.хода'!AH43</f>
        <v>37</v>
      </c>
      <c r="C43" s="313" t="str">
        <f>IFERROR(VLOOKUP(B43,'пр.взв'!$D$6:$Q$70,3,0),"")</f>
        <v>СУЛТАНОВ Иман Омариевич</v>
      </c>
      <c r="D43" s="263" t="str">
        <f>IFERROR(VLOOKUP(B43,'пр.взв'!$D$6:$Q$70,4,0),"")</f>
        <v>05.12.93, КМС</v>
      </c>
      <c r="E43" s="263" t="str">
        <f>IFERROR(VLOOKUP(B43,'пр.взв'!$D$6:$Q$70,6,0),"")</f>
        <v>СКФО</v>
      </c>
      <c r="F43" s="263" t="str">
        <f>IFERROR(VLOOKUP(B43,'пр.взв'!$D$6:$Q$70,7,0),"")</f>
        <v>Р.Дагестан, Махачкала, Абдулманапа Нурмагомедова</v>
      </c>
      <c r="G43" s="263" t="str">
        <f>IFERROR(VLOOKUP(B43,'пр.взв'!$D$6:$Q$70,8,0),"")</f>
        <v>Р.Дагестан</v>
      </c>
      <c r="H43" s="314" t="str">
        <f>IFERROR(VLOOKUP(B43,'пр.взв'!$D$6:$Q$70,10,0),"")</f>
        <v>Махач Ахмедович Магомедов</v>
      </c>
    </row>
    <row r="44" ht="11.25" customHeight="1">
      <c r="A44" s="339" t="s">
        <v>343</v>
      </c>
      <c r="B44" s="312">
        <f>'пр.хода'!AH44</f>
        <v>53</v>
      </c>
      <c r="C44" s="313" t="str">
        <f>IFERROR(VLOOKUP(B44,'пр.взв'!$D$6:$Q$70,3,0),"")</f>
        <v/>
      </c>
      <c r="D44" s="263" t="str">
        <f>IFERROR(VLOOKUP(B44,'пр.взв'!$D$6:$Q$70,4,0),"")</f>
        <v/>
      </c>
      <c r="E44" s="263" t="str">
        <f>IFERROR(VLOOKUP(B44,'пр.взв'!$D$6:$Q$70,6,0),"")</f>
        <v/>
      </c>
      <c r="F44" s="263" t="str">
        <f>IFERROR(VLOOKUP(B44,'пр.взв'!$D$6:$Q$70,7,0),"")</f>
        <v/>
      </c>
      <c r="G44" s="263" t="str">
        <f>IFERROR(VLOOKUP(B44,'пр.взв'!$D$6:$Q$70,8,0),"")</f>
        <v/>
      </c>
      <c r="H44" s="314" t="str">
        <f>IFERROR(VLOOKUP(B44,'пр.взв'!$D$6:$Q$70,10,0),"")</f>
        <v/>
      </c>
    </row>
    <row r="45" ht="11.25" customHeight="1">
      <c r="A45" s="339" t="s">
        <v>344</v>
      </c>
      <c r="B45" s="312">
        <f>'пр.хода'!AH45</f>
        <v>45</v>
      </c>
      <c r="C45" s="313" t="str">
        <f>IFERROR(VLOOKUP(B45,'пр.взв'!$D$6:$Q$70,3,0),"")</f>
        <v/>
      </c>
      <c r="D45" s="263" t="str">
        <f>IFERROR(VLOOKUP(B45,'пр.взв'!$D$6:$Q$70,4,0),"")</f>
        <v/>
      </c>
      <c r="E45" s="263" t="str">
        <f>IFERROR(VLOOKUP(B45,'пр.взв'!$D$6:$Q$70,6,0),"")</f>
        <v/>
      </c>
      <c r="F45" s="263" t="str">
        <f>IFERROR(VLOOKUP(B45,'пр.взв'!$D$6:$Q$70,7,0),"")</f>
        <v/>
      </c>
      <c r="G45" s="263" t="str">
        <f>IFERROR(VLOOKUP(B45,'пр.взв'!$D$6:$Q$70,8,0),"")</f>
        <v/>
      </c>
      <c r="H45" s="314" t="str">
        <f>IFERROR(VLOOKUP(B45,'пр.взв'!$D$6:$Q$70,10,0),"")</f>
        <v/>
      </c>
    </row>
    <row r="46" ht="11.25" customHeight="1">
      <c r="A46" s="339" t="s">
        <v>345</v>
      </c>
      <c r="B46" s="312">
        <f>'пр.хода'!AH46</f>
        <v>61</v>
      </c>
      <c r="C46" s="313" t="str">
        <f>IFERROR(VLOOKUP(B46,'пр.взв'!$D$6:$Q$70,3,0),"")</f>
        <v/>
      </c>
      <c r="D46" s="263" t="str">
        <f>IFERROR(VLOOKUP(B46,'пр.взв'!$D$6:$Q$70,4,0),"")</f>
        <v/>
      </c>
      <c r="E46" s="263" t="str">
        <f>IFERROR(VLOOKUP(B46,'пр.взв'!$D$6:$Q$70,6,0),"")</f>
        <v/>
      </c>
      <c r="F46" s="263" t="str">
        <f>IFERROR(VLOOKUP(B46,'пр.взв'!$D$6:$Q$70,7,0),"")</f>
        <v/>
      </c>
      <c r="G46" s="263" t="str">
        <f>IFERROR(VLOOKUP(B46,'пр.взв'!$D$6:$Q$70,8,0),"")</f>
        <v/>
      </c>
      <c r="H46" s="314" t="str">
        <f>IFERROR(VLOOKUP(B46,'пр.взв'!$D$6:$Q$70,10,0),"")</f>
        <v/>
      </c>
    </row>
    <row r="47" ht="11.25" customHeight="1">
      <c r="A47" s="339" t="s">
        <v>346</v>
      </c>
      <c r="B47" s="312" t="str">
        <f>'пр.хода'!AH47</f>
        <v> </v>
      </c>
      <c r="C47" s="313" t="str">
        <f>IFERROR(VLOOKUP(B47,'пр.взв'!$D$6:$Q$70,3,0),"")</f>
        <v/>
      </c>
      <c r="D47" s="263" t="str">
        <f>IFERROR(VLOOKUP(B47,'пр.взв'!$D$6:$Q$70,4,0),"")</f>
        <v/>
      </c>
      <c r="E47" s="263" t="str">
        <f>IFERROR(VLOOKUP(B47,'пр.взв'!$D$6:$Q$70,6,0),"")</f>
        <v/>
      </c>
      <c r="F47" s="263" t="str">
        <f>IFERROR(VLOOKUP(B47,'пр.взв'!$D$6:$Q$70,7,0),"")</f>
        <v/>
      </c>
      <c r="G47" s="263" t="str">
        <f>IFERROR(VLOOKUP(B47,'пр.взв'!$D$6:$Q$70,8,0),"")</f>
        <v/>
      </c>
      <c r="H47" s="314" t="str">
        <f>IFERROR(VLOOKUP(B47,'пр.взв'!$D$6:$Q$70,10,0),"")</f>
        <v/>
      </c>
    </row>
    <row r="48" ht="11.25" customHeight="1">
      <c r="A48" s="339" t="s">
        <v>347</v>
      </c>
      <c r="B48" s="312">
        <f>'пр.хода'!AH48</f>
        <v>51</v>
      </c>
      <c r="C48" s="313" t="str">
        <f>IFERROR(VLOOKUP(B48,'пр.взв'!$D$6:$Q$70,3,0),"")</f>
        <v/>
      </c>
      <c r="D48" s="263" t="str">
        <f>IFERROR(VLOOKUP(B48,'пр.взв'!$D$6:$Q$70,4,0),"")</f>
        <v/>
      </c>
      <c r="E48" s="263" t="str">
        <f>IFERROR(VLOOKUP(B48,'пр.взв'!$D$6:$Q$70,6,0),"")</f>
        <v/>
      </c>
      <c r="F48" s="263" t="str">
        <f>IFERROR(VLOOKUP(B48,'пр.взв'!$D$6:$Q$70,7,0),"")</f>
        <v/>
      </c>
      <c r="G48" s="263" t="str">
        <f>IFERROR(VLOOKUP(B48,'пр.взв'!$D$6:$Q$70,8,0),"")</f>
        <v/>
      </c>
      <c r="H48" s="314" t="str">
        <f>IFERROR(VLOOKUP(B48,'пр.взв'!$D$6:$Q$70,10,0),"")</f>
        <v/>
      </c>
    </row>
    <row r="49" ht="11.25" customHeight="1">
      <c r="A49" s="339" t="s">
        <v>348</v>
      </c>
      <c r="B49" s="312">
        <f>'пр.хода'!AH49</f>
        <v>43</v>
      </c>
      <c r="C49" s="313" t="str">
        <f>IFERROR(VLOOKUP(B49,'пр.взв'!$D$6:$Q$70,3,0),"")</f>
        <v/>
      </c>
      <c r="D49" s="263" t="str">
        <f>IFERROR(VLOOKUP(B49,'пр.взв'!$D$6:$Q$70,4,0),"")</f>
        <v/>
      </c>
      <c r="E49" s="263" t="str">
        <f>IFERROR(VLOOKUP(B49,'пр.взв'!$D$6:$Q$70,6,0),"")</f>
        <v/>
      </c>
      <c r="F49" s="263" t="str">
        <f>IFERROR(VLOOKUP(B49,'пр.взв'!$D$6:$Q$70,7,0),"")</f>
        <v/>
      </c>
      <c r="G49" s="263" t="str">
        <f>IFERROR(VLOOKUP(B49,'пр.взв'!$D$6:$Q$70,8,0),"")</f>
        <v/>
      </c>
      <c r="H49" s="314" t="str">
        <f>IFERROR(VLOOKUP(B49,'пр.взв'!$D$6:$Q$70,10,0),"")</f>
        <v/>
      </c>
    </row>
    <row r="50" ht="11.25" customHeight="1">
      <c r="A50" s="339" t="s">
        <v>349</v>
      </c>
      <c r="B50" s="312">
        <f>'пр.хода'!AH50</f>
        <v>59</v>
      </c>
      <c r="C50" s="313" t="str">
        <f>IFERROR(VLOOKUP(B50,'пр.взв'!$D$6:$Q$70,3,0),"")</f>
        <v/>
      </c>
      <c r="D50" s="263" t="str">
        <f>IFERROR(VLOOKUP(B50,'пр.взв'!$D$6:$Q$70,4,0),"")</f>
        <v/>
      </c>
      <c r="E50" s="263" t="str">
        <f>IFERROR(VLOOKUP(B50,'пр.взв'!$D$6:$Q$70,6,0),"")</f>
        <v/>
      </c>
      <c r="F50" s="263" t="str">
        <f>IFERROR(VLOOKUP(B50,'пр.взв'!$D$6:$Q$70,7,0),"")</f>
        <v/>
      </c>
      <c r="G50" s="263" t="str">
        <f>IFERROR(VLOOKUP(B50,'пр.взв'!$D$6:$Q$70,8,0),"")</f>
        <v/>
      </c>
      <c r="H50" s="314" t="str">
        <f>IFERROR(VLOOKUP(B50,'пр.взв'!$D$6:$Q$70,10,0),"")</f>
        <v/>
      </c>
    </row>
    <row r="51" ht="11.25" customHeight="1">
      <c r="A51" s="339" t="s">
        <v>350</v>
      </c>
      <c r="B51" s="312">
        <f>'пр.хода'!AH51</f>
        <v>39</v>
      </c>
      <c r="C51" s="313" t="str">
        <f>IFERROR(VLOOKUP(B51,'пр.взв'!$D$6:$Q$70,3,0),"")</f>
        <v/>
      </c>
      <c r="D51" s="263" t="str">
        <f>IFERROR(VLOOKUP(B51,'пр.взв'!$D$6:$Q$70,4,0),"")</f>
        <v/>
      </c>
      <c r="E51" s="263" t="str">
        <f>IFERROR(VLOOKUP(B51,'пр.взв'!$D$6:$Q$70,6,0),"")</f>
        <v/>
      </c>
      <c r="F51" s="263" t="str">
        <f>IFERROR(VLOOKUP(B51,'пр.взв'!$D$6:$Q$70,7,0),"")</f>
        <v/>
      </c>
      <c r="G51" s="263" t="str">
        <f>IFERROR(VLOOKUP(B51,'пр.взв'!$D$6:$Q$70,8,0),"")</f>
        <v/>
      </c>
      <c r="H51" s="314" t="str">
        <f>IFERROR(VLOOKUP(B51,'пр.взв'!$D$6:$Q$70,10,0),"")</f>
        <v/>
      </c>
    </row>
    <row r="52" ht="11.25" customHeight="1">
      <c r="A52" s="339" t="s">
        <v>351</v>
      </c>
      <c r="B52" s="312">
        <f>'пр.хода'!AH52</f>
        <v>55</v>
      </c>
      <c r="C52" s="313" t="str">
        <f>IFERROR(VLOOKUP(B52,'пр.взв'!$D$6:$Q$70,3,0),"")</f>
        <v/>
      </c>
      <c r="D52" s="263" t="str">
        <f>IFERROR(VLOOKUP(B52,'пр.взв'!$D$6:$Q$70,4,0),"")</f>
        <v/>
      </c>
      <c r="E52" s="263" t="str">
        <f>IFERROR(VLOOKUP(B52,'пр.взв'!$D$6:$Q$70,6,0),"")</f>
        <v/>
      </c>
      <c r="F52" s="263" t="str">
        <f>IFERROR(VLOOKUP(B52,'пр.взв'!$D$6:$Q$70,7,0),"")</f>
        <v/>
      </c>
      <c r="G52" s="263" t="str">
        <f>IFERROR(VLOOKUP(B52,'пр.взв'!$D$6:$Q$70,8,0),"")</f>
        <v/>
      </c>
      <c r="H52" s="314" t="str">
        <f>IFERROR(VLOOKUP(B52,'пр.взв'!$D$6:$Q$70,10,0),"")</f>
        <v/>
      </c>
    </row>
    <row r="53" ht="11.25" customHeight="1">
      <c r="A53" s="339" t="s">
        <v>352</v>
      </c>
      <c r="B53" s="312">
        <f>'пр.хода'!AH53</f>
        <v>63</v>
      </c>
      <c r="C53" s="313" t="str">
        <f>IFERROR(VLOOKUP(B53,'пр.взв'!$D$6:$Q$70,3,0),"")</f>
        <v/>
      </c>
      <c r="D53" s="263" t="str">
        <f>IFERROR(VLOOKUP(B53,'пр.взв'!$D$6:$Q$70,4,0),"")</f>
        <v/>
      </c>
      <c r="E53" s="263" t="str">
        <f>IFERROR(VLOOKUP(B53,'пр.взв'!$D$6:$Q$70,6,0),"")</f>
        <v/>
      </c>
      <c r="F53" s="263" t="str">
        <f>IFERROR(VLOOKUP(B53,'пр.взв'!$D$6:$Q$70,7,0),"")</f>
        <v/>
      </c>
      <c r="G53" s="263" t="str">
        <f>IFERROR(VLOOKUP(B53,'пр.взв'!$D$6:$Q$70,8,0),"")</f>
        <v/>
      </c>
      <c r="H53" s="314" t="str">
        <f>IFERROR(VLOOKUP(B53,'пр.взв'!$D$6:$Q$70,10,0),"")</f>
        <v/>
      </c>
    </row>
    <row r="54" ht="11.25" customHeight="1">
      <c r="A54" s="339" t="s">
        <v>353</v>
      </c>
      <c r="B54" s="312" t="str">
        <f>'пр.хода'!AH54</f>
        <v> </v>
      </c>
      <c r="C54" s="313" t="str">
        <f>IFERROR(VLOOKUP(B54,'пр.взв'!$D$6:$Q$70,3,0),"")</f>
        <v/>
      </c>
      <c r="D54" s="263" t="str">
        <f>IFERROR(VLOOKUP(B54,'пр.взв'!$D$6:$Q$70,4,0),"")</f>
        <v/>
      </c>
      <c r="E54" s="263" t="str">
        <f>IFERROR(VLOOKUP(B54,'пр.взв'!$D$6:$Q$70,6,0),"")</f>
        <v/>
      </c>
      <c r="F54" s="263" t="str">
        <f>IFERROR(VLOOKUP(B54,'пр.взв'!$D$6:$Q$70,7,0),"")</f>
        <v/>
      </c>
      <c r="G54" s="263" t="str">
        <f>IFERROR(VLOOKUP(B54,'пр.взв'!$D$6:$Q$70,8,0),"")</f>
        <v/>
      </c>
      <c r="H54" s="314" t="str">
        <f>IFERROR(VLOOKUP(B54,'пр.взв'!$D$6:$Q$70,10,0),"")</f>
        <v/>
      </c>
    </row>
    <row r="55" ht="11.25" customHeight="1">
      <c r="A55" s="339" t="s">
        <v>354</v>
      </c>
      <c r="B55" s="312">
        <f>'пр.хода'!AH55</f>
        <v>50</v>
      </c>
      <c r="C55" s="313" t="str">
        <f>IFERROR(VLOOKUP(B55,'пр.взв'!$D$6:$Q$70,3,0),"")</f>
        <v/>
      </c>
      <c r="D55" s="263" t="str">
        <f>IFERROR(VLOOKUP(B55,'пр.взв'!$D$6:$Q$70,4,0),"")</f>
        <v/>
      </c>
      <c r="E55" s="263" t="str">
        <f>IFERROR(VLOOKUP(B55,'пр.взв'!$D$6:$Q$70,6,0),"")</f>
        <v/>
      </c>
      <c r="F55" s="263" t="str">
        <f>IFERROR(VLOOKUP(B55,'пр.взв'!$D$6:$Q$70,7,0),"")</f>
        <v/>
      </c>
      <c r="G55" s="263" t="str">
        <f>IFERROR(VLOOKUP(B55,'пр.взв'!$D$6:$Q$70,8,0),"")</f>
        <v/>
      </c>
      <c r="H55" s="314" t="str">
        <f>IFERROR(VLOOKUP(B55,'пр.взв'!$D$6:$Q$70,10,0),"")</f>
        <v/>
      </c>
    </row>
    <row r="56" ht="11.25" customHeight="1">
      <c r="A56" s="339" t="s">
        <v>355</v>
      </c>
      <c r="B56" s="312">
        <f>'пр.хода'!AH56</f>
        <v>42</v>
      </c>
      <c r="C56" s="313" t="str">
        <f>IFERROR(VLOOKUP(B56,'пр.взв'!$D$6:$Q$70,3,0),"")</f>
        <v/>
      </c>
      <c r="D56" s="263" t="str">
        <f>IFERROR(VLOOKUP(B56,'пр.взв'!$D$6:$Q$70,4,0),"")</f>
        <v/>
      </c>
      <c r="E56" s="263" t="str">
        <f>IFERROR(VLOOKUP(B56,'пр.взв'!$D$6:$Q$70,6,0),"")</f>
        <v/>
      </c>
      <c r="F56" s="263" t="str">
        <f>IFERROR(VLOOKUP(B56,'пр.взв'!$D$6:$Q$70,7,0),"")</f>
        <v/>
      </c>
      <c r="G56" s="263" t="str">
        <f>IFERROR(VLOOKUP(B56,'пр.взв'!$D$6:$Q$70,8,0),"")</f>
        <v/>
      </c>
      <c r="H56" s="314" t="str">
        <f>IFERROR(VLOOKUP(B56,'пр.взв'!$D$6:$Q$70,10,0),"")</f>
        <v/>
      </c>
    </row>
    <row r="57" ht="12.75" customHeight="1">
      <c r="A57" s="339" t="s">
        <v>356</v>
      </c>
      <c r="B57" s="312">
        <f>'пр.хода'!AH57</f>
        <v>58</v>
      </c>
      <c r="C57" s="313" t="str">
        <f>IFERROR(VLOOKUP(B57,'пр.взв'!$D$6:$Q$70,3,0),"")</f>
        <v/>
      </c>
      <c r="D57" s="263" t="str">
        <f>IFERROR(VLOOKUP(B57,'пр.взв'!$D$6:$Q$70,4,0),"")</f>
        <v/>
      </c>
      <c r="E57" s="263" t="str">
        <f>IFERROR(VLOOKUP(B57,'пр.взв'!$D$6:$Q$70,6,0),"")</f>
        <v/>
      </c>
      <c r="F57" s="263" t="str">
        <f>IFERROR(VLOOKUP(B57,'пр.взв'!$D$6:$Q$70,7,0),"")</f>
        <v/>
      </c>
      <c r="G57" s="263" t="str">
        <f>IFERROR(VLOOKUP(B57,'пр.взв'!$D$6:$Q$70,8,0),"")</f>
        <v/>
      </c>
      <c r="H57" s="314" t="str">
        <f>IFERROR(VLOOKUP(B57,'пр.взв'!$D$6:$Q$70,10,0),"")</f>
        <v/>
      </c>
    </row>
    <row r="58" ht="12.0" customHeight="1">
      <c r="A58" s="339" t="s">
        <v>357</v>
      </c>
      <c r="B58" s="312">
        <f>'пр.хода'!AH58</f>
        <v>38</v>
      </c>
      <c r="C58" s="313" t="str">
        <f>IFERROR(VLOOKUP(B58,'пр.взв'!$D$6:$Q$70,3,0),"")</f>
        <v/>
      </c>
      <c r="D58" s="263" t="str">
        <f>IFERROR(VLOOKUP(B58,'пр.взв'!$D$6:$Q$70,4,0),"")</f>
        <v/>
      </c>
      <c r="E58" s="263" t="str">
        <f>IFERROR(VLOOKUP(B58,'пр.взв'!$D$6:$Q$70,6,0),"")</f>
        <v/>
      </c>
      <c r="F58" s="263" t="str">
        <f>IFERROR(VLOOKUP(B58,'пр.взв'!$D$6:$Q$70,7,0),"")</f>
        <v/>
      </c>
      <c r="G58" s="263" t="str">
        <f>IFERROR(VLOOKUP(B58,'пр.взв'!$D$6:$Q$70,8,0),"")</f>
        <v/>
      </c>
      <c r="H58" s="314" t="str">
        <f>IFERROR(VLOOKUP(B58,'пр.взв'!$D$6:$Q$70,10,0),"")</f>
        <v/>
      </c>
    </row>
    <row r="59" ht="12.0" customHeight="1">
      <c r="A59" s="339" t="s">
        <v>358</v>
      </c>
      <c r="B59" s="312">
        <f>'пр.хода'!AH59</f>
        <v>54</v>
      </c>
      <c r="C59" s="313" t="str">
        <f>IFERROR(VLOOKUP(B59,'пр.взв'!$D$6:$Q$70,3,0),"")</f>
        <v/>
      </c>
      <c r="D59" s="263" t="str">
        <f>IFERROR(VLOOKUP(B59,'пр.взв'!$D$6:$Q$70,4,0),"")</f>
        <v/>
      </c>
      <c r="E59" s="263" t="str">
        <f>IFERROR(VLOOKUP(B59,'пр.взв'!$D$6:$Q$70,6,0),"")</f>
        <v/>
      </c>
      <c r="F59" s="263" t="str">
        <f>IFERROR(VLOOKUP(B59,'пр.взв'!$D$6:$Q$70,7,0),"")</f>
        <v/>
      </c>
      <c r="G59" s="263" t="str">
        <f>IFERROR(VLOOKUP(B59,'пр.взв'!$D$6:$Q$70,8,0),"")</f>
        <v/>
      </c>
      <c r="H59" s="314" t="str">
        <f>IFERROR(VLOOKUP(B59,'пр.взв'!$D$6:$Q$70,10,0),"")</f>
        <v/>
      </c>
    </row>
    <row r="60" ht="12.0" customHeight="1">
      <c r="A60" s="339" t="s">
        <v>359</v>
      </c>
      <c r="B60" s="312">
        <f>'пр.хода'!AH60</f>
        <v>46</v>
      </c>
      <c r="C60" s="313" t="str">
        <f>IFERROR(VLOOKUP(B60,'пр.взв'!$D$6:$Q$70,3,0),"")</f>
        <v/>
      </c>
      <c r="D60" s="263" t="str">
        <f>IFERROR(VLOOKUP(B60,'пр.взв'!$D$6:$Q$70,4,0),"")</f>
        <v/>
      </c>
      <c r="E60" s="263" t="str">
        <f>IFERROR(VLOOKUP(B60,'пр.взв'!$D$6:$Q$70,6,0),"")</f>
        <v/>
      </c>
      <c r="F60" s="263" t="str">
        <f>IFERROR(VLOOKUP(B60,'пр.взв'!$D$6:$Q$70,7,0),"")</f>
        <v/>
      </c>
      <c r="G60" s="263" t="str">
        <f>IFERROR(VLOOKUP(B60,'пр.взв'!$D$6:$Q$70,8,0),"")</f>
        <v/>
      </c>
      <c r="H60" s="314" t="str">
        <f>IFERROR(VLOOKUP(B60,'пр.взв'!$D$6:$Q$70,10,0),"")</f>
        <v/>
      </c>
    </row>
    <row r="61" ht="12.0" customHeight="1">
      <c r="A61" s="339" t="s">
        <v>360</v>
      </c>
      <c r="B61" s="312">
        <f>'пр.хода'!AH61</f>
        <v>62</v>
      </c>
      <c r="C61" s="313" t="str">
        <f>IFERROR(VLOOKUP(B61,'пр.взв'!$D$6:$Q$70,3,0),"")</f>
        <v/>
      </c>
      <c r="D61" s="263" t="str">
        <f>IFERROR(VLOOKUP(B61,'пр.взв'!$D$6:$Q$70,4,0),"")</f>
        <v/>
      </c>
      <c r="E61" s="263" t="str">
        <f>IFERROR(VLOOKUP(B61,'пр.взв'!$D$6:$Q$70,6,0),"")</f>
        <v/>
      </c>
      <c r="F61" s="263" t="str">
        <f>IFERROR(VLOOKUP(B61,'пр.взв'!$D$6:$Q$70,7,0),"")</f>
        <v/>
      </c>
      <c r="G61" s="263" t="str">
        <f>IFERROR(VLOOKUP(B61,'пр.взв'!$D$6:$Q$70,8,0),"")</f>
        <v/>
      </c>
      <c r="H61" s="314" t="str">
        <f>IFERROR(VLOOKUP(B61,'пр.взв'!$D$6:$Q$70,10,0),"")</f>
        <v/>
      </c>
    </row>
    <row r="62" ht="12.0" customHeight="1">
      <c r="A62" s="339" t="s">
        <v>361</v>
      </c>
      <c r="B62" s="312" t="str">
        <f>'пр.хода'!AH62</f>
        <v> </v>
      </c>
      <c r="C62" s="313" t="str">
        <f>IFERROR(VLOOKUP(B62,'пр.взв'!$D$6:$Q$70,3,0),"")</f>
        <v/>
      </c>
      <c r="D62" s="263" t="str">
        <f>IFERROR(VLOOKUP(B62,'пр.взв'!$D$6:$Q$70,4,0),"")</f>
        <v/>
      </c>
      <c r="E62" s="263" t="str">
        <f>IFERROR(VLOOKUP(B62,'пр.взв'!$D$6:$Q$70,6,0),"")</f>
        <v/>
      </c>
      <c r="F62" s="263" t="str">
        <f>IFERROR(VLOOKUP(B62,'пр.взв'!$D$6:$Q$70,7,0),"")</f>
        <v/>
      </c>
      <c r="G62" s="263" t="str">
        <f>IFERROR(VLOOKUP(B62,'пр.взв'!$D$6:$Q$70,8,0),"")</f>
        <v/>
      </c>
      <c r="H62" s="314" t="str">
        <f>IFERROR(VLOOKUP(B62,'пр.взв'!$D$6:$Q$70,10,0),"")</f>
        <v/>
      </c>
    </row>
    <row r="63" ht="12.0" customHeight="1">
      <c r="A63" s="339" t="s">
        <v>362</v>
      </c>
      <c r="B63" s="312">
        <f>'пр.хода'!AH63</f>
        <v>52</v>
      </c>
      <c r="C63" s="313" t="str">
        <f>IFERROR(VLOOKUP(B63,'пр.взв'!$D$6:$Q$70,3,0),"")</f>
        <v/>
      </c>
      <c r="D63" s="263" t="str">
        <f>IFERROR(VLOOKUP(B63,'пр.взв'!$D$6:$Q$70,4,0),"")</f>
        <v/>
      </c>
      <c r="E63" s="263" t="str">
        <f>IFERROR(VLOOKUP(B63,'пр.взв'!$D$6:$Q$70,6,0),"")</f>
        <v/>
      </c>
      <c r="F63" s="263" t="str">
        <f>IFERROR(VLOOKUP(B63,'пр.взв'!$D$6:$Q$70,7,0),"")</f>
        <v/>
      </c>
      <c r="G63" s="263" t="str">
        <f>IFERROR(VLOOKUP(B63,'пр.взв'!$D$6:$Q$70,8,0),"")</f>
        <v/>
      </c>
      <c r="H63" s="314" t="str">
        <f>IFERROR(VLOOKUP(B63,'пр.взв'!$D$6:$Q$70,10,0),"")</f>
        <v/>
      </c>
    </row>
    <row r="64" ht="12.75" customHeight="1">
      <c r="A64" s="339" t="s">
        <v>363</v>
      </c>
      <c r="B64" s="312">
        <f>'пр.хода'!AH64</f>
        <v>44</v>
      </c>
      <c r="C64" s="313" t="str">
        <f>IFERROR(VLOOKUP(B64,'пр.взв'!$D$6:$Q$70,3,0),"")</f>
        <v/>
      </c>
      <c r="D64" s="263" t="str">
        <f>IFERROR(VLOOKUP(B64,'пр.взв'!$D$6:$Q$70,4,0),"")</f>
        <v/>
      </c>
      <c r="E64" s="263" t="str">
        <f>IFERROR(VLOOKUP(B64,'пр.взв'!$D$6:$Q$70,6,0),"")</f>
        <v/>
      </c>
      <c r="F64" s="263" t="str">
        <f>IFERROR(VLOOKUP(B64,'пр.взв'!$D$6:$Q$70,7,0),"")</f>
        <v/>
      </c>
      <c r="G64" s="263" t="str">
        <f>IFERROR(VLOOKUP(B64,'пр.взв'!$D$6:$Q$70,8,0),"")</f>
        <v/>
      </c>
      <c r="H64" s="314" t="str">
        <f>IFERROR(VLOOKUP(B64,'пр.взв'!$D$6:$Q$70,10,0),"")</f>
        <v/>
      </c>
    </row>
    <row r="65" ht="12.0" customHeight="1">
      <c r="A65" s="339" t="s">
        <v>364</v>
      </c>
      <c r="B65" s="312">
        <f>'пр.хода'!AH65</f>
        <v>60</v>
      </c>
      <c r="C65" s="313" t="str">
        <f>IFERROR(VLOOKUP(B65,'пр.взв'!$D$6:$Q$70,3,0),"")</f>
        <v/>
      </c>
      <c r="D65" s="263" t="str">
        <f>IFERROR(VLOOKUP(B65,'пр.взв'!$D$6:$Q$70,4,0),"")</f>
        <v/>
      </c>
      <c r="E65" s="263" t="str">
        <f>IFERROR(VLOOKUP(B65,'пр.взв'!$D$6:$Q$70,6,0),"")</f>
        <v/>
      </c>
      <c r="F65" s="263" t="str">
        <f>IFERROR(VLOOKUP(B65,'пр.взв'!$D$6:$Q$70,7,0),"")</f>
        <v/>
      </c>
      <c r="G65" s="263" t="str">
        <f>IFERROR(VLOOKUP(B65,'пр.взв'!$D$6:$Q$70,8,0),"")</f>
        <v/>
      </c>
      <c r="H65" s="314" t="str">
        <f>IFERROR(VLOOKUP(B65,'пр.взв'!$D$6:$Q$70,10,0),"")</f>
        <v/>
      </c>
    </row>
    <row r="66" ht="12.0" customHeight="1">
      <c r="A66" s="339" t="s">
        <v>365</v>
      </c>
      <c r="B66" s="312">
        <f>'пр.хода'!AH66</f>
        <v>40</v>
      </c>
      <c r="C66" s="313" t="str">
        <f>IFERROR(VLOOKUP(B66,'пр.взв'!$D$6:$Q$70,3,0),"")</f>
        <v/>
      </c>
      <c r="D66" s="263" t="str">
        <f>IFERROR(VLOOKUP(B66,'пр.взв'!$D$6:$Q$70,4,0),"")</f>
        <v/>
      </c>
      <c r="E66" s="263" t="str">
        <f>IFERROR(VLOOKUP(B66,'пр.взв'!$D$6:$Q$70,6,0),"")</f>
        <v/>
      </c>
      <c r="F66" s="263" t="str">
        <f>IFERROR(VLOOKUP(B66,'пр.взв'!$D$6:$Q$70,7,0),"")</f>
        <v/>
      </c>
      <c r="G66" s="263" t="str">
        <f>IFERROR(VLOOKUP(B66,'пр.взв'!$D$6:$Q$70,8,0),"")</f>
        <v/>
      </c>
      <c r="H66" s="314" t="str">
        <f>IFERROR(VLOOKUP(B66,'пр.взв'!$D$6:$Q$70,10,0),"")</f>
        <v/>
      </c>
    </row>
    <row r="67" ht="12.0" customHeight="1">
      <c r="A67" s="339" t="s">
        <v>366</v>
      </c>
      <c r="B67" s="312">
        <f>'пр.хода'!AH67</f>
        <v>56</v>
      </c>
      <c r="C67" s="313" t="str">
        <f>IFERROR(VLOOKUP(B67,'пр.взв'!$D$6:$Q$70,3,0),"")</f>
        <v/>
      </c>
      <c r="D67" s="263" t="str">
        <f>IFERROR(VLOOKUP(B67,'пр.взв'!$D$6:$Q$70,4,0),"")</f>
        <v/>
      </c>
      <c r="E67" s="263" t="str">
        <f>IFERROR(VLOOKUP(B67,'пр.взв'!$D$6:$Q$70,6,0),"")</f>
        <v/>
      </c>
      <c r="F67" s="263" t="str">
        <f>IFERROR(VLOOKUP(B67,'пр.взв'!$D$6:$Q$70,7,0),"")</f>
        <v/>
      </c>
      <c r="G67" s="263" t="str">
        <f>IFERROR(VLOOKUP(B67,'пр.взв'!$D$6:$Q$70,8,0),"")</f>
        <v/>
      </c>
      <c r="H67" s="314" t="str">
        <f>IFERROR(VLOOKUP(B67,'пр.взв'!$D$6:$Q$70,10,0),"")</f>
        <v/>
      </c>
    </row>
    <row r="68" ht="12.0" customHeight="1">
      <c r="A68" s="339" t="s">
        <v>367</v>
      </c>
      <c r="B68" s="312">
        <f>'пр.хода'!AH68</f>
        <v>48</v>
      </c>
      <c r="C68" s="313" t="str">
        <f>IFERROR(VLOOKUP(B68,'пр.взв'!$D$6:$Q$70,3,0),"")</f>
        <v/>
      </c>
      <c r="D68" s="263" t="str">
        <f>IFERROR(VLOOKUP(B68,'пр.взв'!$D$6:$Q$70,4,0),"")</f>
        <v/>
      </c>
      <c r="E68" s="263" t="str">
        <f>IFERROR(VLOOKUP(B68,'пр.взв'!$D$6:$Q$70,6,0),"")</f>
        <v/>
      </c>
      <c r="F68" s="263" t="str">
        <f>IFERROR(VLOOKUP(B68,'пр.взв'!$D$6:$Q$70,7,0),"")</f>
        <v/>
      </c>
      <c r="G68" s="263" t="str">
        <f>IFERROR(VLOOKUP(B68,'пр.взв'!$D$6:$Q$70,8,0),"")</f>
        <v/>
      </c>
      <c r="H68" s="314" t="str">
        <f>IFERROR(VLOOKUP(B68,'пр.взв'!$D$6:$Q$70,10,0),"")</f>
        <v/>
      </c>
    </row>
    <row r="69" ht="12.0" customHeight="1">
      <c r="A69" s="340" t="s">
        <v>368</v>
      </c>
      <c r="B69" s="341">
        <f>'пр.хода'!AH69</f>
        <v>64</v>
      </c>
      <c r="C69" s="342" t="str">
        <f>IFERROR(VLOOKUP(B69,'пр.взв'!$D$6:$Q$70,3,0),"")</f>
        <v/>
      </c>
      <c r="D69" s="343" t="str">
        <f>IFERROR(VLOOKUP(B69,'пр.взв'!$D$6:$Q$70,4,0),"")</f>
        <v/>
      </c>
      <c r="E69" s="343" t="str">
        <f>IFERROR(VLOOKUP(B69,'пр.взв'!$D$6:$Q$70,6,0),"")</f>
        <v/>
      </c>
      <c r="F69" s="343" t="str">
        <f>IFERROR(VLOOKUP(B69,'пр.взв'!$D$6:$Q$70,7,0),"")</f>
        <v/>
      </c>
      <c r="G69" s="343" t="str">
        <f>IFERROR(VLOOKUP(B69,'пр.взв'!$D$6:$Q$70,8,0),"")</f>
        <v/>
      </c>
      <c r="H69" s="344" t="str">
        <f>IFERROR(VLOOKUP(B69,'пр.взв'!$D$6:$Q$70,10,0),"")</f>
        <v/>
      </c>
    </row>
    <row r="70" ht="12.0" customHeight="1">
      <c r="H70" s="345"/>
    </row>
    <row r="71" ht="12.0" customHeight="1">
      <c r="A71" s="159" t="str">
        <f>'пр.хода'!A73</f>
        <v>Гл.судья, судья ВК</v>
      </c>
      <c r="B71" s="7"/>
      <c r="C71" s="159"/>
      <c r="D71" s="160"/>
      <c r="E71" s="159"/>
      <c r="F71" s="346" t="str">
        <f>'пр.хода'!G73</f>
        <v>Болотсктй Р.М.</v>
      </c>
      <c r="H71" s="347" t="str">
        <f>'пр.хода'!J73</f>
        <v>Москва</v>
      </c>
    </row>
    <row r="72" ht="12.0" customHeight="1">
      <c r="A72" s="159"/>
      <c r="B72" s="7"/>
      <c r="C72" s="159"/>
      <c r="D72" s="159"/>
      <c r="E72" s="159"/>
      <c r="F72" s="159"/>
      <c r="H72" s="348"/>
    </row>
    <row r="73" ht="12.0" customHeight="1">
      <c r="A73" s="159"/>
      <c r="B73" s="7"/>
      <c r="C73" s="159"/>
      <c r="D73" s="159"/>
      <c r="E73" s="159"/>
      <c r="F73" s="159"/>
      <c r="H73" s="347"/>
    </row>
    <row r="74" ht="12.0" customHeight="1">
      <c r="A74" s="159" t="str">
        <f>'пр.хода'!T73</f>
        <v>Гл.секретарь, судья ВК</v>
      </c>
      <c r="B74" s="7"/>
      <c r="C74" s="159"/>
      <c r="D74" s="159"/>
      <c r="E74" s="159"/>
      <c r="F74" s="346" t="str">
        <f>'пр.хода'!AB73</f>
        <v>Зарипов А.А.</v>
      </c>
      <c r="H74" s="347" t="str">
        <f>'пр.хода'!AC73</f>
        <v>Р.Татарстан</v>
      </c>
    </row>
    <row r="75" ht="12.0" customHeight="1">
      <c r="A75" s="7"/>
      <c r="B75" s="159"/>
      <c r="C75" s="159"/>
      <c r="D75" s="349"/>
      <c r="E75" s="159"/>
      <c r="F75" s="159"/>
      <c r="H75" s="350"/>
    </row>
    <row r="76" ht="12.0" customHeight="1">
      <c r="A76" s="7"/>
      <c r="B76" s="159"/>
      <c r="C76" s="159"/>
      <c r="D76" s="159"/>
      <c r="E76" s="159"/>
      <c r="F76" s="159"/>
      <c r="G76" s="159"/>
      <c r="H76" s="350"/>
    </row>
    <row r="77" ht="12.0" customHeight="1">
      <c r="H77" s="345"/>
    </row>
    <row r="78" ht="12.0" customHeight="1">
      <c r="H78" s="345"/>
    </row>
    <row r="79" ht="12.0" customHeight="1">
      <c r="H79" s="345"/>
    </row>
    <row r="80" ht="12.0" customHeight="1">
      <c r="H80" s="345"/>
    </row>
    <row r="81" ht="12.0" customHeight="1">
      <c r="H81" s="345"/>
    </row>
    <row r="82" ht="12.0" customHeight="1">
      <c r="H82" s="345"/>
    </row>
    <row r="83" ht="12.0" customHeight="1">
      <c r="H83" s="345"/>
    </row>
    <row r="84" ht="12.0" customHeight="1">
      <c r="H84" s="345"/>
    </row>
    <row r="85" ht="12.75" customHeight="1">
      <c r="H85" s="345"/>
    </row>
    <row r="86" ht="12.0" customHeight="1">
      <c r="H86" s="345"/>
    </row>
    <row r="87" ht="12.0" customHeight="1">
      <c r="H87" s="345"/>
      <c r="I87" s="7"/>
      <c r="J87" s="7"/>
    </row>
    <row r="88" ht="12.0" customHeight="1">
      <c r="H88" s="345"/>
      <c r="I88" s="7"/>
      <c r="J88" s="7"/>
    </row>
    <row r="89" ht="12.0" customHeight="1">
      <c r="H89" s="345"/>
      <c r="I89" s="7"/>
      <c r="J89" s="7"/>
    </row>
    <row r="90" ht="12.0" customHeight="1">
      <c r="H90" s="345"/>
      <c r="I90" s="7"/>
      <c r="J90" s="7"/>
    </row>
    <row r="91" ht="12.0" customHeight="1">
      <c r="H91" s="345"/>
      <c r="I91" s="7"/>
      <c r="J91" s="7"/>
    </row>
    <row r="92" ht="12.0" customHeight="1">
      <c r="H92" s="345"/>
      <c r="I92" s="7"/>
      <c r="J92" s="7"/>
    </row>
    <row r="93" ht="12.0" customHeight="1">
      <c r="H93" s="345"/>
    </row>
    <row r="94" ht="12.0" customHeight="1">
      <c r="H94" s="345"/>
    </row>
    <row r="95" ht="12.0" customHeight="1">
      <c r="H95" s="345"/>
    </row>
    <row r="96" ht="12.0" customHeight="1">
      <c r="H96" s="345"/>
    </row>
    <row r="97" ht="12.0" customHeight="1">
      <c r="H97" s="345"/>
    </row>
    <row r="98" ht="12.0" customHeight="1">
      <c r="H98" s="345"/>
    </row>
    <row r="99" ht="12.0" customHeight="1">
      <c r="H99" s="345"/>
    </row>
    <row r="100" ht="12.0" customHeight="1">
      <c r="H100" s="345"/>
    </row>
    <row r="101" ht="12.0" customHeight="1">
      <c r="H101" s="345"/>
    </row>
    <row r="102" ht="12.0" customHeight="1">
      <c r="H102" s="345"/>
    </row>
    <row r="103" ht="12.0" customHeight="1">
      <c r="H103" s="345"/>
    </row>
    <row r="104" ht="12.0" customHeight="1">
      <c r="H104" s="345"/>
    </row>
    <row r="105" ht="12.0" customHeight="1">
      <c r="H105" s="345"/>
    </row>
    <row r="106" ht="12.0" customHeight="1">
      <c r="H106" s="345"/>
    </row>
    <row r="107" ht="12.0" customHeight="1">
      <c r="H107" s="345"/>
    </row>
    <row r="108" ht="12.0" customHeight="1">
      <c r="H108" s="345"/>
    </row>
    <row r="109" ht="12.0" customHeight="1">
      <c r="H109" s="345"/>
    </row>
    <row r="110" ht="12.0" customHeight="1">
      <c r="H110" s="345"/>
    </row>
    <row r="111" ht="12.0" customHeight="1">
      <c r="H111" s="345"/>
    </row>
    <row r="112" ht="12.0" customHeight="1">
      <c r="H112" s="345"/>
    </row>
    <row r="113" ht="12.0" customHeight="1">
      <c r="H113" s="345"/>
    </row>
    <row r="114" ht="12.0" customHeight="1">
      <c r="H114" s="345"/>
    </row>
    <row r="115" ht="12.0" customHeight="1">
      <c r="H115" s="345"/>
    </row>
    <row r="116" ht="12.0" customHeight="1">
      <c r="H116" s="345"/>
    </row>
    <row r="117" ht="12.0" customHeight="1">
      <c r="H117" s="345"/>
    </row>
    <row r="118" ht="12.0" customHeight="1">
      <c r="H118" s="345"/>
    </row>
    <row r="119" ht="12.0" customHeight="1">
      <c r="H119" s="345"/>
    </row>
    <row r="120" ht="12.0" customHeight="1">
      <c r="H120" s="345"/>
    </row>
    <row r="121" ht="12.0" customHeight="1">
      <c r="H121" s="345"/>
    </row>
    <row r="122" ht="12.0" customHeight="1">
      <c r="H122" s="345"/>
    </row>
    <row r="123" ht="12.0" customHeight="1">
      <c r="H123" s="345"/>
    </row>
    <row r="124" ht="12.0" customHeight="1">
      <c r="H124" s="345"/>
    </row>
    <row r="125" ht="12.0" customHeight="1">
      <c r="H125" s="345"/>
    </row>
    <row r="126" ht="12.0" customHeight="1">
      <c r="H126" s="345"/>
    </row>
    <row r="127" ht="12.0" customHeight="1">
      <c r="H127" s="345"/>
    </row>
    <row r="128" ht="12.0" customHeight="1">
      <c r="H128" s="345"/>
    </row>
    <row r="129" ht="12.0" customHeight="1">
      <c r="H129" s="345"/>
    </row>
    <row r="130" ht="12.0" customHeight="1">
      <c r="H130" s="345"/>
    </row>
    <row r="131" ht="12.0" customHeight="1">
      <c r="H131" s="345"/>
    </row>
    <row r="132" ht="12.0" customHeight="1">
      <c r="H132" s="345"/>
    </row>
    <row r="133" ht="12.0" customHeight="1">
      <c r="H133" s="345"/>
    </row>
    <row r="134" ht="12.0" customHeight="1">
      <c r="H134" s="345"/>
    </row>
    <row r="135" ht="12.0" customHeight="1">
      <c r="H135" s="345"/>
    </row>
    <row r="136" ht="12.0" customHeight="1">
      <c r="H136" s="345"/>
    </row>
    <row r="137" ht="12.0" customHeight="1">
      <c r="H137" s="345"/>
    </row>
    <row r="138" ht="12.0" customHeight="1">
      <c r="H138" s="345"/>
    </row>
    <row r="139" ht="12.0" customHeight="1">
      <c r="H139" s="345"/>
    </row>
    <row r="140" ht="12.0" customHeight="1">
      <c r="H140" s="345"/>
    </row>
    <row r="141" ht="12.0" customHeight="1">
      <c r="H141" s="345"/>
    </row>
    <row r="142" ht="12.0" customHeight="1">
      <c r="H142" s="345"/>
    </row>
    <row r="143" ht="12.0" customHeight="1">
      <c r="H143" s="345"/>
    </row>
    <row r="144" ht="12.0" customHeight="1">
      <c r="H144" s="345"/>
    </row>
    <row r="145" ht="12.0" customHeight="1">
      <c r="H145" s="345"/>
    </row>
    <row r="146" ht="12.0" customHeight="1">
      <c r="H146" s="345"/>
    </row>
    <row r="147" ht="12.0" customHeight="1">
      <c r="H147" s="345"/>
    </row>
    <row r="148" ht="12.0" customHeight="1">
      <c r="H148" s="345"/>
    </row>
    <row r="149" ht="12.0" customHeight="1">
      <c r="H149" s="345"/>
    </row>
    <row r="150" ht="12.0" customHeight="1">
      <c r="H150" s="345"/>
    </row>
    <row r="151" ht="12.0" customHeight="1">
      <c r="H151" s="345"/>
    </row>
    <row r="152" ht="12.0" customHeight="1">
      <c r="H152" s="345"/>
    </row>
    <row r="153" ht="12.0" customHeight="1">
      <c r="H153" s="345"/>
    </row>
    <row r="154" ht="12.0" customHeight="1">
      <c r="H154" s="345"/>
    </row>
    <row r="155" ht="12.0" customHeight="1">
      <c r="H155" s="345"/>
    </row>
    <row r="156" ht="12.0" customHeight="1">
      <c r="H156" s="345"/>
    </row>
    <row r="157" ht="12.0" customHeight="1">
      <c r="H157" s="345"/>
    </row>
    <row r="158" ht="12.0" customHeight="1">
      <c r="H158" s="345"/>
    </row>
    <row r="159" ht="12.0" customHeight="1">
      <c r="H159" s="345"/>
    </row>
    <row r="160" ht="12.0" customHeight="1">
      <c r="H160" s="345"/>
    </row>
    <row r="161" ht="12.0" customHeight="1">
      <c r="H161" s="345"/>
    </row>
    <row r="162" ht="12.0" customHeight="1">
      <c r="H162" s="345"/>
    </row>
    <row r="163" ht="12.0" customHeight="1">
      <c r="H163" s="345"/>
    </row>
    <row r="164" ht="12.0" customHeight="1">
      <c r="H164" s="345"/>
    </row>
    <row r="165" ht="12.0" customHeight="1">
      <c r="H165" s="345"/>
    </row>
    <row r="166" ht="12.0" customHeight="1">
      <c r="H166" s="345"/>
    </row>
    <row r="167" ht="12.0" customHeight="1">
      <c r="H167" s="345"/>
    </row>
    <row r="168" ht="12.0" customHeight="1">
      <c r="H168" s="345"/>
    </row>
    <row r="169" ht="12.0" customHeight="1">
      <c r="H169" s="345"/>
    </row>
    <row r="170" ht="12.0" customHeight="1">
      <c r="H170" s="345"/>
    </row>
    <row r="171" ht="12.0" customHeight="1">
      <c r="H171" s="345"/>
    </row>
    <row r="172" ht="12.0" customHeight="1">
      <c r="H172" s="345"/>
    </row>
    <row r="173" ht="12.0" customHeight="1">
      <c r="H173" s="345"/>
    </row>
    <row r="174" ht="12.0" customHeight="1">
      <c r="H174" s="345"/>
    </row>
    <row r="175" ht="12.0" customHeight="1">
      <c r="H175" s="345"/>
    </row>
    <row r="176" ht="12.0" customHeight="1">
      <c r="H176" s="345"/>
    </row>
    <row r="177" ht="12.0" customHeight="1">
      <c r="H177" s="345"/>
    </row>
    <row r="178" ht="12.0" customHeight="1">
      <c r="H178" s="345"/>
    </row>
    <row r="179" ht="12.0" customHeight="1">
      <c r="H179" s="345"/>
    </row>
    <row r="180" ht="12.0" customHeight="1">
      <c r="H180" s="345"/>
    </row>
    <row r="181" ht="12.0" customHeight="1">
      <c r="H181" s="345"/>
    </row>
    <row r="182" ht="12.0" customHeight="1">
      <c r="H182" s="345"/>
    </row>
    <row r="183" ht="12.0" customHeight="1">
      <c r="H183" s="345"/>
    </row>
    <row r="184" ht="12.0" customHeight="1">
      <c r="H184" s="345"/>
    </row>
    <row r="185" ht="12.0" customHeight="1">
      <c r="H185" s="345"/>
    </row>
    <row r="186" ht="12.0" customHeight="1">
      <c r="H186" s="345"/>
    </row>
    <row r="187" ht="12.0" customHeight="1">
      <c r="H187" s="345"/>
    </row>
    <row r="188" ht="12.0" customHeight="1">
      <c r="H188" s="345"/>
    </row>
    <row r="189" ht="12.0" customHeight="1">
      <c r="H189" s="345"/>
    </row>
    <row r="190" ht="12.0" customHeight="1">
      <c r="H190" s="345"/>
    </row>
    <row r="191" ht="12.0" customHeight="1">
      <c r="H191" s="345"/>
    </row>
    <row r="192" ht="12.0" customHeight="1">
      <c r="H192" s="345"/>
    </row>
    <row r="193" ht="12.0" customHeight="1">
      <c r="H193" s="345"/>
    </row>
    <row r="194" ht="12.0" customHeight="1">
      <c r="H194" s="345"/>
    </row>
    <row r="195" ht="12.0" customHeight="1">
      <c r="H195" s="345"/>
    </row>
    <row r="196" ht="12.0" customHeight="1">
      <c r="H196" s="345"/>
    </row>
    <row r="197" ht="12.0" customHeight="1">
      <c r="H197" s="345"/>
    </row>
    <row r="198" ht="12.0" customHeight="1">
      <c r="H198" s="345"/>
    </row>
    <row r="199" ht="12.0" customHeight="1">
      <c r="H199" s="345"/>
    </row>
    <row r="200" ht="12.0" customHeight="1">
      <c r="H200" s="345"/>
    </row>
    <row r="201" ht="12.0" customHeight="1">
      <c r="H201" s="345"/>
    </row>
    <row r="202" ht="12.0" customHeight="1">
      <c r="H202" s="345"/>
    </row>
    <row r="203" ht="12.0" customHeight="1">
      <c r="H203" s="345"/>
    </row>
    <row r="204" ht="12.0" customHeight="1">
      <c r="H204" s="345"/>
    </row>
    <row r="205" ht="12.0" customHeight="1">
      <c r="H205" s="345"/>
    </row>
    <row r="206" ht="12.0" customHeight="1">
      <c r="H206" s="345"/>
    </row>
    <row r="207" ht="12.0" customHeight="1">
      <c r="H207" s="345"/>
    </row>
    <row r="208" ht="12.0" customHeight="1">
      <c r="H208" s="345"/>
    </row>
    <row r="209" ht="12.0" customHeight="1">
      <c r="H209" s="345"/>
    </row>
    <row r="210" ht="12.0" customHeight="1">
      <c r="H210" s="345"/>
    </row>
    <row r="211" ht="12.0" customHeight="1">
      <c r="H211" s="345"/>
    </row>
    <row r="212" ht="12.0" customHeight="1">
      <c r="H212" s="345"/>
    </row>
    <row r="213" ht="12.0" customHeight="1">
      <c r="H213" s="345"/>
    </row>
    <row r="214" ht="12.0" customHeight="1">
      <c r="H214" s="345"/>
    </row>
    <row r="215" ht="12.0" customHeight="1">
      <c r="H215" s="345"/>
    </row>
    <row r="216" ht="12.0" customHeight="1">
      <c r="H216" s="345"/>
    </row>
    <row r="217" ht="12.0" customHeight="1">
      <c r="H217" s="345"/>
    </row>
    <row r="218" ht="12.0" customHeight="1">
      <c r="H218" s="345"/>
    </row>
    <row r="219" ht="12.0" customHeight="1">
      <c r="H219" s="345"/>
    </row>
    <row r="220" ht="12.0" customHeight="1">
      <c r="H220" s="345"/>
    </row>
    <row r="221" ht="12.0" customHeight="1">
      <c r="H221" s="345"/>
    </row>
    <row r="222" ht="12.0" customHeight="1">
      <c r="H222" s="345"/>
    </row>
    <row r="223" ht="12.0" customHeight="1">
      <c r="H223" s="345"/>
    </row>
    <row r="224" ht="12.0" customHeight="1">
      <c r="H224" s="345"/>
    </row>
    <row r="225" ht="12.0" customHeight="1">
      <c r="H225" s="345"/>
    </row>
    <row r="226" ht="12.0" customHeight="1">
      <c r="H226" s="345"/>
    </row>
    <row r="227" ht="12.0" customHeight="1">
      <c r="H227" s="345"/>
    </row>
    <row r="228" ht="12.0" customHeight="1">
      <c r="H228" s="345"/>
    </row>
    <row r="229" ht="12.0" customHeight="1">
      <c r="H229" s="345"/>
    </row>
    <row r="230" ht="12.0" customHeight="1">
      <c r="H230" s="345"/>
    </row>
    <row r="231" ht="12.0" customHeight="1">
      <c r="H231" s="345"/>
    </row>
    <row r="232" ht="12.0" customHeight="1">
      <c r="H232" s="345"/>
    </row>
    <row r="233" ht="12.0" customHeight="1">
      <c r="H233" s="345"/>
    </row>
    <row r="234" ht="12.0" customHeight="1">
      <c r="H234" s="345"/>
    </row>
    <row r="235" ht="12.0" customHeight="1">
      <c r="H235" s="345"/>
    </row>
    <row r="236" ht="12.0" customHeight="1">
      <c r="H236" s="345"/>
    </row>
    <row r="237" ht="12.0" customHeight="1">
      <c r="H237" s="345"/>
    </row>
    <row r="238" ht="12.0" customHeight="1">
      <c r="H238" s="345"/>
    </row>
    <row r="239" ht="12.0" customHeight="1">
      <c r="H239" s="345"/>
    </row>
    <row r="240" ht="12.0" customHeight="1">
      <c r="H240" s="345"/>
    </row>
    <row r="241" ht="12.0" customHeight="1">
      <c r="H241" s="345"/>
    </row>
    <row r="242" ht="12.0" customHeight="1">
      <c r="H242" s="345"/>
    </row>
    <row r="243" ht="12.0" customHeight="1">
      <c r="H243" s="345"/>
    </row>
    <row r="244" ht="12.0" customHeight="1">
      <c r="H244" s="345"/>
    </row>
    <row r="245" ht="12.0" customHeight="1">
      <c r="H245" s="345"/>
    </row>
    <row r="246" ht="12.0" customHeight="1">
      <c r="H246" s="345"/>
    </row>
    <row r="247" ht="12.0" customHeight="1">
      <c r="H247" s="345"/>
    </row>
    <row r="248" ht="12.0" customHeight="1">
      <c r="H248" s="345"/>
    </row>
    <row r="249" ht="12.0" customHeight="1">
      <c r="H249" s="345"/>
    </row>
    <row r="250" ht="12.0" customHeight="1">
      <c r="H250" s="345"/>
    </row>
    <row r="251" ht="12.0" customHeight="1">
      <c r="H251" s="345"/>
    </row>
    <row r="252" ht="12.0" customHeight="1">
      <c r="H252" s="345"/>
    </row>
    <row r="253" ht="12.0" customHeight="1">
      <c r="H253" s="345"/>
    </row>
    <row r="254" ht="12.0" customHeight="1">
      <c r="H254" s="345"/>
    </row>
    <row r="255" ht="12.0" customHeight="1">
      <c r="H255" s="345"/>
    </row>
    <row r="256" ht="12.0" customHeight="1">
      <c r="H256" s="345"/>
    </row>
    <row r="257" ht="12.0" customHeight="1">
      <c r="H257" s="345"/>
    </row>
    <row r="258" ht="12.0" customHeight="1">
      <c r="H258" s="345"/>
    </row>
    <row r="259" ht="12.0" customHeight="1">
      <c r="H259" s="345"/>
    </row>
    <row r="260" ht="12.0" customHeight="1">
      <c r="H260" s="345"/>
    </row>
    <row r="261" ht="12.0" customHeight="1">
      <c r="H261" s="345"/>
    </row>
    <row r="262" ht="12.0" customHeight="1">
      <c r="H262" s="345"/>
    </row>
    <row r="263" ht="12.0" customHeight="1">
      <c r="H263" s="345"/>
    </row>
    <row r="264" ht="12.0" customHeight="1">
      <c r="H264" s="345"/>
    </row>
    <row r="265" ht="12.0" customHeight="1">
      <c r="H265" s="345"/>
    </row>
    <row r="266" ht="12.0" customHeight="1">
      <c r="H266" s="345"/>
    </row>
    <row r="267" ht="12.0" customHeight="1">
      <c r="H267" s="345"/>
    </row>
    <row r="268" ht="12.0" customHeight="1">
      <c r="H268" s="345"/>
    </row>
    <row r="269" ht="12.0" customHeight="1">
      <c r="H269" s="345"/>
    </row>
    <row r="270" ht="12.0" customHeight="1">
      <c r="H270" s="345"/>
    </row>
    <row r="271" ht="12.0" customHeight="1">
      <c r="H271" s="345"/>
    </row>
    <row r="272" ht="12.0" customHeight="1">
      <c r="H272" s="345"/>
    </row>
    <row r="273" ht="12.0" customHeight="1">
      <c r="H273" s="345"/>
    </row>
    <row r="274" ht="12.0" customHeight="1">
      <c r="H274" s="345"/>
    </row>
    <row r="275" ht="12.0" customHeight="1">
      <c r="H275" s="345"/>
    </row>
    <row r="276" ht="12.0" customHeight="1">
      <c r="H276" s="345"/>
    </row>
    <row r="277" ht="12.0" customHeight="1">
      <c r="H277" s="345"/>
    </row>
    <row r="278" ht="12.0" customHeight="1">
      <c r="H278" s="345"/>
    </row>
    <row r="279" ht="12.0" customHeight="1">
      <c r="H279" s="345"/>
    </row>
    <row r="280" ht="12.0" customHeight="1">
      <c r="H280" s="345"/>
    </row>
    <row r="281" ht="12.0" customHeight="1">
      <c r="H281" s="345"/>
    </row>
    <row r="282" ht="12.0" customHeight="1">
      <c r="H282" s="345"/>
    </row>
    <row r="283" ht="12.0" customHeight="1">
      <c r="H283" s="345"/>
    </row>
    <row r="284" ht="12.0" customHeight="1">
      <c r="H284" s="345"/>
    </row>
    <row r="285" ht="12.0" customHeight="1">
      <c r="H285" s="345"/>
    </row>
    <row r="286" ht="12.0" customHeight="1">
      <c r="H286" s="345"/>
    </row>
    <row r="287" ht="12.0" customHeight="1">
      <c r="H287" s="345"/>
    </row>
    <row r="288" ht="12.0" customHeight="1">
      <c r="H288" s="345"/>
    </row>
    <row r="289" ht="12.0" customHeight="1">
      <c r="H289" s="345"/>
    </row>
    <row r="290" ht="12.0" customHeight="1">
      <c r="H290" s="345"/>
    </row>
    <row r="291" ht="12.0" customHeight="1">
      <c r="H291" s="345"/>
    </row>
    <row r="292" ht="12.0" customHeight="1">
      <c r="H292" s="345"/>
    </row>
    <row r="293" ht="12.0" customHeight="1">
      <c r="H293" s="345"/>
    </row>
    <row r="294" ht="12.0" customHeight="1">
      <c r="H294" s="345"/>
    </row>
    <row r="295" ht="12.0" customHeight="1">
      <c r="H295" s="345"/>
    </row>
    <row r="296" ht="12.0" customHeight="1">
      <c r="H296" s="345"/>
    </row>
    <row r="297" ht="12.0" customHeight="1">
      <c r="H297" s="345"/>
    </row>
    <row r="298" ht="12.0" customHeight="1">
      <c r="H298" s="345"/>
    </row>
    <row r="299" ht="12.0" customHeight="1">
      <c r="H299" s="345"/>
    </row>
    <row r="300" ht="12.0" customHeight="1">
      <c r="H300" s="345"/>
    </row>
    <row r="301" ht="12.0" customHeight="1">
      <c r="H301" s="345"/>
    </row>
    <row r="302" ht="12.0" customHeight="1">
      <c r="H302" s="345"/>
    </row>
    <row r="303" ht="12.0" customHeight="1">
      <c r="H303" s="345"/>
    </row>
    <row r="304" ht="12.0" customHeight="1">
      <c r="H304" s="345"/>
    </row>
    <row r="305" ht="12.0" customHeight="1">
      <c r="H305" s="345"/>
    </row>
    <row r="306" ht="12.0" customHeight="1">
      <c r="H306" s="345"/>
    </row>
    <row r="307" ht="12.0" customHeight="1">
      <c r="H307" s="345"/>
    </row>
    <row r="308" ht="12.0" customHeight="1">
      <c r="H308" s="345"/>
    </row>
    <row r="309" ht="12.0" customHeight="1">
      <c r="H309" s="345"/>
    </row>
    <row r="310" ht="12.0" customHeight="1">
      <c r="H310" s="345"/>
    </row>
    <row r="311" ht="12.0" customHeight="1">
      <c r="H311" s="345"/>
    </row>
    <row r="312" ht="12.0" customHeight="1">
      <c r="H312" s="345"/>
    </row>
    <row r="313" ht="12.0" customHeight="1">
      <c r="H313" s="345"/>
    </row>
    <row r="314" ht="12.0" customHeight="1">
      <c r="H314" s="345"/>
    </row>
    <row r="315" ht="12.0" customHeight="1">
      <c r="H315" s="345"/>
    </row>
    <row r="316" ht="12.0" customHeight="1">
      <c r="H316" s="345"/>
    </row>
    <row r="317" ht="12.0" customHeight="1">
      <c r="H317" s="345"/>
    </row>
    <row r="318" ht="12.0" customHeight="1">
      <c r="H318" s="345"/>
    </row>
    <row r="319" ht="12.0" customHeight="1">
      <c r="H319" s="345"/>
    </row>
    <row r="320" ht="12.0" customHeight="1">
      <c r="H320" s="345"/>
    </row>
    <row r="321" ht="12.0" customHeight="1">
      <c r="H321" s="345"/>
    </row>
    <row r="322" ht="12.0" customHeight="1">
      <c r="H322" s="345"/>
    </row>
    <row r="323" ht="12.0" customHeight="1">
      <c r="H323" s="345"/>
    </row>
    <row r="324" ht="12.0" customHeight="1">
      <c r="H324" s="345"/>
    </row>
    <row r="325" ht="12.0" customHeight="1">
      <c r="H325" s="345"/>
    </row>
    <row r="326" ht="12.0" customHeight="1">
      <c r="H326" s="345"/>
    </row>
    <row r="327" ht="12.0" customHeight="1">
      <c r="H327" s="345"/>
    </row>
    <row r="328" ht="12.0" customHeight="1">
      <c r="H328" s="345"/>
    </row>
    <row r="329" ht="12.0" customHeight="1">
      <c r="H329" s="345"/>
    </row>
    <row r="330" ht="12.0" customHeight="1">
      <c r="H330" s="345"/>
    </row>
    <row r="331" ht="12.0" customHeight="1">
      <c r="H331" s="345"/>
    </row>
    <row r="332" ht="12.0" customHeight="1">
      <c r="H332" s="345"/>
    </row>
    <row r="333" ht="12.0" customHeight="1">
      <c r="H333" s="345"/>
    </row>
    <row r="334" ht="12.0" customHeight="1">
      <c r="H334" s="345"/>
    </row>
    <row r="335" ht="12.0" customHeight="1">
      <c r="H335" s="345"/>
    </row>
    <row r="336" ht="12.0" customHeight="1">
      <c r="H336" s="345"/>
    </row>
    <row r="337" ht="12.0" customHeight="1">
      <c r="H337" s="345"/>
    </row>
    <row r="338" ht="12.0" customHeight="1">
      <c r="H338" s="345"/>
    </row>
    <row r="339" ht="12.0" customHeight="1">
      <c r="H339" s="345"/>
    </row>
    <row r="340" ht="12.0" customHeight="1">
      <c r="H340" s="345"/>
    </row>
    <row r="341" ht="12.0" customHeight="1">
      <c r="H341" s="345"/>
    </row>
    <row r="342" ht="12.0" customHeight="1">
      <c r="H342" s="345"/>
    </row>
    <row r="343" ht="12.0" customHeight="1">
      <c r="H343" s="345"/>
    </row>
    <row r="344" ht="12.0" customHeight="1">
      <c r="H344" s="345"/>
    </row>
    <row r="345" ht="12.0" customHeight="1">
      <c r="H345" s="345"/>
    </row>
    <row r="346" ht="12.0" customHeight="1">
      <c r="H346" s="345"/>
    </row>
    <row r="347" ht="12.0" customHeight="1">
      <c r="H347" s="345"/>
    </row>
    <row r="348" ht="12.0" customHeight="1">
      <c r="H348" s="345"/>
    </row>
    <row r="349" ht="12.0" customHeight="1">
      <c r="H349" s="345"/>
    </row>
    <row r="350" ht="12.0" customHeight="1">
      <c r="H350" s="345"/>
    </row>
    <row r="351" ht="12.0" customHeight="1">
      <c r="H351" s="345"/>
    </row>
    <row r="352" ht="12.0" customHeight="1">
      <c r="H352" s="345"/>
    </row>
    <row r="353" ht="12.0" customHeight="1">
      <c r="H353" s="345"/>
    </row>
    <row r="354" ht="12.0" customHeight="1">
      <c r="H354" s="345"/>
    </row>
    <row r="355" ht="12.0" customHeight="1">
      <c r="H355" s="345"/>
    </row>
    <row r="356" ht="12.0" customHeight="1">
      <c r="H356" s="345"/>
    </row>
    <row r="357" ht="12.0" customHeight="1">
      <c r="H357" s="345"/>
    </row>
    <row r="358" ht="12.0" customHeight="1">
      <c r="H358" s="345"/>
    </row>
    <row r="359" ht="12.0" customHeight="1">
      <c r="H359" s="345"/>
    </row>
    <row r="360" ht="12.0" customHeight="1">
      <c r="H360" s="345"/>
    </row>
    <row r="361" ht="12.0" customHeight="1">
      <c r="H361" s="345"/>
    </row>
    <row r="362" ht="12.0" customHeight="1">
      <c r="H362" s="345"/>
    </row>
    <row r="363" ht="12.0" customHeight="1">
      <c r="H363" s="345"/>
    </row>
    <row r="364" ht="12.0" customHeight="1">
      <c r="H364" s="345"/>
    </row>
    <row r="365" ht="12.0" customHeight="1">
      <c r="H365" s="345"/>
    </row>
    <row r="366" ht="12.0" customHeight="1">
      <c r="H366" s="345"/>
    </row>
    <row r="367" ht="12.0" customHeight="1">
      <c r="H367" s="345"/>
    </row>
    <row r="368" ht="12.0" customHeight="1">
      <c r="H368" s="345"/>
    </row>
    <row r="369" ht="12.0" customHeight="1">
      <c r="H369" s="345"/>
    </row>
    <row r="370" ht="12.0" customHeight="1">
      <c r="H370" s="345"/>
    </row>
    <row r="371" ht="12.0" customHeight="1">
      <c r="H371" s="345"/>
    </row>
    <row r="372" ht="12.0" customHeight="1">
      <c r="H372" s="345"/>
    </row>
    <row r="373" ht="12.0" customHeight="1">
      <c r="H373" s="345"/>
    </row>
    <row r="374" ht="12.0" customHeight="1">
      <c r="H374" s="345"/>
    </row>
    <row r="375" ht="12.0" customHeight="1">
      <c r="H375" s="345"/>
    </row>
    <row r="376" ht="12.0" customHeight="1">
      <c r="H376" s="345"/>
    </row>
    <row r="377" ht="12.0" customHeight="1">
      <c r="H377" s="345"/>
    </row>
    <row r="378" ht="12.0" customHeight="1">
      <c r="H378" s="345"/>
    </row>
    <row r="379" ht="12.0" customHeight="1">
      <c r="H379" s="345"/>
    </row>
    <row r="380" ht="12.0" customHeight="1">
      <c r="H380" s="345"/>
    </row>
    <row r="381" ht="12.0" customHeight="1">
      <c r="H381" s="345"/>
    </row>
    <row r="382" ht="12.0" customHeight="1">
      <c r="H382" s="345"/>
    </row>
    <row r="383" ht="12.0" customHeight="1">
      <c r="H383" s="345"/>
    </row>
    <row r="384" ht="12.0" customHeight="1">
      <c r="H384" s="345"/>
    </row>
    <row r="385" ht="12.0" customHeight="1">
      <c r="H385" s="345"/>
    </row>
    <row r="386" ht="12.0" customHeight="1">
      <c r="H386" s="345"/>
    </row>
    <row r="387" ht="12.0" customHeight="1">
      <c r="H387" s="345"/>
    </row>
    <row r="388" ht="12.0" customHeight="1">
      <c r="H388" s="345"/>
    </row>
    <row r="389" ht="12.0" customHeight="1">
      <c r="H389" s="345"/>
    </row>
    <row r="390" ht="12.0" customHeight="1">
      <c r="H390" s="345"/>
    </row>
    <row r="391" ht="12.0" customHeight="1">
      <c r="H391" s="345"/>
    </row>
    <row r="392" ht="12.0" customHeight="1">
      <c r="H392" s="345"/>
    </row>
    <row r="393" ht="12.0" customHeight="1">
      <c r="H393" s="345"/>
    </row>
    <row r="394" ht="12.0" customHeight="1">
      <c r="H394" s="345"/>
    </row>
    <row r="395" ht="12.0" customHeight="1">
      <c r="H395" s="345"/>
    </row>
    <row r="396" ht="12.0" customHeight="1">
      <c r="H396" s="345"/>
    </row>
    <row r="397" ht="12.0" customHeight="1">
      <c r="H397" s="345"/>
    </row>
    <row r="398" ht="12.0" customHeight="1">
      <c r="H398" s="345"/>
    </row>
    <row r="399" ht="12.0" customHeight="1">
      <c r="H399" s="345"/>
    </row>
    <row r="400" ht="12.0" customHeight="1">
      <c r="H400" s="345"/>
    </row>
    <row r="401" ht="12.0" customHeight="1">
      <c r="H401" s="345"/>
    </row>
    <row r="402" ht="12.0" customHeight="1">
      <c r="H402" s="345"/>
    </row>
    <row r="403" ht="12.0" customHeight="1">
      <c r="H403" s="345"/>
    </row>
    <row r="404" ht="12.0" customHeight="1">
      <c r="H404" s="345"/>
    </row>
    <row r="405" ht="12.0" customHeight="1">
      <c r="H405" s="345"/>
    </row>
    <row r="406" ht="12.0" customHeight="1">
      <c r="H406" s="345"/>
    </row>
    <row r="407" ht="12.0" customHeight="1">
      <c r="H407" s="345"/>
    </row>
    <row r="408" ht="12.0" customHeight="1">
      <c r="H408" s="345"/>
    </row>
    <row r="409" ht="12.0" customHeight="1">
      <c r="H409" s="345"/>
    </row>
    <row r="410" ht="12.0" customHeight="1">
      <c r="H410" s="345"/>
    </row>
    <row r="411" ht="12.0" customHeight="1">
      <c r="H411" s="345"/>
    </row>
    <row r="412" ht="12.0" customHeight="1">
      <c r="H412" s="345"/>
    </row>
    <row r="413" ht="12.0" customHeight="1">
      <c r="H413" s="345"/>
    </row>
    <row r="414" ht="12.0" customHeight="1">
      <c r="H414" s="345"/>
    </row>
    <row r="415" ht="12.0" customHeight="1">
      <c r="H415" s="345"/>
    </row>
    <row r="416" ht="12.0" customHeight="1">
      <c r="H416" s="345"/>
    </row>
    <row r="417" ht="12.0" customHeight="1">
      <c r="H417" s="345"/>
    </row>
    <row r="418" ht="12.0" customHeight="1">
      <c r="H418" s="345"/>
    </row>
    <row r="419" ht="12.0" customHeight="1">
      <c r="H419" s="345"/>
    </row>
    <row r="420" ht="12.0" customHeight="1">
      <c r="H420" s="345"/>
    </row>
    <row r="421" ht="12.0" customHeight="1">
      <c r="H421" s="345"/>
    </row>
    <row r="422" ht="12.0" customHeight="1">
      <c r="H422" s="345"/>
    </row>
    <row r="423" ht="12.0" customHeight="1">
      <c r="H423" s="345"/>
    </row>
    <row r="424" ht="12.0" customHeight="1">
      <c r="H424" s="345"/>
    </row>
    <row r="425" ht="12.0" customHeight="1">
      <c r="H425" s="345"/>
    </row>
    <row r="426" ht="12.0" customHeight="1">
      <c r="H426" s="345"/>
    </row>
    <row r="427" ht="12.0" customHeight="1">
      <c r="H427" s="345"/>
    </row>
    <row r="428" ht="12.0" customHeight="1">
      <c r="H428" s="345"/>
    </row>
    <row r="429" ht="12.0" customHeight="1">
      <c r="H429" s="345"/>
    </row>
    <row r="430" ht="12.0" customHeight="1">
      <c r="H430" s="345"/>
    </row>
    <row r="431" ht="12.0" customHeight="1">
      <c r="H431" s="345"/>
    </row>
    <row r="432" ht="12.0" customHeight="1">
      <c r="H432" s="345"/>
    </row>
    <row r="433" ht="12.0" customHeight="1">
      <c r="H433" s="345"/>
    </row>
    <row r="434" ht="12.0" customHeight="1">
      <c r="H434" s="345"/>
    </row>
    <row r="435" ht="12.0" customHeight="1">
      <c r="H435" s="345"/>
    </row>
    <row r="436" ht="12.0" customHeight="1">
      <c r="H436" s="345"/>
    </row>
    <row r="437" ht="12.0" customHeight="1">
      <c r="H437" s="345"/>
    </row>
    <row r="438" ht="12.0" customHeight="1">
      <c r="H438" s="345"/>
    </row>
    <row r="439" ht="12.0" customHeight="1">
      <c r="H439" s="345"/>
    </row>
    <row r="440" ht="12.0" customHeight="1">
      <c r="H440" s="345"/>
    </row>
    <row r="441" ht="12.0" customHeight="1">
      <c r="H441" s="345"/>
    </row>
    <row r="442" ht="12.0" customHeight="1">
      <c r="H442" s="345"/>
    </row>
    <row r="443" ht="12.0" customHeight="1">
      <c r="H443" s="345"/>
    </row>
    <row r="444" ht="12.0" customHeight="1">
      <c r="H444" s="345"/>
    </row>
    <row r="445" ht="12.0" customHeight="1">
      <c r="H445" s="345"/>
    </row>
    <row r="446" ht="12.0" customHeight="1">
      <c r="H446" s="345"/>
    </row>
    <row r="447" ht="12.0" customHeight="1">
      <c r="H447" s="345"/>
    </row>
    <row r="448" ht="12.0" customHeight="1">
      <c r="H448" s="345"/>
    </row>
    <row r="449" ht="12.0" customHeight="1">
      <c r="H449" s="345"/>
    </row>
    <row r="450" ht="12.0" customHeight="1">
      <c r="H450" s="345"/>
    </row>
    <row r="451" ht="12.0" customHeight="1">
      <c r="H451" s="345"/>
    </row>
    <row r="452" ht="12.0" customHeight="1">
      <c r="H452" s="345"/>
    </row>
    <row r="453" ht="12.0" customHeight="1">
      <c r="H453" s="345"/>
    </row>
    <row r="454" ht="12.0" customHeight="1">
      <c r="H454" s="345"/>
    </row>
    <row r="455" ht="12.0" customHeight="1">
      <c r="H455" s="345"/>
    </row>
    <row r="456" ht="12.0" customHeight="1">
      <c r="H456" s="345"/>
    </row>
    <row r="457" ht="12.0" customHeight="1">
      <c r="H457" s="345"/>
    </row>
    <row r="458" ht="12.0" customHeight="1">
      <c r="H458" s="345"/>
    </row>
    <row r="459" ht="12.0" customHeight="1">
      <c r="H459" s="345"/>
    </row>
    <row r="460" ht="12.0" customHeight="1">
      <c r="H460" s="345"/>
    </row>
    <row r="461" ht="12.0" customHeight="1">
      <c r="H461" s="345"/>
    </row>
    <row r="462" ht="12.0" customHeight="1">
      <c r="H462" s="345"/>
    </row>
    <row r="463" ht="12.0" customHeight="1">
      <c r="H463" s="345"/>
    </row>
    <row r="464" ht="12.0" customHeight="1">
      <c r="H464" s="345"/>
    </row>
    <row r="465" ht="12.0" customHeight="1">
      <c r="H465" s="345"/>
    </row>
    <row r="466" ht="12.0" customHeight="1">
      <c r="H466" s="345"/>
    </row>
    <row r="467" ht="12.0" customHeight="1">
      <c r="H467" s="345"/>
    </row>
    <row r="468" ht="12.0" customHeight="1">
      <c r="H468" s="345"/>
    </row>
    <row r="469" ht="12.0" customHeight="1">
      <c r="H469" s="345"/>
    </row>
    <row r="470" ht="12.0" customHeight="1">
      <c r="H470" s="345"/>
    </row>
    <row r="471" ht="12.0" customHeight="1">
      <c r="H471" s="345"/>
    </row>
    <row r="472" ht="12.0" customHeight="1">
      <c r="H472" s="345"/>
    </row>
    <row r="473" ht="12.0" customHeight="1">
      <c r="H473" s="345"/>
    </row>
    <row r="474" ht="12.0" customHeight="1">
      <c r="H474" s="345"/>
    </row>
    <row r="475" ht="12.0" customHeight="1">
      <c r="H475" s="345"/>
    </row>
    <row r="476" ht="12.0" customHeight="1">
      <c r="H476" s="345"/>
    </row>
    <row r="477" ht="12.0" customHeight="1">
      <c r="H477" s="345"/>
    </row>
    <row r="478" ht="12.0" customHeight="1">
      <c r="H478" s="345"/>
    </row>
    <row r="479" ht="12.0" customHeight="1">
      <c r="H479" s="345"/>
    </row>
    <row r="480" ht="12.0" customHeight="1">
      <c r="H480" s="345"/>
    </row>
    <row r="481" ht="12.0" customHeight="1">
      <c r="H481" s="345"/>
    </row>
    <row r="482" ht="12.0" customHeight="1">
      <c r="H482" s="345"/>
    </row>
    <row r="483" ht="12.0" customHeight="1">
      <c r="H483" s="345"/>
    </row>
    <row r="484" ht="12.0" customHeight="1">
      <c r="H484" s="345"/>
    </row>
    <row r="485" ht="12.0" customHeight="1">
      <c r="H485" s="345"/>
    </row>
    <row r="486" ht="12.0" customHeight="1">
      <c r="H486" s="345"/>
    </row>
    <row r="487" ht="12.0" customHeight="1">
      <c r="H487" s="345"/>
    </row>
    <row r="488" ht="12.0" customHeight="1">
      <c r="H488" s="345"/>
    </row>
    <row r="489" ht="12.0" customHeight="1">
      <c r="H489" s="345"/>
    </row>
    <row r="490" ht="12.0" customHeight="1">
      <c r="H490" s="345"/>
    </row>
    <row r="491" ht="12.0" customHeight="1">
      <c r="H491" s="345"/>
    </row>
    <row r="492" ht="12.0" customHeight="1">
      <c r="H492" s="345"/>
    </row>
    <row r="493" ht="12.0" customHeight="1">
      <c r="H493" s="345"/>
    </row>
    <row r="494" ht="12.0" customHeight="1">
      <c r="H494" s="345"/>
    </row>
    <row r="495" ht="12.0" customHeight="1">
      <c r="H495" s="345"/>
    </row>
    <row r="496" ht="12.0" customHeight="1">
      <c r="H496" s="345"/>
    </row>
    <row r="497" ht="12.0" customHeight="1">
      <c r="H497" s="345"/>
    </row>
    <row r="498" ht="12.0" customHeight="1">
      <c r="H498" s="345"/>
    </row>
    <row r="499" ht="12.0" customHeight="1">
      <c r="H499" s="345"/>
    </row>
    <row r="500" ht="12.0" customHeight="1">
      <c r="H500" s="345"/>
    </row>
    <row r="501" ht="12.0" customHeight="1">
      <c r="H501" s="345"/>
    </row>
    <row r="502" ht="12.0" customHeight="1">
      <c r="H502" s="345"/>
    </row>
    <row r="503" ht="12.0" customHeight="1">
      <c r="H503" s="345"/>
    </row>
    <row r="504" ht="12.0" customHeight="1">
      <c r="H504" s="345"/>
    </row>
    <row r="505" ht="12.0" customHeight="1">
      <c r="H505" s="345"/>
    </row>
    <row r="506" ht="12.0" customHeight="1">
      <c r="H506" s="345"/>
    </row>
    <row r="507" ht="12.0" customHeight="1">
      <c r="H507" s="345"/>
    </row>
    <row r="508" ht="12.0" customHeight="1">
      <c r="H508" s="345"/>
    </row>
    <row r="509" ht="12.0" customHeight="1">
      <c r="H509" s="345"/>
    </row>
    <row r="510" ht="12.0" customHeight="1">
      <c r="H510" s="345"/>
    </row>
    <row r="511" ht="12.0" customHeight="1">
      <c r="H511" s="345"/>
    </row>
    <row r="512" ht="12.0" customHeight="1">
      <c r="H512" s="345"/>
    </row>
    <row r="513" ht="12.0" customHeight="1">
      <c r="H513" s="345"/>
    </row>
    <row r="514" ht="12.0" customHeight="1">
      <c r="H514" s="345"/>
    </row>
    <row r="515" ht="12.0" customHeight="1">
      <c r="H515" s="345"/>
    </row>
    <row r="516" ht="12.0" customHeight="1">
      <c r="H516" s="345"/>
    </row>
    <row r="517" ht="12.0" customHeight="1">
      <c r="H517" s="345"/>
    </row>
    <row r="518" ht="12.0" customHeight="1">
      <c r="H518" s="345"/>
    </row>
    <row r="519" ht="12.0" customHeight="1">
      <c r="H519" s="345"/>
    </row>
    <row r="520" ht="12.0" customHeight="1">
      <c r="H520" s="345"/>
    </row>
    <row r="521" ht="12.0" customHeight="1">
      <c r="H521" s="345"/>
    </row>
    <row r="522" ht="12.0" customHeight="1">
      <c r="H522" s="345"/>
    </row>
    <row r="523" ht="12.0" customHeight="1">
      <c r="H523" s="345"/>
    </row>
    <row r="524" ht="12.0" customHeight="1">
      <c r="H524" s="345"/>
    </row>
    <row r="525" ht="12.0" customHeight="1">
      <c r="H525" s="345"/>
    </row>
    <row r="526" ht="12.0" customHeight="1">
      <c r="H526" s="345"/>
    </row>
    <row r="527" ht="12.0" customHeight="1">
      <c r="H527" s="345"/>
    </row>
    <row r="528" ht="12.0" customHeight="1">
      <c r="H528" s="345"/>
    </row>
    <row r="529" ht="12.0" customHeight="1">
      <c r="H529" s="345"/>
    </row>
    <row r="530" ht="12.0" customHeight="1">
      <c r="H530" s="345"/>
    </row>
    <row r="531" ht="12.0" customHeight="1">
      <c r="H531" s="345"/>
    </row>
    <row r="532" ht="12.0" customHeight="1">
      <c r="H532" s="345"/>
    </row>
    <row r="533" ht="12.0" customHeight="1">
      <c r="H533" s="345"/>
    </row>
    <row r="534" ht="12.0" customHeight="1">
      <c r="H534" s="345"/>
    </row>
    <row r="535" ht="12.0" customHeight="1">
      <c r="H535" s="345"/>
    </row>
    <row r="536" ht="12.0" customHeight="1">
      <c r="H536" s="345"/>
    </row>
    <row r="537" ht="12.0" customHeight="1">
      <c r="H537" s="345"/>
    </row>
    <row r="538" ht="12.0" customHeight="1">
      <c r="H538" s="345"/>
    </row>
    <row r="539" ht="12.0" customHeight="1">
      <c r="H539" s="345"/>
    </row>
    <row r="540" ht="12.0" customHeight="1">
      <c r="H540" s="345"/>
    </row>
    <row r="541" ht="12.0" customHeight="1">
      <c r="H541" s="345"/>
    </row>
    <row r="542" ht="12.0" customHeight="1">
      <c r="H542" s="345"/>
    </row>
    <row r="543" ht="12.0" customHeight="1">
      <c r="H543" s="345"/>
    </row>
    <row r="544" ht="12.0" customHeight="1">
      <c r="H544" s="345"/>
    </row>
    <row r="545" ht="12.0" customHeight="1">
      <c r="H545" s="345"/>
    </row>
    <row r="546" ht="12.0" customHeight="1">
      <c r="H546" s="345"/>
    </row>
    <row r="547" ht="12.0" customHeight="1">
      <c r="H547" s="345"/>
    </row>
    <row r="548" ht="12.0" customHeight="1">
      <c r="H548" s="345"/>
    </row>
    <row r="549" ht="12.0" customHeight="1">
      <c r="H549" s="345"/>
    </row>
    <row r="550" ht="12.0" customHeight="1">
      <c r="H550" s="345"/>
    </row>
    <row r="551" ht="12.0" customHeight="1">
      <c r="H551" s="345"/>
    </row>
    <row r="552" ht="12.0" customHeight="1">
      <c r="H552" s="345"/>
    </row>
    <row r="553" ht="12.0" customHeight="1">
      <c r="H553" s="345"/>
    </row>
    <row r="554" ht="12.0" customHeight="1">
      <c r="H554" s="345"/>
    </row>
    <row r="555" ht="12.0" customHeight="1">
      <c r="H555" s="345"/>
    </row>
    <row r="556" ht="12.0" customHeight="1">
      <c r="H556" s="345"/>
    </row>
    <row r="557" ht="12.0" customHeight="1">
      <c r="H557" s="345"/>
    </row>
    <row r="558" ht="12.0" customHeight="1">
      <c r="H558" s="345"/>
    </row>
    <row r="559" ht="12.0" customHeight="1">
      <c r="H559" s="345"/>
    </row>
    <row r="560" ht="12.0" customHeight="1">
      <c r="H560" s="345"/>
    </row>
    <row r="561" ht="12.0" customHeight="1">
      <c r="H561" s="345"/>
    </row>
    <row r="562" ht="12.0" customHeight="1">
      <c r="H562" s="345"/>
    </row>
    <row r="563" ht="12.0" customHeight="1">
      <c r="H563" s="345"/>
    </row>
    <row r="564" ht="12.0" customHeight="1">
      <c r="H564" s="345"/>
    </row>
    <row r="565" ht="12.0" customHeight="1">
      <c r="H565" s="345"/>
    </row>
    <row r="566" ht="12.0" customHeight="1">
      <c r="H566" s="345"/>
    </row>
    <row r="567" ht="12.0" customHeight="1">
      <c r="H567" s="345"/>
    </row>
    <row r="568" ht="12.0" customHeight="1">
      <c r="H568" s="345"/>
    </row>
    <row r="569" ht="12.0" customHeight="1">
      <c r="H569" s="345"/>
    </row>
    <row r="570" ht="12.0" customHeight="1">
      <c r="H570" s="345"/>
    </row>
    <row r="571" ht="12.0" customHeight="1">
      <c r="H571" s="345"/>
    </row>
    <row r="572" ht="12.0" customHeight="1">
      <c r="H572" s="345"/>
    </row>
    <row r="573" ht="12.0" customHeight="1">
      <c r="H573" s="345"/>
    </row>
    <row r="574" ht="12.0" customHeight="1">
      <c r="H574" s="345"/>
    </row>
    <row r="575" ht="12.0" customHeight="1">
      <c r="H575" s="345"/>
    </row>
    <row r="576" ht="12.0" customHeight="1">
      <c r="H576" s="345"/>
    </row>
    <row r="577" ht="12.0" customHeight="1">
      <c r="H577" s="345"/>
    </row>
    <row r="578" ht="12.0" customHeight="1">
      <c r="H578" s="345"/>
    </row>
    <row r="579" ht="12.0" customHeight="1">
      <c r="H579" s="345"/>
    </row>
    <row r="580" ht="12.0" customHeight="1">
      <c r="H580" s="345"/>
    </row>
    <row r="581" ht="12.0" customHeight="1">
      <c r="H581" s="345"/>
    </row>
    <row r="582" ht="12.0" customHeight="1">
      <c r="H582" s="345"/>
    </row>
    <row r="583" ht="12.0" customHeight="1">
      <c r="H583" s="345"/>
    </row>
    <row r="584" ht="12.0" customHeight="1">
      <c r="H584" s="345"/>
    </row>
    <row r="585" ht="12.0" customHeight="1">
      <c r="H585" s="345"/>
    </row>
    <row r="586" ht="12.0" customHeight="1">
      <c r="H586" s="345"/>
    </row>
    <row r="587" ht="12.0" customHeight="1">
      <c r="H587" s="345"/>
    </row>
    <row r="588" ht="12.0" customHeight="1">
      <c r="H588" s="345"/>
    </row>
    <row r="589" ht="12.0" customHeight="1">
      <c r="H589" s="345"/>
    </row>
    <row r="590" ht="12.0" customHeight="1">
      <c r="H590" s="345"/>
    </row>
    <row r="591" ht="12.0" customHeight="1">
      <c r="H591" s="345"/>
    </row>
    <row r="592" ht="12.0" customHeight="1">
      <c r="H592" s="345"/>
    </row>
    <row r="593" ht="12.0" customHeight="1">
      <c r="H593" s="345"/>
    </row>
    <row r="594" ht="12.0" customHeight="1">
      <c r="H594" s="345"/>
    </row>
    <row r="595" ht="12.0" customHeight="1">
      <c r="H595" s="345"/>
    </row>
    <row r="596" ht="12.0" customHeight="1">
      <c r="H596" s="345"/>
    </row>
    <row r="597" ht="12.0" customHeight="1">
      <c r="H597" s="345"/>
    </row>
    <row r="598" ht="12.0" customHeight="1">
      <c r="H598" s="345"/>
    </row>
    <row r="599" ht="12.0" customHeight="1">
      <c r="H599" s="345"/>
    </row>
    <row r="600" ht="12.0" customHeight="1">
      <c r="H600" s="345"/>
    </row>
    <row r="601" ht="12.0" customHeight="1">
      <c r="H601" s="345"/>
    </row>
    <row r="602" ht="12.0" customHeight="1">
      <c r="H602" s="345"/>
    </row>
    <row r="603" ht="12.0" customHeight="1">
      <c r="H603" s="345"/>
    </row>
    <row r="604" ht="12.0" customHeight="1">
      <c r="H604" s="345"/>
    </row>
    <row r="605" ht="12.0" customHeight="1">
      <c r="H605" s="345"/>
    </row>
    <row r="606" ht="12.0" customHeight="1">
      <c r="H606" s="345"/>
    </row>
    <row r="607" ht="12.0" customHeight="1">
      <c r="H607" s="345"/>
    </row>
    <row r="608" ht="12.0" customHeight="1">
      <c r="H608" s="345"/>
    </row>
    <row r="609" ht="12.0" customHeight="1">
      <c r="H609" s="345"/>
    </row>
    <row r="610" ht="12.0" customHeight="1">
      <c r="H610" s="345"/>
    </row>
    <row r="611" ht="12.0" customHeight="1">
      <c r="H611" s="345"/>
    </row>
    <row r="612" ht="12.0" customHeight="1">
      <c r="H612" s="345"/>
    </row>
    <row r="613" ht="12.0" customHeight="1">
      <c r="H613" s="345"/>
    </row>
    <row r="614" ht="12.0" customHeight="1">
      <c r="H614" s="345"/>
    </row>
    <row r="615" ht="12.0" customHeight="1">
      <c r="H615" s="345"/>
    </row>
    <row r="616" ht="12.0" customHeight="1">
      <c r="H616" s="345"/>
    </row>
    <row r="617" ht="12.0" customHeight="1">
      <c r="H617" s="345"/>
    </row>
    <row r="618" ht="12.0" customHeight="1">
      <c r="H618" s="345"/>
    </row>
    <row r="619" ht="12.0" customHeight="1">
      <c r="H619" s="345"/>
    </row>
    <row r="620" ht="12.0" customHeight="1">
      <c r="H620" s="345"/>
    </row>
    <row r="621" ht="12.0" customHeight="1">
      <c r="H621" s="345"/>
    </row>
    <row r="622" ht="12.0" customHeight="1">
      <c r="H622" s="345"/>
    </row>
    <row r="623" ht="12.0" customHeight="1">
      <c r="H623" s="345"/>
    </row>
    <row r="624" ht="12.0" customHeight="1">
      <c r="H624" s="345"/>
    </row>
    <row r="625" ht="12.0" customHeight="1">
      <c r="H625" s="345"/>
    </row>
    <row r="626" ht="12.0" customHeight="1">
      <c r="H626" s="345"/>
    </row>
    <row r="627" ht="12.0" customHeight="1">
      <c r="H627" s="345"/>
    </row>
    <row r="628" ht="12.0" customHeight="1">
      <c r="H628" s="345"/>
    </row>
    <row r="629" ht="12.0" customHeight="1">
      <c r="H629" s="345"/>
    </row>
    <row r="630" ht="12.0" customHeight="1">
      <c r="H630" s="345"/>
    </row>
    <row r="631" ht="12.0" customHeight="1">
      <c r="H631" s="345"/>
    </row>
    <row r="632" ht="12.0" customHeight="1">
      <c r="H632" s="345"/>
    </row>
    <row r="633" ht="12.0" customHeight="1">
      <c r="H633" s="345"/>
    </row>
    <row r="634" ht="12.0" customHeight="1">
      <c r="H634" s="345"/>
    </row>
    <row r="635" ht="12.0" customHeight="1">
      <c r="H635" s="345"/>
    </row>
    <row r="636" ht="12.0" customHeight="1">
      <c r="H636" s="345"/>
    </row>
    <row r="637" ht="12.0" customHeight="1">
      <c r="H637" s="345"/>
    </row>
    <row r="638" ht="12.0" customHeight="1">
      <c r="H638" s="345"/>
    </row>
    <row r="639" ht="12.0" customHeight="1">
      <c r="H639" s="345"/>
    </row>
    <row r="640" ht="12.0" customHeight="1">
      <c r="H640" s="345"/>
    </row>
    <row r="641" ht="12.0" customHeight="1">
      <c r="H641" s="345"/>
    </row>
    <row r="642" ht="12.0" customHeight="1">
      <c r="H642" s="345"/>
    </row>
    <row r="643" ht="12.0" customHeight="1">
      <c r="H643" s="345"/>
    </row>
    <row r="644" ht="12.0" customHeight="1">
      <c r="H644" s="345"/>
    </row>
    <row r="645" ht="12.0" customHeight="1">
      <c r="H645" s="345"/>
    </row>
    <row r="646" ht="12.0" customHeight="1">
      <c r="H646" s="345"/>
    </row>
    <row r="647" ht="12.0" customHeight="1">
      <c r="H647" s="345"/>
    </row>
    <row r="648" ht="12.0" customHeight="1">
      <c r="H648" s="345"/>
    </row>
    <row r="649" ht="12.0" customHeight="1">
      <c r="H649" s="345"/>
    </row>
    <row r="650" ht="12.0" customHeight="1">
      <c r="H650" s="345"/>
    </row>
    <row r="651" ht="12.0" customHeight="1">
      <c r="H651" s="345"/>
    </row>
    <row r="652" ht="12.0" customHeight="1">
      <c r="H652" s="345"/>
    </row>
    <row r="653" ht="12.0" customHeight="1">
      <c r="H653" s="345"/>
    </row>
    <row r="654" ht="12.0" customHeight="1">
      <c r="H654" s="345"/>
    </row>
    <row r="655" ht="12.0" customHeight="1">
      <c r="H655" s="345"/>
    </row>
    <row r="656" ht="12.0" customHeight="1">
      <c r="H656" s="345"/>
    </row>
    <row r="657" ht="12.0" customHeight="1">
      <c r="H657" s="345"/>
    </row>
    <row r="658" ht="12.0" customHeight="1">
      <c r="H658" s="345"/>
    </row>
    <row r="659" ht="12.0" customHeight="1">
      <c r="H659" s="345"/>
    </row>
    <row r="660" ht="12.0" customHeight="1">
      <c r="H660" s="345"/>
    </row>
    <row r="661" ht="12.0" customHeight="1">
      <c r="H661" s="345"/>
    </row>
    <row r="662" ht="12.0" customHeight="1">
      <c r="H662" s="345"/>
    </row>
    <row r="663" ht="12.0" customHeight="1">
      <c r="H663" s="345"/>
    </row>
    <row r="664" ht="12.0" customHeight="1">
      <c r="H664" s="345"/>
    </row>
    <row r="665" ht="12.0" customHeight="1">
      <c r="H665" s="345"/>
    </row>
    <row r="666" ht="12.0" customHeight="1">
      <c r="H666" s="345"/>
    </row>
    <row r="667" ht="12.0" customHeight="1">
      <c r="H667" s="345"/>
    </row>
    <row r="668" ht="12.0" customHeight="1">
      <c r="H668" s="345"/>
    </row>
    <row r="669" ht="12.0" customHeight="1">
      <c r="H669" s="345"/>
    </row>
    <row r="670" ht="12.0" customHeight="1">
      <c r="H670" s="345"/>
    </row>
    <row r="671" ht="12.0" customHeight="1">
      <c r="H671" s="345"/>
    </row>
    <row r="672" ht="12.0" customHeight="1">
      <c r="H672" s="345"/>
    </row>
    <row r="673" ht="12.0" customHeight="1">
      <c r="H673" s="345"/>
    </row>
    <row r="674" ht="12.0" customHeight="1">
      <c r="H674" s="345"/>
    </row>
    <row r="675" ht="12.0" customHeight="1">
      <c r="H675" s="345"/>
    </row>
    <row r="676" ht="12.0" customHeight="1">
      <c r="H676" s="345"/>
    </row>
    <row r="677" ht="12.0" customHeight="1">
      <c r="H677" s="345"/>
    </row>
    <row r="678" ht="12.0" customHeight="1">
      <c r="H678" s="345"/>
    </row>
    <row r="679" ht="12.0" customHeight="1">
      <c r="H679" s="345"/>
    </row>
    <row r="680" ht="12.0" customHeight="1">
      <c r="H680" s="345"/>
    </row>
    <row r="681" ht="12.0" customHeight="1">
      <c r="H681" s="345"/>
    </row>
    <row r="682" ht="12.0" customHeight="1">
      <c r="H682" s="345"/>
    </row>
    <row r="683" ht="12.0" customHeight="1">
      <c r="H683" s="345"/>
    </row>
    <row r="684" ht="12.0" customHeight="1">
      <c r="H684" s="345"/>
    </row>
    <row r="685" ht="12.0" customHeight="1">
      <c r="H685" s="345"/>
    </row>
    <row r="686" ht="12.0" customHeight="1">
      <c r="H686" s="345"/>
    </row>
    <row r="687" ht="12.0" customHeight="1">
      <c r="H687" s="345"/>
    </row>
    <row r="688" ht="12.0" customHeight="1">
      <c r="H688" s="345"/>
    </row>
    <row r="689" ht="12.0" customHeight="1">
      <c r="H689" s="345"/>
    </row>
    <row r="690" ht="12.0" customHeight="1">
      <c r="H690" s="345"/>
    </row>
    <row r="691" ht="12.0" customHeight="1">
      <c r="H691" s="345"/>
    </row>
    <row r="692" ht="12.0" customHeight="1">
      <c r="H692" s="345"/>
    </row>
    <row r="693" ht="12.0" customHeight="1">
      <c r="H693" s="345"/>
    </row>
    <row r="694" ht="12.0" customHeight="1">
      <c r="H694" s="345"/>
    </row>
    <row r="695" ht="12.0" customHeight="1">
      <c r="H695" s="345"/>
    </row>
    <row r="696" ht="12.0" customHeight="1">
      <c r="H696" s="345"/>
    </row>
    <row r="697" ht="12.0" customHeight="1">
      <c r="H697" s="345"/>
    </row>
    <row r="698" ht="12.0" customHeight="1">
      <c r="H698" s="345"/>
    </row>
    <row r="699" ht="12.0" customHeight="1">
      <c r="H699" s="345"/>
    </row>
    <row r="700" ht="12.0" customHeight="1">
      <c r="H700" s="345"/>
    </row>
    <row r="701" ht="12.0" customHeight="1">
      <c r="H701" s="345"/>
    </row>
    <row r="702" ht="12.0" customHeight="1">
      <c r="H702" s="345"/>
    </row>
    <row r="703" ht="12.0" customHeight="1">
      <c r="H703" s="345"/>
    </row>
    <row r="704" ht="12.0" customHeight="1">
      <c r="H704" s="345"/>
    </row>
    <row r="705" ht="12.0" customHeight="1">
      <c r="H705" s="345"/>
    </row>
    <row r="706" ht="12.0" customHeight="1">
      <c r="H706" s="345"/>
    </row>
    <row r="707" ht="12.0" customHeight="1">
      <c r="H707" s="345"/>
    </row>
    <row r="708" ht="12.0" customHeight="1">
      <c r="H708" s="345"/>
    </row>
    <row r="709" ht="12.0" customHeight="1">
      <c r="H709" s="345"/>
    </row>
    <row r="710" ht="12.0" customHeight="1">
      <c r="H710" s="345"/>
    </row>
    <row r="711" ht="12.0" customHeight="1">
      <c r="H711" s="345"/>
    </row>
    <row r="712" ht="12.0" customHeight="1">
      <c r="H712" s="345"/>
    </row>
    <row r="713" ht="12.0" customHeight="1">
      <c r="H713" s="345"/>
    </row>
    <row r="714" ht="12.0" customHeight="1">
      <c r="H714" s="345"/>
    </row>
    <row r="715" ht="12.0" customHeight="1">
      <c r="H715" s="345"/>
    </row>
    <row r="716" ht="12.0" customHeight="1">
      <c r="H716" s="345"/>
    </row>
    <row r="717" ht="12.0" customHeight="1">
      <c r="H717" s="345"/>
    </row>
    <row r="718" ht="12.0" customHeight="1">
      <c r="H718" s="345"/>
    </row>
    <row r="719" ht="12.0" customHeight="1">
      <c r="H719" s="345"/>
    </row>
    <row r="720" ht="12.0" customHeight="1">
      <c r="H720" s="345"/>
    </row>
    <row r="721" ht="12.0" customHeight="1">
      <c r="H721" s="345"/>
    </row>
    <row r="722" ht="12.0" customHeight="1">
      <c r="H722" s="345"/>
    </row>
    <row r="723" ht="12.0" customHeight="1">
      <c r="H723" s="345"/>
    </row>
    <row r="724" ht="12.0" customHeight="1">
      <c r="H724" s="345"/>
    </row>
    <row r="725" ht="12.0" customHeight="1">
      <c r="H725" s="345"/>
    </row>
    <row r="726" ht="12.0" customHeight="1">
      <c r="H726" s="345"/>
    </row>
    <row r="727" ht="12.0" customHeight="1">
      <c r="H727" s="345"/>
    </row>
    <row r="728" ht="12.0" customHeight="1">
      <c r="H728" s="345"/>
    </row>
    <row r="729" ht="12.0" customHeight="1">
      <c r="H729" s="345"/>
    </row>
    <row r="730" ht="12.0" customHeight="1">
      <c r="H730" s="345"/>
    </row>
    <row r="731" ht="12.0" customHeight="1">
      <c r="H731" s="345"/>
    </row>
    <row r="732" ht="12.0" customHeight="1">
      <c r="H732" s="345"/>
    </row>
    <row r="733" ht="12.0" customHeight="1">
      <c r="H733" s="345"/>
    </row>
    <row r="734" ht="12.0" customHeight="1">
      <c r="H734" s="345"/>
    </row>
    <row r="735" ht="12.0" customHeight="1">
      <c r="H735" s="345"/>
    </row>
    <row r="736" ht="12.0" customHeight="1">
      <c r="H736" s="345"/>
    </row>
    <row r="737" ht="12.0" customHeight="1">
      <c r="H737" s="345"/>
    </row>
    <row r="738" ht="12.0" customHeight="1">
      <c r="H738" s="345"/>
    </row>
    <row r="739" ht="12.0" customHeight="1">
      <c r="H739" s="345"/>
    </row>
    <row r="740" ht="12.0" customHeight="1">
      <c r="H740" s="345"/>
    </row>
    <row r="741" ht="12.0" customHeight="1">
      <c r="H741" s="345"/>
    </row>
    <row r="742" ht="12.0" customHeight="1">
      <c r="H742" s="345"/>
    </row>
    <row r="743" ht="12.0" customHeight="1">
      <c r="H743" s="345"/>
    </row>
    <row r="744" ht="12.0" customHeight="1">
      <c r="H744" s="345"/>
    </row>
    <row r="745" ht="12.0" customHeight="1">
      <c r="H745" s="345"/>
    </row>
    <row r="746" ht="12.0" customHeight="1">
      <c r="H746" s="345"/>
    </row>
    <row r="747" ht="12.0" customHeight="1">
      <c r="H747" s="345"/>
    </row>
    <row r="748" ht="12.0" customHeight="1">
      <c r="H748" s="345"/>
    </row>
    <row r="749" ht="12.0" customHeight="1">
      <c r="H749" s="345"/>
    </row>
    <row r="750" ht="12.0" customHeight="1">
      <c r="H750" s="345"/>
    </row>
    <row r="751" ht="12.0" customHeight="1">
      <c r="H751" s="345"/>
    </row>
    <row r="752" ht="12.0" customHeight="1">
      <c r="H752" s="345"/>
    </row>
    <row r="753" ht="12.0" customHeight="1">
      <c r="H753" s="345"/>
    </row>
    <row r="754" ht="12.0" customHeight="1">
      <c r="H754" s="345"/>
    </row>
    <row r="755" ht="12.0" customHeight="1">
      <c r="H755" s="345"/>
    </row>
    <row r="756" ht="12.0" customHeight="1">
      <c r="H756" s="345"/>
    </row>
    <row r="757" ht="12.0" customHeight="1">
      <c r="H757" s="345"/>
    </row>
    <row r="758" ht="12.0" customHeight="1">
      <c r="H758" s="345"/>
    </row>
    <row r="759" ht="12.0" customHeight="1">
      <c r="H759" s="345"/>
    </row>
    <row r="760" ht="12.0" customHeight="1">
      <c r="H760" s="345"/>
    </row>
    <row r="761" ht="12.0" customHeight="1">
      <c r="H761" s="345"/>
    </row>
    <row r="762" ht="12.0" customHeight="1">
      <c r="H762" s="345"/>
    </row>
    <row r="763" ht="12.0" customHeight="1">
      <c r="H763" s="345"/>
    </row>
    <row r="764" ht="12.0" customHeight="1">
      <c r="H764" s="345"/>
    </row>
    <row r="765" ht="12.0" customHeight="1">
      <c r="H765" s="345"/>
    </row>
    <row r="766" ht="12.0" customHeight="1">
      <c r="H766" s="345"/>
    </row>
    <row r="767" ht="12.0" customHeight="1">
      <c r="H767" s="345"/>
    </row>
    <row r="768" ht="12.0" customHeight="1">
      <c r="H768" s="345"/>
    </row>
    <row r="769" ht="12.0" customHeight="1">
      <c r="H769" s="345"/>
    </row>
    <row r="770" ht="12.0" customHeight="1">
      <c r="H770" s="345"/>
    </row>
    <row r="771" ht="12.0" customHeight="1">
      <c r="H771" s="345"/>
    </row>
    <row r="772" ht="12.0" customHeight="1">
      <c r="H772" s="345"/>
    </row>
    <row r="773" ht="12.0" customHeight="1">
      <c r="H773" s="345"/>
    </row>
    <row r="774" ht="12.0" customHeight="1">
      <c r="H774" s="345"/>
    </row>
    <row r="775" ht="12.0" customHeight="1">
      <c r="H775" s="345"/>
    </row>
    <row r="776" ht="12.0" customHeight="1">
      <c r="H776" s="345"/>
    </row>
    <row r="777" ht="12.0" customHeight="1">
      <c r="H777" s="345"/>
    </row>
    <row r="778" ht="12.0" customHeight="1">
      <c r="H778" s="345"/>
    </row>
    <row r="779" ht="12.0" customHeight="1">
      <c r="H779" s="345"/>
    </row>
    <row r="780" ht="12.0" customHeight="1">
      <c r="H780" s="345"/>
    </row>
    <row r="781" ht="12.0" customHeight="1">
      <c r="H781" s="345"/>
    </row>
    <row r="782" ht="12.0" customHeight="1">
      <c r="H782" s="345"/>
    </row>
    <row r="783" ht="12.0" customHeight="1">
      <c r="H783" s="345"/>
    </row>
    <row r="784" ht="12.0" customHeight="1">
      <c r="H784" s="345"/>
    </row>
    <row r="785" ht="12.0" customHeight="1">
      <c r="H785" s="345"/>
    </row>
    <row r="786" ht="12.0" customHeight="1">
      <c r="H786" s="345"/>
    </row>
    <row r="787" ht="12.0" customHeight="1">
      <c r="H787" s="345"/>
    </row>
    <row r="788" ht="12.0" customHeight="1">
      <c r="H788" s="345"/>
    </row>
    <row r="789" ht="12.0" customHeight="1">
      <c r="H789" s="345"/>
    </row>
    <row r="790" ht="12.0" customHeight="1">
      <c r="H790" s="345"/>
    </row>
    <row r="791" ht="12.0" customHeight="1">
      <c r="H791" s="345"/>
    </row>
    <row r="792" ht="12.0" customHeight="1">
      <c r="H792" s="345"/>
    </row>
    <row r="793" ht="12.0" customHeight="1">
      <c r="H793" s="345"/>
    </row>
    <row r="794" ht="12.0" customHeight="1">
      <c r="H794" s="345"/>
    </row>
    <row r="795" ht="12.0" customHeight="1">
      <c r="H795" s="345"/>
    </row>
    <row r="796" ht="12.0" customHeight="1">
      <c r="H796" s="345"/>
    </row>
    <row r="797" ht="12.0" customHeight="1">
      <c r="H797" s="345"/>
    </row>
    <row r="798" ht="12.0" customHeight="1">
      <c r="H798" s="345"/>
    </row>
    <row r="799" ht="12.0" customHeight="1">
      <c r="H799" s="345"/>
    </row>
    <row r="800" ht="12.0" customHeight="1">
      <c r="H800" s="345"/>
    </row>
    <row r="801" ht="12.0" customHeight="1">
      <c r="H801" s="345"/>
    </row>
    <row r="802" ht="12.0" customHeight="1">
      <c r="H802" s="345"/>
    </row>
    <row r="803" ht="12.0" customHeight="1">
      <c r="H803" s="345"/>
    </row>
    <row r="804" ht="12.0" customHeight="1">
      <c r="H804" s="345"/>
    </row>
    <row r="805" ht="12.0" customHeight="1">
      <c r="H805" s="345"/>
    </row>
    <row r="806" ht="12.0" customHeight="1">
      <c r="H806" s="345"/>
    </row>
    <row r="807" ht="12.0" customHeight="1">
      <c r="H807" s="345"/>
    </row>
    <row r="808" ht="12.0" customHeight="1">
      <c r="H808" s="345"/>
    </row>
    <row r="809" ht="12.0" customHeight="1">
      <c r="H809" s="345"/>
    </row>
    <row r="810" ht="12.0" customHeight="1">
      <c r="H810" s="345"/>
    </row>
    <row r="811" ht="12.0" customHeight="1">
      <c r="H811" s="345"/>
    </row>
    <row r="812" ht="12.0" customHeight="1">
      <c r="H812" s="345"/>
    </row>
    <row r="813" ht="12.0" customHeight="1">
      <c r="H813" s="345"/>
    </row>
    <row r="814" ht="12.0" customHeight="1">
      <c r="H814" s="345"/>
    </row>
    <row r="815" ht="12.0" customHeight="1">
      <c r="H815" s="345"/>
    </row>
    <row r="816" ht="12.0" customHeight="1">
      <c r="H816" s="345"/>
    </row>
    <row r="817" ht="12.0" customHeight="1">
      <c r="H817" s="345"/>
    </row>
    <row r="818" ht="12.0" customHeight="1">
      <c r="H818" s="345"/>
    </row>
    <row r="819" ht="12.0" customHeight="1">
      <c r="H819" s="345"/>
    </row>
    <row r="820" ht="12.0" customHeight="1">
      <c r="H820" s="345"/>
    </row>
    <row r="821" ht="12.0" customHeight="1">
      <c r="H821" s="345"/>
    </row>
    <row r="822" ht="12.0" customHeight="1">
      <c r="H822" s="345"/>
    </row>
    <row r="823" ht="12.0" customHeight="1">
      <c r="H823" s="345"/>
    </row>
    <row r="824" ht="12.0" customHeight="1">
      <c r="H824" s="345"/>
    </row>
    <row r="825" ht="12.0" customHeight="1">
      <c r="H825" s="345"/>
    </row>
    <row r="826" ht="12.0" customHeight="1">
      <c r="H826" s="345"/>
    </row>
    <row r="827" ht="12.0" customHeight="1">
      <c r="H827" s="345"/>
    </row>
    <row r="828" ht="12.0" customHeight="1">
      <c r="H828" s="345"/>
    </row>
    <row r="829" ht="12.0" customHeight="1">
      <c r="H829" s="345"/>
    </row>
    <row r="830" ht="12.0" customHeight="1">
      <c r="H830" s="345"/>
    </row>
    <row r="831" ht="12.0" customHeight="1">
      <c r="H831" s="345"/>
    </row>
    <row r="832" ht="12.0" customHeight="1">
      <c r="H832" s="345"/>
    </row>
    <row r="833" ht="12.0" customHeight="1">
      <c r="H833" s="345"/>
    </row>
    <row r="834" ht="12.0" customHeight="1">
      <c r="H834" s="345"/>
    </row>
    <row r="835" ht="12.0" customHeight="1">
      <c r="H835" s="345"/>
    </row>
    <row r="836" ht="12.0" customHeight="1">
      <c r="H836" s="345"/>
    </row>
    <row r="837" ht="12.0" customHeight="1">
      <c r="H837" s="345"/>
    </row>
    <row r="838" ht="12.0" customHeight="1">
      <c r="H838" s="345"/>
    </row>
    <row r="839" ht="12.0" customHeight="1">
      <c r="H839" s="345"/>
    </row>
    <row r="840" ht="12.0" customHeight="1">
      <c r="H840" s="345"/>
    </row>
    <row r="841" ht="12.0" customHeight="1">
      <c r="H841" s="345"/>
    </row>
    <row r="842" ht="12.0" customHeight="1">
      <c r="H842" s="345"/>
    </row>
    <row r="843" ht="12.0" customHeight="1">
      <c r="H843" s="345"/>
    </row>
    <row r="844" ht="12.0" customHeight="1">
      <c r="H844" s="345"/>
    </row>
    <row r="845" ht="12.0" customHeight="1">
      <c r="H845" s="345"/>
    </row>
    <row r="846" ht="12.0" customHeight="1">
      <c r="H846" s="345"/>
    </row>
    <row r="847" ht="12.0" customHeight="1">
      <c r="H847" s="345"/>
    </row>
    <row r="848" ht="12.0" customHeight="1">
      <c r="H848" s="345"/>
    </row>
    <row r="849" ht="12.0" customHeight="1">
      <c r="H849" s="345"/>
    </row>
    <row r="850" ht="12.0" customHeight="1">
      <c r="H850" s="345"/>
    </row>
    <row r="851" ht="12.0" customHeight="1">
      <c r="H851" s="345"/>
    </row>
    <row r="852" ht="12.0" customHeight="1">
      <c r="H852" s="345"/>
    </row>
    <row r="853" ht="12.0" customHeight="1">
      <c r="H853" s="345"/>
    </row>
    <row r="854" ht="12.0" customHeight="1">
      <c r="H854" s="345"/>
    </row>
    <row r="855" ht="12.0" customHeight="1">
      <c r="H855" s="345"/>
    </row>
    <row r="856" ht="12.0" customHeight="1">
      <c r="H856" s="345"/>
    </row>
    <row r="857" ht="12.0" customHeight="1">
      <c r="H857" s="345"/>
    </row>
    <row r="858" ht="12.0" customHeight="1">
      <c r="H858" s="345"/>
    </row>
    <row r="859" ht="12.0" customHeight="1">
      <c r="H859" s="345"/>
    </row>
    <row r="860" ht="12.0" customHeight="1">
      <c r="H860" s="345"/>
    </row>
    <row r="861" ht="12.0" customHeight="1">
      <c r="H861" s="345"/>
    </row>
    <row r="862" ht="12.0" customHeight="1">
      <c r="H862" s="345"/>
    </row>
    <row r="863" ht="12.0" customHeight="1">
      <c r="H863" s="345"/>
    </row>
    <row r="864" ht="12.0" customHeight="1">
      <c r="H864" s="345"/>
    </row>
    <row r="865" ht="12.0" customHeight="1">
      <c r="H865" s="345"/>
    </row>
    <row r="866" ht="12.0" customHeight="1">
      <c r="H866" s="345"/>
    </row>
    <row r="867" ht="12.0" customHeight="1">
      <c r="H867" s="345"/>
    </row>
    <row r="868" ht="12.0" customHeight="1">
      <c r="H868" s="345"/>
    </row>
    <row r="869" ht="12.0" customHeight="1">
      <c r="H869" s="345"/>
    </row>
    <row r="870" ht="12.0" customHeight="1">
      <c r="H870" s="345"/>
    </row>
    <row r="871" ht="12.0" customHeight="1">
      <c r="H871" s="345"/>
    </row>
    <row r="872" ht="12.0" customHeight="1">
      <c r="H872" s="345"/>
    </row>
    <row r="873" ht="12.0" customHeight="1">
      <c r="H873" s="345"/>
    </row>
    <row r="874" ht="12.0" customHeight="1">
      <c r="H874" s="345"/>
    </row>
    <row r="875" ht="12.0" customHeight="1">
      <c r="H875" s="345"/>
    </row>
    <row r="876" ht="12.0" customHeight="1">
      <c r="H876" s="345"/>
    </row>
    <row r="877" ht="12.0" customHeight="1">
      <c r="H877" s="345"/>
    </row>
    <row r="878" ht="12.0" customHeight="1">
      <c r="H878" s="345"/>
    </row>
    <row r="879" ht="12.0" customHeight="1">
      <c r="H879" s="345"/>
    </row>
    <row r="880" ht="12.0" customHeight="1">
      <c r="H880" s="345"/>
    </row>
    <row r="881" ht="12.0" customHeight="1">
      <c r="H881" s="345"/>
    </row>
    <row r="882" ht="12.0" customHeight="1">
      <c r="H882" s="345"/>
    </row>
    <row r="883" ht="12.0" customHeight="1">
      <c r="H883" s="345"/>
    </row>
    <row r="884" ht="12.0" customHeight="1">
      <c r="H884" s="345"/>
    </row>
    <row r="885" ht="12.0" customHeight="1">
      <c r="H885" s="345"/>
    </row>
    <row r="886" ht="12.0" customHeight="1">
      <c r="H886" s="345"/>
    </row>
    <row r="887" ht="12.0" customHeight="1">
      <c r="H887" s="345"/>
    </row>
    <row r="888" ht="12.0" customHeight="1">
      <c r="H888" s="345"/>
    </row>
    <row r="889" ht="12.0" customHeight="1">
      <c r="H889" s="345"/>
    </row>
    <row r="890" ht="12.0" customHeight="1">
      <c r="H890" s="345"/>
    </row>
    <row r="891" ht="12.0" customHeight="1">
      <c r="H891" s="345"/>
    </row>
    <row r="892" ht="12.0" customHeight="1">
      <c r="H892" s="345"/>
    </row>
    <row r="893" ht="12.0" customHeight="1">
      <c r="H893" s="345"/>
    </row>
    <row r="894" ht="12.0" customHeight="1">
      <c r="H894" s="345"/>
    </row>
    <row r="895" ht="12.0" customHeight="1">
      <c r="H895" s="345"/>
    </row>
    <row r="896" ht="12.0" customHeight="1">
      <c r="H896" s="345"/>
    </row>
    <row r="897" ht="12.0" customHeight="1">
      <c r="H897" s="345"/>
    </row>
    <row r="898" ht="12.0" customHeight="1">
      <c r="H898" s="345"/>
    </row>
    <row r="899" ht="12.0" customHeight="1">
      <c r="H899" s="345"/>
    </row>
    <row r="900" ht="12.0" customHeight="1">
      <c r="H900" s="345"/>
    </row>
    <row r="901" ht="12.0" customHeight="1">
      <c r="H901" s="345"/>
    </row>
    <row r="902" ht="12.0" customHeight="1">
      <c r="H902" s="345"/>
    </row>
    <row r="903" ht="12.0" customHeight="1">
      <c r="H903" s="345"/>
    </row>
    <row r="904" ht="12.0" customHeight="1">
      <c r="H904" s="345"/>
    </row>
    <row r="905" ht="12.0" customHeight="1">
      <c r="H905" s="345"/>
    </row>
    <row r="906" ht="12.0" customHeight="1">
      <c r="H906" s="345"/>
    </row>
    <row r="907" ht="12.0" customHeight="1">
      <c r="H907" s="345"/>
    </row>
    <row r="908" ht="12.0" customHeight="1">
      <c r="H908" s="345"/>
    </row>
    <row r="909" ht="12.0" customHeight="1">
      <c r="H909" s="345"/>
    </row>
    <row r="910" ht="12.0" customHeight="1">
      <c r="H910" s="345"/>
    </row>
    <row r="911" ht="12.0" customHeight="1">
      <c r="H911" s="345"/>
    </row>
    <row r="912" ht="12.0" customHeight="1">
      <c r="H912" s="345"/>
    </row>
    <row r="913" ht="12.0" customHeight="1">
      <c r="H913" s="345"/>
    </row>
    <row r="914" ht="12.0" customHeight="1">
      <c r="H914" s="345"/>
    </row>
    <row r="915" ht="12.0" customHeight="1">
      <c r="H915" s="345"/>
    </row>
    <row r="916" ht="12.0" customHeight="1">
      <c r="H916" s="345"/>
    </row>
    <row r="917" ht="12.0" customHeight="1">
      <c r="H917" s="345"/>
    </row>
    <row r="918" ht="12.0" customHeight="1">
      <c r="H918" s="345"/>
    </row>
    <row r="919" ht="12.0" customHeight="1">
      <c r="H919" s="345"/>
    </row>
    <row r="920" ht="12.0" customHeight="1">
      <c r="H920" s="345"/>
    </row>
    <row r="921" ht="12.0" customHeight="1">
      <c r="H921" s="345"/>
    </row>
    <row r="922" ht="12.0" customHeight="1">
      <c r="H922" s="345"/>
    </row>
    <row r="923" ht="12.0" customHeight="1">
      <c r="H923" s="345"/>
    </row>
    <row r="924" ht="12.0" customHeight="1">
      <c r="H924" s="345"/>
    </row>
    <row r="925" ht="12.0" customHeight="1">
      <c r="H925" s="345"/>
    </row>
    <row r="926" ht="12.0" customHeight="1">
      <c r="H926" s="345"/>
    </row>
    <row r="927" ht="12.0" customHeight="1">
      <c r="H927" s="345"/>
    </row>
    <row r="928" ht="12.0" customHeight="1">
      <c r="H928" s="345"/>
    </row>
    <row r="929" ht="12.0" customHeight="1">
      <c r="H929" s="345"/>
    </row>
    <row r="930" ht="12.0" customHeight="1">
      <c r="H930" s="345"/>
    </row>
    <row r="931" ht="12.0" customHeight="1">
      <c r="H931" s="345"/>
    </row>
    <row r="932" ht="12.0" customHeight="1">
      <c r="H932" s="345"/>
    </row>
    <row r="933" ht="12.0" customHeight="1">
      <c r="H933" s="345"/>
    </row>
    <row r="934" ht="12.0" customHeight="1">
      <c r="H934" s="345"/>
    </row>
    <row r="935" ht="12.0" customHeight="1">
      <c r="H935" s="345"/>
    </row>
    <row r="936" ht="12.0" customHeight="1">
      <c r="H936" s="345"/>
    </row>
    <row r="937" ht="12.0" customHeight="1">
      <c r="H937" s="345"/>
    </row>
    <row r="938" ht="12.0" customHeight="1">
      <c r="H938" s="345"/>
    </row>
    <row r="939" ht="12.0" customHeight="1">
      <c r="H939" s="345"/>
    </row>
    <row r="940" ht="12.0" customHeight="1">
      <c r="H940" s="345"/>
    </row>
    <row r="941" ht="12.0" customHeight="1">
      <c r="H941" s="345"/>
    </row>
    <row r="942" ht="12.0" customHeight="1">
      <c r="H942" s="345"/>
    </row>
    <row r="943" ht="12.0" customHeight="1">
      <c r="H943" s="345"/>
    </row>
    <row r="944" ht="12.0" customHeight="1">
      <c r="H944" s="345"/>
    </row>
    <row r="945" ht="12.0" customHeight="1">
      <c r="H945" s="345"/>
    </row>
    <row r="946" ht="12.0" customHeight="1">
      <c r="H946" s="345"/>
    </row>
    <row r="947" ht="12.0" customHeight="1">
      <c r="H947" s="345"/>
    </row>
    <row r="948" ht="12.0" customHeight="1">
      <c r="H948" s="345"/>
    </row>
    <row r="949" ht="12.0" customHeight="1">
      <c r="H949" s="345"/>
    </row>
    <row r="950" ht="12.0" customHeight="1">
      <c r="H950" s="345"/>
    </row>
    <row r="951" ht="12.0" customHeight="1">
      <c r="H951" s="345"/>
    </row>
    <row r="952" ht="12.0" customHeight="1">
      <c r="H952" s="345"/>
    </row>
    <row r="953" ht="12.0" customHeight="1">
      <c r="H953" s="345"/>
    </row>
    <row r="954" ht="12.0" customHeight="1">
      <c r="H954" s="345"/>
    </row>
    <row r="955" ht="12.0" customHeight="1">
      <c r="H955" s="345"/>
    </row>
    <row r="956" ht="12.0" customHeight="1">
      <c r="H956" s="345"/>
    </row>
    <row r="957" ht="12.0" customHeight="1">
      <c r="H957" s="345"/>
    </row>
    <row r="958" ht="12.0" customHeight="1">
      <c r="H958" s="345"/>
    </row>
    <row r="959" ht="12.0" customHeight="1">
      <c r="H959" s="345"/>
    </row>
    <row r="960" ht="12.0" customHeight="1">
      <c r="H960" s="345"/>
    </row>
    <row r="961" ht="12.0" customHeight="1">
      <c r="H961" s="345"/>
    </row>
    <row r="962" ht="12.0" customHeight="1">
      <c r="H962" s="345"/>
    </row>
    <row r="963" ht="12.0" customHeight="1">
      <c r="H963" s="345"/>
    </row>
    <row r="964" ht="12.0" customHeight="1">
      <c r="H964" s="345"/>
    </row>
    <row r="965" ht="12.0" customHeight="1">
      <c r="H965" s="345"/>
    </row>
    <row r="966" ht="12.0" customHeight="1">
      <c r="H966" s="345"/>
    </row>
    <row r="967" ht="12.0" customHeight="1">
      <c r="H967" s="345"/>
    </row>
    <row r="968" ht="12.0" customHeight="1">
      <c r="H968" s="345"/>
    </row>
    <row r="969" ht="12.0" customHeight="1">
      <c r="H969" s="345"/>
    </row>
    <row r="970" ht="12.0" customHeight="1">
      <c r="H970" s="345"/>
    </row>
    <row r="971" ht="12.0" customHeight="1">
      <c r="H971" s="345"/>
    </row>
    <row r="972" ht="12.0" customHeight="1">
      <c r="H972" s="345"/>
    </row>
    <row r="973" ht="12.0" customHeight="1">
      <c r="H973" s="345"/>
    </row>
    <row r="974" ht="12.0" customHeight="1">
      <c r="H974" s="345"/>
    </row>
    <row r="975" ht="12.0" customHeight="1">
      <c r="H975" s="345"/>
    </row>
    <row r="976" ht="12.0" customHeight="1">
      <c r="H976" s="345"/>
    </row>
    <row r="977" ht="12.0" customHeight="1">
      <c r="H977" s="345"/>
    </row>
    <row r="978" ht="12.0" customHeight="1">
      <c r="H978" s="345"/>
    </row>
    <row r="979" ht="12.0" customHeight="1">
      <c r="H979" s="345"/>
    </row>
    <row r="980" ht="12.0" customHeight="1">
      <c r="H980" s="345"/>
    </row>
    <row r="981" ht="12.0" customHeight="1">
      <c r="H981" s="345"/>
    </row>
    <row r="982" ht="12.0" customHeight="1">
      <c r="H982" s="345"/>
    </row>
    <row r="983" ht="12.0" customHeight="1">
      <c r="H983" s="345"/>
    </row>
    <row r="984" ht="12.0" customHeight="1">
      <c r="H984" s="345"/>
    </row>
    <row r="985" ht="12.0" customHeight="1">
      <c r="H985" s="345"/>
    </row>
    <row r="986" ht="12.0" customHeight="1">
      <c r="H986" s="345"/>
    </row>
    <row r="987" ht="12.0" customHeight="1">
      <c r="H987" s="345"/>
    </row>
    <row r="988" ht="12.0" customHeight="1">
      <c r="H988" s="345"/>
    </row>
    <row r="989" ht="12.0" customHeight="1">
      <c r="H989" s="345"/>
    </row>
    <row r="990" ht="12.0" customHeight="1">
      <c r="H990" s="345"/>
    </row>
    <row r="991" ht="12.0" customHeight="1">
      <c r="H991" s="345"/>
    </row>
    <row r="992" ht="12.0" customHeight="1">
      <c r="H992" s="345"/>
    </row>
    <row r="993" ht="12.0" customHeight="1">
      <c r="H993" s="345"/>
    </row>
    <row r="994" ht="12.0" customHeight="1">
      <c r="H994" s="345"/>
    </row>
    <row r="995" ht="12.0" customHeight="1">
      <c r="H995" s="345"/>
    </row>
    <row r="996" ht="12.0" customHeight="1">
      <c r="H996" s="345"/>
    </row>
    <row r="997" ht="12.0" customHeight="1">
      <c r="H997" s="345"/>
    </row>
    <row r="998" ht="12.0" customHeight="1">
      <c r="H998" s="345"/>
    </row>
    <row r="999" ht="12.0" customHeight="1">
      <c r="H999" s="345"/>
    </row>
    <row r="1000" ht="12.0" customHeight="1">
      <c r="H1000" s="345"/>
    </row>
  </sheetData>
  <mergeCells count="38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J4:AJ5"/>
    <mergeCell ref="AK4:AK5"/>
    <mergeCell ref="AL4:AO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10" width="8.71"/>
  </cols>
  <sheetData>
    <row r="1" ht="30.75" customHeight="1">
      <c r="A1" s="351" t="str">
        <f>'пр.взв'!C2</f>
        <v>Чемпионат России по самбо (боевое) мужчины (отбор на Чемпионат Мира и Европы) ЕКП №23747</v>
      </c>
      <c r="B1" s="74"/>
      <c r="C1" s="74"/>
      <c r="D1" s="74"/>
      <c r="E1" s="74"/>
      <c r="F1" s="74"/>
      <c r="G1" s="74"/>
      <c r="H1" s="75"/>
    </row>
    <row r="2" ht="12.0" customHeight="1">
      <c r="A2" s="352" t="str">
        <f>'пр.взв'!C3</f>
        <v>27.02 - 03.03.2023 г.                                                                                        г. Пермь</v>
      </c>
      <c r="B2" s="82"/>
      <c r="C2" s="82"/>
      <c r="D2" s="82"/>
      <c r="E2" s="82"/>
      <c r="F2" s="82"/>
      <c r="G2" s="82"/>
      <c r="H2" s="82"/>
    </row>
    <row r="3" ht="12.0" customHeight="1">
      <c r="A3" s="353" t="s">
        <v>369</v>
      </c>
    </row>
    <row r="4" ht="12.0" customHeight="1">
      <c r="B4" s="354"/>
      <c r="C4" s="355"/>
      <c r="D4" s="356" t="str">
        <f>'пр.взв'!G4</f>
        <v>В.к.  71  кг</v>
      </c>
      <c r="E4" s="74"/>
      <c r="F4" s="75"/>
      <c r="G4" s="355"/>
      <c r="H4" s="355"/>
    </row>
    <row r="5" ht="12.0" customHeight="1">
      <c r="A5" s="355"/>
      <c r="B5" s="355"/>
      <c r="C5" s="355"/>
      <c r="D5" s="355"/>
      <c r="E5" s="355"/>
      <c r="F5" s="355"/>
      <c r="G5" s="355"/>
      <c r="H5" s="355"/>
    </row>
    <row r="6" ht="12.0" customHeight="1">
      <c r="A6" s="357" t="s">
        <v>370</v>
      </c>
      <c r="B6" s="358" t="str">
        <f>IFERROR(VLOOKUP(J6,'пр.взв'!$D$6:$Q$70,2,0),"")</f>
        <v/>
      </c>
      <c r="C6" s="82"/>
      <c r="D6" s="82"/>
      <c r="E6" s="82"/>
      <c r="F6" s="82"/>
      <c r="G6" s="82"/>
      <c r="H6" s="359" t="str">
        <f>IFERROR(VLOOKUP(J6,'пр.взв'!$D$6:$Q$70,4,0),"")</f>
        <v/>
      </c>
      <c r="I6" s="355"/>
      <c r="J6" s="360" t="str">
        <f>'пр.хода'!N32</f>
        <v/>
      </c>
    </row>
    <row r="7" ht="12.0" customHeight="1">
      <c r="A7" s="361"/>
      <c r="H7" s="290"/>
      <c r="I7" s="355"/>
      <c r="J7" s="360"/>
    </row>
    <row r="8" ht="12.0" customHeight="1">
      <c r="A8" s="361"/>
      <c r="B8" s="362" t="str">
        <f>IFERROR(VLOOKUP(J6,'пр.взв'!$D$6:$Q$70,6,0),"")</f>
        <v/>
      </c>
      <c r="E8" s="362" t="str">
        <f>IFERROR(VLOOKUP(J6,'пр.взв'!$D$6:$Q$70,7,0),"")</f>
        <v/>
      </c>
      <c r="H8" s="290"/>
      <c r="I8" s="355"/>
      <c r="J8" s="360"/>
    </row>
    <row r="9" ht="12.0" customHeight="1">
      <c r="A9" s="363"/>
      <c r="B9" s="72"/>
      <c r="C9" s="72"/>
      <c r="D9" s="72"/>
      <c r="E9" s="72"/>
      <c r="F9" s="72"/>
      <c r="G9" s="72"/>
      <c r="H9" s="50"/>
      <c r="I9" s="355"/>
      <c r="J9" s="360"/>
    </row>
    <row r="10" ht="12.0" customHeight="1">
      <c r="A10" s="355"/>
      <c r="B10" s="355"/>
      <c r="C10" s="355"/>
      <c r="D10" s="355"/>
      <c r="E10" s="355"/>
      <c r="F10" s="355"/>
      <c r="G10" s="355"/>
      <c r="H10" s="355"/>
      <c r="I10" s="355"/>
      <c r="J10" s="360"/>
    </row>
    <row r="11" ht="17.25" customHeight="1">
      <c r="A11" s="364" t="s">
        <v>371</v>
      </c>
      <c r="B11" s="358" t="str">
        <f>IFERROR(VLOOKUP(J11,'пр.взв'!$D$6:$Q$70,2,0),"")</f>
        <v/>
      </c>
      <c r="C11" s="82"/>
      <c r="D11" s="82"/>
      <c r="E11" s="82"/>
      <c r="F11" s="82"/>
      <c r="G11" s="82"/>
      <c r="H11" s="359" t="str">
        <f>IFERROR(VLOOKUP(J11,'пр.взв'!$D$6:$Q$21,4,0),"")</f>
        <v/>
      </c>
      <c r="I11" s="355"/>
      <c r="J11" s="360" t="str">
        <f>'пр.хода'!N40</f>
        <v> </v>
      </c>
    </row>
    <row r="12" ht="17.25" customHeight="1">
      <c r="A12" s="361"/>
      <c r="H12" s="290"/>
      <c r="I12" s="355"/>
      <c r="J12" s="360"/>
    </row>
    <row r="13" ht="12.0" customHeight="1">
      <c r="A13" s="361"/>
      <c r="B13" s="362" t="str">
        <f>IFERROR(VLOOKUP(J11,'пр.взв'!$D$6:$Q$21,6,0),"")</f>
        <v/>
      </c>
      <c r="E13" s="362" t="str">
        <f>IFERROR(VLOOKUP(J11,'пр.взв'!$D$6:$Q$70,7,0),"")</f>
        <v/>
      </c>
      <c r="H13" s="290"/>
      <c r="I13" s="355"/>
      <c r="J13" s="360"/>
    </row>
    <row r="14" ht="12.0" customHeight="1">
      <c r="A14" s="363"/>
      <c r="B14" s="72"/>
      <c r="C14" s="72"/>
      <c r="D14" s="72"/>
      <c r="E14" s="72"/>
      <c r="F14" s="72"/>
      <c r="G14" s="72"/>
      <c r="H14" s="50"/>
      <c r="I14" s="355"/>
      <c r="J14" s="360"/>
    </row>
    <row r="15" ht="12.0" customHeight="1">
      <c r="A15" s="355"/>
      <c r="B15" s="355"/>
      <c r="C15" s="355"/>
      <c r="D15" s="355"/>
      <c r="E15" s="355"/>
      <c r="F15" s="355"/>
      <c r="G15" s="355"/>
      <c r="H15" s="355"/>
      <c r="I15" s="355"/>
      <c r="J15" s="360"/>
    </row>
    <row r="16" ht="17.25" customHeight="1">
      <c r="A16" s="365" t="s">
        <v>372</v>
      </c>
      <c r="B16" s="358" t="str">
        <f>IFERROR(VLOOKUP(J16,'пр.взв'!$D$6:$Q$70,2,0),"")</f>
        <v/>
      </c>
      <c r="C16" s="82"/>
      <c r="D16" s="82"/>
      <c r="E16" s="82"/>
      <c r="F16" s="82"/>
      <c r="G16" s="82"/>
      <c r="H16" s="359" t="str">
        <f>IFERROR(VLOOKUP(J16,'пр.взв'!$D$6:$Q$21,4,0),"")</f>
        <v/>
      </c>
      <c r="I16" s="355"/>
      <c r="J16" s="360" t="str">
        <f>'пр.хода'!AH8</f>
        <v> </v>
      </c>
    </row>
    <row r="17" ht="17.25" customHeight="1">
      <c r="A17" s="361"/>
      <c r="H17" s="290"/>
      <c r="I17" s="355"/>
      <c r="J17" s="360"/>
    </row>
    <row r="18" ht="12.0" customHeight="1">
      <c r="A18" s="361"/>
      <c r="B18" s="362" t="str">
        <f>IFERROR(VLOOKUP(J16,'пр.взв'!$D$6:$Q$21,6,0),"")</f>
        <v/>
      </c>
      <c r="E18" s="362" t="str">
        <f>IFERROR(VLOOKUP(J16,'пр.взв'!$D$6:$Q$21,7,0),"")</f>
        <v/>
      </c>
      <c r="H18" s="290"/>
      <c r="I18" s="355"/>
      <c r="J18" s="360"/>
    </row>
    <row r="19" ht="12.0" customHeight="1">
      <c r="A19" s="363"/>
      <c r="B19" s="72"/>
      <c r="C19" s="72"/>
      <c r="D19" s="72"/>
      <c r="E19" s="72"/>
      <c r="F19" s="72"/>
      <c r="G19" s="72"/>
      <c r="H19" s="50"/>
      <c r="I19" s="355"/>
      <c r="J19" s="360"/>
    </row>
    <row r="20" ht="12.0" customHeight="1">
      <c r="A20" s="355"/>
      <c r="B20" s="355"/>
      <c r="C20" s="355"/>
      <c r="D20" s="355"/>
      <c r="E20" s="355"/>
      <c r="F20" s="355"/>
      <c r="G20" s="355"/>
      <c r="H20" s="355"/>
      <c r="I20" s="355"/>
      <c r="J20" s="360"/>
    </row>
    <row r="21" ht="17.25" customHeight="1">
      <c r="A21" s="365" t="s">
        <v>372</v>
      </c>
      <c r="B21" s="358" t="str">
        <f>IFERROR(VLOOKUP(J21,'пр.взв'!$D$6:$Q$70,2,0),"")</f>
        <v/>
      </c>
      <c r="C21" s="82"/>
      <c r="D21" s="82"/>
      <c r="E21" s="82"/>
      <c r="F21" s="82"/>
      <c r="G21" s="82"/>
      <c r="H21" s="359" t="str">
        <f>IFERROR(VLOOKUP(J21,'пр.взв'!$D$6:$Q$21,4,0),"")</f>
        <v/>
      </c>
      <c r="I21" s="355"/>
      <c r="J21" s="360" t="str">
        <f>'пр.хода'!M47</f>
        <v> </v>
      </c>
    </row>
    <row r="22" ht="17.25" customHeight="1">
      <c r="A22" s="361"/>
      <c r="H22" s="290"/>
      <c r="I22" s="355"/>
      <c r="J22" s="360"/>
    </row>
    <row r="23" ht="12.0" customHeight="1">
      <c r="A23" s="361"/>
      <c r="B23" s="362" t="str">
        <f>IFERROR(VLOOKUP(J21,'пр.взв'!$D$6:$Q$21,6,0),"")</f>
        <v/>
      </c>
      <c r="E23" s="362" t="str">
        <f>IFERROR(VLOOKUP(J21,'пр.взв'!$D$6:$Q$21,7,0),"")</f>
        <v/>
      </c>
      <c r="H23" s="290"/>
      <c r="I23" s="355"/>
    </row>
    <row r="24" ht="12.0" customHeight="1">
      <c r="A24" s="363"/>
      <c r="B24" s="72"/>
      <c r="C24" s="72"/>
      <c r="D24" s="72"/>
      <c r="E24" s="72"/>
      <c r="F24" s="72"/>
      <c r="G24" s="72"/>
      <c r="H24" s="50"/>
      <c r="I24" s="355"/>
    </row>
    <row r="25" ht="12.0" customHeight="1">
      <c r="A25" s="355"/>
      <c r="B25" s="355"/>
      <c r="C25" s="355"/>
      <c r="D25" s="355"/>
      <c r="E25" s="355"/>
      <c r="F25" s="355"/>
      <c r="G25" s="355"/>
      <c r="H25" s="355"/>
    </row>
    <row r="26" ht="12.0" customHeight="1">
      <c r="A26" s="355" t="s">
        <v>373</v>
      </c>
      <c r="B26" s="355"/>
      <c r="C26" s="355"/>
      <c r="D26" s="355"/>
      <c r="E26" s="355"/>
      <c r="F26" s="355"/>
      <c r="G26" s="355"/>
      <c r="H26" s="355"/>
    </row>
    <row r="27" ht="12.0" customHeight="1"/>
    <row r="28" ht="12.0" customHeight="1">
      <c r="A28" s="366" t="str">
        <f>IFERROR(VLOOKUP(J28,'пр.взв'!$B$7:$H$70,7,0),"")</f>
        <v/>
      </c>
      <c r="B28" s="82"/>
      <c r="C28" s="82"/>
      <c r="D28" s="82"/>
      <c r="E28" s="82"/>
      <c r="F28" s="82"/>
      <c r="G28" s="82"/>
      <c r="H28" s="47"/>
      <c r="J28" s="166" t="str">
        <f>'пр.хода'!M32</f>
        <v/>
      </c>
    </row>
    <row r="29" ht="12.0" customHeight="1">
      <c r="A29" s="49"/>
      <c r="B29" s="72"/>
      <c r="C29" s="72"/>
      <c r="D29" s="72"/>
      <c r="E29" s="72"/>
      <c r="F29" s="72"/>
      <c r="G29" s="72"/>
      <c r="H29" s="50"/>
    </row>
    <row r="30" ht="12.0" customHeight="1"/>
    <row r="31" ht="12.0" customHeight="1"/>
    <row r="32" ht="12.0" customHeight="1">
      <c r="A32" s="355" t="s">
        <v>374</v>
      </c>
      <c r="B32" s="355"/>
      <c r="C32" s="355"/>
      <c r="D32" s="355"/>
      <c r="E32" s="355"/>
      <c r="F32" s="355"/>
      <c r="G32" s="355"/>
      <c r="H32" s="355"/>
    </row>
    <row r="33" ht="12.0" customHeight="1">
      <c r="A33" s="355"/>
      <c r="B33" s="355"/>
      <c r="C33" s="355"/>
      <c r="D33" s="355"/>
      <c r="E33" s="355"/>
      <c r="F33" s="355"/>
      <c r="G33" s="355"/>
      <c r="H33" s="355"/>
    </row>
    <row r="34" ht="12.0" customHeight="1">
      <c r="A34" s="355"/>
      <c r="B34" s="355"/>
      <c r="C34" s="355"/>
      <c r="D34" s="355"/>
      <c r="E34" s="355"/>
      <c r="F34" s="355"/>
      <c r="G34" s="355"/>
      <c r="H34" s="355"/>
    </row>
    <row r="35" ht="12.0" customHeight="1">
      <c r="A35" s="367"/>
      <c r="B35" s="367"/>
      <c r="C35" s="367"/>
      <c r="D35" s="367"/>
      <c r="E35" s="367"/>
      <c r="F35" s="367"/>
      <c r="G35" s="367"/>
      <c r="H35" s="367"/>
    </row>
    <row r="36" ht="12.0" customHeight="1">
      <c r="A36" s="355"/>
      <c r="B36" s="355"/>
      <c r="C36" s="355"/>
      <c r="D36" s="355"/>
      <c r="E36" s="355"/>
      <c r="F36" s="355"/>
      <c r="G36" s="355"/>
      <c r="H36" s="355"/>
    </row>
    <row r="37" ht="12.0" customHeight="1">
      <c r="A37" s="367"/>
      <c r="B37" s="367"/>
      <c r="C37" s="367"/>
      <c r="D37" s="367"/>
      <c r="E37" s="367"/>
      <c r="F37" s="367"/>
      <c r="G37" s="367"/>
      <c r="H37" s="367"/>
    </row>
    <row r="38" ht="12.0" customHeight="1">
      <c r="A38" s="368"/>
      <c r="B38" s="368"/>
      <c r="C38" s="368"/>
      <c r="D38" s="368"/>
      <c r="E38" s="368"/>
      <c r="F38" s="368"/>
      <c r="G38" s="368"/>
      <c r="H38" s="368"/>
    </row>
    <row r="39" ht="12.0" customHeight="1">
      <c r="A39" s="367"/>
      <c r="B39" s="367"/>
      <c r="C39" s="367"/>
      <c r="D39" s="367"/>
      <c r="E39" s="367"/>
      <c r="F39" s="367"/>
      <c r="G39" s="367"/>
      <c r="H39" s="367"/>
    </row>
    <row r="40" ht="12.0" customHeight="1">
      <c r="A40" s="368"/>
      <c r="B40" s="368"/>
      <c r="C40" s="368"/>
      <c r="D40" s="368"/>
      <c r="E40" s="368"/>
      <c r="F40" s="368"/>
      <c r="G40" s="368"/>
      <c r="H40" s="368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69" t="s">
        <v>375</v>
      </c>
    </row>
    <row r="2" ht="13.5" customHeight="1">
      <c r="A2" s="370"/>
      <c r="H2" s="369" t="str">
        <f>'пр.взв'!D4</f>
        <v/>
      </c>
    </row>
    <row r="3" ht="12.0" customHeight="1">
      <c r="A3" s="371">
        <v>2.0</v>
      </c>
      <c r="B3" s="85" t="str">
        <f>VLOOKUP(A3,#REF!,2,FALSE)</f>
        <v>#REF!</v>
      </c>
      <c r="C3" s="85" t="str">
        <f>VLOOKUP(A3,#REF!,3,FALSE)</f>
        <v>#REF!</v>
      </c>
      <c r="D3" s="85" t="str">
        <f>VLOOKUP(A3,#REF!,4,FALSE)</f>
        <v>#REF!</v>
      </c>
    </row>
    <row r="4" ht="12.0" customHeight="1">
      <c r="A4" s="372"/>
      <c r="B4" s="89"/>
      <c r="C4" s="89"/>
      <c r="D4" s="89"/>
      <c r="E4" s="91"/>
      <c r="F4" s="91"/>
      <c r="H4" s="369" t="s">
        <v>274</v>
      </c>
    </row>
    <row r="5" ht="12.0" customHeight="1">
      <c r="A5" s="373">
        <v>34.0</v>
      </c>
      <c r="B5" s="96" t="str">
        <f>VLOOKUP(A5,#REF!,2,FALSE)</f>
        <v>#REF!</v>
      </c>
      <c r="C5" s="96" t="str">
        <f>VLOOKUP(A5,#REF!,3,FALSE)</f>
        <v>#REF!</v>
      </c>
      <c r="D5" s="96" t="str">
        <f>VLOOKUP(A5,#REF!,4,FALSE)</f>
        <v>#REF!</v>
      </c>
      <c r="E5" s="374"/>
      <c r="F5" s="91"/>
      <c r="G5" s="91"/>
    </row>
    <row r="6" ht="12.0" customHeight="1">
      <c r="A6" s="49"/>
      <c r="B6" s="107"/>
      <c r="C6" s="107"/>
      <c r="D6" s="107"/>
      <c r="E6" s="375"/>
      <c r="F6" s="108"/>
      <c r="G6" s="91"/>
    </row>
    <row r="7" ht="12.0" customHeight="1">
      <c r="A7" s="371">
        <v>18.0</v>
      </c>
      <c r="B7" s="85" t="str">
        <f>VLOOKUP(A7,#REF!,2,FALSE)</f>
        <v>#REF!</v>
      </c>
      <c r="C7" s="85" t="str">
        <f>VLOOKUP(A7,#REF!,3,FALSE)</f>
        <v>#REF!</v>
      </c>
      <c r="D7" s="85" t="str">
        <f>VLOOKUP(A7,#REF!,4,FALSE)</f>
        <v>#REF!</v>
      </c>
      <c r="E7" s="375"/>
      <c r="F7" s="99"/>
      <c r="G7" s="91"/>
    </row>
    <row r="8" ht="12.0" customHeight="1">
      <c r="A8" s="372"/>
      <c r="B8" s="89"/>
      <c r="C8" s="89"/>
      <c r="D8" s="89"/>
      <c r="E8" s="376"/>
      <c r="F8" s="377"/>
      <c r="G8" s="91"/>
    </row>
    <row r="9" ht="12.0" customHeight="1">
      <c r="A9" s="373">
        <v>50.0</v>
      </c>
      <c r="B9" s="96" t="str">
        <f>VLOOKUP(A9,#REF!,2,FALSE)</f>
        <v>#REF!</v>
      </c>
      <c r="C9" s="96" t="str">
        <f>VLOOKUP(A9,#REF!,3,FALSE)</f>
        <v>#REF!</v>
      </c>
      <c r="D9" s="96" t="str">
        <f>VLOOKUP(A9,#REF!,4,FALSE)</f>
        <v>#REF!</v>
      </c>
      <c r="E9" s="378"/>
      <c r="F9" s="377"/>
      <c r="G9" s="91"/>
    </row>
    <row r="10" ht="12.0" customHeight="1">
      <c r="A10" s="49"/>
      <c r="B10" s="107"/>
      <c r="C10" s="107"/>
      <c r="D10" s="107"/>
      <c r="E10" s="91"/>
      <c r="F10" s="377"/>
      <c r="G10" s="108"/>
    </row>
    <row r="11" ht="12.0" customHeight="1">
      <c r="A11" s="371">
        <v>10.0</v>
      </c>
      <c r="B11" s="85" t="str">
        <f>VLOOKUP(A11,#REF!,2,FALSE)</f>
        <v>#REF!</v>
      </c>
      <c r="C11" s="85" t="str">
        <f>VLOOKUP(A11,#REF!,3,FALSE)</f>
        <v>#REF!</v>
      </c>
      <c r="D11" s="85" t="str">
        <f>VLOOKUP(A11,#REF!,4,FALSE)</f>
        <v>#REF!</v>
      </c>
      <c r="E11" s="91"/>
      <c r="F11" s="377"/>
      <c r="G11" s="99"/>
    </row>
    <row r="12" ht="12.0" customHeight="1">
      <c r="A12" s="372"/>
      <c r="B12" s="89"/>
      <c r="C12" s="89"/>
      <c r="D12" s="89"/>
      <c r="E12" s="379"/>
      <c r="F12" s="377"/>
      <c r="G12" s="377"/>
    </row>
    <row r="13" ht="12.0" customHeight="1">
      <c r="A13" s="373">
        <v>42.0</v>
      </c>
      <c r="B13" s="96" t="str">
        <f>VLOOKUP(A13,#REF!,2,FALSE)</f>
        <v>#REF!</v>
      </c>
      <c r="C13" s="96" t="str">
        <f>VLOOKUP(A13,#REF!,3,FALSE)</f>
        <v>#REF!</v>
      </c>
      <c r="D13" s="96" t="str">
        <f>VLOOKUP(A13,#REF!,4,FALSE)</f>
        <v>#REF!</v>
      </c>
      <c r="E13" s="374"/>
      <c r="F13" s="377"/>
      <c r="G13" s="377"/>
    </row>
    <row r="14" ht="12.0" customHeight="1">
      <c r="A14" s="49"/>
      <c r="B14" s="107"/>
      <c r="C14" s="107"/>
      <c r="D14" s="107"/>
      <c r="E14" s="375"/>
      <c r="F14" s="380"/>
      <c r="G14" s="377"/>
    </row>
    <row r="15" ht="12.0" customHeight="1">
      <c r="A15" s="371">
        <v>26.0</v>
      </c>
      <c r="B15" s="85" t="str">
        <f>VLOOKUP(A15,#REF!,2,FALSE)</f>
        <v>#REF!</v>
      </c>
      <c r="C15" s="85" t="str">
        <f>VLOOKUP(A15,#REF!,3,FALSE)</f>
        <v>#REF!</v>
      </c>
      <c r="D15" s="85" t="str">
        <f>VLOOKUP(A15,#REF!,4,FALSE)</f>
        <v>#REF!</v>
      </c>
      <c r="E15" s="375"/>
      <c r="F15" s="91"/>
      <c r="G15" s="377"/>
    </row>
    <row r="16" ht="12.0" customHeight="1">
      <c r="A16" s="372"/>
      <c r="B16" s="89"/>
      <c r="C16" s="89"/>
      <c r="D16" s="89"/>
      <c r="E16" s="376"/>
      <c r="F16" s="91"/>
      <c r="G16" s="377"/>
    </row>
    <row r="17" ht="12.0" customHeight="1">
      <c r="A17" s="373">
        <v>58.0</v>
      </c>
      <c r="B17" s="96" t="str">
        <f>VLOOKUP(A17,#REF!,2,FALSE)</f>
        <v>#REF!</v>
      </c>
      <c r="C17" s="96" t="str">
        <f>VLOOKUP(A17,#REF!,3,FALSE)</f>
        <v>#REF!</v>
      </c>
      <c r="D17" s="96" t="str">
        <f>VLOOKUP(A17,#REF!,4,FALSE)</f>
        <v>#REF!</v>
      </c>
      <c r="E17" s="378"/>
      <c r="F17" s="91"/>
      <c r="G17" s="377"/>
    </row>
    <row r="18" ht="12.0" customHeight="1">
      <c r="A18" s="49"/>
      <c r="B18" s="107"/>
      <c r="C18" s="107"/>
      <c r="D18" s="107"/>
      <c r="E18" s="91"/>
      <c r="F18" s="91"/>
      <c r="G18" s="377"/>
    </row>
    <row r="19" ht="12.0" customHeight="1">
      <c r="A19" s="371">
        <v>6.0</v>
      </c>
      <c r="B19" s="85" t="str">
        <f>VLOOKUP(A19,#REF!,2,FALSE)</f>
        <v>#REF!</v>
      </c>
      <c r="C19" s="85" t="str">
        <f>VLOOKUP(A19,#REF!,3,FALSE)</f>
        <v>#REF!</v>
      </c>
      <c r="D19" s="85" t="str">
        <f>VLOOKUP(A19,#REF!,4,FALSE)</f>
        <v>#REF!</v>
      </c>
      <c r="E19" s="91"/>
      <c r="F19" s="91"/>
      <c r="G19" s="377"/>
      <c r="H19" s="381"/>
    </row>
    <row r="20" ht="12.0" customHeight="1">
      <c r="A20" s="372"/>
      <c r="B20" s="89"/>
      <c r="C20" s="89"/>
      <c r="D20" s="89"/>
      <c r="E20" s="379"/>
      <c r="F20" s="91"/>
      <c r="G20" s="377"/>
      <c r="H20" s="131"/>
    </row>
    <row r="21" ht="12.0" customHeight="1">
      <c r="A21" s="373">
        <v>38.0</v>
      </c>
      <c r="B21" s="96" t="str">
        <f>VLOOKUP(A21,#REF!,2,FALSE)</f>
        <v>#REF!</v>
      </c>
      <c r="C21" s="96" t="str">
        <f>VLOOKUP(A21,#REF!,3,FALSE)</f>
        <v>#REF!</v>
      </c>
      <c r="D21" s="96" t="str">
        <f>VLOOKUP(A21,#REF!,4,FALSE)</f>
        <v>#REF!</v>
      </c>
      <c r="E21" s="374"/>
      <c r="F21" s="91"/>
      <c r="G21" s="377"/>
      <c r="H21" s="131"/>
    </row>
    <row r="22" ht="12.0" customHeight="1">
      <c r="A22" s="49"/>
      <c r="B22" s="107"/>
      <c r="C22" s="107"/>
      <c r="D22" s="107"/>
      <c r="E22" s="375"/>
      <c r="F22" s="108"/>
      <c r="G22" s="377"/>
      <c r="H22" s="131"/>
    </row>
    <row r="23" ht="12.0" customHeight="1">
      <c r="A23" s="371">
        <v>22.0</v>
      </c>
      <c r="B23" s="85" t="str">
        <f>VLOOKUP(A23,#REF!,2,FALSE)</f>
        <v>#REF!</v>
      </c>
      <c r="C23" s="85" t="str">
        <f>VLOOKUP(A23,#REF!,3,FALSE)</f>
        <v>#REF!</v>
      </c>
      <c r="D23" s="85" t="str">
        <f>VLOOKUP(A23,#REF!,4,FALSE)</f>
        <v>#REF!</v>
      </c>
      <c r="E23" s="375"/>
      <c r="F23" s="99"/>
      <c r="G23" s="377"/>
      <c r="H23" s="131"/>
    </row>
    <row r="24" ht="12.0" customHeight="1">
      <c r="A24" s="372"/>
      <c r="B24" s="89"/>
      <c r="C24" s="89"/>
      <c r="D24" s="89"/>
      <c r="E24" s="376"/>
      <c r="F24" s="377"/>
      <c r="G24" s="377"/>
      <c r="H24" s="131"/>
    </row>
    <row r="25" ht="12.0" customHeight="1">
      <c r="A25" s="373">
        <v>54.0</v>
      </c>
      <c r="B25" s="96" t="str">
        <f>VLOOKUP(A25,#REF!,2,FALSE)</f>
        <v>#REF!</v>
      </c>
      <c r="C25" s="96" t="str">
        <f>VLOOKUP(A25,#REF!,3,FALSE)</f>
        <v>#REF!</v>
      </c>
      <c r="D25" s="96" t="str">
        <f>VLOOKUP(A25,#REF!,4,FALSE)</f>
        <v>#REF!</v>
      </c>
      <c r="E25" s="378"/>
      <c r="F25" s="377"/>
      <c r="G25" s="377"/>
      <c r="H25" s="131"/>
    </row>
    <row r="26" ht="12.0" customHeight="1">
      <c r="A26" s="49"/>
      <c r="B26" s="107"/>
      <c r="C26" s="107"/>
      <c r="D26" s="107"/>
      <c r="E26" s="91"/>
      <c r="F26" s="377"/>
      <c r="G26" s="377"/>
      <c r="H26" s="131"/>
    </row>
    <row r="27" ht="12.0" customHeight="1">
      <c r="A27" s="371">
        <v>14.0</v>
      </c>
      <c r="B27" s="85" t="str">
        <f>VLOOKUP(A27,#REF!,2,FALSE)</f>
        <v>#REF!</v>
      </c>
      <c r="C27" s="85" t="str">
        <f>VLOOKUP(A27,#REF!,3,FALSE)</f>
        <v>#REF!</v>
      </c>
      <c r="D27" s="85" t="str">
        <f>VLOOKUP(A27,#REF!,4,FALSE)</f>
        <v>#REF!</v>
      </c>
      <c r="E27" s="91"/>
      <c r="F27" s="377"/>
      <c r="G27" s="380"/>
      <c r="H27" s="131"/>
    </row>
    <row r="28" ht="12.0" customHeight="1">
      <c r="A28" s="372"/>
      <c r="B28" s="89"/>
      <c r="C28" s="89"/>
      <c r="D28" s="89"/>
      <c r="E28" s="379"/>
      <c r="F28" s="377"/>
      <c r="G28" s="91"/>
      <c r="H28" s="131"/>
    </row>
    <row r="29" ht="12.0" customHeight="1">
      <c r="A29" s="373">
        <v>46.0</v>
      </c>
      <c r="B29" s="96" t="str">
        <f>VLOOKUP(A29,#REF!,2,FALSE)</f>
        <v>#REF!</v>
      </c>
      <c r="C29" s="96" t="str">
        <f>VLOOKUP(A29,#REF!,3,FALSE)</f>
        <v>#REF!</v>
      </c>
      <c r="D29" s="96" t="str">
        <f>VLOOKUP(A29,#REF!,4,FALSE)</f>
        <v>#REF!</v>
      </c>
      <c r="E29" s="374"/>
      <c r="F29" s="377"/>
      <c r="G29" s="91"/>
      <c r="H29" s="131"/>
    </row>
    <row r="30" ht="12.0" customHeight="1">
      <c r="A30" s="49"/>
      <c r="B30" s="107"/>
      <c r="C30" s="107"/>
      <c r="D30" s="107"/>
      <c r="E30" s="375"/>
      <c r="F30" s="380"/>
      <c r="G30" s="91"/>
      <c r="H30" s="131"/>
    </row>
    <row r="31" ht="12.0" customHeight="1">
      <c r="A31" s="371">
        <v>30.0</v>
      </c>
      <c r="B31" s="85" t="str">
        <f>VLOOKUP(A31,#REF!,2,FALSE)</f>
        <v>#REF!</v>
      </c>
      <c r="C31" s="85" t="str">
        <f>VLOOKUP(A31,#REF!,3,FALSE)</f>
        <v>#REF!</v>
      </c>
      <c r="D31" s="85" t="str">
        <f>VLOOKUP(A31,#REF!,4,FALSE)</f>
        <v>#REF!</v>
      </c>
      <c r="E31" s="375"/>
      <c r="F31" s="91"/>
      <c r="G31" s="91"/>
      <c r="H31" s="131"/>
    </row>
    <row r="32" ht="12.0" customHeight="1">
      <c r="A32" s="372"/>
      <c r="B32" s="89"/>
      <c r="C32" s="89"/>
      <c r="D32" s="89"/>
      <c r="E32" s="376"/>
      <c r="F32" s="91"/>
      <c r="G32" s="91"/>
      <c r="H32" s="131"/>
    </row>
    <row r="33" ht="12.0" customHeight="1">
      <c r="A33" s="373">
        <v>62.0</v>
      </c>
      <c r="B33" s="96" t="str">
        <f>VLOOKUP(A33,#REF!,2,FALSE)</f>
        <v>#REF!</v>
      </c>
      <c r="C33" s="96" t="str">
        <f>VLOOKUP(A33,#REF!,3,FALSE)</f>
        <v>#REF!</v>
      </c>
      <c r="D33" s="96" t="str">
        <f>VLOOKUP(A33,#REF!,4,FALSE)</f>
        <v>#REF!</v>
      </c>
      <c r="E33" s="378"/>
      <c r="F33" s="91"/>
      <c r="G33" s="91"/>
      <c r="H33" s="131"/>
    </row>
    <row r="34" ht="12.0" customHeight="1">
      <c r="A34" s="49"/>
      <c r="B34" s="107"/>
      <c r="C34" s="107"/>
      <c r="D34" s="107"/>
      <c r="H34" s="131"/>
    </row>
    <row r="35" ht="12.0" customHeight="1">
      <c r="A35" s="148"/>
      <c r="B35" s="7"/>
      <c r="C35" s="7"/>
      <c r="D35" s="7"/>
      <c r="E35" s="91"/>
      <c r="F35" s="91"/>
      <c r="G35" s="91"/>
      <c r="H35" s="382"/>
    </row>
    <row r="36" ht="12.0" customHeight="1">
      <c r="A36" s="371">
        <v>4.0</v>
      </c>
      <c r="B36" s="85" t="str">
        <f>VLOOKUP(A36,#REF!,2,FALSE)</f>
        <v>#REF!</v>
      </c>
      <c r="C36" s="85" t="str">
        <f>VLOOKUP(A36,#REF!,3,FALSE)</f>
        <v>#REF!</v>
      </c>
      <c r="D36" s="85" t="str">
        <f>VLOOKUP(A36,#REF!,4,FALSE)</f>
        <v>#REF!</v>
      </c>
      <c r="H36" s="131"/>
    </row>
    <row r="37" ht="12.0" customHeight="1">
      <c r="A37" s="372"/>
      <c r="B37" s="89"/>
      <c r="C37" s="89"/>
      <c r="D37" s="89"/>
      <c r="E37" s="91"/>
      <c r="F37" s="91"/>
      <c r="H37" s="131"/>
    </row>
    <row r="38" ht="12.0" customHeight="1">
      <c r="A38" s="373">
        <v>36.0</v>
      </c>
      <c r="B38" s="96" t="str">
        <f>VLOOKUP(A38,#REF!,2,FALSE)</f>
        <v>#REF!</v>
      </c>
      <c r="C38" s="96" t="str">
        <f>VLOOKUP(A38,#REF!,3,FALSE)</f>
        <v>#REF!</v>
      </c>
      <c r="D38" s="96" t="str">
        <f>VLOOKUP(A38,#REF!,4,FALSE)</f>
        <v>#REF!</v>
      </c>
      <c r="E38" s="374"/>
      <c r="F38" s="91"/>
      <c r="G38" s="91"/>
      <c r="H38" s="131"/>
    </row>
    <row r="39" ht="12.0" customHeight="1">
      <c r="A39" s="49"/>
      <c r="B39" s="107"/>
      <c r="C39" s="107"/>
      <c r="D39" s="107"/>
      <c r="E39" s="375"/>
      <c r="F39" s="108"/>
      <c r="G39" s="91"/>
      <c r="H39" s="131"/>
    </row>
    <row r="40" ht="12.0" customHeight="1">
      <c r="A40" s="383">
        <v>20.0</v>
      </c>
      <c r="B40" s="85" t="str">
        <f>VLOOKUP(A40,#REF!,2,FALSE)</f>
        <v>#REF!</v>
      </c>
      <c r="C40" s="85" t="str">
        <f>VLOOKUP(A40,#REF!,3,FALSE)</f>
        <v>#REF!</v>
      </c>
      <c r="D40" s="85" t="str">
        <f>VLOOKUP(A40,#REF!,4,FALSE)</f>
        <v>#REF!</v>
      </c>
      <c r="E40" s="375"/>
      <c r="F40" s="99"/>
      <c r="G40" s="91"/>
      <c r="H40" s="131"/>
    </row>
    <row r="41" ht="12.0" customHeight="1">
      <c r="A41" s="372"/>
      <c r="B41" s="89"/>
      <c r="C41" s="89"/>
      <c r="D41" s="89"/>
      <c r="E41" s="376"/>
      <c r="F41" s="377"/>
      <c r="G41" s="91"/>
      <c r="H41" s="131"/>
    </row>
    <row r="42" ht="12.0" customHeight="1">
      <c r="A42" s="373">
        <v>52.0</v>
      </c>
      <c r="B42" s="96" t="str">
        <f>VLOOKUP(A42,#REF!,2,FALSE)</f>
        <v>#REF!</v>
      </c>
      <c r="C42" s="96" t="str">
        <f>VLOOKUP(A42,#REF!,3,FALSE)</f>
        <v>#REF!</v>
      </c>
      <c r="D42" s="96" t="str">
        <f>VLOOKUP(A42,#REF!,4,FALSE)</f>
        <v>#REF!</v>
      </c>
      <c r="E42" s="378"/>
      <c r="F42" s="377"/>
      <c r="G42" s="91"/>
      <c r="H42" s="131"/>
    </row>
    <row r="43" ht="12.0" customHeight="1">
      <c r="A43" s="49"/>
      <c r="B43" s="107"/>
      <c r="C43" s="107"/>
      <c r="D43" s="107"/>
      <c r="E43" s="91"/>
      <c r="F43" s="377"/>
      <c r="G43" s="108"/>
      <c r="H43" s="131"/>
    </row>
    <row r="44" ht="12.0" customHeight="1">
      <c r="A44" s="371">
        <v>12.0</v>
      </c>
      <c r="B44" s="85" t="str">
        <f>VLOOKUP(A44,#REF!,2,FALSE)</f>
        <v>#REF!</v>
      </c>
      <c r="C44" s="85" t="str">
        <f>VLOOKUP(A44,#REF!,3,FALSE)</f>
        <v>#REF!</v>
      </c>
      <c r="D44" s="85" t="str">
        <f>VLOOKUP(A44,#REF!,4,FALSE)</f>
        <v>#REF!</v>
      </c>
      <c r="E44" s="91"/>
      <c r="F44" s="377"/>
      <c r="G44" s="99"/>
      <c r="H44" s="131"/>
    </row>
    <row r="45" ht="12.0" customHeight="1">
      <c r="A45" s="372"/>
      <c r="B45" s="89"/>
      <c r="C45" s="89"/>
      <c r="D45" s="89"/>
      <c r="E45" s="379"/>
      <c r="F45" s="377"/>
      <c r="G45" s="377"/>
      <c r="H45" s="131"/>
    </row>
    <row r="46" ht="12.0" customHeight="1">
      <c r="A46" s="373">
        <v>44.0</v>
      </c>
      <c r="B46" s="96" t="str">
        <f>VLOOKUP(A46,#REF!,2,FALSE)</f>
        <v>#REF!</v>
      </c>
      <c r="C46" s="96" t="str">
        <f>VLOOKUP(A46,#REF!,3,FALSE)</f>
        <v>#REF!</v>
      </c>
      <c r="D46" s="96" t="str">
        <f>VLOOKUP(A46,#REF!,4,FALSE)</f>
        <v>#REF!</v>
      </c>
      <c r="E46" s="374"/>
      <c r="F46" s="377"/>
      <c r="G46" s="377"/>
      <c r="H46" s="131"/>
    </row>
    <row r="47" ht="12.0" customHeight="1">
      <c r="A47" s="49"/>
      <c r="B47" s="107"/>
      <c r="C47" s="107"/>
      <c r="D47" s="107"/>
      <c r="E47" s="375"/>
      <c r="F47" s="380"/>
      <c r="G47" s="377"/>
      <c r="H47" s="131"/>
    </row>
    <row r="48" ht="12.0" customHeight="1">
      <c r="A48" s="371">
        <v>28.0</v>
      </c>
      <c r="B48" s="85" t="str">
        <f>VLOOKUP(A48,#REF!,2,FALSE)</f>
        <v>#REF!</v>
      </c>
      <c r="C48" s="85" t="str">
        <f>VLOOKUP(A48,#REF!,3,FALSE)</f>
        <v>#REF!</v>
      </c>
      <c r="D48" s="85" t="str">
        <f>VLOOKUP(A48,#REF!,4,FALSE)</f>
        <v>#REF!</v>
      </c>
      <c r="E48" s="375"/>
      <c r="F48" s="91"/>
      <c r="G48" s="377"/>
      <c r="H48" s="131"/>
    </row>
    <row r="49" ht="12.0" customHeight="1">
      <c r="A49" s="372"/>
      <c r="B49" s="89"/>
      <c r="C49" s="89"/>
      <c r="D49" s="89"/>
      <c r="E49" s="376"/>
      <c r="F49" s="91"/>
      <c r="G49" s="377"/>
      <c r="H49" s="131"/>
    </row>
    <row r="50" ht="12.0" customHeight="1">
      <c r="A50" s="373">
        <v>60.0</v>
      </c>
      <c r="B50" s="96" t="str">
        <f>VLOOKUP(A50,#REF!,2,FALSE)</f>
        <v>#REF!</v>
      </c>
      <c r="C50" s="96" t="str">
        <f>VLOOKUP(A50,#REF!,3,FALSE)</f>
        <v>#REF!</v>
      </c>
      <c r="D50" s="96" t="str">
        <f>VLOOKUP(A50,#REF!,4,FALSE)</f>
        <v>#REF!</v>
      </c>
      <c r="E50" s="378"/>
      <c r="F50" s="91"/>
      <c r="G50" s="377"/>
      <c r="H50" s="131"/>
    </row>
    <row r="51" ht="12.0" customHeight="1">
      <c r="A51" s="49"/>
      <c r="B51" s="107"/>
      <c r="C51" s="107"/>
      <c r="D51" s="107"/>
      <c r="E51" s="91"/>
      <c r="F51" s="91"/>
      <c r="G51" s="377"/>
      <c r="H51" s="131"/>
    </row>
    <row r="52" ht="12.0" customHeight="1">
      <c r="A52" s="371">
        <v>8.0</v>
      </c>
      <c r="B52" s="85" t="str">
        <f>VLOOKUP(A52,#REF!,2,FALSE)</f>
        <v>#REF!</v>
      </c>
      <c r="C52" s="85" t="str">
        <f>VLOOKUP(A52,#REF!,3,FALSE)</f>
        <v>#REF!</v>
      </c>
      <c r="D52" s="85" t="str">
        <f>VLOOKUP(A52,#REF!,4,FALSE)</f>
        <v>#REF!</v>
      </c>
      <c r="E52" s="91"/>
      <c r="F52" s="91"/>
      <c r="G52" s="377"/>
      <c r="H52" s="131"/>
    </row>
    <row r="53" ht="12.0" customHeight="1">
      <c r="A53" s="372"/>
      <c r="B53" s="89"/>
      <c r="C53" s="89"/>
      <c r="D53" s="89"/>
      <c r="E53" s="379"/>
      <c r="F53" s="91"/>
      <c r="G53" s="377"/>
      <c r="H53" s="382"/>
    </row>
    <row r="54" ht="12.0" customHeight="1">
      <c r="A54" s="373">
        <v>40.0</v>
      </c>
      <c r="B54" s="96" t="str">
        <f>VLOOKUP(A54,#REF!,2,FALSE)</f>
        <v>#REF!</v>
      </c>
      <c r="C54" s="96" t="str">
        <f>VLOOKUP(A54,#REF!,3,FALSE)</f>
        <v>#REF!</v>
      </c>
      <c r="D54" s="96" t="str">
        <f>VLOOKUP(A54,#REF!,4,FALSE)</f>
        <v>#REF!</v>
      </c>
      <c r="E54" s="374"/>
      <c r="F54" s="91"/>
      <c r="G54" s="377"/>
    </row>
    <row r="55" ht="12.0" customHeight="1">
      <c r="A55" s="49"/>
      <c r="B55" s="107"/>
      <c r="C55" s="107"/>
      <c r="D55" s="107"/>
      <c r="E55" s="375"/>
      <c r="F55" s="108"/>
      <c r="G55" s="377"/>
    </row>
    <row r="56" ht="12.0" customHeight="1">
      <c r="A56" s="371">
        <v>24.0</v>
      </c>
      <c r="B56" s="85" t="str">
        <f>VLOOKUP(A56,#REF!,2,FALSE)</f>
        <v>#REF!</v>
      </c>
      <c r="C56" s="85" t="str">
        <f>VLOOKUP(A56,#REF!,3,FALSE)</f>
        <v>#REF!</v>
      </c>
      <c r="D56" s="85" t="str">
        <f>VLOOKUP(A56,#REF!,4,FALSE)</f>
        <v>#REF!</v>
      </c>
      <c r="E56" s="375"/>
      <c r="F56" s="99"/>
      <c r="G56" s="377"/>
    </row>
    <row r="57" ht="12.0" customHeight="1">
      <c r="A57" s="372"/>
      <c r="B57" s="89"/>
      <c r="C57" s="89"/>
      <c r="D57" s="89"/>
      <c r="E57" s="376"/>
      <c r="F57" s="377"/>
      <c r="G57" s="377"/>
    </row>
    <row r="58" ht="12.0" customHeight="1">
      <c r="A58" s="373">
        <v>56.0</v>
      </c>
      <c r="B58" s="96" t="str">
        <f>VLOOKUP(A58,#REF!,2,FALSE)</f>
        <v>#REF!</v>
      </c>
      <c r="C58" s="96" t="str">
        <f>VLOOKUP(A58,#REF!,3,FALSE)</f>
        <v>#REF!</v>
      </c>
      <c r="D58" s="96" t="str">
        <f>VLOOKUP(A58,#REF!,4,FALSE)</f>
        <v>#REF!</v>
      </c>
      <c r="E58" s="378"/>
      <c r="F58" s="377"/>
      <c r="G58" s="377"/>
    </row>
    <row r="59" ht="12.0" customHeight="1">
      <c r="A59" s="49"/>
      <c r="B59" s="107"/>
      <c r="C59" s="107"/>
      <c r="D59" s="107"/>
      <c r="E59" s="91"/>
      <c r="F59" s="377"/>
      <c r="G59" s="377"/>
    </row>
    <row r="60" ht="12.0" customHeight="1">
      <c r="A60" s="371">
        <v>16.0</v>
      </c>
      <c r="B60" s="85" t="str">
        <f>VLOOKUP(A60,#REF!,2,FALSE)</f>
        <v>#REF!</v>
      </c>
      <c r="C60" s="85" t="str">
        <f>VLOOKUP(A60,#REF!,3,FALSE)</f>
        <v>#REF!</v>
      </c>
      <c r="D60" s="85" t="str">
        <f>VLOOKUP(A60,#REF!,4,FALSE)</f>
        <v>#REF!</v>
      </c>
      <c r="E60" s="91"/>
      <c r="F60" s="377"/>
      <c r="G60" s="380"/>
    </row>
    <row r="61" ht="12.0" customHeight="1">
      <c r="A61" s="372"/>
      <c r="B61" s="89"/>
      <c r="C61" s="89"/>
      <c r="D61" s="89"/>
      <c r="E61" s="379"/>
      <c r="F61" s="377"/>
      <c r="G61" s="91"/>
    </row>
    <row r="62" ht="12.0" customHeight="1">
      <c r="A62" s="373">
        <v>48.0</v>
      </c>
      <c r="B62" s="96" t="str">
        <f>VLOOKUP(A62,#REF!,2,FALSE)</f>
        <v>#REF!</v>
      </c>
      <c r="C62" s="96" t="str">
        <f>VLOOKUP(A62,#REF!,3,FALSE)</f>
        <v>#REF!</v>
      </c>
      <c r="D62" s="96" t="str">
        <f>VLOOKUP(A62,#REF!,4,FALSE)</f>
        <v>#REF!</v>
      </c>
      <c r="E62" s="374"/>
      <c r="F62" s="377"/>
      <c r="G62" s="91"/>
    </row>
    <row r="63" ht="12.0" customHeight="1">
      <c r="A63" s="49"/>
      <c r="B63" s="107"/>
      <c r="C63" s="107"/>
      <c r="D63" s="107"/>
      <c r="E63" s="375"/>
      <c r="F63" s="380"/>
      <c r="G63" s="91"/>
    </row>
    <row r="64" ht="12.0" customHeight="1">
      <c r="A64" s="371">
        <v>32.0</v>
      </c>
      <c r="B64" s="85" t="str">
        <f>VLOOKUP(A64,#REF!,2,FALSE)</f>
        <v>#REF!</v>
      </c>
      <c r="C64" s="85" t="str">
        <f>VLOOKUP(A64,#REF!,3,FALSE)</f>
        <v>#REF!</v>
      </c>
      <c r="D64" s="85" t="str">
        <f>VLOOKUP(A64,#REF!,4,FALSE)</f>
        <v>#REF!</v>
      </c>
      <c r="E64" s="375"/>
      <c r="F64" s="91"/>
      <c r="G64" s="91"/>
    </row>
    <row r="65" ht="12.0" customHeight="1">
      <c r="A65" s="372"/>
      <c r="B65" s="89"/>
      <c r="C65" s="89"/>
      <c r="D65" s="89"/>
      <c r="E65" s="376"/>
      <c r="F65" s="91"/>
      <c r="G65" s="91"/>
    </row>
    <row r="66" ht="12.0" customHeight="1">
      <c r="A66" s="373">
        <v>64.0</v>
      </c>
      <c r="B66" s="96" t="str">
        <f>VLOOKUP(A66,#REF!,2,FALSE)</f>
        <v>#REF!</v>
      </c>
      <c r="C66" s="96" t="str">
        <f>VLOOKUP(A66,#REF!,3,FALSE)</f>
        <v>#REF!</v>
      </c>
      <c r="D66" s="96" t="str">
        <f>VLOOKUP(A66,#REF!,4,FALSE)</f>
        <v>#REF!</v>
      </c>
      <c r="E66" s="378"/>
      <c r="F66" s="91"/>
      <c r="G66" s="91"/>
    </row>
    <row r="67" ht="12.0" customHeight="1">
      <c r="A67" s="49"/>
      <c r="B67" s="107"/>
      <c r="C67" s="107"/>
      <c r="D67" s="107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78" t="s">
        <v>376</v>
      </c>
      <c r="B70" s="7"/>
      <c r="C70" s="7"/>
      <c r="D70" s="7"/>
      <c r="E70" s="384" t="str">
        <f>H2</f>
        <v/>
      </c>
      <c r="F70" s="7"/>
      <c r="G70" s="78" t="s">
        <v>377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385"/>
      <c r="B73" s="386"/>
      <c r="C73" s="110"/>
      <c r="D73" s="110"/>
      <c r="E73" s="110"/>
      <c r="G73" s="7"/>
      <c r="H73" s="7"/>
      <c r="I73" s="7"/>
    </row>
    <row r="74" ht="19.5" customHeight="1">
      <c r="A74" s="7"/>
      <c r="B74" s="124"/>
      <c r="G74" s="7"/>
      <c r="H74" s="7"/>
      <c r="I74" s="7"/>
    </row>
    <row r="75" ht="19.5" customHeight="1">
      <c r="A75" s="7"/>
      <c r="B75" s="387"/>
      <c r="C75" s="388"/>
      <c r="D75" s="389"/>
      <c r="E75" s="110"/>
      <c r="G75" s="390"/>
      <c r="H75" s="7"/>
      <c r="I75" s="7"/>
    </row>
    <row r="76" ht="19.5" customHeight="1">
      <c r="A76" s="111"/>
      <c r="B76" s="127"/>
      <c r="C76" s="110"/>
      <c r="D76" s="124"/>
      <c r="E76" s="110"/>
      <c r="G76" s="390"/>
      <c r="H76" s="7"/>
      <c r="I76" s="7"/>
    </row>
    <row r="77" ht="19.5" customHeight="1">
      <c r="A77" s="7"/>
      <c r="B77" s="110"/>
      <c r="C77" s="110"/>
      <c r="D77" s="131"/>
      <c r="E77" s="386"/>
      <c r="F77" s="110"/>
      <c r="H77" s="7"/>
      <c r="I77" s="7"/>
    </row>
    <row r="78" ht="19.5" customHeight="1">
      <c r="A78" s="7"/>
      <c r="B78" s="110"/>
      <c r="C78" s="139"/>
      <c r="D78" s="382"/>
      <c r="E78" s="124"/>
      <c r="F78" s="121"/>
      <c r="H78" s="7"/>
      <c r="I78" s="7"/>
    </row>
    <row r="79" ht="19.5" customHeight="1">
      <c r="B79" s="123"/>
      <c r="C79" s="123"/>
      <c r="D79" s="7"/>
      <c r="E79" s="124"/>
      <c r="F79" s="386"/>
      <c r="H79" s="7"/>
      <c r="I79" s="7"/>
    </row>
    <row r="80" ht="19.5" customHeight="1">
      <c r="C80" s="110"/>
      <c r="D80" s="7"/>
      <c r="E80" s="127"/>
      <c r="F80" s="124"/>
      <c r="H80" s="7"/>
      <c r="I80" s="7"/>
    </row>
    <row r="81" ht="19.5" customHeight="1">
      <c r="A81" s="385"/>
      <c r="B81" s="386"/>
      <c r="D81" s="7"/>
      <c r="F81" s="131"/>
      <c r="H81" s="7"/>
      <c r="I81" s="7"/>
    </row>
    <row r="82" ht="19.5" customHeight="1">
      <c r="A82" s="7"/>
      <c r="B82" s="124"/>
      <c r="C82" s="110"/>
      <c r="D82" s="7"/>
      <c r="E82" s="110"/>
      <c r="F82" s="124"/>
      <c r="G82" s="7"/>
      <c r="H82" s="7"/>
      <c r="I82" s="7"/>
    </row>
    <row r="83" ht="19.5" customHeight="1">
      <c r="A83" s="7"/>
      <c r="B83" s="387"/>
      <c r="C83" s="388"/>
      <c r="D83" s="381"/>
      <c r="E83" s="110"/>
      <c r="F83" s="124"/>
      <c r="G83" s="381"/>
      <c r="H83" s="7"/>
      <c r="I83" s="7"/>
    </row>
    <row r="84" ht="19.5" customHeight="1">
      <c r="A84" s="111"/>
      <c r="B84" s="127"/>
      <c r="C84" s="110"/>
      <c r="D84" s="131"/>
      <c r="E84" s="110"/>
      <c r="F84" s="124"/>
      <c r="G84" s="131"/>
      <c r="H84" s="7"/>
      <c r="I84" s="7"/>
    </row>
    <row r="85" ht="19.5" customHeight="1">
      <c r="A85" s="7"/>
      <c r="B85" s="110"/>
      <c r="C85" s="110"/>
      <c r="D85" s="131"/>
      <c r="E85" s="386"/>
      <c r="F85" s="124"/>
      <c r="G85" s="131"/>
      <c r="H85" s="7"/>
      <c r="I85" s="7"/>
    </row>
    <row r="86" ht="19.5" customHeight="1">
      <c r="A86" s="7"/>
      <c r="B86" s="110"/>
      <c r="C86" s="139"/>
      <c r="D86" s="382"/>
      <c r="E86" s="124"/>
      <c r="F86" s="391"/>
      <c r="G86" s="131"/>
      <c r="H86" s="7"/>
      <c r="I86" s="7"/>
    </row>
    <row r="87" ht="19.5" customHeight="1">
      <c r="B87" s="123"/>
      <c r="C87" s="123"/>
      <c r="E87" s="124"/>
      <c r="F87" s="123"/>
      <c r="G87" s="131"/>
      <c r="H87" s="7"/>
      <c r="I87" s="7"/>
    </row>
    <row r="88" ht="19.5" customHeight="1">
      <c r="C88" s="110"/>
      <c r="E88" s="127"/>
      <c r="F88" s="110"/>
      <c r="G88" s="382"/>
      <c r="H88" s="7"/>
      <c r="I88" s="7"/>
    </row>
    <row r="89" ht="19.5" customHeight="1">
      <c r="A89" s="7"/>
      <c r="B89" s="7"/>
      <c r="C89" s="7"/>
      <c r="D89" s="7"/>
      <c r="E89" s="7"/>
      <c r="F89" s="7"/>
      <c r="G89" s="390"/>
      <c r="H89" s="7"/>
      <c r="I89" s="7"/>
    </row>
    <row r="90" ht="19.5" customHeight="1">
      <c r="A90" s="7"/>
      <c r="B90" s="110"/>
      <c r="C90" s="110"/>
      <c r="D90" s="7"/>
      <c r="E90" s="110"/>
      <c r="F90" s="123"/>
      <c r="G90" s="390"/>
      <c r="H90" s="7"/>
      <c r="I90" s="7"/>
    </row>
    <row r="91" ht="19.5" customHeight="1">
      <c r="A91" s="7"/>
      <c r="B91" s="110"/>
      <c r="C91" s="123"/>
      <c r="D91" s="110"/>
      <c r="E91" s="110"/>
      <c r="F91" s="110"/>
      <c r="G91" s="7"/>
      <c r="H91" s="7"/>
      <c r="I91" s="7"/>
    </row>
    <row r="92" ht="19.5" customHeight="1">
      <c r="A92" s="7"/>
      <c r="B92" s="7"/>
      <c r="C92" s="110"/>
      <c r="D92" s="7"/>
      <c r="E92" s="123"/>
      <c r="F92" s="110"/>
      <c r="G92" s="7"/>
      <c r="H92" s="7"/>
      <c r="I92" s="7"/>
    </row>
    <row r="93" ht="19.5" customHeight="1">
      <c r="A93" s="7"/>
      <c r="B93" s="7"/>
      <c r="C93" s="123"/>
      <c r="D93" s="7"/>
      <c r="E93" s="110"/>
      <c r="F93" s="110"/>
      <c r="G93" s="390"/>
      <c r="H93" s="7"/>
      <c r="I93" s="7"/>
    </row>
    <row r="94" ht="19.5" customHeight="1">
      <c r="A94" s="7"/>
      <c r="B94" s="110"/>
      <c r="C94" s="123"/>
      <c r="D94" s="110"/>
      <c r="E94" s="110"/>
      <c r="F94" s="110"/>
      <c r="G94" s="390"/>
      <c r="H94" s="7"/>
      <c r="I94" s="7"/>
    </row>
    <row r="95" ht="19.5" customHeight="1">
      <c r="A95" s="7"/>
      <c r="B95" s="7"/>
      <c r="C95" s="110"/>
      <c r="D95" s="7"/>
      <c r="E95" s="123"/>
      <c r="F95" s="110"/>
      <c r="G95" s="390"/>
      <c r="H95" s="7"/>
      <c r="I95" s="7"/>
    </row>
    <row r="96" ht="19.5" customHeight="1">
      <c r="A96" s="7"/>
      <c r="B96" s="7"/>
      <c r="C96" s="123"/>
      <c r="D96" s="7"/>
      <c r="E96" s="110"/>
      <c r="F96" s="110"/>
      <c r="G96" s="390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69" t="s">
        <v>375</v>
      </c>
      <c r="I1" s="70"/>
      <c r="J1" s="70"/>
      <c r="K1" s="70"/>
      <c r="O1" s="392"/>
      <c r="P1" s="392"/>
      <c r="Q1" s="392"/>
      <c r="R1" s="392"/>
      <c r="S1" s="7"/>
      <c r="T1" s="7"/>
    </row>
    <row r="2" ht="12.75" customHeight="1">
      <c r="A2" s="370"/>
      <c r="H2" s="369" t="str">
        <f>'пр.взв'!D4</f>
        <v/>
      </c>
      <c r="O2" s="80"/>
      <c r="P2" s="80"/>
      <c r="Q2" s="80"/>
      <c r="R2" s="79"/>
      <c r="S2" s="79"/>
    </row>
    <row r="3" ht="12.0" customHeight="1">
      <c r="A3" s="371">
        <v>1.0</v>
      </c>
      <c r="B3" s="85" t="str">
        <f>VLOOKUP(A3,#REF!,2,FALSE)</f>
        <v>#REF!</v>
      </c>
      <c r="C3" s="85" t="str">
        <f>VLOOKUP(A3,#REF!,3,FALSE)</f>
        <v>#REF!</v>
      </c>
      <c r="D3" s="85" t="str">
        <f>VLOOKUP(A3,#REF!,4,FALSE)</f>
        <v>#REF!</v>
      </c>
      <c r="E3" s="7"/>
      <c r="F3" s="7"/>
      <c r="G3" s="7"/>
    </row>
    <row r="4" ht="12.0" customHeight="1">
      <c r="A4" s="372"/>
      <c r="B4" s="89"/>
      <c r="C4" s="89"/>
      <c r="D4" s="89"/>
      <c r="E4" s="91"/>
      <c r="F4" s="91"/>
      <c r="G4" s="7"/>
      <c r="H4" s="7"/>
    </row>
    <row r="5" ht="12.0" customHeight="1">
      <c r="A5" s="373">
        <v>33.0</v>
      </c>
      <c r="B5" s="393" t="str">
        <f>VLOOKUP(A5,#REF!,2,FALSE)</f>
        <v>#REF!</v>
      </c>
      <c r="C5" s="393" t="str">
        <f>VLOOKUP(A5,#REF!,3,FALSE)</f>
        <v>#REF!</v>
      </c>
      <c r="D5" s="393" t="str">
        <f>VLOOKUP(A5,#REF!,4,FALSE)</f>
        <v>#REF!</v>
      </c>
      <c r="E5" s="374"/>
      <c r="F5" s="91"/>
      <c r="G5" s="91"/>
      <c r="H5" s="369" t="s">
        <v>273</v>
      </c>
    </row>
    <row r="6" ht="12.0" customHeight="1">
      <c r="A6" s="49"/>
      <c r="B6" s="89"/>
      <c r="C6" s="89"/>
      <c r="D6" s="89"/>
      <c r="E6" s="375"/>
      <c r="F6" s="108"/>
      <c r="G6" s="91"/>
    </row>
    <row r="7" ht="12.0" customHeight="1">
      <c r="A7" s="371">
        <v>17.0</v>
      </c>
      <c r="B7" s="85" t="str">
        <f>VLOOKUP(A7,#REF!,2,FALSE)</f>
        <v>#REF!</v>
      </c>
      <c r="C7" s="85" t="str">
        <f>VLOOKUP(A7,#REF!,3,FALSE)</f>
        <v>#REF!</v>
      </c>
      <c r="D7" s="85" t="str">
        <f>VLOOKUP(A7,#REF!,4,FALSE)</f>
        <v>#REF!</v>
      </c>
      <c r="E7" s="375"/>
      <c r="F7" s="99"/>
      <c r="G7" s="91"/>
      <c r="H7" s="7"/>
    </row>
    <row r="8" ht="12.0" customHeight="1">
      <c r="A8" s="372"/>
      <c r="B8" s="89"/>
      <c r="C8" s="89"/>
      <c r="D8" s="89"/>
      <c r="E8" s="376"/>
      <c r="F8" s="377"/>
      <c r="G8" s="91"/>
      <c r="H8" s="7"/>
    </row>
    <row r="9" ht="12.0" customHeight="1">
      <c r="A9" s="373">
        <v>49.0</v>
      </c>
      <c r="B9" s="393" t="str">
        <f>VLOOKUP(A9,#REF!,2,FALSE)</f>
        <v>#REF!</v>
      </c>
      <c r="C9" s="393" t="str">
        <f>VLOOKUP(A9,#REF!,3,FALSE)</f>
        <v>#REF!</v>
      </c>
      <c r="D9" s="393" t="str">
        <f>VLOOKUP(A9,#REF!,4,FALSE)</f>
        <v>#REF!</v>
      </c>
      <c r="E9" s="378"/>
      <c r="F9" s="377"/>
      <c r="G9" s="91"/>
      <c r="H9" s="7"/>
    </row>
    <row r="10" ht="12.0" customHeight="1">
      <c r="A10" s="49"/>
      <c r="B10" s="89"/>
      <c r="C10" s="89"/>
      <c r="D10" s="89"/>
      <c r="E10" s="91"/>
      <c r="F10" s="377"/>
      <c r="G10" s="108"/>
      <c r="H10" s="7"/>
    </row>
    <row r="11" ht="12.0" customHeight="1">
      <c r="A11" s="371">
        <v>9.0</v>
      </c>
      <c r="B11" s="85" t="str">
        <f>VLOOKUP(A11,#REF!,2,FALSE)</f>
        <v>#REF!</v>
      </c>
      <c r="C11" s="85" t="str">
        <f>VLOOKUP(A11,#REF!,3,FALSE)</f>
        <v>#REF!</v>
      </c>
      <c r="D11" s="85" t="str">
        <f>VLOOKUP(A11,#REF!,4,FALSE)</f>
        <v>#REF!</v>
      </c>
      <c r="E11" s="91"/>
      <c r="F11" s="377"/>
      <c r="G11" s="99"/>
      <c r="H11" s="7"/>
    </row>
    <row r="12" ht="12.0" customHeight="1">
      <c r="A12" s="372"/>
      <c r="B12" s="89"/>
      <c r="C12" s="89"/>
      <c r="D12" s="89"/>
      <c r="E12" s="379"/>
      <c r="F12" s="377"/>
      <c r="G12" s="377"/>
      <c r="H12" s="7"/>
    </row>
    <row r="13" ht="12.0" customHeight="1">
      <c r="A13" s="373">
        <v>41.0</v>
      </c>
      <c r="B13" s="393" t="str">
        <f>VLOOKUP(A13,#REF!,2,FALSE)</f>
        <v>#REF!</v>
      </c>
      <c r="C13" s="393" t="str">
        <f>VLOOKUP(A13,#REF!,3,FALSE)</f>
        <v>#REF!</v>
      </c>
      <c r="D13" s="393" t="str">
        <f>VLOOKUP(A13,#REF!,4,FALSE)</f>
        <v>#REF!</v>
      </c>
      <c r="E13" s="374"/>
      <c r="F13" s="377"/>
      <c r="G13" s="377"/>
      <c r="H13" s="7"/>
    </row>
    <row r="14" ht="12.0" customHeight="1">
      <c r="A14" s="49"/>
      <c r="B14" s="89"/>
      <c r="C14" s="89"/>
      <c r="D14" s="89"/>
      <c r="E14" s="375"/>
      <c r="F14" s="380"/>
      <c r="G14" s="377"/>
      <c r="H14" s="7"/>
    </row>
    <row r="15" ht="12.0" customHeight="1">
      <c r="A15" s="371">
        <v>25.0</v>
      </c>
      <c r="B15" s="85" t="str">
        <f>VLOOKUP(A15,#REF!,2,FALSE)</f>
        <v>#REF!</v>
      </c>
      <c r="C15" s="85" t="str">
        <f>VLOOKUP(A15,#REF!,3,FALSE)</f>
        <v>#REF!</v>
      </c>
      <c r="D15" s="85" t="str">
        <f>VLOOKUP(A15,#REF!,4,FALSE)</f>
        <v>#REF!</v>
      </c>
      <c r="E15" s="375"/>
      <c r="F15" s="91"/>
      <c r="G15" s="377"/>
      <c r="H15" s="7"/>
    </row>
    <row r="16" ht="12.0" customHeight="1">
      <c r="A16" s="372"/>
      <c r="B16" s="89"/>
      <c r="C16" s="89"/>
      <c r="D16" s="89"/>
      <c r="E16" s="376"/>
      <c r="F16" s="91"/>
      <c r="G16" s="377"/>
      <c r="H16" s="7"/>
    </row>
    <row r="17" ht="12.0" customHeight="1">
      <c r="A17" s="373">
        <v>57.0</v>
      </c>
      <c r="B17" s="393" t="str">
        <f>VLOOKUP(A17,#REF!,2,FALSE)</f>
        <v>#REF!</v>
      </c>
      <c r="C17" s="393" t="str">
        <f>VLOOKUP(A17,#REF!,3,FALSE)</f>
        <v>#REF!</v>
      </c>
      <c r="D17" s="393" t="str">
        <f>VLOOKUP(A17,#REF!,4,FALSE)</f>
        <v>#REF!</v>
      </c>
      <c r="E17" s="378"/>
      <c r="F17" s="91"/>
      <c r="G17" s="377"/>
      <c r="H17" s="7"/>
    </row>
    <row r="18" ht="12.0" customHeight="1">
      <c r="A18" s="49"/>
      <c r="B18" s="89"/>
      <c r="C18" s="89"/>
      <c r="D18" s="89"/>
      <c r="E18" s="91"/>
      <c r="F18" s="91"/>
      <c r="G18" s="377"/>
      <c r="H18" s="7"/>
    </row>
    <row r="19" ht="12.0" customHeight="1">
      <c r="A19" s="371">
        <v>5.0</v>
      </c>
      <c r="B19" s="85" t="str">
        <f>VLOOKUP(A19,#REF!,2,FALSE)</f>
        <v>#REF!</v>
      </c>
      <c r="C19" s="85" t="str">
        <f>VLOOKUP(A19,#REF!,3,FALSE)</f>
        <v>#REF!</v>
      </c>
      <c r="D19" s="85" t="str">
        <f>VLOOKUP(A19,#REF!,4,FALSE)</f>
        <v>#REF!</v>
      </c>
      <c r="E19" s="91"/>
      <c r="F19" s="91"/>
      <c r="G19" s="377"/>
      <c r="H19" s="381"/>
    </row>
    <row r="20" ht="12.0" customHeight="1">
      <c r="A20" s="372"/>
      <c r="B20" s="89"/>
      <c r="C20" s="89"/>
      <c r="D20" s="89"/>
      <c r="E20" s="379"/>
      <c r="F20" s="91"/>
      <c r="G20" s="377"/>
      <c r="H20" s="131"/>
    </row>
    <row r="21" ht="12.0" customHeight="1">
      <c r="A21" s="373">
        <v>37.0</v>
      </c>
      <c r="B21" s="393" t="str">
        <f>VLOOKUP(A21,#REF!,2,FALSE)</f>
        <v>#REF!</v>
      </c>
      <c r="C21" s="393" t="str">
        <f>VLOOKUP(A21,#REF!,3,FALSE)</f>
        <v>#REF!</v>
      </c>
      <c r="D21" s="393" t="str">
        <f>VLOOKUP(A21,#REF!,4,FALSE)</f>
        <v>#REF!</v>
      </c>
      <c r="E21" s="374"/>
      <c r="F21" s="91"/>
      <c r="G21" s="377"/>
      <c r="H21" s="131"/>
    </row>
    <row r="22" ht="12.0" customHeight="1">
      <c r="A22" s="49"/>
      <c r="B22" s="89"/>
      <c r="C22" s="89"/>
      <c r="D22" s="89"/>
      <c r="E22" s="375"/>
      <c r="F22" s="108"/>
      <c r="G22" s="377"/>
      <c r="H22" s="131"/>
    </row>
    <row r="23" ht="12.0" customHeight="1">
      <c r="A23" s="371">
        <v>21.0</v>
      </c>
      <c r="B23" s="85" t="str">
        <f>VLOOKUP(A23,#REF!,2,FALSE)</f>
        <v>#REF!</v>
      </c>
      <c r="C23" s="85" t="str">
        <f>VLOOKUP(A23,#REF!,3,FALSE)</f>
        <v>#REF!</v>
      </c>
      <c r="D23" s="85" t="str">
        <f>VLOOKUP(A23,#REF!,4,FALSE)</f>
        <v>#REF!</v>
      </c>
      <c r="E23" s="375"/>
      <c r="F23" s="99"/>
      <c r="G23" s="377"/>
      <c r="H23" s="131"/>
    </row>
    <row r="24" ht="12.0" customHeight="1">
      <c r="A24" s="372"/>
      <c r="B24" s="89"/>
      <c r="C24" s="89"/>
      <c r="D24" s="89"/>
      <c r="E24" s="376"/>
      <c r="F24" s="377"/>
      <c r="G24" s="377"/>
      <c r="H24" s="131"/>
    </row>
    <row r="25" ht="12.0" customHeight="1">
      <c r="A25" s="373">
        <v>53.0</v>
      </c>
      <c r="B25" s="393" t="str">
        <f>VLOOKUP(A25,#REF!,2,FALSE)</f>
        <v>#REF!</v>
      </c>
      <c r="C25" s="393" t="str">
        <f>VLOOKUP(A25,#REF!,3,FALSE)</f>
        <v>#REF!</v>
      </c>
      <c r="D25" s="393" t="str">
        <f>VLOOKUP(A25,#REF!,4,FALSE)</f>
        <v>#REF!</v>
      </c>
      <c r="E25" s="378"/>
      <c r="F25" s="377"/>
      <c r="G25" s="377"/>
      <c r="H25" s="131"/>
    </row>
    <row r="26" ht="12.0" customHeight="1">
      <c r="A26" s="49"/>
      <c r="B26" s="89"/>
      <c r="C26" s="89"/>
      <c r="D26" s="89"/>
      <c r="E26" s="91"/>
      <c r="F26" s="377"/>
      <c r="G26" s="377"/>
      <c r="H26" s="131"/>
    </row>
    <row r="27" ht="12.0" customHeight="1">
      <c r="A27" s="371">
        <v>13.0</v>
      </c>
      <c r="B27" s="85" t="str">
        <f>VLOOKUP(A27,#REF!,2,FALSE)</f>
        <v>#REF!</v>
      </c>
      <c r="C27" s="85" t="str">
        <f>VLOOKUP(A27,#REF!,3,FALSE)</f>
        <v>#REF!</v>
      </c>
      <c r="D27" s="85" t="str">
        <f>VLOOKUP(A27,#REF!,4,FALSE)</f>
        <v>#REF!</v>
      </c>
      <c r="E27" s="91"/>
      <c r="F27" s="377"/>
      <c r="G27" s="380"/>
      <c r="H27" s="131"/>
    </row>
    <row r="28" ht="12.0" customHeight="1">
      <c r="A28" s="372"/>
      <c r="B28" s="89"/>
      <c r="C28" s="89"/>
      <c r="D28" s="89"/>
      <c r="E28" s="379"/>
      <c r="F28" s="377"/>
      <c r="G28" s="91"/>
      <c r="H28" s="131"/>
    </row>
    <row r="29" ht="12.0" customHeight="1">
      <c r="A29" s="373">
        <v>45.0</v>
      </c>
      <c r="B29" s="393" t="str">
        <f>VLOOKUP(A29,#REF!,2,FALSE)</f>
        <v>#REF!</v>
      </c>
      <c r="C29" s="393" t="str">
        <f>VLOOKUP(A29,#REF!,3,FALSE)</f>
        <v>#REF!</v>
      </c>
      <c r="D29" s="393" t="str">
        <f>VLOOKUP(A29,#REF!,4,FALSE)</f>
        <v>#REF!</v>
      </c>
      <c r="E29" s="374"/>
      <c r="F29" s="377"/>
      <c r="G29" s="91"/>
      <c r="H29" s="131"/>
    </row>
    <row r="30" ht="12.0" customHeight="1">
      <c r="A30" s="49"/>
      <c r="B30" s="89"/>
      <c r="C30" s="89"/>
      <c r="D30" s="89"/>
      <c r="E30" s="375"/>
      <c r="F30" s="380"/>
      <c r="G30" s="91"/>
      <c r="H30" s="131"/>
    </row>
    <row r="31" ht="12.0" customHeight="1">
      <c r="A31" s="371">
        <v>29.0</v>
      </c>
      <c r="B31" s="85" t="str">
        <f>VLOOKUP(A31,#REF!,2,FALSE)</f>
        <v>#REF!</v>
      </c>
      <c r="C31" s="85" t="str">
        <f>VLOOKUP(A31,#REF!,3,FALSE)</f>
        <v>#REF!</v>
      </c>
      <c r="D31" s="85" t="str">
        <f>VLOOKUP(A31,#REF!,4,FALSE)</f>
        <v>#REF!</v>
      </c>
      <c r="E31" s="375"/>
      <c r="F31" s="91"/>
      <c r="G31" s="91"/>
      <c r="H31" s="131"/>
    </row>
    <row r="32" ht="12.0" customHeight="1">
      <c r="A32" s="372"/>
      <c r="B32" s="89"/>
      <c r="C32" s="89"/>
      <c r="D32" s="89"/>
      <c r="E32" s="376"/>
      <c r="F32" s="91"/>
      <c r="G32" s="91"/>
      <c r="H32" s="131"/>
    </row>
    <row r="33" ht="12.0" customHeight="1">
      <c r="A33" s="373">
        <v>61.0</v>
      </c>
      <c r="B33" s="96" t="str">
        <f>VLOOKUP(A33,#REF!,2,FALSE)</f>
        <v>#REF!</v>
      </c>
      <c r="C33" s="96" t="str">
        <f>VLOOKUP(A33,#REF!,3,FALSE)</f>
        <v>#REF!</v>
      </c>
      <c r="D33" s="96" t="str">
        <f>VLOOKUP(A33,#REF!,4,FALSE)</f>
        <v>#REF!</v>
      </c>
      <c r="E33" s="378"/>
      <c r="F33" s="91"/>
      <c r="G33" s="91"/>
      <c r="H33" s="131"/>
    </row>
    <row r="34" ht="12.0" customHeight="1">
      <c r="A34" s="49"/>
      <c r="B34" s="107"/>
      <c r="C34" s="107"/>
      <c r="D34" s="107"/>
      <c r="E34" s="7"/>
      <c r="F34" s="7"/>
      <c r="G34" s="7"/>
      <c r="H34" s="131"/>
    </row>
    <row r="35" ht="12.0" customHeight="1">
      <c r="A35" s="148"/>
      <c r="B35" s="7"/>
      <c r="C35" s="7"/>
      <c r="D35" s="7"/>
      <c r="E35" s="91"/>
      <c r="F35" s="91"/>
      <c r="G35" s="91"/>
      <c r="H35" s="382"/>
      <c r="P35" s="159"/>
    </row>
    <row r="36" ht="12.0" customHeight="1">
      <c r="A36" s="371">
        <v>3.0</v>
      </c>
      <c r="B36" s="85" t="str">
        <f>VLOOKUP(A36,#REF!,2,FALSE)</f>
        <v>#REF!</v>
      </c>
      <c r="C36" s="85" t="str">
        <f>VLOOKUP(A36,#REF!,3,FALSE)</f>
        <v>#REF!</v>
      </c>
      <c r="D36" s="85" t="str">
        <f>VLOOKUP(A36,#REF!,4,FALSE)</f>
        <v>#REF!</v>
      </c>
      <c r="E36" s="7"/>
      <c r="F36" s="7"/>
      <c r="G36" s="7"/>
      <c r="H36" s="131"/>
    </row>
    <row r="37" ht="12.0" customHeight="1">
      <c r="A37" s="372"/>
      <c r="B37" s="89"/>
      <c r="C37" s="89"/>
      <c r="D37" s="89"/>
      <c r="E37" s="91"/>
      <c r="F37" s="91"/>
      <c r="G37" s="7"/>
      <c r="H37" s="131"/>
      <c r="P37" s="7"/>
    </row>
    <row r="38" ht="12.0" customHeight="1">
      <c r="A38" s="373">
        <v>35.0</v>
      </c>
      <c r="B38" s="393" t="str">
        <f>VLOOKUP(A38,#REF!,2,FALSE)</f>
        <v>#REF!</v>
      </c>
      <c r="C38" s="393" t="str">
        <f>VLOOKUP(A38,#REF!,3,FALSE)</f>
        <v>#REF!</v>
      </c>
      <c r="D38" s="393" t="str">
        <f>VLOOKUP(A38,#REF!,4,FALSE)</f>
        <v>#REF!</v>
      </c>
      <c r="E38" s="374"/>
      <c r="F38" s="91"/>
      <c r="G38" s="91"/>
      <c r="H38" s="131"/>
    </row>
    <row r="39" ht="12.0" customHeight="1">
      <c r="A39" s="49"/>
      <c r="B39" s="89"/>
      <c r="C39" s="89"/>
      <c r="D39" s="89"/>
      <c r="E39" s="375"/>
      <c r="F39" s="108"/>
      <c r="G39" s="91"/>
      <c r="H39" s="131"/>
    </row>
    <row r="40" ht="12.0" customHeight="1">
      <c r="A40" s="371">
        <v>19.0</v>
      </c>
      <c r="B40" s="85" t="str">
        <f>VLOOKUP(A40,#REF!,2,FALSE)</f>
        <v>#REF!</v>
      </c>
      <c r="C40" s="85" t="str">
        <f>VLOOKUP(A40,#REF!,3,FALSE)</f>
        <v>#REF!</v>
      </c>
      <c r="D40" s="85" t="str">
        <f>VLOOKUP(A40,#REF!,4,FALSE)</f>
        <v>#REF!</v>
      </c>
      <c r="E40" s="375"/>
      <c r="F40" s="99"/>
      <c r="G40" s="91"/>
      <c r="H40" s="131"/>
    </row>
    <row r="41" ht="12.0" customHeight="1">
      <c r="A41" s="372"/>
      <c r="B41" s="89"/>
      <c r="C41" s="89"/>
      <c r="D41" s="89"/>
      <c r="E41" s="376"/>
      <c r="F41" s="377"/>
      <c r="G41" s="91"/>
      <c r="H41" s="131"/>
    </row>
    <row r="42" ht="12.0" customHeight="1">
      <c r="A42" s="373">
        <v>51.0</v>
      </c>
      <c r="B42" s="393" t="str">
        <f>VLOOKUP(A42,#REF!,2,FALSE)</f>
        <v>#REF!</v>
      </c>
      <c r="C42" s="393" t="str">
        <f>VLOOKUP(A42,#REF!,3,FALSE)</f>
        <v>#REF!</v>
      </c>
      <c r="D42" s="393" t="str">
        <f>VLOOKUP(A42,#REF!,4,FALSE)</f>
        <v>#REF!</v>
      </c>
      <c r="E42" s="378"/>
      <c r="F42" s="377"/>
      <c r="G42" s="91"/>
      <c r="H42" s="131"/>
    </row>
    <row r="43" ht="12.0" customHeight="1">
      <c r="A43" s="372"/>
      <c r="B43" s="89"/>
      <c r="C43" s="89"/>
      <c r="D43" s="89"/>
      <c r="E43" s="91"/>
      <c r="F43" s="377"/>
      <c r="G43" s="108"/>
      <c r="H43" s="131"/>
    </row>
    <row r="44" ht="12.0" customHeight="1">
      <c r="A44" s="371">
        <v>11.0</v>
      </c>
      <c r="B44" s="85" t="str">
        <f>VLOOKUP(A44,#REF!,2,FALSE)</f>
        <v>#REF!</v>
      </c>
      <c r="C44" s="85" t="str">
        <f>VLOOKUP(A44,#REF!,3,FALSE)</f>
        <v>#REF!</v>
      </c>
      <c r="D44" s="85" t="str">
        <f>VLOOKUP(A44,#REF!,4,FALSE)</f>
        <v>#REF!</v>
      </c>
      <c r="E44" s="91"/>
      <c r="F44" s="377"/>
      <c r="G44" s="99"/>
      <c r="H44" s="131"/>
    </row>
    <row r="45" ht="12.0" customHeight="1">
      <c r="A45" s="372"/>
      <c r="B45" s="89"/>
      <c r="C45" s="89"/>
      <c r="D45" s="89"/>
      <c r="E45" s="379"/>
      <c r="F45" s="377"/>
      <c r="G45" s="377"/>
      <c r="H45" s="131"/>
    </row>
    <row r="46" ht="12.0" customHeight="1">
      <c r="A46" s="373">
        <v>43.0</v>
      </c>
      <c r="B46" s="393" t="str">
        <f>VLOOKUP(A46,#REF!,2,FALSE)</f>
        <v>#REF!</v>
      </c>
      <c r="C46" s="393" t="str">
        <f>VLOOKUP(A46,#REF!,3,FALSE)</f>
        <v>#REF!</v>
      </c>
      <c r="D46" s="393" t="str">
        <f>VLOOKUP(A46,#REF!,4,FALSE)</f>
        <v>#REF!</v>
      </c>
      <c r="E46" s="374"/>
      <c r="F46" s="377"/>
      <c r="G46" s="377"/>
      <c r="H46" s="131"/>
    </row>
    <row r="47" ht="12.0" customHeight="1">
      <c r="A47" s="49"/>
      <c r="B47" s="89"/>
      <c r="C47" s="89"/>
      <c r="D47" s="89"/>
      <c r="E47" s="375"/>
      <c r="F47" s="380"/>
      <c r="G47" s="377"/>
      <c r="H47" s="131"/>
    </row>
    <row r="48" ht="12.0" customHeight="1">
      <c r="A48" s="371">
        <v>27.0</v>
      </c>
      <c r="B48" s="85" t="str">
        <f>VLOOKUP(A48,#REF!,2,FALSE)</f>
        <v>#REF!</v>
      </c>
      <c r="C48" s="85" t="str">
        <f>VLOOKUP(A48,#REF!,3,FALSE)</f>
        <v>#REF!</v>
      </c>
      <c r="D48" s="85" t="str">
        <f>VLOOKUP(A48,#REF!,4,FALSE)</f>
        <v>#REF!</v>
      </c>
      <c r="E48" s="375"/>
      <c r="F48" s="91"/>
      <c r="G48" s="377"/>
      <c r="H48" s="131"/>
    </row>
    <row r="49" ht="12.0" customHeight="1">
      <c r="A49" s="372"/>
      <c r="B49" s="89"/>
      <c r="C49" s="89"/>
      <c r="D49" s="89"/>
      <c r="E49" s="376"/>
      <c r="F49" s="91"/>
      <c r="G49" s="377"/>
      <c r="H49" s="131"/>
    </row>
    <row r="50" ht="12.0" customHeight="1">
      <c r="A50" s="373">
        <v>59.0</v>
      </c>
      <c r="B50" s="393" t="str">
        <f>VLOOKUP(A50,#REF!,2,FALSE)</f>
        <v>#REF!</v>
      </c>
      <c r="C50" s="393" t="str">
        <f>VLOOKUP(A50,#REF!,3,FALSE)</f>
        <v>#REF!</v>
      </c>
      <c r="D50" s="393" t="str">
        <f>VLOOKUP(A50,#REF!,4,FALSE)</f>
        <v>#REF!</v>
      </c>
      <c r="E50" s="378"/>
      <c r="F50" s="91"/>
      <c r="G50" s="377"/>
      <c r="H50" s="131"/>
    </row>
    <row r="51" ht="12.0" customHeight="1">
      <c r="A51" s="49"/>
      <c r="B51" s="89"/>
      <c r="C51" s="89"/>
      <c r="D51" s="89"/>
      <c r="E51" s="91"/>
      <c r="F51" s="91"/>
      <c r="G51" s="377"/>
      <c r="H51" s="131"/>
    </row>
    <row r="52" ht="12.0" customHeight="1">
      <c r="A52" s="371">
        <v>7.0</v>
      </c>
      <c r="B52" s="85" t="str">
        <f>VLOOKUP(A52,#REF!,2,FALSE)</f>
        <v>#REF!</v>
      </c>
      <c r="C52" s="85" t="str">
        <f>VLOOKUP(A52,#REF!,3,FALSE)</f>
        <v>#REF!</v>
      </c>
      <c r="D52" s="85" t="str">
        <f>VLOOKUP(A52,#REF!,4,FALSE)</f>
        <v>#REF!</v>
      </c>
      <c r="E52" s="91"/>
      <c r="F52" s="91"/>
      <c r="G52" s="377"/>
      <c r="H52" s="131"/>
    </row>
    <row r="53" ht="12.0" customHeight="1">
      <c r="A53" s="372"/>
      <c r="B53" s="89"/>
      <c r="C53" s="89"/>
      <c r="D53" s="89"/>
      <c r="E53" s="379"/>
      <c r="F53" s="91"/>
      <c r="G53" s="377"/>
      <c r="H53" s="382"/>
    </row>
    <row r="54" ht="12.0" customHeight="1">
      <c r="A54" s="373">
        <v>39.0</v>
      </c>
      <c r="B54" s="393" t="str">
        <f>VLOOKUP(A54,#REF!,2,FALSE)</f>
        <v>#REF!</v>
      </c>
      <c r="C54" s="393" t="str">
        <f>VLOOKUP(A54,#REF!,3,FALSE)</f>
        <v>#REF!</v>
      </c>
      <c r="D54" s="393" t="str">
        <f>VLOOKUP(A54,#REF!,4,FALSE)</f>
        <v>#REF!</v>
      </c>
      <c r="E54" s="374"/>
      <c r="F54" s="91"/>
      <c r="G54" s="377"/>
      <c r="H54" s="7"/>
    </row>
    <row r="55" ht="12.0" customHeight="1">
      <c r="A55" s="49"/>
      <c r="B55" s="89"/>
      <c r="C55" s="89"/>
      <c r="D55" s="89"/>
      <c r="E55" s="375"/>
      <c r="F55" s="108"/>
      <c r="G55" s="377"/>
      <c r="H55" s="7"/>
    </row>
    <row r="56" ht="12.0" customHeight="1">
      <c r="A56" s="371">
        <v>23.0</v>
      </c>
      <c r="B56" s="85" t="str">
        <f>VLOOKUP(A56,#REF!,2,FALSE)</f>
        <v>#REF!</v>
      </c>
      <c r="C56" s="85" t="str">
        <f>VLOOKUP(A56,#REF!,3,FALSE)</f>
        <v>#REF!</v>
      </c>
      <c r="D56" s="85" t="str">
        <f>VLOOKUP(A56,#REF!,4,FALSE)</f>
        <v>#REF!</v>
      </c>
      <c r="E56" s="375"/>
      <c r="F56" s="99"/>
      <c r="G56" s="377"/>
      <c r="H56" s="7"/>
    </row>
    <row r="57" ht="12.0" customHeight="1">
      <c r="A57" s="372"/>
      <c r="B57" s="89"/>
      <c r="C57" s="89"/>
      <c r="D57" s="89"/>
      <c r="E57" s="376"/>
      <c r="F57" s="377"/>
      <c r="G57" s="377"/>
      <c r="H57" s="7"/>
    </row>
    <row r="58" ht="12.0" customHeight="1">
      <c r="A58" s="373">
        <v>55.0</v>
      </c>
      <c r="B58" s="393" t="str">
        <f>VLOOKUP(A58,#REF!,2,FALSE)</f>
        <v>#REF!</v>
      </c>
      <c r="C58" s="393" t="str">
        <f>VLOOKUP(A58,#REF!,3,FALSE)</f>
        <v>#REF!</v>
      </c>
      <c r="D58" s="393" t="str">
        <f>VLOOKUP(A58,#REF!,4,FALSE)</f>
        <v>#REF!</v>
      </c>
      <c r="E58" s="378"/>
      <c r="F58" s="377"/>
      <c r="G58" s="377"/>
      <c r="H58" s="7"/>
    </row>
    <row r="59" ht="12.0" customHeight="1">
      <c r="A59" s="49"/>
      <c r="B59" s="89"/>
      <c r="C59" s="89"/>
      <c r="D59" s="89"/>
      <c r="E59" s="91"/>
      <c r="F59" s="377"/>
      <c r="G59" s="377"/>
      <c r="H59" s="7"/>
    </row>
    <row r="60" ht="12.0" customHeight="1">
      <c r="A60" s="371">
        <v>15.0</v>
      </c>
      <c r="B60" s="85" t="str">
        <f>VLOOKUP(A60,#REF!,2,FALSE)</f>
        <v>#REF!</v>
      </c>
      <c r="C60" s="85" t="str">
        <f>VLOOKUP(A60,#REF!,3,FALSE)</f>
        <v>#REF!</v>
      </c>
      <c r="D60" s="85" t="str">
        <f>VLOOKUP(A60,#REF!,4,FALSE)</f>
        <v>#REF!</v>
      </c>
      <c r="E60" s="91"/>
      <c r="F60" s="377"/>
      <c r="G60" s="380"/>
      <c r="H60" s="7"/>
    </row>
    <row r="61" ht="12.0" customHeight="1">
      <c r="A61" s="372"/>
      <c r="B61" s="89"/>
      <c r="C61" s="89"/>
      <c r="D61" s="89"/>
      <c r="E61" s="379"/>
      <c r="F61" s="377"/>
      <c r="G61" s="91"/>
      <c r="H61" s="7"/>
    </row>
    <row r="62" ht="12.0" customHeight="1">
      <c r="A62" s="373">
        <v>47.0</v>
      </c>
      <c r="B62" s="393" t="str">
        <f>VLOOKUP(A62,#REF!,2,FALSE)</f>
        <v>#REF!</v>
      </c>
      <c r="C62" s="393" t="str">
        <f>VLOOKUP(A62,#REF!,3,FALSE)</f>
        <v>#REF!</v>
      </c>
      <c r="D62" s="393" t="str">
        <f>VLOOKUP(A62,#REF!,4,FALSE)</f>
        <v>#REF!</v>
      </c>
      <c r="E62" s="374"/>
      <c r="F62" s="377"/>
      <c r="G62" s="91"/>
      <c r="H62" s="7"/>
    </row>
    <row r="63" ht="12.0" customHeight="1">
      <c r="A63" s="49"/>
      <c r="B63" s="89"/>
      <c r="C63" s="89"/>
      <c r="D63" s="89"/>
      <c r="E63" s="375"/>
      <c r="F63" s="380"/>
      <c r="G63" s="91"/>
      <c r="H63" s="7"/>
    </row>
    <row r="64" ht="12.0" customHeight="1">
      <c r="A64" s="371">
        <v>31.0</v>
      </c>
      <c r="B64" s="85" t="str">
        <f>VLOOKUP(A64,#REF!,2,FALSE)</f>
        <v>#REF!</v>
      </c>
      <c r="C64" s="85" t="str">
        <f>VLOOKUP(A64,#REF!,3,FALSE)</f>
        <v>#REF!</v>
      </c>
      <c r="D64" s="85" t="str">
        <f>VLOOKUP(A64,#REF!,4,FALSE)</f>
        <v>#REF!</v>
      </c>
      <c r="E64" s="375"/>
      <c r="F64" s="91"/>
      <c r="G64" s="91"/>
      <c r="H64" s="7"/>
    </row>
    <row r="65" ht="12.0" customHeight="1">
      <c r="A65" s="372"/>
      <c r="B65" s="89"/>
      <c r="C65" s="89"/>
      <c r="D65" s="89"/>
      <c r="E65" s="376"/>
      <c r="F65" s="91"/>
      <c r="G65" s="91"/>
      <c r="H65" s="7"/>
    </row>
    <row r="66" ht="12.0" customHeight="1">
      <c r="A66" s="373">
        <v>63.0</v>
      </c>
      <c r="B66" s="96" t="str">
        <f>VLOOKUP(A66,#REF!,2,FALSE)</f>
        <v>#REF!</v>
      </c>
      <c r="C66" s="96" t="str">
        <f>VLOOKUP(A66,#REF!,3,FALSE)</f>
        <v>#REF!</v>
      </c>
      <c r="D66" s="96" t="str">
        <f>VLOOKUP(A66,#REF!,4,FALSE)</f>
        <v>#REF!</v>
      </c>
      <c r="E66" s="378"/>
      <c r="F66" s="91"/>
      <c r="G66" s="91"/>
      <c r="H66" s="7"/>
    </row>
    <row r="67" ht="12.0" customHeight="1">
      <c r="A67" s="49"/>
      <c r="B67" s="107"/>
      <c r="C67" s="107"/>
      <c r="D67" s="107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78" t="s">
        <v>376</v>
      </c>
      <c r="B72" s="7"/>
      <c r="C72" s="7"/>
      <c r="D72" s="7"/>
      <c r="E72" s="369" t="str">
        <f>HYPERLINK(#REF!)</f>
        <v>#REF!</v>
      </c>
      <c r="F72" s="7"/>
      <c r="G72" s="78" t="s">
        <v>378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385"/>
      <c r="B75" s="386"/>
      <c r="C75" s="110"/>
      <c r="D75" s="110"/>
      <c r="E75" s="110"/>
      <c r="G75" s="7"/>
      <c r="H75" s="7"/>
      <c r="I75" s="7"/>
    </row>
    <row r="76" ht="19.5" customHeight="1">
      <c r="A76" s="7"/>
      <c r="B76" s="124"/>
      <c r="G76" s="7"/>
      <c r="H76" s="7"/>
      <c r="I76" s="7"/>
    </row>
    <row r="77" ht="19.5" customHeight="1">
      <c r="A77" s="7"/>
      <c r="B77" s="387"/>
      <c r="C77" s="388"/>
      <c r="D77" s="389"/>
      <c r="E77" s="110"/>
      <c r="G77" s="390"/>
      <c r="H77" s="7"/>
      <c r="I77" s="7"/>
    </row>
    <row r="78" ht="19.5" customHeight="1">
      <c r="A78" s="111"/>
      <c r="B78" s="127"/>
      <c r="C78" s="110"/>
      <c r="D78" s="124"/>
      <c r="E78" s="110"/>
      <c r="G78" s="390"/>
      <c r="H78" s="7"/>
      <c r="I78" s="7"/>
    </row>
    <row r="79" ht="19.5" customHeight="1">
      <c r="A79" s="7"/>
      <c r="B79" s="110"/>
      <c r="C79" s="110"/>
      <c r="D79" s="131"/>
      <c r="E79" s="386"/>
      <c r="F79" s="110"/>
      <c r="H79" s="7"/>
      <c r="I79" s="7"/>
    </row>
    <row r="80" ht="19.5" customHeight="1">
      <c r="A80" s="7"/>
      <c r="B80" s="110"/>
      <c r="C80" s="139"/>
      <c r="D80" s="382"/>
      <c r="E80" s="124"/>
      <c r="F80" s="121"/>
      <c r="H80" s="7"/>
      <c r="I80" s="7"/>
    </row>
    <row r="81" ht="19.5" customHeight="1">
      <c r="B81" s="123"/>
      <c r="C81" s="123"/>
      <c r="D81" s="7"/>
      <c r="E81" s="124"/>
      <c r="F81" s="386"/>
      <c r="H81" s="7"/>
      <c r="I81" s="7"/>
    </row>
    <row r="82" ht="19.5" customHeight="1">
      <c r="C82" s="110"/>
      <c r="D82" s="7"/>
      <c r="E82" s="127"/>
      <c r="F82" s="124"/>
      <c r="H82" s="7"/>
      <c r="I82" s="7"/>
    </row>
    <row r="83" ht="19.5" customHeight="1">
      <c r="A83" s="385"/>
      <c r="B83" s="386"/>
      <c r="D83" s="7"/>
      <c r="F83" s="131"/>
      <c r="H83" s="7"/>
      <c r="I83" s="7"/>
    </row>
    <row r="84" ht="19.5" customHeight="1">
      <c r="A84" s="7"/>
      <c r="B84" s="124"/>
      <c r="C84" s="110"/>
      <c r="D84" s="7"/>
      <c r="E84" s="110"/>
      <c r="F84" s="124"/>
      <c r="G84" s="7"/>
      <c r="H84" s="7"/>
      <c r="I84" s="7"/>
    </row>
    <row r="85" ht="19.5" customHeight="1">
      <c r="A85" s="7"/>
      <c r="B85" s="387"/>
      <c r="C85" s="388"/>
      <c r="D85" s="381"/>
      <c r="E85" s="110"/>
      <c r="F85" s="124"/>
      <c r="G85" s="381"/>
      <c r="H85" s="7"/>
      <c r="I85" s="7"/>
    </row>
    <row r="86" ht="19.5" customHeight="1">
      <c r="A86" s="111"/>
      <c r="B86" s="127"/>
      <c r="C86" s="110"/>
      <c r="D86" s="131"/>
      <c r="E86" s="110"/>
      <c r="F86" s="124"/>
      <c r="G86" s="131"/>
      <c r="H86" s="7"/>
      <c r="I86" s="7"/>
    </row>
    <row r="87" ht="19.5" customHeight="1">
      <c r="A87" s="7"/>
      <c r="B87" s="110"/>
      <c r="C87" s="110"/>
      <c r="D87" s="131"/>
      <c r="E87" s="386"/>
      <c r="F87" s="124"/>
      <c r="G87" s="131"/>
      <c r="H87" s="7"/>
      <c r="I87" s="7"/>
    </row>
    <row r="88" ht="19.5" customHeight="1">
      <c r="A88" s="7"/>
      <c r="B88" s="110"/>
      <c r="C88" s="139"/>
      <c r="D88" s="382"/>
      <c r="E88" s="124"/>
      <c r="F88" s="391"/>
      <c r="G88" s="131"/>
      <c r="H88" s="7"/>
      <c r="I88" s="7"/>
    </row>
    <row r="89" ht="19.5" customHeight="1">
      <c r="B89" s="123"/>
      <c r="C89" s="123"/>
      <c r="E89" s="124"/>
      <c r="F89" s="123"/>
      <c r="G89" s="131"/>
      <c r="H89" s="7"/>
      <c r="I89" s="7"/>
    </row>
    <row r="90" ht="19.5" customHeight="1">
      <c r="C90" s="110"/>
      <c r="E90" s="127"/>
      <c r="F90" s="110"/>
      <c r="G90" s="382"/>
      <c r="H90" s="7"/>
      <c r="I90" s="7"/>
    </row>
    <row r="91" ht="19.5" customHeight="1">
      <c r="A91" s="7"/>
      <c r="B91" s="7"/>
      <c r="C91" s="7"/>
      <c r="D91" s="7"/>
      <c r="E91" s="7"/>
      <c r="F91" s="7"/>
      <c r="G91" s="390"/>
      <c r="H91" s="7"/>
      <c r="I91" s="7"/>
    </row>
    <row r="92" ht="19.5" customHeight="1">
      <c r="A92" s="7"/>
      <c r="B92" s="110"/>
      <c r="C92" s="110"/>
      <c r="D92" s="7"/>
      <c r="E92" s="110"/>
      <c r="F92" s="123"/>
      <c r="G92" s="390"/>
      <c r="H92" s="7"/>
      <c r="I92" s="7"/>
    </row>
    <row r="93" ht="19.5" customHeight="1">
      <c r="A93" s="7"/>
      <c r="B93" s="110"/>
      <c r="C93" s="123"/>
      <c r="D93" s="110"/>
      <c r="E93" s="110"/>
      <c r="F93" s="110"/>
      <c r="G93" s="7"/>
      <c r="H93" s="7"/>
      <c r="I93" s="7"/>
    </row>
    <row r="94" ht="19.5" customHeight="1">
      <c r="A94" s="7"/>
      <c r="B94" s="7"/>
      <c r="C94" s="110"/>
      <c r="D94" s="7"/>
      <c r="E94" s="123"/>
      <c r="F94" s="110"/>
      <c r="G94" s="7"/>
      <c r="H94" s="7"/>
      <c r="I94" s="7"/>
    </row>
    <row r="95" ht="19.5" customHeight="1">
      <c r="A95" s="7"/>
      <c r="B95" s="7"/>
      <c r="C95" s="123"/>
      <c r="D95" s="7"/>
      <c r="E95" s="110"/>
      <c r="F95" s="110"/>
      <c r="G95" s="390"/>
      <c r="H95" s="7"/>
      <c r="I95" s="7"/>
    </row>
    <row r="96" ht="19.5" customHeight="1">
      <c r="A96" s="7"/>
      <c r="B96" s="110"/>
      <c r="C96" s="123"/>
      <c r="D96" s="110"/>
      <c r="E96" s="110"/>
      <c r="F96" s="110"/>
      <c r="G96" s="390"/>
      <c r="H96" s="7"/>
      <c r="I96" s="7"/>
    </row>
    <row r="97" ht="19.5" customHeight="1">
      <c r="A97" s="7"/>
      <c r="B97" s="7"/>
      <c r="C97" s="110"/>
      <c r="D97" s="7"/>
      <c r="E97" s="123"/>
      <c r="F97" s="110"/>
      <c r="G97" s="390"/>
      <c r="H97" s="7"/>
      <c r="I97" s="7"/>
    </row>
    <row r="98" ht="19.5" customHeight="1">
      <c r="A98" s="7"/>
      <c r="B98" s="7"/>
      <c r="C98" s="123"/>
      <c r="D98" s="7"/>
      <c r="E98" s="110"/>
      <c r="F98" s="110"/>
      <c r="G98" s="390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