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.взв" sheetId="1" r:id="rId4"/>
    <sheet state="visible" name="пр.хода" sheetId="2" r:id="rId5"/>
    <sheet state="visible" name="круги" sheetId="3" r:id="rId6"/>
    <sheet state="hidden" name="Табло" sheetId="4" r:id="rId7"/>
    <sheet state="visible" name="медали" sheetId="5" r:id="rId8"/>
    <sheet state="visible" name="Ит.пр" sheetId="6" r:id="rId9"/>
    <sheet state="visible" name="наградной лист" sheetId="7" r:id="rId10"/>
    <sheet state="visible" name="Стартовый" sheetId="8" r:id="rId11"/>
  </sheets>
  <definedNames>
    <definedName name="субъект">#REF!</definedName>
    <definedName name="разряд">#REF!</definedName>
  </definedNames>
  <calcPr/>
</workbook>
</file>

<file path=xl/sharedStrings.xml><?xml version="1.0" encoding="utf-8"?>
<sst xmlns="http://schemas.openxmlformats.org/spreadsheetml/2006/main" count="1699" uniqueCount="267">
  <si>
    <t>select Col1,Col3,Col4,Col5,Col6,Col10,Col12,Col13,Col14,Col15,Col16,Col17 WHERE Col1&gt;1</t>
  </si>
  <si>
    <t xml:space="preserve">ПРОТОКОЛ ВЗВЕШИВАНИЯ </t>
  </si>
  <si>
    <t>https://docs.google.com/spreadsheets/d/1rKfsKa6WmRbizI2Vsft_Oh4qzmnej0rfhiwi6Wf8WXM/edit?usp=share_link</t>
  </si>
  <si>
    <t>В.к.</t>
  </si>
  <si>
    <t>кг</t>
  </si>
  <si>
    <t>участников</t>
  </si>
  <si>
    <t>ВК</t>
  </si>
  <si>
    <t>№ п/п</t>
  </si>
  <si>
    <t>№ п/ж</t>
  </si>
  <si>
    <t>Ф.И.О.</t>
  </si>
  <si>
    <t>Дата рожд., разряд</t>
  </si>
  <si>
    <t>Разряд</t>
  </si>
  <si>
    <t>Округ, субъект, город, ведомство</t>
  </si>
  <si>
    <t>Субъект</t>
  </si>
  <si>
    <t>№ карточки</t>
  </si>
  <si>
    <t>Тренер</t>
  </si>
  <si>
    <t>МАГОМЕДОВ Камал</t>
  </si>
  <si>
    <t>МАГОМЕДОВ Камал Магомедсаидович</t>
  </si>
  <si>
    <t>15.05.91, МС</t>
  </si>
  <si>
    <t>МС</t>
  </si>
  <si>
    <t>ЦФО</t>
  </si>
  <si>
    <t>Тверская обл., Тверь, ТРСОО "ПСК "БРОСАЮЩИЙ ВЫЗОВ"</t>
  </si>
  <si>
    <t>Тверская</t>
  </si>
  <si>
    <t>Рыбинкин К.В., Матюшенский А.В.</t>
  </si>
  <si>
    <t>АДЛЕЙБА Саид</t>
  </si>
  <si>
    <t>АДЛЕЙБА Саид Бесланович</t>
  </si>
  <si>
    <t>01.03.96, КМС</t>
  </si>
  <si>
    <t>КМС</t>
  </si>
  <si>
    <t>ЮФО</t>
  </si>
  <si>
    <t>Ростовская обл., Таганрог, ССК самбо и дзюдо ТИ им. Чехова РГЭУ (РИНХ)</t>
  </si>
  <si>
    <t>Ростовская</t>
  </si>
  <si>
    <t>Чайкин К.Г., Погосов А.Б.</t>
  </si>
  <si>
    <t>АДЛЕЙБА</t>
  </si>
  <si>
    <t>ВАЛИЕВ Мансур</t>
  </si>
  <si>
    <t>ВАЛИЕВ Мансур Рамазанович</t>
  </si>
  <si>
    <t>08.11.96, КМС</t>
  </si>
  <si>
    <t>СКФО</t>
  </si>
  <si>
    <t>Р.Дагестан, Махачкала, Абдулманапа Нурмагомедова</t>
  </si>
  <si>
    <t>Р.Дагестан</t>
  </si>
  <si>
    <t>Магомедов М.А. Гасанханов Р.З.</t>
  </si>
  <si>
    <t>ВАЛИЕВ</t>
  </si>
  <si>
    <t>МЕДЖИДОВ джамбулат</t>
  </si>
  <si>
    <t>МЕДЖИДОВ джамбулат меджидович</t>
  </si>
  <si>
    <t>13.10.94, МС</t>
  </si>
  <si>
    <t>Костромская обл., Кострома, динамо Кострома</t>
  </si>
  <si>
    <t>Костромская</t>
  </si>
  <si>
    <t>Кушнерик ГГ</t>
  </si>
  <si>
    <t>МЕДЖИДОВ</t>
  </si>
  <si>
    <t>АВДЕЕВ Артём</t>
  </si>
  <si>
    <t>АВДЕЕВ Артём Анатольевич</t>
  </si>
  <si>
    <t>25.01.99, МС</t>
  </si>
  <si>
    <t>ПФО</t>
  </si>
  <si>
    <t>Самарская обл., Самара, ГАУ ДО СО СШОР 1</t>
  </si>
  <si>
    <t>Самарская</t>
  </si>
  <si>
    <t>Коновалов А.П., Будаков Н.Н.</t>
  </si>
  <si>
    <t>АВДЕЕВ</t>
  </si>
  <si>
    <t>МАКСУТОВ Руслан</t>
  </si>
  <si>
    <t>МАКСУТОВ Руслан Рифатович</t>
  </si>
  <si>
    <t>15.12.96, МС</t>
  </si>
  <si>
    <t>СПБ</t>
  </si>
  <si>
    <t>Санкт-Петербург, Санкт-Петербург, СПб ГБУ СШОР "КШВСМ"</t>
  </si>
  <si>
    <t>Санкт-Петербург</t>
  </si>
  <si>
    <t>Коршунов А.И</t>
  </si>
  <si>
    <t>МАКСУТОВ</t>
  </si>
  <si>
    <t>РОДИН Николай</t>
  </si>
  <si>
    <t>РОДИН Николай Николаевич</t>
  </si>
  <si>
    <t>17.12.01, МС</t>
  </si>
  <si>
    <t>РОДИН</t>
  </si>
  <si>
    <t>ФЕДОРЕНКО Руслан</t>
  </si>
  <si>
    <t>ФЕДОРЕНКО Руслан Владимирович</t>
  </si>
  <si>
    <t>22.02.23, КМС</t>
  </si>
  <si>
    <t>СФО</t>
  </si>
  <si>
    <t>Красноярский край, Красноярск, ШВСМ</t>
  </si>
  <si>
    <t>Красноярский</t>
  </si>
  <si>
    <t>Андрюшко Д В</t>
  </si>
  <si>
    <t>ФЕДОРЕНКО</t>
  </si>
  <si>
    <t>ШАРИПОВ Рустам</t>
  </si>
  <si>
    <t>ШАРИПОВ Рустам Наилевич</t>
  </si>
  <si>
    <t>30.10.99, КМС</t>
  </si>
  <si>
    <t>УФО</t>
  </si>
  <si>
    <t>Челябинская обл., Челябинск, Общество Динамо, спортивный клуб братич</t>
  </si>
  <si>
    <t>Челябинская</t>
  </si>
  <si>
    <t>Мисбахов Валерий Нуриахметович</t>
  </si>
  <si>
    <t>ШАРИПОВ</t>
  </si>
  <si>
    <t>МАГОМЕДОВ Магомед</t>
  </si>
  <si>
    <t>МАГОМЕДОВ Магомед Хадисович</t>
  </si>
  <si>
    <t>13.08.91, ЗМС</t>
  </si>
  <si>
    <t>ЗМС</t>
  </si>
  <si>
    <t>МОС</t>
  </si>
  <si>
    <t>Москва, Центр спорта и образования Самбо-70</t>
  </si>
  <si>
    <t>Московская</t>
  </si>
  <si>
    <t>Елесин Н.А</t>
  </si>
  <si>
    <t>МАГОМЕДОВ</t>
  </si>
  <si>
    <t>98+</t>
  </si>
  <si>
    <t>РУСТАМОВ Солтан</t>
  </si>
  <si>
    <t>РУСТАМОВ Солтан Рустамович</t>
  </si>
  <si>
    <t>14.12.97, КМС</t>
  </si>
  <si>
    <t>Санкт-Петербург, Санкт-Петербург, Мсоо «Самбо-Питер»</t>
  </si>
  <si>
    <t>Коршунов Александр Игоревич</t>
  </si>
  <si>
    <t>РУСТАМОВ</t>
  </si>
  <si>
    <t>МАНУКЯН Аркади</t>
  </si>
  <si>
    <t>МАНУКЯН Аркади Ишханович</t>
  </si>
  <si>
    <t>03.05.93, КМС</t>
  </si>
  <si>
    <t>Челябинская обл., Челябинск, СШОР Динамо</t>
  </si>
  <si>
    <t>Кузьмин Данила Сергеевич</t>
  </si>
  <si>
    <t>МАНУКЯН</t>
  </si>
  <si>
    <t>МАГОМЕДОВ Нуцалхан</t>
  </si>
  <si>
    <t>МАГОМЕДОВ Нуцалхан Шахбанович</t>
  </si>
  <si>
    <t>29.06.02, МС</t>
  </si>
  <si>
    <t>Раджабов.Р.М</t>
  </si>
  <si>
    <t>71+</t>
  </si>
  <si>
    <t>ХАЧАТРЯН Давид</t>
  </si>
  <si>
    <t>ХАЧАТРЯН Давид Артурович</t>
  </si>
  <si>
    <t>14.09.00, МС</t>
  </si>
  <si>
    <t>Нижегородская обл., Кстово, ГБОУ ДО СШОР по самбо</t>
  </si>
  <si>
    <t>Нижегородская</t>
  </si>
  <si>
    <t>Комаров АА, Тимошин АС</t>
  </si>
  <si>
    <t>ХАЧАТРЯН</t>
  </si>
  <si>
    <t>ЖДАНОВ Даниил</t>
  </si>
  <si>
    <t>ЖДАНОВ Даниил Артемович</t>
  </si>
  <si>
    <t>10.05.01, МС</t>
  </si>
  <si>
    <t>Самарская обл., Самара, Сшор-11 им.Ольховского</t>
  </si>
  <si>
    <t>Становкин М.Н, Родомакин Ю.С.</t>
  </si>
  <si>
    <t>ЖДАНОВ</t>
  </si>
  <si>
    <t>ЗАХАРОВ Гордей</t>
  </si>
  <si>
    <t>ЗАХАРОВ Гордей Сергеевич</t>
  </si>
  <si>
    <t>10.07.01, КМС</t>
  </si>
  <si>
    <t xml:space="preserve"> Санкт-Петербург, Санкт-Петербург, СПб ГБУ СШОР</t>
  </si>
  <si>
    <t>ЗАХАРОВ</t>
  </si>
  <si>
    <t>СНАХО  Аслан</t>
  </si>
  <si>
    <t>СНАХО  Аслан  Абрекович</t>
  </si>
  <si>
    <t>10.11.93, МС</t>
  </si>
  <si>
    <t>Р.Адыгея, Майкоп , Д</t>
  </si>
  <si>
    <t>Р.Адыгея</t>
  </si>
  <si>
    <t>Джаримок Р.Н Хапай А.Ю</t>
  </si>
  <si>
    <t>СНАХО</t>
  </si>
  <si>
    <t>МАГОМЕДОВ Магомед Магомедович</t>
  </si>
  <si>
    <t>08.02.01, МСМК</t>
  </si>
  <si>
    <t>МСМК</t>
  </si>
  <si>
    <t>Раджабов Р.М</t>
  </si>
  <si>
    <t>СИНЕПУП Ярослав</t>
  </si>
  <si>
    <t>СИНЕПУП Ярослав Германович</t>
  </si>
  <si>
    <t>04.03.99, КМС</t>
  </si>
  <si>
    <t>Калужская обл., Обнинск, СШОР КВАНТ</t>
  </si>
  <si>
    <t>Калужская</t>
  </si>
  <si>
    <t>Королев А.И</t>
  </si>
  <si>
    <t>СИНЕПУП</t>
  </si>
  <si>
    <t>БАГИЯН Владислав</t>
  </si>
  <si>
    <t>БАГИЯН Владислав Артурович</t>
  </si>
  <si>
    <t>23.08.98, МС</t>
  </si>
  <si>
    <t>БАГИЯН</t>
  </si>
  <si>
    <t>ЕГОРОВ Роман</t>
  </si>
  <si>
    <t>ЕГОРОВ Роман Геннадьевич</t>
  </si>
  <si>
    <t>11.11.94, МСМК</t>
  </si>
  <si>
    <t xml:space="preserve"> Москва, Москва, ГБОУ «ЦСиО «Самбо-70»</t>
  </si>
  <si>
    <t>Москва</t>
  </si>
  <si>
    <t>Фунтиков П.В., Елесин Н.А.</t>
  </si>
  <si>
    <t>ЕГОРОВ</t>
  </si>
  <si>
    <t>СУМАЛАЕВ Гаджимурад</t>
  </si>
  <si>
    <t>СУМАЛАЕВ Гаджимурад Гасанович</t>
  </si>
  <si>
    <t>22.06.95, МС</t>
  </si>
  <si>
    <t>Джанбеков Т.А., Магомедов М.А.</t>
  </si>
  <si>
    <t>СУМАЛАЕВ</t>
  </si>
  <si>
    <t>САИДОВ Саид</t>
  </si>
  <si>
    <t>САИДОВ Саид Магомедович</t>
  </si>
  <si>
    <t>24.08.94, МСМК</t>
  </si>
  <si>
    <t>Магомедов.М.А</t>
  </si>
  <si>
    <t>САИДОВ</t>
  </si>
  <si>
    <t>БЕГОВ Бегов</t>
  </si>
  <si>
    <t>БЕГОВ Бегов Хайбулаевис</t>
  </si>
  <si>
    <t>19.08.01, КМС</t>
  </si>
  <si>
    <t>Р.Дагестан, Махачкала , ПР</t>
  </si>
  <si>
    <t>Магомедов М А</t>
  </si>
  <si>
    <t>БЕГОВ</t>
  </si>
  <si>
    <t>АЛИХАНОВ Абусупиян</t>
  </si>
  <si>
    <t>АЛИХАНОВ Абусупиян Саймирзаевич</t>
  </si>
  <si>
    <t>01.05.89, МСМК</t>
  </si>
  <si>
    <t>Гасанханов ЗМ, Тимошин АС</t>
  </si>
  <si>
    <t>АЛИХАНОВ</t>
  </si>
  <si>
    <t>КИЧКИН Сергей</t>
  </si>
  <si>
    <t>КИЧКИН Сергей Николаевич</t>
  </si>
  <si>
    <t>05.02.97, КМС</t>
  </si>
  <si>
    <t>Самарская обл., Тольятти, ОО СОФС</t>
  </si>
  <si>
    <t>КИЧКИН</t>
  </si>
  <si>
    <t>МАГОМЕДОВ Ибрагим</t>
  </si>
  <si>
    <t>МАГОМЕДОВ Ибрагим Рамазанович</t>
  </si>
  <si>
    <t>23.07.92, КМС</t>
  </si>
  <si>
    <t>Красноярский край, Норильск, Заполярная Федерация Самбо и Дзюдо</t>
  </si>
  <si>
    <t>Азахов Алтай Адалат оглы</t>
  </si>
  <si>
    <t>ТАРАНОВ Лев</t>
  </si>
  <si>
    <t>ТАРАНОВ Лев Максимович</t>
  </si>
  <si>
    <t>12.03.95, МС</t>
  </si>
  <si>
    <t xml:space="preserve"> Санкт-Петербург, , КШВСМ</t>
  </si>
  <si>
    <t>Коршунов А.И.</t>
  </si>
  <si>
    <t>ТАРАНОВ</t>
  </si>
  <si>
    <t>КОНОВАЛОВ Михаил</t>
  </si>
  <si>
    <t>КОНОВАЛОВ Михаил Вячеславович</t>
  </si>
  <si>
    <t>08.07.00, МС</t>
  </si>
  <si>
    <t xml:space="preserve"> Санкт-Петербург, СПб ГБУ СШОР «КШВСМ»</t>
  </si>
  <si>
    <t>Давиденко И.А., Ненахов А.Г.</t>
  </si>
  <si>
    <t>КОНОВАЛОВ</t>
  </si>
  <si>
    <t/>
  </si>
  <si>
    <t>ВСЕРОССИЙСКАЯ ФЕДЕРАЦИЯ САМБО</t>
  </si>
  <si>
    <t xml:space="preserve">ПРОТОКОЛ ХОДА СОРЕВНОВАНИЙ   (БОЕВОЕ САМБО)  </t>
  </si>
  <si>
    <t>А</t>
  </si>
  <si>
    <t>Б</t>
  </si>
  <si>
    <t>5м</t>
  </si>
  <si>
    <t>9м</t>
  </si>
  <si>
    <t>1 место</t>
  </si>
  <si>
    <t>17м</t>
  </si>
  <si>
    <t>2 место</t>
  </si>
  <si>
    <t>21м</t>
  </si>
  <si>
    <t>3 место</t>
  </si>
  <si>
    <t>13м</t>
  </si>
  <si>
    <t>21-32м</t>
  </si>
  <si>
    <t>3м</t>
  </si>
  <si>
    <t>Гл.судья, судья ВК</t>
  </si>
  <si>
    <t>Гл.секретарь, судья ВК</t>
  </si>
  <si>
    <t>ВСТРЕЧИ ПО КРУГАМ</t>
  </si>
  <si>
    <t>КОВЕР</t>
  </si>
  <si>
    <t>A</t>
  </si>
  <si>
    <t xml:space="preserve"> (Круг)</t>
  </si>
  <si>
    <t>1/16</t>
  </si>
  <si>
    <t>БОЕВОЕ</t>
  </si>
  <si>
    <t>№ встр</t>
  </si>
  <si>
    <t>Д. р., разряд</t>
  </si>
  <si>
    <t>Вед., регион</t>
  </si>
  <si>
    <t>Оценки</t>
  </si>
  <si>
    <t>Очки</t>
  </si>
  <si>
    <t>Рез-т</t>
  </si>
  <si>
    <t>Время</t>
  </si>
  <si>
    <t>1/8</t>
  </si>
  <si>
    <t>1/4</t>
  </si>
  <si>
    <t>B</t>
  </si>
  <si>
    <t>Полуфинал</t>
  </si>
  <si>
    <t xml:space="preserve"> (Утешительные встречи) 1 круг</t>
  </si>
  <si>
    <t xml:space="preserve"> (Утешительные встречи) 2 круг</t>
  </si>
  <si>
    <t xml:space="preserve"> (Утешительные встречи) 3 круг</t>
  </si>
  <si>
    <t>Округ., субъект</t>
  </si>
  <si>
    <t>Подгруппа А</t>
  </si>
  <si>
    <t>Подгруппа Б</t>
  </si>
  <si>
    <t xml:space="preserve"> (Утешительные встречи) 12</t>
  </si>
  <si>
    <t xml:space="preserve"> (Утешительные встречи) 8</t>
  </si>
  <si>
    <t xml:space="preserve"> (Утешительные встречи) 6</t>
  </si>
  <si>
    <t>ЗА 3 МЕСТО</t>
  </si>
  <si>
    <t>ВСТРЕЧА 1</t>
  </si>
  <si>
    <t>3А 3 МЕСТО</t>
  </si>
  <si>
    <t>ВСТРЕЧА 2</t>
  </si>
  <si>
    <t>ФИНАЛ</t>
  </si>
  <si>
    <t>За 3-е место</t>
  </si>
  <si>
    <t>Цвет</t>
  </si>
  <si>
    <t>Руководитель ковра</t>
  </si>
  <si>
    <t>БОЕВОЕ САМБО</t>
  </si>
  <si>
    <t>ИТОГОВЫЙ ПРОТОКОЛ БОЕВОЕ САМБО</t>
  </si>
  <si>
    <t>МЕСТО</t>
  </si>
  <si>
    <t>5</t>
  </si>
  <si>
    <t>9-16</t>
  </si>
  <si>
    <t>17-32</t>
  </si>
  <si>
    <t xml:space="preserve">НАГРАДНОЙ ЛИСТ (БОЕВОЕ САМБО)  </t>
  </si>
  <si>
    <t>I м</t>
  </si>
  <si>
    <t>II м</t>
  </si>
  <si>
    <t>III м</t>
  </si>
  <si>
    <t>Тренер победителя:</t>
  </si>
  <si>
    <t>Награждение проводят:</t>
  </si>
  <si>
    <t>Первенство России по самбо среди юниорок  1998-99 г.р.</t>
  </si>
  <si>
    <t>А1</t>
  </si>
  <si>
    <t>Б1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</si>
</sst>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1">
    <font>
      <sz val="10.0"/>
      <color rgb="FF000000"/>
      <name val="Calibri"/>
      <scheme val="minor"/>
    </font>
    <font>
      <sz val="11.0"/>
      <color rgb="FFFFFFFF"/>
      <name val="Inconsolata"/>
    </font>
    <font>
      <color theme="1"/>
      <name val="Calibri"/>
    </font>
    <font>
      <b/>
      <color theme="1"/>
      <name val="Arial"/>
    </font>
    <font>
      <u/>
      <color rgb="FF0000FF"/>
      <name val="Arial"/>
    </font>
    <font>
      <color rgb="FFFFFFFF"/>
      <name val="Arial"/>
    </font>
    <font>
      <sz val="12.0"/>
      <color theme="1"/>
      <name val="Arial"/>
    </font>
    <font>
      <b/>
      <sz val="14.0"/>
      <color theme="1"/>
      <name val="Arial"/>
    </font>
    <font>
      <color theme="1"/>
      <name val="Arial"/>
    </font>
    <font>
      <b/>
      <sz val="11.0"/>
      <color theme="1"/>
      <name val="Arial"/>
    </font>
    <font>
      <b/>
      <sz val="11.0"/>
      <color rgb="FF000000"/>
      <name val="Inconsolata"/>
    </font>
    <font>
      <b/>
      <color theme="1"/>
      <name val="&quot;Arial Narrow&quot;"/>
    </font>
    <font>
      <b/>
      <color rgb="FFFF0000"/>
      <name val="&quot;Arial Narrow&quot;"/>
    </font>
    <font>
      <color rgb="FFFFFFFF"/>
      <name val="Calibri"/>
    </font>
    <font>
      <color theme="1"/>
      <name val="Calibri"/>
      <scheme val="minor"/>
    </font>
    <font>
      <sz val="14.0"/>
      <color rgb="FFFF0000"/>
      <name val="Cyrillicold"/>
    </font>
    <font>
      <sz val="10.0"/>
      <color theme="1"/>
      <name val="Arial"/>
    </font>
    <font>
      <b/>
      <sz val="10.0"/>
      <color theme="1"/>
      <name val="Arial"/>
    </font>
    <font>
      <b/>
      <sz val="12.0"/>
      <color theme="1"/>
      <name val="Arial"/>
    </font>
    <font/>
    <font>
      <sz val="10.0"/>
      <color theme="1"/>
      <name val="Arial Narrow"/>
    </font>
    <font>
      <b/>
      <sz val="11.0"/>
      <color theme="1"/>
      <name val="Calibri"/>
      <scheme val="minor"/>
    </font>
    <font>
      <b/>
      <sz val="9.0"/>
      <color theme="1"/>
      <name val="Arial Narrow"/>
    </font>
    <font>
      <sz val="9.0"/>
      <color theme="1"/>
      <name val="Arial"/>
    </font>
    <font>
      <b/>
      <sz val="10.0"/>
      <color theme="1"/>
      <name val="Arial Narrow"/>
    </font>
    <font>
      <b/>
      <sz val="12.0"/>
      <color theme="1"/>
      <name val="Arial Narrow"/>
    </font>
    <font>
      <sz val="12.0"/>
      <color theme="1"/>
      <name val="Arial Narrow"/>
    </font>
    <font>
      <sz val="10.0"/>
      <color theme="0"/>
      <name val="Arial"/>
    </font>
    <font>
      <b/>
      <sz val="10.0"/>
      <color theme="1"/>
      <name val="Calibri"/>
    </font>
    <font>
      <b/>
      <sz val="8.0"/>
      <color theme="1"/>
      <name val="Arial Narrow"/>
    </font>
    <font>
      <b/>
      <sz val="10.0"/>
      <color theme="1"/>
      <name val="Calibri"/>
      <scheme val="minor"/>
    </font>
    <font>
      <b/>
      <color theme="1"/>
      <name val="Arial Narrow"/>
    </font>
    <font>
      <b/>
      <sz val="8.0"/>
      <color theme="1"/>
      <name val="Arial"/>
    </font>
    <font>
      <b/>
      <color theme="1"/>
      <name val="Calibri"/>
    </font>
    <font>
      <sz val="10.0"/>
      <color theme="1"/>
      <name val="Calibri"/>
      <scheme val="minor"/>
    </font>
    <font>
      <b/>
      <sz val="14.0"/>
      <color theme="1"/>
      <name val="Arial Narrow"/>
    </font>
    <font>
      <sz val="11.0"/>
      <color rgb="FFFF0000"/>
      <name val="Arial Narrow"/>
    </font>
    <font>
      <sz val="11.0"/>
      <color theme="1"/>
      <name val="Arial Narrow"/>
    </font>
    <font>
      <b/>
      <sz val="12.0"/>
      <color theme="1"/>
      <name val="&quot;Arial Narrow&quot;"/>
    </font>
    <font>
      <sz val="12.0"/>
      <color theme="1"/>
      <name val="&quot;Arial Narrow&quot;"/>
    </font>
    <font>
      <b/>
      <sz val="14.0"/>
      <color theme="1"/>
      <name val="&quot;Arial Narrow&quot;"/>
    </font>
    <font>
      <color theme="1"/>
      <name val="&quot;Arial Narrow&quot;"/>
    </font>
    <font>
      <sz val="11.0"/>
      <color rgb="FFFF0000"/>
      <name val="&quot;Arial Narrow&quot;"/>
    </font>
    <font>
      <sz val="11.0"/>
      <color theme="1"/>
      <name val="&quot;Arial Narrow&quot;"/>
    </font>
    <font>
      <b/>
      <sz val="11.0"/>
      <color theme="1"/>
      <name val="Calibri"/>
    </font>
    <font>
      <b/>
      <i/>
      <sz val="12.0"/>
      <color theme="1"/>
      <name val="Arial"/>
    </font>
    <font>
      <sz val="9.0"/>
      <color theme="1"/>
      <name val="Arial Narrow"/>
    </font>
    <font>
      <b/>
      <color rgb="FF000000"/>
      <name val="Arial"/>
    </font>
    <font>
      <sz val="14.0"/>
      <color rgb="FFFF0000"/>
      <name val="Arial"/>
    </font>
    <font>
      <b/>
      <i/>
      <sz val="12.0"/>
      <color theme="1"/>
      <name val="Arial Narrow"/>
    </font>
    <font>
      <sz val="10.0"/>
      <color rgb="FFFF0000"/>
      <name val="Arial Narrow"/>
    </font>
    <font>
      <sz val="10.0"/>
      <color rgb="FFFF0000"/>
      <name val="Arial"/>
    </font>
    <font>
      <b/>
      <i/>
      <sz val="10.0"/>
      <color theme="1"/>
      <name val="Arial Narrow"/>
    </font>
    <font>
      <b/>
      <i/>
      <color theme="1"/>
      <name val="Arial Narrow"/>
    </font>
    <font>
      <i/>
      <color theme="1"/>
      <name val="Calibri"/>
      <scheme val="minor"/>
    </font>
    <font>
      <i/>
      <sz val="10.0"/>
      <color theme="1"/>
      <name val="Arial Narrow"/>
    </font>
    <font>
      <b/>
      <i/>
      <sz val="14.0"/>
      <color theme="1"/>
      <name val="Arial Narrow"/>
    </font>
    <font>
      <sz val="14.0"/>
      <color theme="1"/>
      <name val="Arial"/>
    </font>
    <font>
      <b/>
      <sz val="14.0"/>
      <color rgb="FFFFFFFF"/>
      <name val="Arial"/>
    </font>
    <font>
      <b/>
      <sz val="24.0"/>
      <color rgb="FFFFFFFF"/>
      <name val="Arial"/>
    </font>
    <font>
      <b/>
      <sz val="16.0"/>
      <color theme="1"/>
      <name val="Arial Narrow"/>
    </font>
  </fonts>
  <fills count="1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DBDBD"/>
        <bgColor rgb="FFBDBDBD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theme="0"/>
      </patternFill>
    </fill>
    <fill>
      <patternFill patternType="solid">
        <fgColor rgb="FFF3F3F3"/>
        <bgColor rgb="FFF3F3F3"/>
      </patternFill>
    </fill>
    <fill>
      <patternFill patternType="solid">
        <fgColor rgb="FFFFB1B1"/>
        <bgColor rgb="FFFFB1B1"/>
      </patternFill>
    </fill>
    <fill>
      <patternFill patternType="solid">
        <fgColor rgb="FF90FFFF"/>
        <bgColor rgb="FF90FFFF"/>
      </patternFill>
    </fill>
    <fill>
      <patternFill patternType="solid">
        <fgColor rgb="FFFF00FF"/>
        <bgColor rgb="FFFF00FF"/>
      </patternFill>
    </fill>
    <fill>
      <patternFill patternType="solid">
        <fgColor rgb="FF00FFFF"/>
        <bgColor rgb="FF00FFFF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9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right/>
      <top/>
      <bottom/>
    </border>
    <border>
      <bottom style="thin">
        <color rgb="FF000000"/>
      </bottom>
    </border>
    <border>
      <left style="double">
        <color rgb="FFFF0000"/>
      </left>
      <top style="double">
        <color rgb="FFFF0000"/>
      </top>
    </border>
    <border>
      <top style="double">
        <color rgb="FFFF0000"/>
      </top>
    </border>
    <border>
      <right style="double">
        <color rgb="FFFF0000"/>
      </right>
      <top style="double">
        <color rgb="FFFF0000"/>
      </top>
    </border>
    <border>
      <left style="double">
        <color rgb="FFFF0000"/>
      </left>
    </border>
    <border>
      <right style="double">
        <color rgb="FFFF0000"/>
      </right>
    </border>
    <border>
      <left style="thin">
        <color rgb="FF000000"/>
      </left>
      <right/>
      <top/>
    </border>
    <border>
      <left style="double">
        <color rgb="FFFF0000"/>
      </left>
      <bottom style="double">
        <color rgb="FFFF0000"/>
      </bottom>
    </border>
    <border>
      <bottom style="double">
        <color rgb="FFFF0000"/>
      </bottom>
    </border>
    <border>
      <right style="double">
        <color rgb="FFFF0000"/>
      </right>
      <bottom style="double">
        <color rgb="FFFF0000"/>
      </bottom>
    </border>
    <border>
      <left style="double">
        <color rgb="FF0000FF"/>
      </left>
      <top style="double">
        <color rgb="FF0000FF"/>
      </top>
    </border>
    <border>
      <top style="double">
        <color rgb="FF0000FF"/>
      </top>
    </border>
    <border>
      <right style="double">
        <color rgb="FF0000FF"/>
      </right>
      <top style="double">
        <color rgb="FF0000FF"/>
      </top>
    </border>
    <border>
      <left style="double">
        <color rgb="FF0000FF"/>
      </left>
    </border>
    <border>
      <right style="double">
        <color rgb="FF0000FF"/>
      </right>
    </border>
    <border>
      <left style="double">
        <color rgb="FF0000FF"/>
      </left>
      <bottom style="double">
        <color rgb="FF0000FF"/>
      </bottom>
    </border>
    <border>
      <bottom style="double">
        <color rgb="FF0000FF"/>
      </bottom>
    </border>
    <border>
      <right style="double">
        <color rgb="FF0000FF"/>
      </right>
      <bottom style="double">
        <color rgb="FF0000FF"/>
      </bottom>
    </border>
    <border>
      <left style="double">
        <color rgb="FF00FF00"/>
      </left>
      <top style="double">
        <color rgb="FF00FF00"/>
      </top>
    </border>
    <border>
      <top style="double">
        <color rgb="FF00FF00"/>
      </top>
    </border>
    <border>
      <right style="double">
        <color rgb="FF00FF00"/>
      </right>
      <top style="double">
        <color rgb="FF00FF00"/>
      </top>
    </border>
    <border>
      <left style="double">
        <color rgb="FF00FF00"/>
      </left>
    </border>
    <border>
      <right style="double">
        <color rgb="FF00FF00"/>
      </right>
    </border>
    <border>
      <left style="double">
        <color rgb="FF00FF00"/>
      </left>
      <bottom style="double">
        <color rgb="FF00FF00"/>
      </bottom>
    </border>
    <border>
      <bottom style="double">
        <color rgb="FF00FF00"/>
      </bottom>
    </border>
    <border>
      <right style="double">
        <color rgb="FF00FF00"/>
      </right>
      <bottom style="double">
        <color rgb="FF00FF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/>
    </border>
    <border>
      <left style="medium">
        <color rgb="FF000000"/>
      </left>
      <right/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6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0"/>
    </xf>
    <xf borderId="0" fillId="2" fontId="2" numFmtId="0" xfId="0" applyAlignment="1" applyFont="1">
      <alignment vertical="bottom"/>
    </xf>
    <xf borderId="0" fillId="0" fontId="3" numFmtId="0" xfId="0" applyAlignment="1" applyFont="1">
      <alignment horizontal="center" readingOrder="0" vertical="bottom"/>
    </xf>
    <xf borderId="0" fillId="3" fontId="4" numFmtId="0" xfId="0" applyAlignment="1" applyFill="1" applyFont="1">
      <alignment readingOrder="0" vertical="bottom"/>
    </xf>
    <xf borderId="0" fillId="0" fontId="5" numFmtId="0" xfId="0" applyAlignment="1" applyFont="1">
      <alignment horizontal="right" vertical="bottom"/>
    </xf>
    <xf borderId="0" fillId="0" fontId="2" numFmtId="0" xfId="0" applyAlignment="1" applyFont="1">
      <alignment vertical="bottom"/>
    </xf>
    <xf borderId="0" fillId="0" fontId="6" numFmtId="0" xfId="0" applyAlignment="1" applyFont="1">
      <alignment horizontal="center" shrinkToFit="0" vertical="bottom" wrapText="1"/>
    </xf>
    <xf borderId="0" fillId="0" fontId="2" numFmtId="0" xfId="0" applyAlignment="1" applyFont="1">
      <alignment vertical="bottom"/>
    </xf>
    <xf borderId="0" fillId="0" fontId="7" numFmtId="0" xfId="0" applyAlignment="1" applyFont="1">
      <alignment horizontal="center" readingOrder="0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horizontal="center" shrinkToFit="0" vertical="bottom" wrapText="1"/>
    </xf>
    <xf borderId="0" fillId="0" fontId="2" numFmtId="0" xfId="0" applyAlignment="1" applyFont="1">
      <alignment vertical="bottom"/>
    </xf>
    <xf borderId="0" fillId="0" fontId="8" numFmtId="0" xfId="0" applyAlignment="1" applyFont="1">
      <alignment horizontal="center" vertical="bottom"/>
    </xf>
    <xf borderId="1" fillId="0" fontId="8" numFmtId="0" xfId="0" applyAlignment="1" applyBorder="1" applyFont="1">
      <alignment shrinkToFit="0" vertical="bottom" wrapText="0"/>
    </xf>
    <xf borderId="0" fillId="2" fontId="2" numFmtId="0" xfId="0" applyAlignment="1" applyFont="1">
      <alignment vertical="bottom"/>
    </xf>
    <xf borderId="0" fillId="0" fontId="9" numFmtId="0" xfId="0" applyAlignment="1" applyFont="1">
      <alignment horizontal="center" vertical="bottom"/>
    </xf>
    <xf borderId="0" fillId="2" fontId="10" numFmtId="0" xfId="0" applyAlignment="1" applyFont="1">
      <alignment readingOrder="0"/>
    </xf>
    <xf borderId="1" fillId="4" fontId="11" numFmtId="0" xfId="0" applyAlignment="1" applyBorder="1" applyFill="1" applyFont="1">
      <alignment horizontal="center"/>
    </xf>
    <xf borderId="1" fillId="4" fontId="11" numFmtId="0" xfId="0" applyAlignment="1" applyBorder="1" applyFont="1">
      <alignment horizontal="center" shrinkToFit="0" wrapText="1"/>
    </xf>
    <xf borderId="1" fillId="4" fontId="12" numFmtId="0" xfId="0" applyAlignment="1" applyBorder="1" applyFont="1">
      <alignment horizontal="center" shrinkToFit="0" wrapText="1"/>
    </xf>
    <xf borderId="1" fillId="4" fontId="3" numFmtId="0" xfId="0" applyAlignment="1" applyBorder="1" applyFont="1">
      <alignment horizontal="center"/>
    </xf>
    <xf borderId="1" fillId="4" fontId="3" numFmtId="0" xfId="0" applyAlignment="1" applyBorder="1" applyFont="1">
      <alignment shrinkToFit="0" wrapText="0"/>
    </xf>
    <xf borderId="1" fillId="4" fontId="2" numFmtId="0" xfId="0" applyBorder="1" applyFont="1"/>
    <xf borderId="1" fillId="4" fontId="11" numFmtId="0" xfId="0" applyAlignment="1" applyBorder="1" applyFont="1">
      <alignment horizontal="center" shrinkToFit="0" wrapText="1"/>
    </xf>
    <xf borderId="1" fillId="4" fontId="3" numFmtId="0" xfId="0" applyAlignment="1" applyBorder="1" applyFont="1">
      <alignment horizontal="center"/>
    </xf>
    <xf borderId="1" fillId="0" fontId="8" numFmtId="0" xfId="0" applyAlignment="1" applyBorder="1" applyFont="1">
      <alignment horizontal="center" vertical="bottom"/>
    </xf>
    <xf borderId="1" fillId="5" fontId="8" numFmtId="0" xfId="0" applyAlignment="1" applyBorder="1" applyFill="1" applyFont="1">
      <alignment horizontal="center"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readingOrder="0" vertical="bottom"/>
    </xf>
    <xf borderId="1" fillId="0" fontId="2" numFmtId="49" xfId="0" applyAlignment="1" applyBorder="1" applyFont="1" applyNumberFormat="1">
      <alignment readingOrder="0" vertical="bottom"/>
    </xf>
    <xf borderId="1" fillId="0" fontId="8" numFmtId="49" xfId="0" applyAlignment="1" applyBorder="1" applyFont="1" applyNumberFormat="1">
      <alignment readingOrder="0" vertical="bottom"/>
    </xf>
    <xf borderId="0" fillId="6" fontId="2" numFmtId="0" xfId="0" applyAlignment="1" applyFill="1" applyFont="1">
      <alignment vertical="bottom"/>
    </xf>
    <xf borderId="0" fillId="0" fontId="5" numFmtId="0" xfId="0" applyAlignment="1" applyFont="1">
      <alignment horizontal="right" vertical="bottom"/>
    </xf>
    <xf borderId="1" fillId="0" fontId="8" numFmtId="49" xfId="0" applyAlignment="1" applyBorder="1" applyFont="1" applyNumberFormat="1">
      <alignment horizontal="center" readingOrder="0" vertical="bottom"/>
    </xf>
    <xf borderId="1" fillId="0" fontId="8" numFmtId="0" xfId="0" applyAlignment="1" applyBorder="1" applyFont="1">
      <alignment horizontal="center" readingOrder="0" vertical="bottom"/>
    </xf>
    <xf borderId="1" fillId="0" fontId="2" numFmtId="0" xfId="0" applyAlignment="1" applyBorder="1" applyFont="1">
      <alignment vertical="bottom"/>
    </xf>
    <xf borderId="0" fillId="6" fontId="2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6" fontId="2" numFmtId="49" xfId="0" applyAlignment="1" applyFont="1" applyNumberFormat="1">
      <alignment vertical="bottom"/>
    </xf>
    <xf borderId="0" fillId="0" fontId="2" numFmtId="49" xfId="0" applyAlignment="1" applyFont="1" applyNumberFormat="1">
      <alignment vertical="bottom"/>
    </xf>
    <xf borderId="0" fillId="0" fontId="13" numFmtId="0" xfId="0" applyAlignment="1" applyFont="1">
      <alignment vertical="bottom"/>
    </xf>
    <xf borderId="1" fillId="0" fontId="2" numFmtId="49" xfId="0" applyAlignment="1" applyBorder="1" applyFont="1" applyNumberFormat="1">
      <alignment vertical="bottom"/>
    </xf>
    <xf borderId="1" fillId="0" fontId="2" numFmtId="0" xfId="0" applyAlignment="1" applyBorder="1" applyFont="1">
      <alignment shrinkToFit="0" vertical="bottom" wrapText="0"/>
    </xf>
    <xf borderId="1" fillId="0" fontId="8" numFmtId="49" xfId="0" applyAlignment="1" applyBorder="1" applyFont="1" applyNumberFormat="1">
      <alignment vertical="bottom"/>
    </xf>
    <xf borderId="1" fillId="0" fontId="2" numFmtId="0" xfId="0" applyAlignment="1" applyBorder="1" applyFont="1">
      <alignment readingOrder="0" vertical="bottom"/>
    </xf>
    <xf borderId="1" fillId="0" fontId="2" numFmtId="0" xfId="0" applyAlignment="1" applyBorder="1" applyFont="1">
      <alignment vertical="bottom"/>
    </xf>
    <xf borderId="0" fillId="0" fontId="14" numFmtId="0" xfId="0" applyFont="1"/>
    <xf borderId="0" fillId="0" fontId="15" numFmtId="0" xfId="0" applyAlignment="1" applyFont="1">
      <alignment horizontal="center" vertical="center"/>
    </xf>
    <xf borderId="0" fillId="0" fontId="16" numFmtId="0" xfId="0" applyFont="1"/>
    <xf borderId="0" fillId="0" fontId="17" numFmtId="0" xfId="0" applyAlignment="1" applyFont="1">
      <alignment horizontal="center" readingOrder="0" shrinkToFit="0" vertical="center" wrapText="1"/>
    </xf>
    <xf borderId="2" fillId="7" fontId="18" numFmtId="0" xfId="0" applyAlignment="1" applyBorder="1" applyFill="1" applyFont="1">
      <alignment horizontal="center" shrinkToFit="0" vertical="center" wrapText="1"/>
    </xf>
    <xf borderId="3" fillId="0" fontId="19" numFmtId="0" xfId="0" applyBorder="1" applyFont="1"/>
    <xf borderId="4" fillId="0" fontId="19" numFmtId="0" xfId="0" applyBorder="1" applyFont="1"/>
    <xf borderId="5" fillId="0" fontId="9" numFmtId="0" xfId="0" applyAlignment="1" applyBorder="1" applyFont="1">
      <alignment horizontal="center"/>
    </xf>
    <xf borderId="5" fillId="0" fontId="19" numFmtId="0" xfId="0" applyBorder="1" applyFont="1"/>
    <xf borderId="0" fillId="0" fontId="16" numFmtId="0" xfId="0" applyAlignment="1" applyFont="1">
      <alignment readingOrder="0" shrinkToFit="0" vertical="center" wrapText="1"/>
    </xf>
    <xf borderId="0" fillId="0" fontId="16" numFmtId="0" xfId="0" applyAlignment="1" applyFont="1">
      <alignment shrinkToFit="0" vertical="center" wrapText="1"/>
    </xf>
    <xf borderId="0" fillId="0" fontId="16" numFmtId="0" xfId="0" applyAlignment="1" applyFont="1">
      <alignment horizontal="center" shrinkToFit="0" vertical="center" wrapText="1"/>
    </xf>
    <xf borderId="6" fillId="0" fontId="20" numFmtId="0" xfId="0" applyAlignment="1" applyBorder="1" applyFont="1">
      <alignment horizontal="center" shrinkToFit="0" vertical="center" wrapText="1"/>
    </xf>
    <xf borderId="7" fillId="0" fontId="18" numFmtId="0" xfId="0" applyAlignment="1" applyBorder="1" applyFont="1">
      <alignment horizontal="center" vertical="center"/>
    </xf>
    <xf borderId="8" fillId="0" fontId="19" numFmtId="0" xfId="0" applyBorder="1" applyFont="1"/>
    <xf borderId="0" fillId="0" fontId="17" numFmtId="0" xfId="0" applyAlignment="1" applyFont="1">
      <alignment horizontal="center" shrinkToFit="0" vertical="center" wrapText="1"/>
    </xf>
    <xf borderId="9" fillId="0" fontId="19" numFmtId="0" xfId="0" applyBorder="1" applyFont="1"/>
    <xf borderId="10" fillId="0" fontId="19" numFmtId="0" xfId="0" applyBorder="1" applyFont="1"/>
    <xf borderId="11" fillId="0" fontId="19" numFmtId="0" xfId="0" applyBorder="1" applyFont="1"/>
    <xf borderId="0" fillId="0" fontId="18" numFmtId="0" xfId="0" applyAlignment="1" applyFont="1">
      <alignment horizontal="center" shrinkToFit="0" vertical="center" wrapText="1"/>
    </xf>
    <xf borderId="0" fillId="8" fontId="21" numFmtId="0" xfId="0" applyAlignment="1" applyFill="1" applyFont="1">
      <alignment horizontal="center" readingOrder="0" vertical="center"/>
    </xf>
    <xf borderId="0" fillId="0" fontId="22" numFmtId="0" xfId="0" applyAlignment="1" applyFont="1">
      <alignment vertical="center"/>
    </xf>
    <xf borderId="12" fillId="0" fontId="19" numFmtId="0" xfId="0" applyBorder="1" applyFont="1"/>
    <xf borderId="13" fillId="0" fontId="19" numFmtId="0" xfId="0" applyBorder="1" applyFont="1"/>
    <xf borderId="14" fillId="0" fontId="19" numFmtId="0" xfId="0" applyBorder="1" applyFont="1"/>
    <xf borderId="0" fillId="9" fontId="14" numFmtId="0" xfId="0" applyFill="1" applyFont="1"/>
    <xf borderId="0" fillId="0" fontId="20" numFmtId="0" xfId="0" applyAlignment="1" applyFont="1">
      <alignment horizontal="center" shrinkToFit="0" vertical="center" wrapText="1"/>
    </xf>
    <xf borderId="0" fillId="0" fontId="18" numFmtId="0" xfId="0" applyAlignment="1" applyFont="1">
      <alignment horizontal="center" vertical="center"/>
    </xf>
    <xf borderId="0" fillId="0" fontId="18" numFmtId="0" xfId="0" applyAlignment="1" applyFont="1">
      <alignment shrinkToFit="0" vertical="center" wrapText="1"/>
    </xf>
    <xf borderId="5" fillId="0" fontId="18" numFmtId="0" xfId="0" applyAlignment="1" applyBorder="1" applyFont="1">
      <alignment shrinkToFit="0" vertical="center" wrapText="1"/>
    </xf>
    <xf borderId="15" fillId="0" fontId="23" numFmtId="0" xfId="0" applyAlignment="1" applyBorder="1" applyFont="1">
      <alignment horizontal="center" readingOrder="0" vertical="center"/>
    </xf>
    <xf borderId="15" fillId="0" fontId="16" numFmtId="0" xfId="0" applyBorder="1" applyFont="1"/>
    <xf borderId="16" fillId="10" fontId="21" numFmtId="0" xfId="0" applyAlignment="1" applyBorder="1" applyFill="1" applyFont="1">
      <alignment horizontal="center" readingOrder="0" vertical="center"/>
    </xf>
    <xf borderId="9" fillId="0" fontId="24" numFmtId="0" xfId="0" applyAlignment="1" applyBorder="1" applyFont="1">
      <alignment horizontal="left" shrinkToFit="0" vertical="top" wrapText="1"/>
    </xf>
    <xf borderId="6" fillId="0" fontId="20" numFmtId="0" xfId="0" applyAlignment="1" applyBorder="1" applyFont="1">
      <alignment horizontal="left" shrinkToFit="0" vertical="center" wrapText="1"/>
    </xf>
    <xf borderId="6" fillId="0" fontId="24" numFmtId="0" xfId="0" applyAlignment="1" applyBorder="1" applyFont="1">
      <alignment horizontal="left" shrinkToFit="0" vertical="top" wrapText="1"/>
    </xf>
    <xf borderId="6" fillId="10" fontId="21" numFmtId="0" xfId="0" applyAlignment="1" applyBorder="1" applyFont="1">
      <alignment horizontal="center" readingOrder="0" vertical="center"/>
    </xf>
    <xf borderId="17" fillId="0" fontId="19" numFmtId="0" xfId="0" applyBorder="1" applyFont="1"/>
    <xf borderId="18" fillId="0" fontId="19" numFmtId="0" xfId="0" applyBorder="1" applyFont="1"/>
    <xf borderId="0" fillId="0" fontId="25" numFmtId="0" xfId="0" applyAlignment="1" applyFont="1">
      <alignment horizontal="center"/>
    </xf>
    <xf borderId="19" fillId="0" fontId="19" numFmtId="0" xfId="0" applyBorder="1" applyFont="1"/>
    <xf borderId="0" fillId="0" fontId="26" numFmtId="0" xfId="0" applyAlignment="1" applyFont="1">
      <alignment horizontal="center" shrinkToFit="0" vertical="center" wrapText="1"/>
    </xf>
    <xf borderId="0" fillId="0" fontId="27" numFmtId="0" xfId="0" applyFont="1"/>
    <xf borderId="20" fillId="10" fontId="21" numFmtId="0" xfId="0" applyAlignment="1" applyBorder="1" applyFont="1">
      <alignment horizontal="center" readingOrder="0" vertical="center"/>
    </xf>
    <xf borderId="21" fillId="0" fontId="19" numFmtId="0" xfId="0" applyBorder="1" applyFont="1"/>
    <xf borderId="22" fillId="0" fontId="19" numFmtId="0" xfId="0" applyBorder="1" applyFont="1"/>
    <xf borderId="23" fillId="0" fontId="19" numFmtId="0" xfId="0" applyBorder="1" applyFont="1"/>
    <xf borderId="16" fillId="11" fontId="21" numFmtId="0" xfId="0" applyAlignment="1" applyBorder="1" applyFill="1" applyFont="1">
      <alignment horizontal="center" readingOrder="0" vertical="center"/>
    </xf>
    <xf borderId="24" fillId="0" fontId="24" numFmtId="0" xfId="0" applyAlignment="1" applyBorder="1" applyFont="1">
      <alignment horizontal="left" shrinkToFit="0" vertical="top" wrapText="1"/>
    </xf>
    <xf borderId="24" fillId="0" fontId="20" numFmtId="0" xfId="0" applyAlignment="1" applyBorder="1" applyFont="1">
      <alignment horizontal="left" shrinkToFit="0" vertical="center" wrapText="1"/>
    </xf>
    <xf borderId="21" fillId="10" fontId="28" numFmtId="0" xfId="0" applyAlignment="1" applyBorder="1" applyFont="1">
      <alignment horizontal="center" readingOrder="0" vertical="center"/>
    </xf>
    <xf borderId="0" fillId="0" fontId="20" numFmtId="0" xfId="0" applyAlignment="1" applyFont="1">
      <alignment horizontal="center"/>
    </xf>
    <xf borderId="0" fillId="0" fontId="17" numFmtId="0" xfId="0" applyAlignment="1" applyFont="1">
      <alignment horizontal="center"/>
    </xf>
    <xf borderId="16" fillId="0" fontId="27" numFmtId="0" xfId="0" applyBorder="1" applyFont="1"/>
    <xf borderId="18" fillId="10" fontId="29" numFmtId="0" xfId="0" applyAlignment="1" applyBorder="1" applyFont="1">
      <alignment horizontal="center" readingOrder="0" vertical="center"/>
    </xf>
    <xf borderId="9" fillId="0" fontId="20" numFmtId="0" xfId="0" applyAlignment="1" applyBorder="1" applyFont="1">
      <alignment horizontal="left" shrinkToFit="0" vertical="center" wrapText="1"/>
    </xf>
    <xf borderId="24" fillId="11" fontId="21" numFmtId="0" xfId="0" applyAlignment="1" applyBorder="1" applyFont="1">
      <alignment horizontal="center" readingOrder="0" vertical="center"/>
    </xf>
    <xf borderId="20" fillId="0" fontId="26" numFmtId="0" xfId="0" applyAlignment="1" applyBorder="1" applyFont="1">
      <alignment horizontal="center" shrinkToFit="0" vertical="center" wrapText="1"/>
    </xf>
    <xf borderId="18" fillId="0" fontId="27" numFmtId="0" xfId="0" applyBorder="1" applyFont="1"/>
    <xf borderId="25" fillId="0" fontId="19" numFmtId="0" xfId="0" applyBorder="1" applyFont="1"/>
    <xf borderId="0" fillId="0" fontId="25" numFmtId="0" xfId="0" applyAlignment="1" applyFont="1">
      <alignment horizontal="center" shrinkToFit="0" vertical="center" wrapText="1"/>
    </xf>
    <xf borderId="18" fillId="0" fontId="26" numFmtId="0" xfId="0" applyAlignment="1" applyBorder="1" applyFont="1">
      <alignment horizontal="center" shrinkToFit="0" vertical="center" wrapText="1"/>
    </xf>
    <xf borderId="18" fillId="8" fontId="27" numFmtId="0" xfId="0" applyBorder="1" applyFont="1"/>
    <xf borderId="15" fillId="10" fontId="21" numFmtId="0" xfId="0" applyAlignment="1" applyBorder="1" applyFont="1">
      <alignment horizontal="center" readingOrder="0" vertical="center"/>
    </xf>
    <xf borderId="18" fillId="8" fontId="21" numFmtId="0" xfId="0" applyAlignment="1" applyBorder="1" applyFont="1">
      <alignment horizontal="center" readingOrder="0" vertical="center"/>
    </xf>
    <xf borderId="17" fillId="10" fontId="24" numFmtId="0" xfId="0" applyAlignment="1" applyBorder="1" applyFont="1">
      <alignment horizontal="center" readingOrder="0" vertical="center"/>
    </xf>
    <xf borderId="26" fillId="0" fontId="20" numFmtId="0" xfId="0" applyAlignment="1" applyBorder="1" applyFont="1">
      <alignment horizontal="center"/>
    </xf>
    <xf borderId="25" fillId="0" fontId="26" numFmtId="0" xfId="0" applyAlignment="1" applyBorder="1" applyFont="1">
      <alignment horizontal="center" shrinkToFit="0" vertical="center" wrapText="1"/>
    </xf>
    <xf borderId="0" fillId="0" fontId="16" numFmtId="0" xfId="0" applyAlignment="1" applyFont="1">
      <alignment horizontal="center"/>
    </xf>
    <xf borderId="27" fillId="5" fontId="16" numFmtId="0" xfId="0" applyBorder="1" applyFont="1"/>
    <xf borderId="20" fillId="11" fontId="21" numFmtId="0" xfId="0" applyAlignment="1" applyBorder="1" applyFont="1">
      <alignment horizontal="center" readingOrder="0" vertical="center"/>
    </xf>
    <xf borderId="18" fillId="8" fontId="26" numFmtId="0" xfId="0" applyAlignment="1" applyBorder="1" applyFont="1">
      <alignment horizontal="center" shrinkToFit="0" vertical="center" wrapText="1"/>
    </xf>
    <xf borderId="0" fillId="5" fontId="16" numFmtId="0" xfId="0" applyFont="1"/>
    <xf borderId="26" fillId="0" fontId="26" numFmtId="0" xfId="0" applyAlignment="1" applyBorder="1" applyFont="1">
      <alignment horizontal="center" shrinkToFit="0" vertical="center" wrapText="1"/>
    </xf>
    <xf borderId="21" fillId="11" fontId="24" numFmtId="0" xfId="0" applyAlignment="1" applyBorder="1" applyFont="1">
      <alignment horizontal="center" readingOrder="0" vertical="center"/>
    </xf>
    <xf borderId="26" fillId="8" fontId="26" numFmtId="0" xfId="0" applyAlignment="1" applyBorder="1" applyFont="1">
      <alignment horizontal="center" shrinkToFit="0" vertical="center" wrapText="1"/>
    </xf>
    <xf borderId="18" fillId="11" fontId="24" numFmtId="0" xfId="0" applyAlignment="1" applyBorder="1" applyFont="1">
      <alignment horizontal="center" readingOrder="0" vertical="center"/>
    </xf>
    <xf borderId="0" fillId="8" fontId="26" numFmtId="0" xfId="0" applyAlignment="1" applyFont="1">
      <alignment horizontal="center" shrinkToFit="0" vertical="center" wrapText="1"/>
    </xf>
    <xf borderId="0" fillId="8" fontId="16" numFmtId="0" xfId="0" applyFont="1"/>
    <xf borderId="26" fillId="0" fontId="24" numFmtId="0" xfId="0" applyAlignment="1" applyBorder="1" applyFont="1">
      <alignment vertical="center"/>
    </xf>
    <xf borderId="26" fillId="0" fontId="19" numFmtId="0" xfId="0" applyBorder="1" applyFont="1"/>
    <xf borderId="20" fillId="0" fontId="19" numFmtId="0" xfId="0" applyBorder="1" applyFont="1"/>
    <xf borderId="16" fillId="0" fontId="24" numFmtId="0" xfId="0" applyAlignment="1" applyBorder="1" applyFont="1">
      <alignment horizontal="left" vertical="center"/>
    </xf>
    <xf borderId="0" fillId="0" fontId="17" numFmtId="0" xfId="0" applyAlignment="1" applyFont="1">
      <alignment horizontal="center" shrinkToFit="0" vertical="top" wrapText="1"/>
    </xf>
    <xf borderId="0" fillId="0" fontId="17" numFmtId="0" xfId="0" applyAlignment="1" applyFont="1">
      <alignment horizontal="center" readingOrder="0" shrinkToFit="0" vertical="top" wrapText="1"/>
    </xf>
    <xf borderId="28" fillId="0" fontId="19" numFmtId="0" xfId="0" applyBorder="1" applyFont="1"/>
    <xf borderId="18" fillId="0" fontId="16" numFmtId="0" xfId="0" applyBorder="1" applyFont="1"/>
    <xf borderId="0" fillId="0" fontId="2" numFmtId="0" xfId="0" applyAlignment="1" applyFont="1">
      <alignment vertical="top"/>
    </xf>
    <xf borderId="29" fillId="0" fontId="24" numFmtId="0" xfId="0" applyAlignment="1" applyBorder="1" applyFont="1">
      <alignment horizontal="left" shrinkToFit="0" vertical="center" wrapText="1"/>
    </xf>
    <xf borderId="30" fillId="0" fontId="19" numFmtId="0" xfId="0" applyBorder="1" applyFont="1"/>
    <xf borderId="31" fillId="0" fontId="19" numFmtId="0" xfId="0" applyBorder="1" applyFont="1"/>
    <xf borderId="32" fillId="0" fontId="19" numFmtId="0" xfId="0" applyBorder="1" applyFont="1"/>
    <xf borderId="33" fillId="0" fontId="19" numFmtId="0" xfId="0" applyBorder="1" applyFont="1"/>
    <xf borderId="21" fillId="10" fontId="30" numFmtId="0" xfId="0" applyAlignment="1" applyBorder="1" applyFont="1">
      <alignment horizontal="center" readingOrder="0" vertical="center"/>
    </xf>
    <xf borderId="34" fillId="8" fontId="16" numFmtId="0" xfId="0" applyAlignment="1" applyBorder="1" applyFont="1">
      <alignment horizontal="center" readingOrder="0"/>
    </xf>
    <xf borderId="16" fillId="8" fontId="26" numFmtId="0" xfId="0" applyAlignment="1" applyBorder="1" applyFont="1">
      <alignment horizontal="center" shrinkToFit="0" vertical="center" wrapText="1"/>
    </xf>
    <xf borderId="18" fillId="10" fontId="24" numFmtId="0" xfId="0" applyAlignment="1" applyBorder="1" applyFont="1">
      <alignment horizontal="center" readingOrder="0" vertical="center"/>
    </xf>
    <xf borderId="18" fillId="0" fontId="17" numFmtId="0" xfId="0" applyAlignment="1" applyBorder="1" applyFont="1">
      <alignment horizontal="center" shrinkToFit="0" vertical="top" wrapText="1"/>
    </xf>
    <xf borderId="15" fillId="7" fontId="21" numFmtId="0" xfId="0" applyAlignment="1" applyBorder="1" applyFont="1">
      <alignment horizontal="center" readingOrder="0" vertical="center"/>
    </xf>
    <xf borderId="35" fillId="0" fontId="19" numFmtId="0" xfId="0" applyBorder="1" applyFont="1"/>
    <xf borderId="36" fillId="0" fontId="19" numFmtId="0" xfId="0" applyBorder="1" applyFont="1"/>
    <xf borderId="37" fillId="0" fontId="19" numFmtId="0" xfId="0" applyBorder="1" applyFont="1"/>
    <xf borderId="0" fillId="2" fontId="31" numFmtId="0" xfId="0" applyAlignment="1" applyFont="1">
      <alignment horizontal="center" readingOrder="0" vertical="center"/>
    </xf>
    <xf borderId="28" fillId="0" fontId="17" numFmtId="0" xfId="0" applyAlignment="1" applyBorder="1" applyFont="1">
      <alignment horizontal="center"/>
    </xf>
    <xf borderId="0" fillId="0" fontId="32" numFmtId="0" xfId="0" applyAlignment="1" applyFont="1">
      <alignment horizontal="center" shrinkToFit="0" vertical="top" wrapText="1"/>
    </xf>
    <xf borderId="0" fillId="8" fontId="25" numFmtId="0" xfId="0" applyAlignment="1" applyFont="1">
      <alignment horizontal="center"/>
    </xf>
    <xf borderId="17" fillId="7" fontId="30" numFmtId="0" xfId="0" applyAlignment="1" applyBorder="1" applyFont="1">
      <alignment horizontal="center" readingOrder="0" vertical="center"/>
    </xf>
    <xf borderId="26" fillId="0" fontId="27" numFmtId="0" xfId="0" applyBorder="1" applyFont="1"/>
    <xf borderId="17" fillId="7" fontId="24" numFmtId="0" xfId="0" applyAlignment="1" applyBorder="1" applyFont="1">
      <alignment horizontal="center" readingOrder="0" vertical="center"/>
    </xf>
    <xf borderId="18" fillId="0" fontId="16" numFmtId="0" xfId="0" applyAlignment="1" applyBorder="1" applyFont="1">
      <alignment vertical="top"/>
    </xf>
    <xf borderId="0" fillId="0" fontId="16" numFmtId="49" xfId="0" applyAlignment="1" applyFont="1" applyNumberFormat="1">
      <alignment horizontal="center" vertical="top"/>
    </xf>
    <xf borderId="0" fillId="0" fontId="25" numFmtId="0" xfId="0" applyAlignment="1" applyFont="1">
      <alignment horizontal="center" vertical="top"/>
    </xf>
    <xf borderId="38" fillId="0" fontId="33" numFmtId="0" xfId="0" applyAlignment="1" applyBorder="1" applyFont="1">
      <alignment shrinkToFit="0" vertical="center" wrapText="1"/>
    </xf>
    <xf borderId="39" fillId="0" fontId="19" numFmtId="0" xfId="0" applyBorder="1" applyFont="1"/>
    <xf borderId="40" fillId="0" fontId="19" numFmtId="0" xfId="0" applyBorder="1" applyFont="1"/>
    <xf borderId="21" fillId="11" fontId="30" numFmtId="0" xfId="0" applyAlignment="1" applyBorder="1" applyFont="1">
      <alignment horizontal="center" readingOrder="0" vertical="center"/>
    </xf>
    <xf borderId="41" fillId="0" fontId="19" numFmtId="0" xfId="0" applyBorder="1" applyFont="1"/>
    <xf borderId="42" fillId="0" fontId="19" numFmtId="0" xfId="0" applyBorder="1" applyFont="1"/>
    <xf borderId="0" fillId="0" fontId="16" numFmtId="0" xfId="0" applyAlignment="1" applyFont="1">
      <alignment vertical="top"/>
    </xf>
    <xf borderId="0" fillId="8" fontId="25" numFmtId="0" xfId="0" applyAlignment="1" applyFont="1">
      <alignment horizontal="center" shrinkToFit="0" vertical="center" wrapText="1"/>
    </xf>
    <xf borderId="16" fillId="0" fontId="22" numFmtId="0" xfId="0" applyAlignment="1" applyBorder="1" applyFont="1">
      <alignment horizontal="left" vertical="center"/>
    </xf>
    <xf borderId="43" fillId="0" fontId="19" numFmtId="0" xfId="0" applyBorder="1" applyFont="1"/>
    <xf borderId="44" fillId="0" fontId="19" numFmtId="0" xfId="0" applyBorder="1" applyFont="1"/>
    <xf borderId="45" fillId="0" fontId="19" numFmtId="0" xfId="0" applyBorder="1" applyFont="1"/>
    <xf borderId="0" fillId="5" fontId="14" numFmtId="0" xfId="0" applyFont="1"/>
    <xf borderId="0" fillId="0" fontId="17" numFmtId="0" xfId="0" applyFont="1"/>
    <xf borderId="0" fillId="0" fontId="18" numFmtId="0" xfId="0" applyFont="1"/>
    <xf borderId="0" fillId="0" fontId="24" numFmtId="0" xfId="0" applyAlignment="1" applyFont="1">
      <alignment horizontal="center"/>
    </xf>
    <xf borderId="18" fillId="0" fontId="17" numFmtId="0" xfId="0" applyAlignment="1" applyBorder="1" applyFont="1">
      <alignment vertical="top"/>
    </xf>
    <xf borderId="0" fillId="0" fontId="17" numFmtId="0" xfId="0" applyAlignment="1" applyFont="1">
      <alignment horizontal="center" vertical="top"/>
    </xf>
    <xf borderId="46" fillId="0" fontId="31" numFmtId="0" xfId="0" applyAlignment="1" applyBorder="1" applyFont="1">
      <alignment shrinkToFit="0" vertical="center" wrapText="1"/>
    </xf>
    <xf borderId="47" fillId="0" fontId="19" numFmtId="0" xfId="0" applyBorder="1" applyFont="1"/>
    <xf borderId="48" fillId="0" fontId="19" numFmtId="0" xfId="0" applyBorder="1" applyFont="1"/>
    <xf borderId="49" fillId="0" fontId="19" numFmtId="0" xfId="0" applyBorder="1" applyFont="1"/>
    <xf borderId="50" fillId="0" fontId="19" numFmtId="0" xfId="0" applyBorder="1" applyFont="1"/>
    <xf borderId="16" fillId="0" fontId="26" numFmtId="0" xfId="0" applyAlignment="1" applyBorder="1" applyFont="1">
      <alignment horizontal="center" shrinkToFit="0" vertical="center" wrapText="1"/>
    </xf>
    <xf borderId="18" fillId="0" fontId="16" numFmtId="0" xfId="0" applyAlignment="1" applyBorder="1" applyFont="1">
      <alignment horizontal="center" vertical="top"/>
    </xf>
    <xf borderId="51" fillId="0" fontId="19" numFmtId="0" xfId="0" applyBorder="1" applyFont="1"/>
    <xf borderId="52" fillId="0" fontId="19" numFmtId="0" xfId="0" applyBorder="1" applyFont="1"/>
    <xf borderId="53" fillId="0" fontId="19" numFmtId="0" xfId="0" applyBorder="1" applyFont="1"/>
    <xf borderId="17" fillId="10" fontId="21" numFmtId="0" xfId="0" applyAlignment="1" applyBorder="1" applyFont="1">
      <alignment horizontal="center" readingOrder="0" vertical="center"/>
    </xf>
    <xf borderId="0" fillId="5" fontId="14" numFmtId="0" xfId="0" applyAlignment="1" applyFont="1">
      <alignment readingOrder="0"/>
    </xf>
    <xf borderId="18" fillId="0" fontId="17" numFmtId="0" xfId="0" applyAlignment="1" applyBorder="1" applyFont="1">
      <alignment horizontal="center"/>
    </xf>
    <xf borderId="18" fillId="11" fontId="21" numFmtId="0" xfId="0" applyAlignment="1" applyBorder="1" applyFont="1">
      <alignment horizontal="center" readingOrder="0" vertical="center"/>
    </xf>
    <xf borderId="0" fillId="0" fontId="24" numFmtId="0" xfId="0" applyFont="1"/>
    <xf borderId="21" fillId="10" fontId="21" numFmtId="0" xfId="0" applyAlignment="1" applyBorder="1" applyFont="1">
      <alignment horizontal="center" readingOrder="0" vertical="center"/>
    </xf>
    <xf borderId="18" fillId="10" fontId="21" numFmtId="0" xfId="0" applyAlignment="1" applyBorder="1" applyFont="1">
      <alignment horizontal="center" readingOrder="0" vertical="center"/>
    </xf>
    <xf borderId="0" fillId="0" fontId="24" numFmtId="0" xfId="0" applyAlignment="1" applyFont="1">
      <alignment vertical="center"/>
    </xf>
    <xf borderId="15" fillId="11" fontId="21" numFmtId="0" xfId="0" applyAlignment="1" applyBorder="1" applyFont="1">
      <alignment horizontal="center" readingOrder="0" vertical="center"/>
    </xf>
    <xf borderId="25" fillId="0" fontId="17" numFmtId="0" xfId="0" applyAlignment="1" applyBorder="1" applyFont="1">
      <alignment horizontal="center"/>
    </xf>
    <xf borderId="17" fillId="11" fontId="24" numFmtId="0" xfId="0" applyAlignment="1" applyBorder="1" applyFont="1">
      <alignment horizontal="center" readingOrder="0" vertical="center"/>
    </xf>
    <xf borderId="0" fillId="0" fontId="16" numFmtId="49" xfId="0" applyFont="1" applyNumberFormat="1"/>
    <xf borderId="0" fillId="0" fontId="20" numFmtId="0" xfId="0" applyFont="1"/>
    <xf borderId="0" fillId="0" fontId="17" numFmtId="0" xfId="0" applyAlignment="1" applyFont="1">
      <alignment shrinkToFit="0" wrapText="1"/>
    </xf>
    <xf borderId="0" fillId="0" fontId="34" numFmtId="0" xfId="0" applyAlignment="1" applyFont="1">
      <alignment readingOrder="0"/>
    </xf>
    <xf borderId="0" fillId="0" fontId="21" numFmtId="0" xfId="0" applyAlignment="1" applyFont="1">
      <alignment readingOrder="0"/>
    </xf>
    <xf borderId="0" fillId="0" fontId="14" numFmtId="0" xfId="0" applyAlignment="1" applyFont="1">
      <alignment readingOrder="0" vertical="center"/>
    </xf>
    <xf borderId="0" fillId="0" fontId="14" numFmtId="0" xfId="0" applyAlignment="1" applyFont="1">
      <alignment readingOrder="0"/>
    </xf>
    <xf borderId="0" fillId="0" fontId="6" numFmtId="0" xfId="0" applyAlignment="1" applyFont="1">
      <alignment readingOrder="0" shrinkToFit="0" vertical="center" wrapText="1"/>
    </xf>
    <xf borderId="0" fillId="0" fontId="26" numFmtId="0" xfId="0" applyAlignment="1" applyFont="1">
      <alignment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6" numFmtId="0" xfId="0" applyAlignment="1" applyFont="1">
      <alignment shrinkToFit="0" vertical="center" wrapText="1"/>
    </xf>
    <xf borderId="0" fillId="0" fontId="35" numFmtId="0" xfId="0" applyAlignment="1" applyFont="1">
      <alignment horizontal="center" vertical="center"/>
    </xf>
    <xf borderId="0" fillId="0" fontId="26" numFmtId="0" xfId="0" applyAlignment="1" applyFont="1">
      <alignment horizontal="center" vertical="center"/>
    </xf>
    <xf borderId="0" fillId="0" fontId="26" numFmtId="49" xfId="0" applyAlignment="1" applyFont="1" applyNumberFormat="1">
      <alignment horizontal="center" vertical="center"/>
    </xf>
    <xf borderId="0" fillId="0" fontId="25" numFmtId="0" xfId="0" applyAlignment="1" applyFont="1">
      <alignment horizontal="center" readingOrder="0" vertical="center"/>
    </xf>
    <xf borderId="0" fillId="0" fontId="25" numFmtId="0" xfId="0" applyAlignment="1" applyFont="1">
      <alignment horizontal="center" vertical="center"/>
    </xf>
    <xf borderId="54" fillId="0" fontId="20" numFmtId="0" xfId="0" applyAlignment="1" applyBorder="1" applyFont="1">
      <alignment horizontal="center" shrinkToFit="0" vertical="top" wrapText="1"/>
    </xf>
    <xf borderId="55" fillId="0" fontId="36" numFmtId="0" xfId="0" applyAlignment="1" applyBorder="1" applyFont="1">
      <alignment horizontal="center" shrinkToFit="0" vertical="center" wrapText="1"/>
    </xf>
    <xf borderId="56" fillId="0" fontId="37" numFmtId="0" xfId="0" applyAlignment="1" applyBorder="1" applyFont="1">
      <alignment horizontal="center" shrinkToFit="0" vertical="center" wrapText="1"/>
    </xf>
    <xf borderId="56" fillId="0" fontId="20" numFmtId="0" xfId="0" applyAlignment="1" applyBorder="1" applyFont="1">
      <alignment horizontal="center" shrinkToFit="0" vertical="center" wrapText="1"/>
    </xf>
    <xf borderId="57" fillId="0" fontId="20" numFmtId="0" xfId="0" applyAlignment="1" applyBorder="1" applyFont="1">
      <alignment horizontal="center" shrinkToFit="0" vertical="center" wrapText="1"/>
    </xf>
    <xf borderId="55" fillId="0" fontId="19" numFmtId="0" xfId="0" applyBorder="1" applyFont="1"/>
    <xf borderId="56" fillId="0" fontId="37" numFmtId="49" xfId="0" applyAlignment="1" applyBorder="1" applyFont="1" applyNumberFormat="1">
      <alignment horizontal="center" shrinkToFit="0" vertical="center" wrapText="1"/>
    </xf>
    <xf borderId="58" fillId="0" fontId="37" numFmtId="49" xfId="0" applyAlignment="1" applyBorder="1" applyFont="1" applyNumberFormat="1">
      <alignment horizontal="center" shrinkToFit="0" vertical="center" wrapText="1"/>
    </xf>
    <xf borderId="59" fillId="0" fontId="19" numFmtId="0" xfId="0" applyBorder="1" applyFont="1"/>
    <xf borderId="60" fillId="0" fontId="19" numFmtId="0" xfId="0" applyBorder="1" applyFont="1"/>
    <xf borderId="61" fillId="0" fontId="19" numFmtId="0" xfId="0" applyBorder="1" applyFont="1"/>
    <xf borderId="62" fillId="0" fontId="19" numFmtId="0" xfId="0" applyBorder="1" applyFont="1"/>
    <xf borderId="63" fillId="0" fontId="19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56" fillId="10" fontId="21" numFmtId="0" xfId="0" applyAlignment="1" applyBorder="1" applyFont="1">
      <alignment horizontal="center" readingOrder="0" vertical="center"/>
    </xf>
    <xf borderId="56" fillId="0" fontId="16" numFmtId="0" xfId="0" applyAlignment="1" applyBorder="1" applyFont="1">
      <alignment horizontal="left" shrinkToFit="0" vertical="center" wrapText="1"/>
    </xf>
    <xf borderId="56" fillId="0" fontId="16" numFmtId="0" xfId="0" applyAlignment="1" applyBorder="1" applyFont="1">
      <alignment horizontal="center" shrinkToFit="0" vertical="center" wrapText="1"/>
    </xf>
    <xf borderId="56" fillId="0" fontId="24" numFmtId="0" xfId="0" applyAlignment="1" applyBorder="1" applyFont="1">
      <alignment horizontal="center" shrinkToFit="0" vertical="center" wrapText="1"/>
    </xf>
    <xf borderId="56" fillId="0" fontId="24" numFmtId="49" xfId="0" applyAlignment="1" applyBorder="1" applyFont="1" applyNumberFormat="1">
      <alignment horizontal="center" shrinkToFit="0" vertical="center" wrapText="1"/>
    </xf>
    <xf borderId="56" fillId="0" fontId="20" numFmtId="49" xfId="0" applyAlignment="1" applyBorder="1" applyFont="1" applyNumberFormat="1">
      <alignment horizontal="center" shrinkToFit="0" vertical="center" wrapText="1"/>
    </xf>
    <xf borderId="58" fillId="0" fontId="20" numFmtId="0" xfId="0" applyAlignment="1" applyBorder="1" applyFont="1">
      <alignment horizontal="center" shrinkToFit="0" vertical="center" wrapText="1"/>
    </xf>
    <xf borderId="64" fillId="0" fontId="6" numFmtId="0" xfId="0" applyAlignment="1" applyBorder="1" applyFont="1">
      <alignment horizontal="center" shrinkToFit="0" vertical="center" wrapText="1"/>
    </xf>
    <xf borderId="65" fillId="0" fontId="19" numFmtId="0" xfId="0" applyBorder="1" applyFont="1"/>
    <xf borderId="15" fillId="0" fontId="16" numFmtId="0" xfId="0" applyAlignment="1" applyBorder="1" applyFont="1">
      <alignment horizontal="left" shrinkToFit="0" vertical="center" wrapText="1"/>
    </xf>
    <xf borderId="15" fillId="0" fontId="16" numFmtId="0" xfId="0" applyAlignment="1" applyBorder="1" applyFont="1">
      <alignment horizontal="center" shrinkToFit="0" vertical="center" wrapText="1"/>
    </xf>
    <xf borderId="15" fillId="0" fontId="24" numFmtId="0" xfId="0" applyAlignment="1" applyBorder="1" applyFont="1">
      <alignment horizontal="center" shrinkToFit="0" vertical="center" wrapText="1"/>
    </xf>
    <xf borderId="15" fillId="0" fontId="20" numFmtId="0" xfId="0" applyAlignment="1" applyBorder="1" applyFont="1">
      <alignment horizontal="center" shrinkToFit="0" vertical="center" wrapText="1"/>
    </xf>
    <xf borderId="66" fillId="0" fontId="20" numFmtId="0" xfId="0" applyAlignment="1" applyBorder="1" applyFont="1">
      <alignment horizontal="center" shrinkToFit="0" vertical="center" wrapText="1"/>
    </xf>
    <xf borderId="58" fillId="0" fontId="16" numFmtId="0" xfId="0" applyAlignment="1" applyBorder="1" applyFont="1">
      <alignment horizontal="center" shrinkToFit="0" vertical="center" wrapText="1"/>
    </xf>
    <xf borderId="17" fillId="0" fontId="24" numFmtId="0" xfId="0" applyAlignment="1" applyBorder="1" applyFont="1">
      <alignment horizontal="center" shrinkToFit="0" vertical="center" wrapText="1"/>
    </xf>
    <xf borderId="17" fillId="0" fontId="24" numFmtId="49" xfId="0" applyAlignment="1" applyBorder="1" applyFont="1" applyNumberFormat="1">
      <alignment horizontal="center" shrinkToFit="0" vertical="center" wrapText="1"/>
    </xf>
    <xf borderId="17" fillId="0" fontId="20" numFmtId="49" xfId="0" applyAlignment="1" applyBorder="1" applyFont="1" applyNumberFormat="1">
      <alignment horizontal="center" shrinkToFit="0" vertical="center" wrapText="1"/>
    </xf>
    <xf borderId="67" fillId="0" fontId="20" numFmtId="0" xfId="0" applyAlignment="1" applyBorder="1" applyFont="1">
      <alignment horizontal="center" shrinkToFit="0" vertical="center" wrapText="1"/>
    </xf>
    <xf borderId="15" fillId="0" fontId="24" numFmtId="49" xfId="0" applyAlignment="1" applyBorder="1" applyFont="1" applyNumberFormat="1">
      <alignment horizontal="center" shrinkToFit="0" vertical="center" wrapText="1"/>
    </xf>
    <xf borderId="15" fillId="0" fontId="20" numFmtId="49" xfId="0" applyAlignment="1" applyBorder="1" applyFont="1" applyNumberFormat="1">
      <alignment horizontal="center" shrinkToFit="0" vertical="center" wrapText="1"/>
    </xf>
    <xf borderId="66" fillId="0" fontId="16" numFmtId="0" xfId="0" applyAlignment="1" applyBorder="1" applyFont="1">
      <alignment horizontal="center" shrinkToFit="0" vertical="center" wrapText="1"/>
    </xf>
    <xf borderId="10" fillId="0" fontId="16" numFmtId="0" xfId="0" applyBorder="1" applyFont="1"/>
    <xf borderId="11" fillId="0" fontId="26" numFmtId="0" xfId="0" applyAlignment="1" applyBorder="1" applyFont="1">
      <alignment horizontal="center" vertical="center"/>
    </xf>
    <xf borderId="55" fillId="0" fontId="20" numFmtId="0" xfId="0" applyAlignment="1" applyBorder="1" applyFont="1">
      <alignment horizontal="center" shrinkToFit="0" vertical="top" wrapText="1"/>
    </xf>
    <xf borderId="57" fillId="0" fontId="37" numFmtId="0" xfId="0" applyAlignment="1" applyBorder="1" applyFont="1">
      <alignment horizontal="center" shrinkToFit="0" vertical="center" wrapText="1"/>
    </xf>
    <xf borderId="55" fillId="0" fontId="6" numFmtId="0" xfId="0" applyAlignment="1" applyBorder="1" applyFont="1">
      <alignment horizontal="center" shrinkToFit="0" vertical="center" wrapText="1"/>
    </xf>
    <xf borderId="57" fillId="0" fontId="6" numFmtId="0" xfId="0" applyAlignment="1" applyBorder="1" applyFont="1">
      <alignment horizontal="center" shrinkToFit="0" vertical="center" wrapText="1"/>
    </xf>
    <xf borderId="56" fillId="0" fontId="6" numFmtId="0" xfId="0" applyAlignment="1" applyBorder="1" applyFont="1">
      <alignment horizontal="center" shrinkToFit="0" vertical="center" wrapText="1"/>
    </xf>
    <xf borderId="5" fillId="0" fontId="18" numFmtId="49" xfId="0" applyAlignment="1" applyBorder="1" applyFont="1" applyNumberFormat="1">
      <alignment horizontal="center" vertical="center"/>
    </xf>
    <xf borderId="5" fillId="0" fontId="6" numFmtId="49" xfId="0" applyAlignment="1" applyBorder="1" applyFont="1" applyNumberFormat="1">
      <alignment vertical="center"/>
    </xf>
    <xf borderId="5" fillId="0" fontId="18" numFmtId="49" xfId="0" applyAlignment="1" applyBorder="1" applyFont="1" applyNumberFormat="1">
      <alignment vertical="center"/>
    </xf>
    <xf borderId="5" fillId="0" fontId="18" numFmtId="0" xfId="0" applyAlignment="1" applyBorder="1" applyFont="1">
      <alignment horizontal="center" vertical="center"/>
    </xf>
    <xf borderId="0" fillId="0" fontId="6" numFmtId="49" xfId="0" applyAlignment="1" applyFont="1" applyNumberFormat="1">
      <alignment horizontal="center" vertical="center"/>
    </xf>
    <xf borderId="5" fillId="0" fontId="18" numFmtId="49" xfId="0" applyAlignment="1" applyBorder="1" applyFont="1" applyNumberFormat="1">
      <alignment vertical="top"/>
    </xf>
    <xf borderId="0" fillId="0" fontId="6" numFmtId="0" xfId="0" applyAlignment="1" applyFont="1">
      <alignment horizont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center" vertical="top"/>
    </xf>
    <xf borderId="17" fillId="0" fontId="6" numFmtId="0" xfId="0" applyAlignment="1" applyBorder="1" applyFont="1">
      <alignment horizontal="center" shrinkToFit="0" vertical="center" wrapText="1"/>
    </xf>
    <xf borderId="17" fillId="0" fontId="20" numFmtId="0" xfId="0" applyAlignment="1" applyBorder="1" applyFont="1">
      <alignment horizontal="center" shrinkToFit="0" vertical="center" wrapText="1"/>
    </xf>
    <xf borderId="0" fillId="0" fontId="38" numFmtId="0" xfId="0" applyAlignment="1" applyFont="1">
      <alignment horizontal="center" shrinkToFit="0" wrapText="1"/>
    </xf>
    <xf borderId="0" fillId="0" fontId="6" numFmtId="0" xfId="0" applyAlignment="1" applyFont="1">
      <alignment horizontal="right" shrinkToFit="0" wrapText="1"/>
    </xf>
    <xf borderId="0" fillId="0" fontId="39" numFmtId="0" xfId="0" applyAlignment="1" applyFont="1">
      <alignment shrinkToFit="0" wrapText="1"/>
    </xf>
    <xf borderId="1" fillId="0" fontId="40" numFmtId="0" xfId="0" applyAlignment="1" applyBorder="1" applyFont="1">
      <alignment horizontal="center"/>
    </xf>
    <xf borderId="1" fillId="0" fontId="39" numFmtId="0" xfId="0" applyAlignment="1" applyBorder="1" applyFont="1">
      <alignment horizontal="center"/>
    </xf>
    <xf borderId="1" fillId="0" fontId="39" numFmtId="49" xfId="0" applyAlignment="1" applyBorder="1" applyFont="1" applyNumberFormat="1">
      <alignment horizontal="center"/>
    </xf>
    <xf borderId="1" fillId="0" fontId="39" numFmtId="49" xfId="0" applyAlignment="1" applyBorder="1" applyFont="1" applyNumberFormat="1">
      <alignment horizontal="center" vertical="center"/>
    </xf>
    <xf borderId="1" fillId="0" fontId="39" numFmtId="49" xfId="0" applyAlignment="1" applyBorder="1" applyFont="1" applyNumberFormat="1">
      <alignment horizontal="left"/>
    </xf>
    <xf borderId="1" fillId="0" fontId="38" numFmtId="0" xfId="0" applyAlignment="1" applyBorder="1" applyFont="1">
      <alignment horizontal="center"/>
    </xf>
    <xf borderId="1" fillId="0" fontId="2" numFmtId="0" xfId="0" applyAlignment="1" applyBorder="1" applyFont="1">
      <alignment horizontal="left" vertical="top"/>
    </xf>
    <xf borderId="68" fillId="0" fontId="41" numFmtId="0" xfId="0" applyAlignment="1" applyBorder="1" applyFont="1">
      <alignment horizontal="center" shrinkToFit="0" vertical="top" wrapText="1"/>
    </xf>
    <xf borderId="1" fillId="0" fontId="42" numFmtId="0" xfId="0" applyAlignment="1" applyBorder="1" applyFont="1">
      <alignment horizontal="center" shrinkToFit="0" wrapText="1"/>
    </xf>
    <xf borderId="68" fillId="0" fontId="43" numFmtId="0" xfId="0" applyAlignment="1" applyBorder="1" applyFont="1">
      <alignment horizontal="center" shrinkToFit="0" vertical="center" wrapText="1"/>
    </xf>
    <xf borderId="68" fillId="0" fontId="41" numFmtId="0" xfId="0" applyAlignment="1" applyBorder="1" applyFont="1">
      <alignment horizontal="center" shrinkToFit="0" wrapText="1"/>
    </xf>
    <xf borderId="69" fillId="0" fontId="41" numFmtId="0" xfId="0" applyAlignment="1" applyBorder="1" applyFont="1">
      <alignment horizontal="center" readingOrder="0" shrinkToFit="0" vertical="center" wrapText="1"/>
    </xf>
    <xf borderId="70" fillId="0" fontId="19" numFmtId="0" xfId="0" applyBorder="1" applyFont="1"/>
    <xf borderId="68" fillId="0" fontId="43" numFmtId="0" xfId="0" applyAlignment="1" applyBorder="1" applyFont="1">
      <alignment horizontal="center" shrinkToFit="0" wrapText="1"/>
    </xf>
    <xf borderId="68" fillId="0" fontId="43" numFmtId="49" xfId="0" applyAlignment="1" applyBorder="1" applyFont="1" applyNumberFormat="1">
      <alignment horizontal="center" shrinkToFit="0" wrapText="1"/>
    </xf>
    <xf borderId="71" fillId="0" fontId="43" numFmtId="49" xfId="0" applyAlignment="1" applyBorder="1" applyFont="1" applyNumberFormat="1">
      <alignment horizontal="center" shrinkToFit="0" wrapText="1"/>
    </xf>
    <xf borderId="1" fillId="0" fontId="41" numFmtId="0" xfId="0" applyAlignment="1" applyBorder="1" applyFont="1">
      <alignment horizontal="center" shrinkToFit="0" vertical="top" wrapText="1"/>
    </xf>
    <xf borderId="68" fillId="0" fontId="42" numFmtId="0" xfId="0" applyAlignment="1" applyBorder="1" applyFont="1">
      <alignment horizontal="center" shrinkToFit="0" wrapText="1"/>
    </xf>
    <xf borderId="69" fillId="0" fontId="41" numFmtId="0" xfId="0" applyAlignment="1" applyBorder="1" applyFont="1">
      <alignment horizontal="center" shrinkToFit="0" vertical="center" wrapText="1"/>
    </xf>
    <xf borderId="1" fillId="0" fontId="43" numFmtId="49" xfId="0" applyAlignment="1" applyBorder="1" applyFont="1" applyNumberFormat="1">
      <alignment horizontal="center" shrinkToFit="0" wrapText="1"/>
    </xf>
    <xf borderId="68" fillId="0" fontId="6" numFmtId="0" xfId="0" applyAlignment="1" applyBorder="1" applyFont="1">
      <alignment horizontal="center" shrinkToFit="0" wrapText="1"/>
    </xf>
    <xf borderId="1" fillId="12" fontId="44" numFmtId="0" xfId="0" applyAlignment="1" applyBorder="1" applyFill="1" applyFont="1">
      <alignment horizontal="center"/>
    </xf>
    <xf borderId="15" fillId="0" fontId="3" numFmtId="0" xfId="0" applyAlignment="1" applyBorder="1" applyFont="1">
      <alignment shrinkToFit="0" wrapText="1"/>
    </xf>
    <xf borderId="15" fillId="0" fontId="8" numFmtId="0" xfId="0" applyAlignment="1" applyBorder="1" applyFont="1">
      <alignment horizontal="center" shrinkToFit="0" wrapText="1"/>
    </xf>
    <xf borderId="17" fillId="0" fontId="8" numFmtId="0" xfId="0" applyAlignment="1" applyBorder="1" applyFont="1">
      <alignment horizontal="center" shrinkToFit="0" vertical="center" wrapText="1"/>
    </xf>
    <xf borderId="17" fillId="0" fontId="8" numFmtId="0" xfId="0" applyAlignment="1" applyBorder="1" applyFont="1">
      <alignment horizontal="left" shrinkToFit="0" wrapText="1"/>
    </xf>
    <xf borderId="15" fillId="0" fontId="2" numFmtId="0" xfId="0" applyBorder="1" applyFont="1"/>
    <xf borderId="15" fillId="0" fontId="2" numFmtId="49" xfId="0" applyBorder="1" applyFont="1" applyNumberFormat="1"/>
    <xf borderId="66" fillId="0" fontId="2" numFmtId="0" xfId="0" applyBorder="1" applyFont="1"/>
    <xf borderId="15" fillId="0" fontId="6" numFmtId="0" xfId="0" applyAlignment="1" applyBorder="1" applyFont="1">
      <alignment horizontal="center" shrinkToFit="0" wrapText="1"/>
    </xf>
    <xf borderId="15" fillId="12" fontId="44" numFmtId="0" xfId="0" applyAlignment="1" applyBorder="1" applyFont="1">
      <alignment horizontal="center"/>
    </xf>
    <xf borderId="15" fillId="0" fontId="8" numFmtId="0" xfId="0" applyAlignment="1" applyBorder="1" applyFont="1">
      <alignment horizontal="center" shrinkToFit="0" vertical="center" wrapText="1"/>
    </xf>
    <xf borderId="15" fillId="0" fontId="8" numFmtId="0" xfId="0" applyAlignment="1" applyBorder="1" applyFont="1">
      <alignment horizontal="left" shrinkToFit="0" wrapText="1"/>
    </xf>
    <xf borderId="66" fillId="0" fontId="2" numFmtId="49" xfId="0" applyBorder="1" applyFont="1" applyNumberFormat="1"/>
    <xf borderId="1" fillId="0" fontId="2" numFmtId="0" xfId="0" applyBorder="1" applyFont="1"/>
    <xf borderId="15" fillId="0" fontId="6" numFmtId="0" xfId="0" applyAlignment="1" applyBorder="1" applyFont="1">
      <alignment horizontal="center" shrinkToFit="0" wrapText="1"/>
    </xf>
    <xf borderId="1" fillId="0" fontId="3" numFmtId="0" xfId="0" applyAlignment="1" applyBorder="1" applyFont="1">
      <alignment shrinkToFit="0" wrapText="1"/>
    </xf>
    <xf borderId="1" fillId="0" fontId="8" numFmtId="0" xfId="0" applyAlignment="1" applyBorder="1" applyFont="1">
      <alignment horizontal="center" shrinkToFit="0" wrapText="1"/>
    </xf>
    <xf borderId="19" fillId="0" fontId="8" numFmtId="0" xfId="0" applyAlignment="1" applyBorder="1" applyFont="1">
      <alignment horizontal="center" shrinkToFit="0" vertical="center" wrapText="1"/>
    </xf>
    <xf borderId="19" fillId="0" fontId="8" numFmtId="0" xfId="0" applyAlignment="1" applyBorder="1" applyFont="1">
      <alignment horizontal="left" shrinkToFit="0" wrapText="1"/>
    </xf>
    <xf borderId="1" fillId="0" fontId="2" numFmtId="49" xfId="0" applyBorder="1" applyFont="1" applyNumberFormat="1"/>
    <xf borderId="72" fillId="0" fontId="2" numFmtId="0" xfId="0" applyBorder="1" applyFont="1"/>
    <xf borderId="1" fillId="12" fontId="44" numFmtId="0" xfId="0" applyAlignment="1" applyBorder="1" applyFont="1">
      <alignment horizontal="center"/>
    </xf>
    <xf borderId="72" fillId="0" fontId="2" numFmtId="49" xfId="0" applyBorder="1" applyFont="1" applyNumberFormat="1"/>
    <xf borderId="68" fillId="13" fontId="44" numFmtId="0" xfId="0" applyAlignment="1" applyBorder="1" applyFill="1" applyFont="1">
      <alignment horizontal="center"/>
    </xf>
    <xf borderId="68" fillId="0" fontId="3" numFmtId="0" xfId="0" applyAlignment="1" applyBorder="1" applyFont="1">
      <alignment shrinkToFit="0" wrapText="1"/>
    </xf>
    <xf borderId="68" fillId="0" fontId="8" numFmtId="0" xfId="0" applyAlignment="1" applyBorder="1" applyFont="1">
      <alignment horizontal="center" shrinkToFit="0" wrapText="1"/>
    </xf>
    <xf borderId="68" fillId="0" fontId="8" numFmtId="0" xfId="0" applyAlignment="1" applyBorder="1" applyFont="1">
      <alignment horizontal="center" shrinkToFit="0" vertical="center" wrapText="1"/>
    </xf>
    <xf borderId="68" fillId="0" fontId="8" numFmtId="0" xfId="0" applyAlignment="1" applyBorder="1" applyFont="1">
      <alignment horizontal="left" shrinkToFit="0" wrapText="1"/>
    </xf>
    <xf borderId="68" fillId="0" fontId="2" numFmtId="0" xfId="0" applyBorder="1" applyFont="1"/>
    <xf borderId="71" fillId="0" fontId="2" numFmtId="0" xfId="0" applyBorder="1" applyFont="1"/>
    <xf borderId="68" fillId="13" fontId="44" numFmtId="0" xfId="0" applyAlignment="1" applyBorder="1" applyFont="1">
      <alignment horizontal="center"/>
    </xf>
    <xf borderId="1" fillId="10" fontId="44" numFmtId="0" xfId="0" applyAlignment="1" applyBorder="1" applyFont="1">
      <alignment horizontal="center"/>
    </xf>
    <xf borderId="1" fillId="10" fontId="44" numFmtId="0" xfId="0" applyAlignment="1" applyBorder="1" applyFont="1">
      <alignment horizontal="center"/>
    </xf>
    <xf borderId="68" fillId="11" fontId="44" numFmtId="0" xfId="0" applyAlignment="1" applyBorder="1" applyFont="1">
      <alignment horizontal="center"/>
    </xf>
    <xf borderId="68" fillId="11" fontId="44" numFmtId="0" xfId="0" applyAlignment="1" applyBorder="1" applyFont="1">
      <alignment horizontal="center"/>
    </xf>
    <xf borderId="1" fillId="0" fontId="39" numFmtId="0" xfId="0" applyAlignment="1" applyBorder="1" applyFont="1">
      <alignment horizontal="center" readingOrder="0"/>
    </xf>
    <xf borderId="15" fillId="0" fontId="41" numFmtId="0" xfId="0" applyAlignment="1" applyBorder="1" applyFont="1">
      <alignment horizontal="center" shrinkToFit="0" vertical="top" wrapText="1"/>
    </xf>
    <xf borderId="15" fillId="0" fontId="42" numFmtId="0" xfId="0" applyAlignment="1" applyBorder="1" applyFont="1">
      <alignment horizontal="center" shrinkToFit="0" wrapText="1"/>
    </xf>
    <xf borderId="15" fillId="0" fontId="43" numFmtId="0" xfId="0" applyAlignment="1" applyBorder="1" applyFont="1">
      <alignment horizontal="center" shrinkToFit="0" vertical="center" wrapText="1"/>
    </xf>
    <xf borderId="15" fillId="0" fontId="41" numFmtId="0" xfId="0" applyAlignment="1" applyBorder="1" applyFont="1">
      <alignment horizontal="center" shrinkToFit="0" vertical="center" wrapText="1"/>
    </xf>
    <xf borderId="16" fillId="0" fontId="41" numFmtId="0" xfId="0" applyAlignment="1" applyBorder="1" applyFont="1">
      <alignment horizontal="center" readingOrder="0" shrinkToFit="0" vertical="center" wrapText="1"/>
    </xf>
    <xf borderId="15" fillId="0" fontId="43" numFmtId="0" xfId="0" applyAlignment="1" applyBorder="1" applyFont="1">
      <alignment horizontal="center" shrinkToFit="0" wrapText="1"/>
    </xf>
    <xf borderId="15" fillId="0" fontId="43" numFmtId="49" xfId="0" applyAlignment="1" applyBorder="1" applyFont="1" applyNumberFormat="1">
      <alignment horizontal="center" shrinkToFit="0" wrapText="1"/>
    </xf>
    <xf borderId="66" fillId="0" fontId="43" numFmtId="49" xfId="0" applyAlignment="1" applyBorder="1" applyFont="1" applyNumberFormat="1">
      <alignment horizontal="center" shrinkToFit="0" wrapText="1"/>
    </xf>
    <xf borderId="15" fillId="0" fontId="41" numFmtId="0" xfId="0" applyAlignment="1" applyBorder="1" applyFont="1">
      <alignment horizontal="center" shrinkToFit="0" wrapText="1"/>
    </xf>
    <xf borderId="16" fillId="0" fontId="41" numFmtId="0" xfId="0" applyAlignment="1" applyBorder="1" applyFont="1">
      <alignment horizontal="center" shrinkToFit="0" vertical="center" wrapText="1"/>
    </xf>
    <xf borderId="16" fillId="0" fontId="43" numFmtId="0" xfId="0" applyAlignment="1" applyBorder="1" applyFont="1">
      <alignment horizontal="center" shrinkToFit="0" vertical="center" wrapText="1"/>
    </xf>
    <xf borderId="1" fillId="0" fontId="18" numFmtId="49" xfId="0" applyAlignment="1" applyBorder="1" applyFont="1" applyNumberFormat="1">
      <alignment horizontal="center"/>
    </xf>
    <xf borderId="1" fillId="0" fontId="2" numFmtId="49" xfId="0" applyAlignment="1" applyBorder="1" applyFont="1" applyNumberFormat="1">
      <alignment horizontal="center" vertical="center"/>
    </xf>
    <xf borderId="1" fillId="0" fontId="2" numFmtId="49" xfId="0" applyAlignment="1" applyBorder="1" applyFont="1" applyNumberFormat="1">
      <alignment horizontal="left"/>
    </xf>
    <xf borderId="1" fillId="0" fontId="18" numFmtId="0" xfId="0" applyAlignment="1" applyBorder="1" applyFont="1">
      <alignment horizontal="center"/>
    </xf>
    <xf borderId="1" fillId="0" fontId="38" numFmtId="49" xfId="0" applyAlignment="1" applyBorder="1" applyFont="1" applyNumberFormat="1">
      <alignment horizontal="center"/>
    </xf>
    <xf borderId="1" fillId="0" fontId="2" numFmtId="49" xfId="0" applyAlignment="1" applyBorder="1" applyFont="1" applyNumberFormat="1">
      <alignment horizontal="left" vertical="top"/>
    </xf>
    <xf borderId="0" fillId="0" fontId="6" numFmtId="0" xfId="0" applyAlignment="1" applyFont="1">
      <alignment horizontal="center" readingOrder="0" vertical="bottom"/>
    </xf>
    <xf borderId="0" fillId="0" fontId="6" numFmtId="0" xfId="0" applyAlignment="1" applyFont="1">
      <alignment horizontal="center" readingOrder="0" vertical="center"/>
    </xf>
    <xf borderId="0" fillId="0" fontId="6" numFmtId="0" xfId="0" applyAlignment="1" applyFont="1">
      <alignment horizontal="left" readingOrder="0" vertical="bottom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left"/>
    </xf>
    <xf borderId="1" fillId="0" fontId="8" numFmtId="0" xfId="0" applyAlignment="1" applyBorder="1" applyFont="1">
      <alignment shrinkToFit="0" wrapText="1"/>
    </xf>
    <xf borderId="1" fillId="0" fontId="8" numFmtId="0" xfId="0" applyAlignment="1" applyBorder="1" applyFont="1">
      <alignment horizontal="center" shrinkToFit="0" vertical="center" wrapText="1"/>
    </xf>
    <xf borderId="1" fillId="0" fontId="8" numFmtId="0" xfId="0" applyAlignment="1" applyBorder="1" applyFont="1">
      <alignment horizontal="left" shrinkToFit="0" wrapText="1"/>
    </xf>
    <xf borderId="1" fillId="11" fontId="44" numFmtId="0" xfId="0" applyAlignment="1" applyBorder="1" applyFont="1">
      <alignment horizontal="center"/>
    </xf>
    <xf borderId="68" fillId="0" fontId="2" numFmtId="0" xfId="0" applyAlignment="1" applyBorder="1" applyFont="1">
      <alignment horizontal="center" vertical="center"/>
    </xf>
    <xf borderId="68" fillId="0" fontId="2" numFmtId="0" xfId="0" applyAlignment="1" applyBorder="1" applyFont="1">
      <alignment horizontal="left"/>
    </xf>
    <xf borderId="1" fillId="0" fontId="11" numFmtId="0" xfId="0" applyAlignment="1" applyBorder="1" applyFont="1">
      <alignment horizontal="center" shrinkToFit="0" wrapText="1"/>
    </xf>
    <xf borderId="1" fillId="0" fontId="2" numFmtId="0" xfId="0" applyAlignment="1" applyBorder="1" applyFont="1">
      <alignment horizontal="left" vertical="bottom"/>
    </xf>
    <xf borderId="0" fillId="0" fontId="2" numFmtId="0" xfId="0" applyFont="1"/>
    <xf borderId="1" fillId="0" fontId="41" numFmtId="0" xfId="0" applyAlignment="1" applyBorder="1" applyFont="1">
      <alignment horizontal="center" shrinkToFit="0" wrapText="1"/>
    </xf>
    <xf borderId="73" fillId="0" fontId="18" numFmtId="0" xfId="0" applyAlignment="1" applyBorder="1" applyFont="1">
      <alignment horizontal="center" vertical="bottom"/>
    </xf>
    <xf borderId="74" fillId="0" fontId="19" numFmtId="0" xfId="0" applyBorder="1" applyFont="1"/>
    <xf borderId="75" fillId="0" fontId="19" numFmtId="0" xfId="0" applyBorder="1" applyFont="1"/>
    <xf borderId="1" fillId="3" fontId="2" numFmtId="0" xfId="0" applyBorder="1" applyFont="1"/>
    <xf borderId="1" fillId="0" fontId="2" numFmtId="0" xfId="0" applyBorder="1" applyFont="1"/>
    <xf borderId="1" fillId="14" fontId="2" numFmtId="0" xfId="0" applyBorder="1" applyFill="1" applyFont="1"/>
    <xf borderId="1" fillId="0" fontId="41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horizontal="center" vertical="bottom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horizontal="left" vertical="bottom"/>
    </xf>
    <xf borderId="73" fillId="0" fontId="18" numFmtId="0" xfId="0" applyAlignment="1" applyBorder="1" applyFont="1">
      <alignment horizontal="center"/>
    </xf>
    <xf borderId="1" fillId="0" fontId="38" numFmtId="0" xfId="0" applyAlignment="1" applyBorder="1" applyFont="1">
      <alignment horizontal="center" shrinkToFit="0" wrapText="1"/>
    </xf>
    <xf borderId="0" fillId="0" fontId="45" numFmtId="0" xfId="0" applyAlignment="1" applyFont="1">
      <alignment horizontal="center" shrinkToFit="0" vertical="center" wrapText="1"/>
    </xf>
    <xf borderId="0" fillId="0" fontId="17" numFmtId="0" xfId="0" applyAlignment="1" applyFont="1">
      <alignment horizontal="center" vertical="center"/>
    </xf>
    <xf borderId="0" fillId="0" fontId="18" numFmtId="0" xfId="0" applyAlignment="1" applyFont="1">
      <alignment horizontal="center"/>
    </xf>
    <xf borderId="0" fillId="0" fontId="35" numFmtId="0" xfId="0" applyAlignment="1" applyFont="1">
      <alignment horizontal="center" shrinkToFit="0" vertical="center" wrapText="1"/>
    </xf>
    <xf borderId="28" fillId="0" fontId="20" numFmtId="0" xfId="0" applyAlignment="1" applyBorder="1" applyFont="1">
      <alignment horizontal="center" shrinkToFit="0" vertical="center" wrapText="1"/>
    </xf>
    <xf borderId="15" fillId="0" fontId="46" numFmtId="0" xfId="0" applyAlignment="1" applyBorder="1" applyFont="1">
      <alignment horizontal="center" shrinkToFit="0" vertical="center" wrapText="1"/>
    </xf>
    <xf borderId="16" fillId="0" fontId="20" numFmtId="0" xfId="0" applyAlignment="1" applyBorder="1" applyFont="1">
      <alignment horizontal="center" shrinkToFit="0" vertical="center" wrapText="1"/>
    </xf>
    <xf borderId="15" fillId="3" fontId="20" numFmtId="0" xfId="0" applyAlignment="1" applyBorder="1" applyFont="1">
      <alignment horizontal="center" shrinkToFit="0" vertical="center" wrapText="1"/>
    </xf>
    <xf borderId="20" fillId="0" fontId="24" numFmtId="0" xfId="0" applyAlignment="1" applyBorder="1" applyFont="1">
      <alignment horizontal="center" shrinkToFit="0" vertical="center" wrapText="1"/>
    </xf>
    <xf borderId="15" fillId="14" fontId="20" numFmtId="0" xfId="0" applyAlignment="1" applyBorder="1" applyFont="1">
      <alignment horizontal="center" shrinkToFit="0" vertical="center" wrapText="1"/>
    </xf>
    <xf borderId="28" fillId="0" fontId="16" numFmtId="0" xfId="0" applyBorder="1" applyFont="1"/>
    <xf borderId="74" fillId="0" fontId="16" numFmtId="0" xfId="0" applyBorder="1" applyFont="1"/>
    <xf borderId="17" fillId="0" fontId="16" numFmtId="0" xfId="0" applyAlignment="1" applyBorder="1" applyFont="1">
      <alignment horizontal="left" shrinkToFit="0" vertical="center" wrapText="1"/>
    </xf>
    <xf borderId="17" fillId="0" fontId="16" numFmtId="0" xfId="0" applyAlignment="1" applyBorder="1" applyFont="1">
      <alignment horizontal="center" shrinkToFit="0" vertical="center" wrapText="1"/>
    </xf>
    <xf borderId="28" fillId="0" fontId="25" numFmtId="0" xfId="0" applyAlignment="1" applyBorder="1" applyFont="1">
      <alignment horizontal="center" shrinkToFit="0" vertical="center" wrapText="1"/>
    </xf>
    <xf borderId="0" fillId="2" fontId="47" numFmtId="0" xfId="0" applyAlignment="1" applyFont="1">
      <alignment readingOrder="0"/>
    </xf>
    <xf borderId="15" fillId="0" fontId="16" numFmtId="49" xfId="0" applyAlignment="1" applyBorder="1" applyFont="1" applyNumberFormat="1">
      <alignment horizontal="center" shrinkToFit="0" vertical="center" wrapText="1"/>
    </xf>
    <xf borderId="0" fillId="0" fontId="48" numFmtId="0" xfId="0" applyAlignment="1" applyFont="1">
      <alignment horizontal="center" readingOrder="0" vertical="center"/>
    </xf>
    <xf borderId="2" fillId="7" fontId="49" numFmtId="0" xfId="0" applyAlignment="1" applyBorder="1" applyFont="1">
      <alignment horizontal="center" shrinkToFit="0" vertical="center" wrapText="1"/>
    </xf>
    <xf borderId="5" fillId="0" fontId="16" numFmtId="0" xfId="0" applyAlignment="1" applyBorder="1" applyFont="1">
      <alignment horizontal="center" vertical="center"/>
    </xf>
    <xf borderId="6" fillId="0" fontId="29" numFmtId="0" xfId="0" applyAlignment="1" applyBorder="1" applyFont="1">
      <alignment horizontal="center" readingOrder="0" shrinkToFit="0" vertical="center" wrapText="1"/>
    </xf>
    <xf borderId="64" fillId="0" fontId="50" numFmtId="0" xfId="0" applyAlignment="1" applyBorder="1" applyFont="1">
      <alignment horizontal="center" shrinkToFit="0" vertical="center" wrapText="1"/>
    </xf>
    <xf borderId="55" fillId="0" fontId="20" numFmtId="0" xfId="0" applyAlignment="1" applyBorder="1" applyFont="1">
      <alignment horizontal="center" shrinkToFit="0" vertical="center" wrapText="1"/>
    </xf>
    <xf borderId="76" fillId="0" fontId="24" numFmtId="0" xfId="0" applyAlignment="1" applyBorder="1" applyFont="1">
      <alignment horizontal="center" shrinkToFit="0" vertical="center" wrapText="1"/>
    </xf>
    <xf borderId="77" fillId="0" fontId="51" numFmtId="0" xfId="0" applyAlignment="1" applyBorder="1" applyFont="1">
      <alignment horizontal="center" shrinkToFit="0" vertical="center" wrapText="1"/>
    </xf>
    <xf borderId="7" fillId="0" fontId="20" numFmtId="0" xfId="0" applyAlignment="1" applyBorder="1" applyFont="1">
      <alignment shrinkToFit="0" vertical="center" wrapText="1"/>
    </xf>
    <xf borderId="57" fillId="0" fontId="20" numFmtId="0" xfId="0" applyAlignment="1" applyBorder="1" applyFont="1">
      <alignment shrinkToFit="0" vertical="center" wrapText="1"/>
    </xf>
    <xf borderId="66" fillId="0" fontId="20" numFmtId="0" xfId="0" applyAlignment="1" applyBorder="1" applyFont="1">
      <alignment shrinkToFit="0" vertical="center" wrapText="1"/>
    </xf>
    <xf borderId="78" fillId="0" fontId="24" numFmtId="0" xfId="0" applyAlignment="1" applyBorder="1" applyFont="1">
      <alignment horizontal="center" shrinkToFit="0" vertical="center" wrapText="1"/>
    </xf>
    <xf borderId="74" fillId="0" fontId="51" numFmtId="0" xfId="0" applyAlignment="1" applyBorder="1" applyFont="1">
      <alignment horizontal="center" shrinkToFit="0" vertical="center" wrapText="1"/>
    </xf>
    <xf borderId="24" fillId="0" fontId="20" numFmtId="0" xfId="0" applyAlignment="1" applyBorder="1" applyFont="1">
      <alignment shrinkToFit="0" vertical="center" wrapText="1"/>
    </xf>
    <xf borderId="79" fillId="0" fontId="20" numFmtId="0" xfId="0" applyAlignment="1" applyBorder="1" applyFont="1">
      <alignment shrinkToFit="0" vertical="center" wrapText="1"/>
    </xf>
    <xf borderId="15" fillId="0" fontId="20" numFmtId="0" xfId="0" applyAlignment="1" applyBorder="1" applyFont="1">
      <alignment shrinkToFit="0" vertical="center" wrapText="1"/>
    </xf>
    <xf borderId="78" fillId="0" fontId="24" numFmtId="49" xfId="0" applyAlignment="1" applyBorder="1" applyFont="1" applyNumberFormat="1">
      <alignment horizontal="center" readingOrder="0" shrinkToFit="0" vertical="center" wrapText="1"/>
    </xf>
    <xf borderId="80" fillId="0" fontId="51" numFmtId="0" xfId="0" applyAlignment="1" applyBorder="1" applyFont="1">
      <alignment horizontal="center" shrinkToFit="0" vertical="center" wrapText="1"/>
    </xf>
    <xf borderId="81" fillId="0" fontId="20" numFmtId="0" xfId="0" applyAlignment="1" applyBorder="1" applyFont="1">
      <alignment shrinkToFit="0" vertical="center" wrapText="1"/>
    </xf>
    <xf borderId="82" fillId="0" fontId="20" numFmtId="0" xfId="0" applyAlignment="1" applyBorder="1" applyFont="1">
      <alignment shrinkToFit="0" vertical="center" wrapText="1"/>
    </xf>
    <xf borderId="68" fillId="0" fontId="20" numFmtId="0" xfId="0" applyAlignment="1" applyBorder="1" applyFont="1">
      <alignment shrinkToFit="0" vertical="center" wrapText="1"/>
    </xf>
    <xf borderId="71" fillId="0" fontId="20" numFmtId="0" xfId="0" applyAlignment="1" applyBorder="1" applyFont="1">
      <alignment shrinkToFit="0" vertical="center" wrapText="1"/>
    </xf>
    <xf borderId="0" fillId="0" fontId="52" numFmtId="0" xfId="0" applyFont="1"/>
    <xf borderId="0" fillId="0" fontId="53" numFmtId="0" xfId="0" applyAlignment="1" applyFont="1">
      <alignment horizontal="center"/>
    </xf>
    <xf borderId="0" fillId="0" fontId="54" numFmtId="0" xfId="0" applyFont="1"/>
    <xf borderId="0" fillId="0" fontId="52" numFmtId="0" xfId="0" applyAlignment="1" applyFont="1">
      <alignment horizontal="center"/>
    </xf>
    <xf borderId="0" fillId="0" fontId="55" numFmtId="0" xfId="0" applyFont="1"/>
    <xf borderId="2" fillId="7" fontId="56" numFmtId="0" xfId="0" applyAlignment="1" applyBorder="1" applyFont="1">
      <alignment horizontal="center" shrinkToFit="0" vertical="center" wrapText="1"/>
    </xf>
    <xf borderId="64" fillId="0" fontId="16" numFmtId="0" xfId="0" applyAlignment="1" applyBorder="1" applyFont="1">
      <alignment horizontal="center" vertical="center"/>
    </xf>
    <xf borderId="64" fillId="0" fontId="19" numFmtId="0" xfId="0" applyBorder="1" applyFont="1"/>
    <xf borderId="0" fillId="0" fontId="57" numFmtId="0" xfId="0" applyAlignment="1" applyFont="1">
      <alignment horizontal="center" readingOrder="0" vertical="center"/>
    </xf>
    <xf borderId="0" fillId="0" fontId="7" numFmtId="0" xfId="0" applyFont="1"/>
    <xf borderId="0" fillId="0" fontId="57" numFmtId="0" xfId="0" applyFont="1"/>
    <xf borderId="2" fillId="14" fontId="58" numFmtId="0" xfId="0" applyAlignment="1" applyBorder="1" applyFont="1">
      <alignment horizontal="center" vertical="center"/>
    </xf>
    <xf borderId="83" fillId="3" fontId="59" numFmtId="0" xfId="0" applyAlignment="1" applyBorder="1" applyFont="1">
      <alignment horizontal="center" vertical="center"/>
    </xf>
    <xf borderId="64" fillId="0" fontId="60" numFmtId="0" xfId="0" applyAlignment="1" applyBorder="1" applyFont="1">
      <alignment horizontal="left" shrinkToFit="0" vertical="center" wrapText="1"/>
    </xf>
    <xf borderId="8" fillId="0" fontId="16" numFmtId="0" xfId="0" applyAlignment="1" applyBorder="1" applyFont="1">
      <alignment horizontal="center" shrinkToFit="0" vertical="center" wrapText="1"/>
    </xf>
    <xf borderId="0" fillId="0" fontId="16" numFmtId="0" xfId="0" applyAlignment="1" applyFont="1">
      <alignment horizontal="right"/>
    </xf>
    <xf borderId="84" fillId="0" fontId="19" numFmtId="0" xfId="0" applyBorder="1" applyFont="1"/>
    <xf borderId="0" fillId="0" fontId="57" numFmtId="0" xfId="0" applyAlignment="1" applyFont="1">
      <alignment horizontal="center" shrinkToFit="0" vertical="center" wrapText="1"/>
    </xf>
    <xf borderId="85" fillId="0" fontId="19" numFmtId="0" xfId="0" applyBorder="1" applyFont="1"/>
    <xf borderId="83" fillId="14" fontId="59" numFmtId="0" xfId="0" applyAlignment="1" applyBorder="1" applyFont="1">
      <alignment horizontal="center" vertical="center"/>
    </xf>
    <xf borderId="83" fillId="15" fontId="59" numFmtId="0" xfId="0" applyAlignment="1" applyBorder="1" applyFill="1" applyFont="1">
      <alignment horizontal="center" vertical="center"/>
    </xf>
    <xf borderId="7" fillId="0" fontId="60" numFmtId="0" xfId="0" applyAlignment="1" applyBorder="1" applyFont="1">
      <alignment horizontal="left" shrinkToFit="0" vertical="center" wrapText="1"/>
    </xf>
    <xf borderId="26" fillId="0" fontId="57" numFmtId="0" xfId="0" applyBorder="1" applyFont="1"/>
    <xf borderId="28" fillId="0" fontId="57" numFmtId="0" xfId="0" applyBorder="1" applyFont="1"/>
    <xf borderId="0" fillId="0" fontId="17" numFmtId="0" xfId="0" applyAlignment="1" applyFont="1">
      <alignment shrinkToFit="0" vertical="center" wrapText="1"/>
    </xf>
    <xf borderId="5" fillId="0" fontId="18" numFmtId="0" xfId="0" applyAlignment="1" applyBorder="1" applyFont="1">
      <alignment horizontal="left" shrinkToFit="0" vertical="center" wrapText="1"/>
    </xf>
    <xf borderId="7" fillId="0" fontId="18" numFmtId="0" xfId="0" applyAlignment="1" applyBorder="1" applyFont="1">
      <alignment horizontal="center" shrinkToFit="0" vertical="center" wrapText="1"/>
    </xf>
    <xf borderId="6" fillId="0" fontId="18" numFmtId="0" xfId="0" applyAlignment="1" applyBorder="1" applyFont="1">
      <alignment horizontal="center" shrinkToFit="0" vertical="center" wrapText="1"/>
    </xf>
    <xf borderId="86" fillId="0" fontId="19" numFmtId="0" xfId="0" applyBorder="1" applyFont="1"/>
    <xf borderId="87" fillId="0" fontId="18" numFmtId="0" xfId="0" applyAlignment="1" applyBorder="1" applyFont="1">
      <alignment horizontal="center" shrinkToFit="0" vertical="center" wrapText="1"/>
    </xf>
    <xf borderId="79" fillId="0" fontId="26" numFmtId="0" xfId="0" applyAlignment="1" applyBorder="1" applyFont="1">
      <alignment horizontal="center" shrinkToFit="0" vertical="center" wrapText="1"/>
    </xf>
    <xf borderId="9" fillId="0" fontId="18" numFmtId="0" xfId="0" applyAlignment="1" applyBorder="1" applyFont="1">
      <alignment horizontal="center" shrinkToFit="0" vertical="center" wrapText="1"/>
    </xf>
    <xf borderId="87" fillId="0" fontId="16" numFmtId="0" xfId="0" applyBorder="1" applyFont="1"/>
    <xf borderId="88" fillId="0" fontId="26" numFmtId="0" xfId="0" applyAlignment="1" applyBorder="1" applyFont="1">
      <alignment horizontal="center" shrinkToFit="0" vertical="center" wrapText="1"/>
    </xf>
    <xf borderId="89" fillId="0" fontId="25" numFmtId="0" xfId="0" applyAlignment="1" applyBorder="1" applyFont="1">
      <alignment horizontal="center" shrinkToFit="0" vertical="center" wrapText="1"/>
    </xf>
    <xf borderId="21" fillId="0" fontId="26" numFmtId="0" xfId="0" applyAlignment="1" applyBorder="1" applyFont="1">
      <alignment horizontal="center" shrinkToFit="0" vertical="center" wrapText="1"/>
    </xf>
    <xf borderId="86" fillId="0" fontId="16" numFmtId="0" xfId="0" applyBorder="1" applyFont="1"/>
    <xf borderId="17" fillId="0" fontId="16" numFmtId="0" xfId="0" applyBorder="1" applyFont="1"/>
    <xf borderId="10" fillId="0" fontId="26" numFmtId="0" xfId="0" applyAlignment="1" applyBorder="1" applyFont="1">
      <alignment horizontal="center" shrinkToFit="0" vertical="center" wrapText="1"/>
    </xf>
    <xf borderId="21" fillId="0" fontId="16" numFmtId="0" xfId="0" applyBorder="1" applyFont="1"/>
    <xf borderId="20" fillId="0" fontId="16" numFmtId="0" xfId="0" applyBorder="1" applyFont="1"/>
    <xf borderId="10" fillId="0" fontId="25" numFmtId="0" xfId="0" applyAlignment="1" applyBorder="1" applyFont="1">
      <alignment horizontal="center" shrinkToFit="0" vertical="center" wrapText="1"/>
    </xf>
    <xf borderId="25" fillId="0" fontId="25" numFmtId="0" xfId="0" applyAlignment="1" applyBorder="1" applyFont="1">
      <alignment horizontal="center" shrinkToFit="0" vertical="center" wrapText="1"/>
    </xf>
    <xf borderId="19" fillId="0" fontId="16" numFmtId="0" xfId="0" applyBorder="1" applyFont="1"/>
    <xf borderId="28" fillId="0" fontId="26" numFmtId="0" xfId="0" applyAlignment="1" applyBorder="1" applyFont="1">
      <alignment horizontal="center" shrinkToFit="0" vertical="center" wrapText="1"/>
    </xf>
    <xf borderId="25" fillId="0" fontId="16" numFmtId="0" xfId="0" applyBorder="1" applyFont="1"/>
    <xf borderId="26" fillId="0" fontId="16" numFmtId="0" xfId="0" applyBorder="1" applyFont="1"/>
    <xf borderId="20" fillId="0" fontId="24" numFmtId="0" xfId="0" applyAlignment="1" applyBorder="1" applyFont="1">
      <alignment horizontal="center"/>
    </xf>
    <xf borderId="21" fillId="0" fontId="17" numFmtId="0" xfId="0" applyAlignment="1" applyBorder="1" applyFont="1">
      <alignment horizontal="center"/>
    </xf>
    <xf borderId="15" fillId="0" fontId="24" numFmtId="0" xfId="0" applyAlignment="1" applyBorder="1" applyFont="1">
      <alignment horizontal="center"/>
    </xf>
    <xf borderId="17" fillId="0" fontId="17" numFmtId="0" xfId="0" applyAlignment="1" applyBorder="1" applyFont="1">
      <alignment horizontal="center"/>
    </xf>
    <xf borderId="22" fillId="0" fontId="16" numFmtId="0" xfId="0" applyBorder="1" applyFont="1"/>
    <xf borderId="19" fillId="0" fontId="17" numFmtId="0" xfId="0" applyAlignment="1" applyBorder="1" applyFont="1">
      <alignment horizontal="center"/>
    </xf>
    <xf borderId="0" fillId="0" fontId="17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</xdr:colOff>
      <xdr:row>0</xdr:row>
      <xdr:rowOff>47625</xdr:rowOff>
    </xdr:from>
    <xdr:ext cx="476250" cy="495300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0</xdr:row>
      <xdr:rowOff>28575</xdr:rowOff>
    </xdr:from>
    <xdr:ext cx="542925" cy="495300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257175</xdr:colOff>
      <xdr:row>0</xdr:row>
      <xdr:rowOff>38100</xdr:rowOff>
    </xdr:from>
    <xdr:ext cx="542925" cy="495300"/>
    <xdr:pic>
      <xdr:nvPicPr>
        <xdr:cNvPr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</xdr:colOff>
      <xdr:row>0</xdr:row>
      <xdr:rowOff>19050</xdr:rowOff>
    </xdr:from>
    <xdr:ext cx="457200" cy="400050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1276350</xdr:colOff>
      <xdr:row>12</xdr:row>
      <xdr:rowOff>0</xdr:rowOff>
    </xdr:from>
    <xdr:ext cx="38100" cy="2752725"/>
    <xdr:grpSp>
      <xdr:nvGrpSpPr>
        <xdr:cNvPr id="2" name="Shape 2"/>
        <xdr:cNvGrpSpPr/>
      </xdr:nvGrpSpPr>
      <xdr:grpSpPr>
        <a:xfrm>
          <a:off x="5341238" y="2403638"/>
          <a:ext cx="9525" cy="2752725"/>
          <a:chOff x="5341238" y="2403638"/>
          <a:chExt cx="9525" cy="2752725"/>
        </a:xfrm>
      </xdr:grpSpPr>
      <xdr:cxnSp>
        <xdr:nvCxnSpPr>
          <xdr:cNvPr id="3" name="Shape 3"/>
          <xdr:cNvCxnSpPr/>
        </xdr:nvCxnSpPr>
        <xdr:spPr>
          <a:xfrm>
            <a:off x="5341238" y="2403638"/>
            <a:ext cx="9525" cy="2752725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round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66675</xdr:colOff>
      <xdr:row>0</xdr:row>
      <xdr:rowOff>0</xdr:rowOff>
    </xdr:from>
    <xdr:ext cx="600075" cy="561975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209550</xdr:colOff>
      <xdr:row>0</xdr:row>
      <xdr:rowOff>0</xdr:rowOff>
    </xdr:from>
    <xdr:ext cx="676275" cy="561975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rKfsKa6WmRbizI2Vsft_Oh4qzmnej0rfhiwi6Wf8WXM/edit?usp=share_link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pageSetUpPr/>
  </sheetPr>
  <sheetViews>
    <sheetView workbookViewId="0"/>
  </sheetViews>
  <sheetFormatPr customHeight="1" defaultColWidth="14.43" defaultRowHeight="15.0"/>
  <cols>
    <col customWidth="1" min="1" max="4" width="3.57"/>
    <col customWidth="1" hidden="1" min="5" max="5" width="17.29"/>
    <col customWidth="1" min="6" max="6" width="27.0"/>
    <col customWidth="1" min="7" max="7" width="12.57"/>
    <col customWidth="1" min="8" max="8" width="22.0"/>
    <col customWidth="1" min="9" max="9" width="7.57"/>
    <col customWidth="1" min="10" max="10" width="20.86"/>
    <col customWidth="1" hidden="1" min="11" max="12" width="4.29"/>
    <col customWidth="1" min="13" max="13" width="31.57"/>
    <col customWidth="1" min="14" max="14" width="4.29"/>
    <col customWidth="1" min="15" max="15" width="6.71"/>
    <col customWidth="1" hidden="1" min="16" max="17" width="4.29"/>
  </cols>
  <sheetData>
    <row r="1" ht="29.25" customHeight="1">
      <c r="A1" s="1" t="s">
        <v>0</v>
      </c>
      <c r="B1" s="2"/>
      <c r="C1" s="3" t="s">
        <v>1</v>
      </c>
      <c r="N1" s="4" t="s">
        <v>2</v>
      </c>
      <c r="O1" s="5">
        <f>IF(O2="98+",99,O2)</f>
        <v>88</v>
      </c>
      <c r="P1" s="6"/>
      <c r="Q1" s="6"/>
    </row>
    <row r="2" ht="27.75" customHeight="1">
      <c r="A2" s="2"/>
      <c r="B2" s="2"/>
      <c r="C2" s="7" t="str">
        <f>IFERROR(__xludf.DUMMYFUNCTION("IMPORTRANGE(N1,""Реквизиты!A1"")"),"Чемпионат России по самбо (боевое) мужчины (отбор на Чемпионат Мира и Европы) ЕКП №23747")</f>
        <v>Чемпионат России по самбо (боевое) мужчины (отбор на Чемпионат Мира и Европы) ЕКП №23747</v>
      </c>
      <c r="N2" s="8"/>
      <c r="O2" s="9">
        <v>88.0</v>
      </c>
      <c r="P2" s="10" t="s">
        <v>3</v>
      </c>
      <c r="Q2" s="10" t="s">
        <v>4</v>
      </c>
    </row>
    <row r="3" ht="12.75" customHeight="1">
      <c r="A3" s="2"/>
      <c r="B3" s="2"/>
      <c r="C3" s="11" t="str">
        <f>IFERROR(__xludf.DUMMYFUNCTION("IMPORTRANGE(N1,""Реквизиты!A3"")"),"27.02 - 03.03.2023 г.                                                                                        г. Пермь")</f>
        <v>27.02 - 03.03.2023 г.                                                                                        г. Пермь</v>
      </c>
      <c r="N3" s="12"/>
      <c r="O3" s="13">
        <f>COUNTA(F6:F1001)</f>
        <v>29</v>
      </c>
      <c r="P3" s="14" t="s">
        <v>5</v>
      </c>
      <c r="Q3" s="12"/>
    </row>
    <row r="4" ht="12.75" customHeight="1">
      <c r="A4" s="12"/>
      <c r="B4" s="15"/>
      <c r="C4" s="12"/>
      <c r="D4" s="8"/>
      <c r="E4" s="8"/>
      <c r="F4" s="12"/>
      <c r="G4" s="16" t="str">
        <f>P2&amp;"  "&amp;O2&amp;"  "&amp;Q2</f>
        <v>В.к.  88  кг</v>
      </c>
      <c r="H4" s="16"/>
      <c r="I4" s="12"/>
      <c r="J4" s="17"/>
      <c r="K4" s="12"/>
      <c r="L4" s="12"/>
      <c r="M4" s="15"/>
      <c r="N4" s="12"/>
      <c r="O4" s="12"/>
      <c r="P4" s="12"/>
      <c r="Q4" s="12"/>
    </row>
    <row r="5" ht="12.75" customHeight="1">
      <c r="A5" s="18" t="s">
        <v>6</v>
      </c>
      <c r="B5" s="18" t="s">
        <v>6</v>
      </c>
      <c r="C5" s="19" t="s">
        <v>7</v>
      </c>
      <c r="D5" s="20" t="s">
        <v>8</v>
      </c>
      <c r="E5" s="21" t="s">
        <v>9</v>
      </c>
      <c r="F5" s="21" t="s">
        <v>9</v>
      </c>
      <c r="G5" s="19" t="s">
        <v>10</v>
      </c>
      <c r="H5" s="19" t="s">
        <v>11</v>
      </c>
      <c r="I5" s="22" t="s">
        <v>12</v>
      </c>
      <c r="J5" s="23"/>
      <c r="K5" s="24" t="s">
        <v>13</v>
      </c>
      <c r="L5" s="24" t="s">
        <v>14</v>
      </c>
      <c r="M5" s="25" t="s">
        <v>15</v>
      </c>
      <c r="N5" s="12"/>
      <c r="O5" s="12"/>
      <c r="P5" s="12"/>
      <c r="Q5" s="12"/>
    </row>
    <row r="6" ht="18.0" customHeight="1">
      <c r="A6" s="26">
        <v>88.0</v>
      </c>
      <c r="B6" s="27">
        <v>88.0</v>
      </c>
      <c r="C6" s="28"/>
      <c r="D6" s="29">
        <v>1.0</v>
      </c>
      <c r="E6" s="30" t="s">
        <v>16</v>
      </c>
      <c r="F6" s="29" t="s">
        <v>17</v>
      </c>
      <c r="G6" s="30" t="s">
        <v>18</v>
      </c>
      <c r="H6" s="29" t="s">
        <v>19</v>
      </c>
      <c r="I6" s="29" t="s">
        <v>20</v>
      </c>
      <c r="J6" s="29" t="s">
        <v>21</v>
      </c>
      <c r="K6" s="29" t="s">
        <v>22</v>
      </c>
      <c r="L6" s="28"/>
      <c r="M6" s="31" t="s">
        <v>23</v>
      </c>
      <c r="N6" s="32" t="str">
        <f t="array" ref="N6:N1001">IF(D6:D1001="","",(LEFT(F6:F1001,FIND(" ",F6:F1001)-1)))</f>
        <v>МАГОМЕДОВ</v>
      </c>
      <c r="O6" s="33">
        <v>53.0</v>
      </c>
      <c r="P6" s="15"/>
      <c r="Q6" s="12"/>
    </row>
    <row r="7" ht="18.75" customHeight="1">
      <c r="A7" s="34">
        <v>88.0</v>
      </c>
      <c r="B7" s="35">
        <v>88.0</v>
      </c>
      <c r="C7" s="36">
        <v>9.0</v>
      </c>
      <c r="D7" s="29">
        <v>2.0</v>
      </c>
      <c r="E7" s="30" t="s">
        <v>24</v>
      </c>
      <c r="F7" s="29" t="s">
        <v>25</v>
      </c>
      <c r="G7" s="30" t="s">
        <v>26</v>
      </c>
      <c r="H7" s="29" t="s">
        <v>27</v>
      </c>
      <c r="I7" s="29" t="s">
        <v>28</v>
      </c>
      <c r="J7" s="29" t="s">
        <v>29</v>
      </c>
      <c r="K7" s="29" t="s">
        <v>30</v>
      </c>
      <c r="L7" s="28"/>
      <c r="M7" s="31" t="s">
        <v>31</v>
      </c>
      <c r="N7" s="37" t="s">
        <v>32</v>
      </c>
      <c r="O7" s="38">
        <v>58.0</v>
      </c>
      <c r="P7" s="8"/>
      <c r="Q7" s="8"/>
    </row>
    <row r="8" ht="18.75" customHeight="1">
      <c r="A8" s="34">
        <v>88.0</v>
      </c>
      <c r="B8" s="35">
        <v>88.0</v>
      </c>
      <c r="C8" s="36">
        <v>22.0</v>
      </c>
      <c r="D8" s="29">
        <v>3.0</v>
      </c>
      <c r="E8" s="29" t="s">
        <v>33</v>
      </c>
      <c r="F8" s="29" t="s">
        <v>34</v>
      </c>
      <c r="G8" s="30" t="s">
        <v>35</v>
      </c>
      <c r="H8" s="29" t="s">
        <v>27</v>
      </c>
      <c r="I8" s="29" t="s">
        <v>36</v>
      </c>
      <c r="J8" s="29" t="s">
        <v>37</v>
      </c>
      <c r="K8" s="29" t="s">
        <v>38</v>
      </c>
      <c r="L8" s="28"/>
      <c r="M8" s="31" t="s">
        <v>39</v>
      </c>
      <c r="N8" s="37" t="s">
        <v>40</v>
      </c>
      <c r="O8" s="38">
        <v>64.0</v>
      </c>
      <c r="P8" s="8"/>
      <c r="Q8" s="8"/>
    </row>
    <row r="9" ht="18.75" customHeight="1">
      <c r="A9" s="34">
        <v>88.0</v>
      </c>
      <c r="B9" s="35">
        <v>88.0</v>
      </c>
      <c r="C9" s="36">
        <v>22.0</v>
      </c>
      <c r="D9" s="29">
        <v>4.0</v>
      </c>
      <c r="E9" s="30" t="s">
        <v>41</v>
      </c>
      <c r="F9" s="29" t="s">
        <v>42</v>
      </c>
      <c r="G9" s="30" t="s">
        <v>43</v>
      </c>
      <c r="H9" s="29" t="s">
        <v>19</v>
      </c>
      <c r="I9" s="29" t="s">
        <v>20</v>
      </c>
      <c r="J9" s="29" t="s">
        <v>44</v>
      </c>
      <c r="K9" s="29" t="s">
        <v>45</v>
      </c>
      <c r="L9" s="28"/>
      <c r="M9" s="31" t="s">
        <v>46</v>
      </c>
      <c r="N9" s="37" t="s">
        <v>47</v>
      </c>
      <c r="O9" s="38">
        <v>71.0</v>
      </c>
      <c r="P9" s="8"/>
      <c r="Q9" s="8"/>
    </row>
    <row r="10" ht="18.75" customHeight="1">
      <c r="A10" s="34">
        <v>88.0</v>
      </c>
      <c r="B10" s="35">
        <v>88.0</v>
      </c>
      <c r="C10" s="36">
        <v>31.0</v>
      </c>
      <c r="D10" s="29">
        <v>5.0</v>
      </c>
      <c r="E10" s="29" t="s">
        <v>48</v>
      </c>
      <c r="F10" s="29" t="s">
        <v>49</v>
      </c>
      <c r="G10" s="30" t="s">
        <v>50</v>
      </c>
      <c r="H10" s="29" t="s">
        <v>19</v>
      </c>
      <c r="I10" s="29" t="s">
        <v>51</v>
      </c>
      <c r="J10" s="29" t="s">
        <v>52</v>
      </c>
      <c r="K10" s="29" t="s">
        <v>53</v>
      </c>
      <c r="L10" s="28"/>
      <c r="M10" s="31" t="s">
        <v>54</v>
      </c>
      <c r="N10" s="37" t="s">
        <v>55</v>
      </c>
      <c r="O10" s="38">
        <v>79.0</v>
      </c>
      <c r="P10" s="8"/>
      <c r="Q10" s="8"/>
    </row>
    <row r="11" ht="18.75" customHeight="1">
      <c r="A11" s="34">
        <v>88.0</v>
      </c>
      <c r="B11" s="29">
        <v>88.0</v>
      </c>
      <c r="C11" s="36">
        <v>31.0</v>
      </c>
      <c r="D11" s="29">
        <v>6.0</v>
      </c>
      <c r="E11" s="30" t="s">
        <v>56</v>
      </c>
      <c r="F11" s="29" t="s">
        <v>57</v>
      </c>
      <c r="G11" s="30" t="s">
        <v>58</v>
      </c>
      <c r="H11" s="29" t="s">
        <v>19</v>
      </c>
      <c r="I11" s="29" t="s">
        <v>59</v>
      </c>
      <c r="J11" s="29" t="s">
        <v>60</v>
      </c>
      <c r="K11" s="29" t="s">
        <v>61</v>
      </c>
      <c r="L11" s="28"/>
      <c r="M11" s="31" t="s">
        <v>62</v>
      </c>
      <c r="N11" s="37" t="s">
        <v>63</v>
      </c>
      <c r="O11" s="38">
        <v>88.0</v>
      </c>
      <c r="P11" s="8"/>
      <c r="Q11" s="8"/>
    </row>
    <row r="12" ht="18.75" customHeight="1">
      <c r="A12" s="34">
        <v>88.0</v>
      </c>
      <c r="B12" s="29">
        <v>88.0</v>
      </c>
      <c r="C12" s="36">
        <v>31.0</v>
      </c>
      <c r="D12" s="29">
        <v>7.0</v>
      </c>
      <c r="E12" s="29" t="s">
        <v>64</v>
      </c>
      <c r="F12" s="29" t="s">
        <v>65</v>
      </c>
      <c r="G12" s="30" t="s">
        <v>66</v>
      </c>
      <c r="H12" s="29" t="s">
        <v>19</v>
      </c>
      <c r="I12" s="29" t="s">
        <v>51</v>
      </c>
      <c r="J12" s="29" t="s">
        <v>52</v>
      </c>
      <c r="K12" s="29" t="s">
        <v>53</v>
      </c>
      <c r="L12" s="28"/>
      <c r="M12" s="31" t="s">
        <v>54</v>
      </c>
      <c r="N12" s="37" t="s">
        <v>67</v>
      </c>
      <c r="O12" s="38"/>
      <c r="P12" s="8"/>
      <c r="Q12" s="8"/>
    </row>
    <row r="13" ht="18.75" customHeight="1">
      <c r="A13" s="34">
        <v>88.0</v>
      </c>
      <c r="B13" s="29">
        <v>88.0</v>
      </c>
      <c r="C13" s="36"/>
      <c r="D13" s="29">
        <v>8.0</v>
      </c>
      <c r="E13" s="30" t="s">
        <v>68</v>
      </c>
      <c r="F13" s="29" t="s">
        <v>69</v>
      </c>
      <c r="G13" s="30" t="s">
        <v>70</v>
      </c>
      <c r="H13" s="29" t="s">
        <v>27</v>
      </c>
      <c r="I13" s="29" t="s">
        <v>71</v>
      </c>
      <c r="J13" s="29" t="s">
        <v>72</v>
      </c>
      <c r="K13" s="29" t="s">
        <v>73</v>
      </c>
      <c r="L13" s="28"/>
      <c r="M13" s="31" t="s">
        <v>74</v>
      </c>
      <c r="N13" s="37" t="s">
        <v>75</v>
      </c>
      <c r="O13" s="38"/>
      <c r="P13" s="8"/>
      <c r="Q13" s="8"/>
    </row>
    <row r="14" ht="18.75" customHeight="1">
      <c r="A14" s="34">
        <v>88.0</v>
      </c>
      <c r="B14" s="29">
        <v>88.0</v>
      </c>
      <c r="C14" s="36">
        <v>31.0</v>
      </c>
      <c r="D14" s="29">
        <v>9.0</v>
      </c>
      <c r="E14" s="30" t="s">
        <v>76</v>
      </c>
      <c r="F14" s="29" t="s">
        <v>77</v>
      </c>
      <c r="G14" s="30" t="s">
        <v>78</v>
      </c>
      <c r="H14" s="29" t="s">
        <v>27</v>
      </c>
      <c r="I14" s="29" t="s">
        <v>79</v>
      </c>
      <c r="J14" s="29" t="s">
        <v>80</v>
      </c>
      <c r="K14" s="29" t="s">
        <v>81</v>
      </c>
      <c r="L14" s="28"/>
      <c r="M14" s="31" t="s">
        <v>82</v>
      </c>
      <c r="N14" s="37" t="s">
        <v>83</v>
      </c>
      <c r="O14" s="38">
        <v>98.0</v>
      </c>
      <c r="P14" s="8"/>
      <c r="Q14" s="8"/>
    </row>
    <row r="15" ht="18.75" customHeight="1">
      <c r="A15" s="34">
        <v>88.0</v>
      </c>
      <c r="B15" s="29">
        <v>88.0</v>
      </c>
      <c r="C15" s="36">
        <v>19.0</v>
      </c>
      <c r="D15" s="29">
        <v>10.0</v>
      </c>
      <c r="E15" s="30" t="s">
        <v>84</v>
      </c>
      <c r="F15" s="29" t="s">
        <v>85</v>
      </c>
      <c r="G15" s="30" t="s">
        <v>86</v>
      </c>
      <c r="H15" s="29" t="s">
        <v>87</v>
      </c>
      <c r="I15" s="29" t="s">
        <v>88</v>
      </c>
      <c r="J15" s="29" t="s">
        <v>89</v>
      </c>
      <c r="K15" s="29" t="s">
        <v>90</v>
      </c>
      <c r="L15" s="28"/>
      <c r="M15" s="31" t="s">
        <v>91</v>
      </c>
      <c r="N15" s="37" t="s">
        <v>92</v>
      </c>
      <c r="O15" s="38" t="s">
        <v>93</v>
      </c>
      <c r="P15" s="8"/>
      <c r="Q15" s="8"/>
    </row>
    <row r="16" ht="18.75" customHeight="1">
      <c r="A16" s="34">
        <v>88.0</v>
      </c>
      <c r="B16" s="29">
        <v>88.0</v>
      </c>
      <c r="C16" s="36">
        <v>19.0</v>
      </c>
      <c r="D16" s="29">
        <v>11.0</v>
      </c>
      <c r="E16" s="30" t="s">
        <v>94</v>
      </c>
      <c r="F16" s="29" t="s">
        <v>95</v>
      </c>
      <c r="G16" s="30" t="s">
        <v>96</v>
      </c>
      <c r="H16" s="29" t="s">
        <v>27</v>
      </c>
      <c r="I16" s="29" t="s">
        <v>59</v>
      </c>
      <c r="J16" s="29" t="s">
        <v>97</v>
      </c>
      <c r="K16" s="29" t="s">
        <v>61</v>
      </c>
      <c r="L16" s="28"/>
      <c r="M16" s="31" t="s">
        <v>98</v>
      </c>
      <c r="N16" s="37" t="s">
        <v>99</v>
      </c>
      <c r="O16" s="38">
        <v>65.0</v>
      </c>
      <c r="P16" s="8"/>
      <c r="Q16" s="8"/>
    </row>
    <row r="17" ht="18.75" customHeight="1">
      <c r="A17" s="30">
        <v>88.0</v>
      </c>
      <c r="B17" s="29">
        <v>88.0</v>
      </c>
      <c r="C17" s="36">
        <v>19.0</v>
      </c>
      <c r="D17" s="29">
        <v>12.0</v>
      </c>
      <c r="E17" s="30" t="s">
        <v>100</v>
      </c>
      <c r="F17" s="29" t="s">
        <v>101</v>
      </c>
      <c r="G17" s="30" t="s">
        <v>102</v>
      </c>
      <c r="H17" s="29" t="s">
        <v>27</v>
      </c>
      <c r="I17" s="29" t="s">
        <v>79</v>
      </c>
      <c r="J17" s="29" t="s">
        <v>103</v>
      </c>
      <c r="K17" s="29" t="s">
        <v>81</v>
      </c>
      <c r="L17" s="28"/>
      <c r="M17" s="31" t="s">
        <v>104</v>
      </c>
      <c r="N17" s="39" t="s">
        <v>105</v>
      </c>
      <c r="O17" s="38">
        <v>71.0</v>
      </c>
      <c r="P17" s="8"/>
      <c r="Q17" s="8"/>
    </row>
    <row r="18" ht="18.75" customHeight="1">
      <c r="A18" s="30">
        <v>88.0</v>
      </c>
      <c r="B18" s="29">
        <v>88.0</v>
      </c>
      <c r="C18" s="36">
        <v>19.0</v>
      </c>
      <c r="D18" s="29">
        <v>13.0</v>
      </c>
      <c r="E18" s="29" t="s">
        <v>106</v>
      </c>
      <c r="F18" s="29" t="s">
        <v>107</v>
      </c>
      <c r="G18" s="30" t="s">
        <v>108</v>
      </c>
      <c r="H18" s="29" t="s">
        <v>19</v>
      </c>
      <c r="I18" s="29" t="s">
        <v>36</v>
      </c>
      <c r="J18" s="29" t="s">
        <v>37</v>
      </c>
      <c r="K18" s="29" t="s">
        <v>38</v>
      </c>
      <c r="L18" s="28"/>
      <c r="M18" s="31" t="s">
        <v>109</v>
      </c>
      <c r="N18" s="40" t="s">
        <v>92</v>
      </c>
      <c r="O18" s="41" t="s">
        <v>110</v>
      </c>
      <c r="P18" s="8"/>
      <c r="Q18" s="8"/>
    </row>
    <row r="19" ht="18.75" customHeight="1">
      <c r="A19" s="30">
        <v>88.0</v>
      </c>
      <c r="B19" s="29">
        <v>88.0</v>
      </c>
      <c r="C19" s="36">
        <v>19.0</v>
      </c>
      <c r="D19" s="29">
        <v>14.0</v>
      </c>
      <c r="E19" s="29" t="s">
        <v>111</v>
      </c>
      <c r="F19" s="29" t="s">
        <v>112</v>
      </c>
      <c r="G19" s="30" t="s">
        <v>113</v>
      </c>
      <c r="H19" s="29" t="s">
        <v>19</v>
      </c>
      <c r="I19" s="29" t="s">
        <v>51</v>
      </c>
      <c r="J19" s="29" t="s">
        <v>114</v>
      </c>
      <c r="K19" s="29" t="s">
        <v>115</v>
      </c>
      <c r="L19" s="28"/>
      <c r="M19" s="31" t="s">
        <v>116</v>
      </c>
      <c r="N19" s="40" t="s">
        <v>117</v>
      </c>
      <c r="O19" s="8"/>
      <c r="P19" s="8"/>
      <c r="Q19" s="8"/>
    </row>
    <row r="20" ht="18.75" customHeight="1">
      <c r="A20" s="30">
        <v>88.0</v>
      </c>
      <c r="B20" s="29">
        <v>88.0</v>
      </c>
      <c r="C20" s="36">
        <v>19.0</v>
      </c>
      <c r="D20" s="29">
        <v>15.0</v>
      </c>
      <c r="E20" s="29" t="s">
        <v>118</v>
      </c>
      <c r="F20" s="29" t="s">
        <v>119</v>
      </c>
      <c r="G20" s="30" t="s">
        <v>120</v>
      </c>
      <c r="H20" s="29" t="s">
        <v>19</v>
      </c>
      <c r="I20" s="29" t="s">
        <v>51</v>
      </c>
      <c r="J20" s="29" t="s">
        <v>121</v>
      </c>
      <c r="K20" s="29" t="s">
        <v>53</v>
      </c>
      <c r="L20" s="28"/>
      <c r="M20" s="31" t="s">
        <v>122</v>
      </c>
      <c r="N20" s="40" t="s">
        <v>123</v>
      </c>
      <c r="O20" s="8"/>
      <c r="P20" s="8"/>
      <c r="Q20" s="8"/>
    </row>
    <row r="21" ht="18.75" customHeight="1">
      <c r="A21" s="30">
        <v>88.0</v>
      </c>
      <c r="B21" s="29">
        <v>88.0</v>
      </c>
      <c r="C21" s="36">
        <v>14.0</v>
      </c>
      <c r="D21" s="29">
        <v>16.0</v>
      </c>
      <c r="E21" s="29" t="s">
        <v>124</v>
      </c>
      <c r="F21" s="29" t="s">
        <v>125</v>
      </c>
      <c r="G21" s="30" t="s">
        <v>126</v>
      </c>
      <c r="H21" s="29" t="s">
        <v>27</v>
      </c>
      <c r="I21" s="29" t="s">
        <v>59</v>
      </c>
      <c r="J21" s="29" t="s">
        <v>127</v>
      </c>
      <c r="K21" s="29" t="s">
        <v>61</v>
      </c>
      <c r="L21" s="28"/>
      <c r="M21" s="31" t="s">
        <v>98</v>
      </c>
      <c r="N21" s="40" t="s">
        <v>128</v>
      </c>
      <c r="O21" s="8"/>
      <c r="P21" s="8"/>
      <c r="Q21" s="8"/>
    </row>
    <row r="22" ht="18.75" customHeight="1">
      <c r="A22" s="30">
        <v>88.0</v>
      </c>
      <c r="B22" s="29">
        <v>88.0</v>
      </c>
      <c r="C22" s="36">
        <v>14.0</v>
      </c>
      <c r="D22" s="29">
        <v>17.0</v>
      </c>
      <c r="E22" s="30" t="s">
        <v>129</v>
      </c>
      <c r="F22" s="29" t="s">
        <v>130</v>
      </c>
      <c r="G22" s="30" t="s">
        <v>131</v>
      </c>
      <c r="H22" s="29" t="s">
        <v>19</v>
      </c>
      <c r="I22" s="29" t="s">
        <v>28</v>
      </c>
      <c r="J22" s="29" t="s">
        <v>132</v>
      </c>
      <c r="K22" s="29" t="s">
        <v>133</v>
      </c>
      <c r="L22" s="28"/>
      <c r="M22" s="31" t="s">
        <v>134</v>
      </c>
      <c r="N22" s="40" t="s">
        <v>135</v>
      </c>
      <c r="O22" s="8"/>
      <c r="P22" s="8"/>
      <c r="Q22" s="8"/>
    </row>
    <row r="23" ht="18.75" customHeight="1">
      <c r="A23" s="30">
        <v>88.0</v>
      </c>
      <c r="B23" s="29">
        <v>88.0</v>
      </c>
      <c r="C23" s="36">
        <v>14.0</v>
      </c>
      <c r="D23" s="29">
        <v>18.0</v>
      </c>
      <c r="E23" s="29" t="s">
        <v>84</v>
      </c>
      <c r="F23" s="29" t="s">
        <v>136</v>
      </c>
      <c r="G23" s="30" t="s">
        <v>137</v>
      </c>
      <c r="H23" s="29" t="s">
        <v>138</v>
      </c>
      <c r="I23" s="29" t="s">
        <v>36</v>
      </c>
      <c r="J23" s="29" t="s">
        <v>37</v>
      </c>
      <c r="K23" s="29" t="s">
        <v>38</v>
      </c>
      <c r="L23" s="28"/>
      <c r="M23" s="31" t="s">
        <v>139</v>
      </c>
      <c r="N23" s="40" t="s">
        <v>92</v>
      </c>
      <c r="O23" s="8"/>
      <c r="P23" s="8"/>
      <c r="Q23" s="8"/>
    </row>
    <row r="24" ht="18.75" customHeight="1">
      <c r="A24" s="34">
        <v>88.0</v>
      </c>
      <c r="B24" s="30">
        <v>88.0</v>
      </c>
      <c r="C24" s="42">
        <v>14.0</v>
      </c>
      <c r="D24" s="29">
        <v>19.0</v>
      </c>
      <c r="E24" s="30" t="s">
        <v>140</v>
      </c>
      <c r="F24" s="29" t="s">
        <v>141</v>
      </c>
      <c r="G24" s="30" t="s">
        <v>142</v>
      </c>
      <c r="H24" s="29" t="s">
        <v>27</v>
      </c>
      <c r="I24" s="29" t="s">
        <v>20</v>
      </c>
      <c r="J24" s="29" t="s">
        <v>143</v>
      </c>
      <c r="K24" s="29" t="s">
        <v>144</v>
      </c>
      <c r="L24" s="28"/>
      <c r="M24" s="31" t="s">
        <v>145</v>
      </c>
      <c r="N24" s="40" t="s">
        <v>146</v>
      </c>
      <c r="O24" s="8"/>
      <c r="P24" s="8"/>
      <c r="Q24" s="8"/>
    </row>
    <row r="25" ht="18.75" customHeight="1">
      <c r="A25" s="30">
        <v>88.0</v>
      </c>
      <c r="B25" s="29">
        <v>88.0</v>
      </c>
      <c r="C25" s="36">
        <v>14.0</v>
      </c>
      <c r="D25" s="29">
        <v>20.0</v>
      </c>
      <c r="E25" s="29" t="s">
        <v>147</v>
      </c>
      <c r="F25" s="29" t="s">
        <v>148</v>
      </c>
      <c r="G25" s="30" t="s">
        <v>149</v>
      </c>
      <c r="H25" s="29" t="s">
        <v>19</v>
      </c>
      <c r="I25" s="29" t="s">
        <v>51</v>
      </c>
      <c r="J25" s="29" t="s">
        <v>52</v>
      </c>
      <c r="K25" s="29" t="s">
        <v>53</v>
      </c>
      <c r="L25" s="28"/>
      <c r="M25" s="31" t="s">
        <v>54</v>
      </c>
      <c r="N25" s="8" t="s">
        <v>150</v>
      </c>
      <c r="O25" s="8"/>
      <c r="P25" s="8"/>
      <c r="Q25" s="8"/>
    </row>
    <row r="26" ht="18.75" customHeight="1">
      <c r="A26" s="30">
        <v>88.0</v>
      </c>
      <c r="B26" s="29">
        <v>88.0</v>
      </c>
      <c r="C26" s="36">
        <v>3.0</v>
      </c>
      <c r="D26" s="29">
        <v>21.0</v>
      </c>
      <c r="E26" s="29" t="s">
        <v>151</v>
      </c>
      <c r="F26" s="29" t="s">
        <v>152</v>
      </c>
      <c r="G26" s="30" t="s">
        <v>153</v>
      </c>
      <c r="H26" s="29" t="s">
        <v>138</v>
      </c>
      <c r="I26" s="29" t="s">
        <v>88</v>
      </c>
      <c r="J26" s="29" t="s">
        <v>154</v>
      </c>
      <c r="K26" s="29" t="s">
        <v>155</v>
      </c>
      <c r="L26" s="28"/>
      <c r="M26" s="31" t="s">
        <v>156</v>
      </c>
      <c r="N26" s="8" t="s">
        <v>157</v>
      </c>
      <c r="O26" s="8"/>
      <c r="P26" s="8"/>
      <c r="Q26" s="8"/>
    </row>
    <row r="27" ht="18.75" customHeight="1">
      <c r="A27" s="30">
        <v>88.0</v>
      </c>
      <c r="B27" s="29">
        <v>88.0</v>
      </c>
      <c r="C27" s="36"/>
      <c r="D27" s="29">
        <v>22.0</v>
      </c>
      <c r="E27" s="29" t="s">
        <v>158</v>
      </c>
      <c r="F27" s="29" t="s">
        <v>159</v>
      </c>
      <c r="G27" s="30" t="s">
        <v>160</v>
      </c>
      <c r="H27" s="29" t="s">
        <v>19</v>
      </c>
      <c r="I27" s="29" t="s">
        <v>36</v>
      </c>
      <c r="J27" s="29" t="s">
        <v>37</v>
      </c>
      <c r="K27" s="29" t="s">
        <v>38</v>
      </c>
      <c r="L27" s="28"/>
      <c r="M27" s="31" t="s">
        <v>161</v>
      </c>
      <c r="N27" s="8" t="s">
        <v>162</v>
      </c>
      <c r="O27" s="8"/>
      <c r="P27" s="8"/>
      <c r="Q27" s="8"/>
    </row>
    <row r="28" ht="18.75" customHeight="1">
      <c r="A28" s="30">
        <v>88.0</v>
      </c>
      <c r="B28" s="29">
        <v>88.0</v>
      </c>
      <c r="C28" s="36"/>
      <c r="D28" s="29">
        <v>23.0</v>
      </c>
      <c r="E28" s="29" t="s">
        <v>163</v>
      </c>
      <c r="F28" s="29" t="s">
        <v>164</v>
      </c>
      <c r="G28" s="30" t="s">
        <v>165</v>
      </c>
      <c r="H28" s="29" t="s">
        <v>138</v>
      </c>
      <c r="I28" s="29" t="s">
        <v>36</v>
      </c>
      <c r="J28" s="29" t="s">
        <v>37</v>
      </c>
      <c r="K28" s="29" t="s">
        <v>38</v>
      </c>
      <c r="L28" s="28"/>
      <c r="M28" s="31" t="s">
        <v>166</v>
      </c>
      <c r="N28" s="8" t="s">
        <v>167</v>
      </c>
      <c r="O28" s="8"/>
      <c r="P28" s="8"/>
      <c r="Q28" s="8"/>
    </row>
    <row r="29" ht="18.75" customHeight="1">
      <c r="A29" s="30">
        <v>88.0</v>
      </c>
      <c r="B29" s="29">
        <v>88.0</v>
      </c>
      <c r="C29" s="36"/>
      <c r="D29" s="29">
        <v>24.0</v>
      </c>
      <c r="E29" s="29" t="s">
        <v>168</v>
      </c>
      <c r="F29" s="29" t="s">
        <v>169</v>
      </c>
      <c r="G29" s="30" t="s">
        <v>170</v>
      </c>
      <c r="H29" s="29" t="s">
        <v>27</v>
      </c>
      <c r="I29" s="29" t="s">
        <v>36</v>
      </c>
      <c r="J29" s="29" t="s">
        <v>171</v>
      </c>
      <c r="K29" s="29" t="s">
        <v>38</v>
      </c>
      <c r="L29" s="28"/>
      <c r="M29" s="31" t="s">
        <v>172</v>
      </c>
      <c r="N29" s="8" t="s">
        <v>173</v>
      </c>
      <c r="O29" s="8"/>
      <c r="P29" s="8"/>
      <c r="Q29" s="8"/>
    </row>
    <row r="30" ht="18.75" customHeight="1">
      <c r="A30" s="30">
        <v>88.0</v>
      </c>
      <c r="B30" s="29">
        <v>88.0</v>
      </c>
      <c r="C30" s="36">
        <v>29.0</v>
      </c>
      <c r="D30" s="29">
        <v>25.0</v>
      </c>
      <c r="E30" s="29" t="s">
        <v>174</v>
      </c>
      <c r="F30" s="29" t="s">
        <v>175</v>
      </c>
      <c r="G30" s="30" t="s">
        <v>176</v>
      </c>
      <c r="H30" s="29" t="s">
        <v>138</v>
      </c>
      <c r="I30" s="29" t="s">
        <v>51</v>
      </c>
      <c r="J30" s="29" t="s">
        <v>114</v>
      </c>
      <c r="K30" s="29" t="s">
        <v>115</v>
      </c>
      <c r="L30" s="28"/>
      <c r="M30" s="31" t="s">
        <v>177</v>
      </c>
      <c r="N30" s="8" t="s">
        <v>178</v>
      </c>
      <c r="O30" s="8"/>
      <c r="P30" s="8"/>
      <c r="Q30" s="8"/>
    </row>
    <row r="31" ht="18.75" customHeight="1">
      <c r="A31" s="30">
        <v>88.0</v>
      </c>
      <c r="B31" s="29">
        <v>88.0</v>
      </c>
      <c r="C31" s="36">
        <v>27.0</v>
      </c>
      <c r="D31" s="29">
        <v>26.0</v>
      </c>
      <c r="E31" s="29" t="s">
        <v>179</v>
      </c>
      <c r="F31" s="29" t="s">
        <v>180</v>
      </c>
      <c r="G31" s="30" t="s">
        <v>181</v>
      </c>
      <c r="H31" s="29" t="s">
        <v>27</v>
      </c>
      <c r="I31" s="29" t="s">
        <v>51</v>
      </c>
      <c r="J31" s="29" t="s">
        <v>182</v>
      </c>
      <c r="K31" s="29" t="s">
        <v>53</v>
      </c>
      <c r="L31" s="28"/>
      <c r="M31" s="31" t="s">
        <v>54</v>
      </c>
      <c r="N31" s="8" t="s">
        <v>183</v>
      </c>
      <c r="O31" s="8"/>
      <c r="P31" s="8"/>
      <c r="Q31" s="8"/>
    </row>
    <row r="32" ht="18.75" customHeight="1">
      <c r="A32" s="30">
        <v>88.0</v>
      </c>
      <c r="B32" s="29">
        <v>88.0</v>
      </c>
      <c r="C32" s="36">
        <v>9.0</v>
      </c>
      <c r="D32" s="29">
        <v>27.0</v>
      </c>
      <c r="E32" s="30" t="s">
        <v>184</v>
      </c>
      <c r="F32" s="29" t="s">
        <v>185</v>
      </c>
      <c r="G32" s="30" t="s">
        <v>186</v>
      </c>
      <c r="H32" s="29" t="s">
        <v>27</v>
      </c>
      <c r="I32" s="29" t="s">
        <v>71</v>
      </c>
      <c r="J32" s="29" t="s">
        <v>187</v>
      </c>
      <c r="K32" s="29" t="s">
        <v>73</v>
      </c>
      <c r="L32" s="28"/>
      <c r="M32" s="31" t="s">
        <v>188</v>
      </c>
      <c r="N32" s="8" t="s">
        <v>92</v>
      </c>
      <c r="O32" s="8"/>
      <c r="P32" s="8"/>
      <c r="Q32" s="8"/>
    </row>
    <row r="33" ht="18.75" customHeight="1">
      <c r="A33" s="30">
        <v>88.0</v>
      </c>
      <c r="B33" s="29">
        <v>88.0</v>
      </c>
      <c r="C33" s="36"/>
      <c r="D33" s="29">
        <v>28.0</v>
      </c>
      <c r="E33" s="29" t="s">
        <v>189</v>
      </c>
      <c r="F33" s="29" t="s">
        <v>190</v>
      </c>
      <c r="G33" s="30" t="s">
        <v>191</v>
      </c>
      <c r="H33" s="29" t="s">
        <v>19</v>
      </c>
      <c r="I33" s="29" t="s">
        <v>59</v>
      </c>
      <c r="J33" s="29" t="s">
        <v>192</v>
      </c>
      <c r="K33" s="29" t="s">
        <v>61</v>
      </c>
      <c r="L33" s="28"/>
      <c r="M33" s="31" t="s">
        <v>193</v>
      </c>
      <c r="N33" s="8" t="s">
        <v>194</v>
      </c>
      <c r="O33" s="8"/>
      <c r="P33" s="8"/>
      <c r="Q33" s="8"/>
    </row>
    <row r="34" ht="18.75" customHeight="1">
      <c r="A34" s="42">
        <v>88.0</v>
      </c>
      <c r="B34" s="36">
        <v>88.0</v>
      </c>
      <c r="C34" s="36">
        <v>35.0</v>
      </c>
      <c r="D34" s="29">
        <v>29.0</v>
      </c>
      <c r="E34" s="30" t="s">
        <v>195</v>
      </c>
      <c r="F34" s="29" t="s">
        <v>196</v>
      </c>
      <c r="G34" s="30" t="s">
        <v>197</v>
      </c>
      <c r="H34" s="29" t="s">
        <v>19</v>
      </c>
      <c r="I34" s="29" t="s">
        <v>59</v>
      </c>
      <c r="J34" s="29" t="s">
        <v>198</v>
      </c>
      <c r="K34" s="29" t="s">
        <v>61</v>
      </c>
      <c r="L34" s="28"/>
      <c r="M34" s="31" t="s">
        <v>199</v>
      </c>
      <c r="N34" s="8" t="s">
        <v>200</v>
      </c>
      <c r="O34" s="8"/>
      <c r="P34" s="8"/>
      <c r="Q34" s="8"/>
    </row>
    <row r="35" ht="18.75" customHeight="1">
      <c r="A35" s="42"/>
      <c r="B35" s="36"/>
      <c r="C35" s="36"/>
      <c r="D35" s="29"/>
      <c r="E35" s="36"/>
      <c r="F35" s="36"/>
      <c r="G35" s="42"/>
      <c r="H35" s="36"/>
      <c r="I35" s="36"/>
      <c r="J35" s="36"/>
      <c r="K35" s="43"/>
      <c r="L35" s="28"/>
      <c r="M35" s="44"/>
      <c r="N35" s="8" t="s">
        <v>201</v>
      </c>
      <c r="O35" s="8"/>
      <c r="P35" s="8"/>
      <c r="Q35" s="8"/>
    </row>
    <row r="36" ht="18.75" customHeight="1">
      <c r="A36" s="42"/>
      <c r="B36" s="36"/>
      <c r="C36" s="36"/>
      <c r="D36" s="29"/>
      <c r="E36" s="30"/>
      <c r="F36" s="29"/>
      <c r="G36" s="30"/>
      <c r="H36" s="29"/>
      <c r="I36" s="29"/>
      <c r="J36" s="29"/>
      <c r="K36" s="29"/>
      <c r="L36" s="28"/>
      <c r="M36" s="31"/>
      <c r="N36" s="8" t="s">
        <v>201</v>
      </c>
      <c r="O36" s="8"/>
      <c r="P36" s="8"/>
      <c r="Q36" s="8"/>
    </row>
    <row r="37" ht="18.75" customHeight="1">
      <c r="A37" s="42"/>
      <c r="B37" s="36"/>
      <c r="C37" s="36"/>
      <c r="D37" s="29"/>
      <c r="E37" s="30"/>
      <c r="F37" s="29"/>
      <c r="G37" s="30"/>
      <c r="H37" s="29"/>
      <c r="I37" s="29"/>
      <c r="J37" s="29"/>
      <c r="K37" s="29"/>
      <c r="L37" s="28"/>
      <c r="M37" s="31"/>
      <c r="N37" s="8" t="s">
        <v>201</v>
      </c>
      <c r="O37" s="8"/>
      <c r="P37" s="8"/>
      <c r="Q37" s="8"/>
    </row>
    <row r="38" ht="18.75" customHeight="1">
      <c r="A38" s="42"/>
      <c r="B38" s="36"/>
      <c r="C38" s="36"/>
      <c r="D38" s="29"/>
      <c r="E38" s="30"/>
      <c r="F38" s="29"/>
      <c r="G38" s="30"/>
      <c r="H38" s="29"/>
      <c r="I38" s="29"/>
      <c r="J38" s="29"/>
      <c r="K38" s="29"/>
      <c r="L38" s="28"/>
      <c r="M38" s="31"/>
      <c r="N38" s="8" t="s">
        <v>201</v>
      </c>
      <c r="O38" s="8"/>
      <c r="P38" s="8"/>
      <c r="Q38" s="8"/>
    </row>
    <row r="39" ht="18.75" customHeight="1">
      <c r="A39" s="42"/>
      <c r="B39" s="36"/>
      <c r="C39" s="36"/>
      <c r="D39" s="29"/>
      <c r="E39" s="45"/>
      <c r="F39" s="29"/>
      <c r="G39" s="30"/>
      <c r="H39" s="29"/>
      <c r="I39" s="29"/>
      <c r="J39" s="29"/>
      <c r="K39" s="29"/>
      <c r="L39" s="28"/>
      <c r="M39" s="31"/>
      <c r="N39" s="8" t="s">
        <v>201</v>
      </c>
      <c r="O39" s="8"/>
      <c r="P39" s="8"/>
      <c r="Q39" s="8"/>
    </row>
    <row r="40" ht="12.75" customHeight="1">
      <c r="A40" s="28"/>
      <c r="B40" s="46"/>
      <c r="C40" s="46"/>
      <c r="D40" s="42"/>
      <c r="E40" s="42"/>
      <c r="F40" s="42"/>
      <c r="G40" s="42"/>
      <c r="H40" s="42"/>
      <c r="I40" s="28"/>
      <c r="J40" s="28"/>
      <c r="K40" s="28"/>
      <c r="L40" s="28"/>
      <c r="M40" s="28"/>
      <c r="N40" s="8" t="s">
        <v>201</v>
      </c>
      <c r="O40" s="8"/>
      <c r="P40" s="8"/>
      <c r="Q40" s="8"/>
    </row>
    <row r="41" ht="12.75" customHeight="1">
      <c r="A41" s="46"/>
      <c r="B41" s="46"/>
      <c r="C41" s="46"/>
      <c r="D41" s="42"/>
      <c r="E41" s="42"/>
      <c r="F41" s="42"/>
      <c r="G41" s="42"/>
      <c r="H41" s="42"/>
      <c r="I41" s="46"/>
      <c r="J41" s="46"/>
      <c r="K41" s="46"/>
      <c r="L41" s="46"/>
      <c r="M41" s="46"/>
      <c r="N41" s="12" t="s">
        <v>201</v>
      </c>
      <c r="O41" s="12"/>
      <c r="P41" s="12"/>
      <c r="Q41" s="12"/>
    </row>
    <row r="42" ht="12.75" customHeight="1">
      <c r="A42" s="28"/>
      <c r="B42" s="46"/>
      <c r="C42" s="46"/>
      <c r="D42" s="42"/>
      <c r="E42" s="42"/>
      <c r="F42" s="42"/>
      <c r="G42" s="42"/>
      <c r="H42" s="42"/>
      <c r="I42" s="46"/>
      <c r="J42" s="46"/>
      <c r="K42" s="46"/>
      <c r="L42" s="46"/>
      <c r="M42" s="46"/>
      <c r="N42" s="12" t="s">
        <v>201</v>
      </c>
      <c r="O42" s="12"/>
      <c r="P42" s="12"/>
      <c r="Q42" s="12"/>
    </row>
    <row r="43" ht="12.75" customHeight="1">
      <c r="A43" s="46"/>
      <c r="B43" s="46"/>
      <c r="C43" s="46"/>
      <c r="D43" s="42"/>
      <c r="E43" s="42"/>
      <c r="F43" s="42"/>
      <c r="G43" s="42"/>
      <c r="H43" s="42"/>
      <c r="I43" s="46"/>
      <c r="J43" s="46"/>
      <c r="K43" s="46"/>
      <c r="L43" s="46"/>
      <c r="M43" s="46"/>
      <c r="N43" s="12" t="s">
        <v>201</v>
      </c>
      <c r="O43" s="12"/>
      <c r="P43" s="12"/>
      <c r="Q43" s="12"/>
    </row>
    <row r="44" ht="12.75" customHeight="1">
      <c r="A44" s="28"/>
      <c r="B44" s="46"/>
      <c r="C44" s="46"/>
      <c r="D44" s="42"/>
      <c r="E44" s="42"/>
      <c r="F44" s="42"/>
      <c r="G44" s="42"/>
      <c r="H44" s="42"/>
      <c r="I44" s="46"/>
      <c r="J44" s="46"/>
      <c r="K44" s="46"/>
      <c r="L44" s="46"/>
      <c r="M44" s="46"/>
      <c r="N44" s="12" t="s">
        <v>201</v>
      </c>
      <c r="O44" s="12"/>
      <c r="P44" s="12"/>
      <c r="Q44" s="12"/>
    </row>
    <row r="45" ht="12.75" customHeight="1">
      <c r="A45" s="46"/>
      <c r="B45" s="46"/>
      <c r="C45" s="46"/>
      <c r="D45" s="42"/>
      <c r="E45" s="42"/>
      <c r="F45" s="42"/>
      <c r="G45" s="42"/>
      <c r="H45" s="42"/>
      <c r="I45" s="46"/>
      <c r="J45" s="46"/>
      <c r="K45" s="46"/>
      <c r="L45" s="46"/>
      <c r="M45" s="46"/>
      <c r="N45" s="12" t="s">
        <v>201</v>
      </c>
      <c r="O45" s="12"/>
      <c r="P45" s="12"/>
      <c r="Q45" s="12"/>
    </row>
    <row r="46" ht="12.75" customHeight="1">
      <c r="A46" s="28"/>
      <c r="B46" s="46"/>
      <c r="C46" s="46"/>
      <c r="D46" s="42"/>
      <c r="E46" s="42"/>
      <c r="F46" s="42"/>
      <c r="G46" s="42"/>
      <c r="H46" s="42"/>
      <c r="I46" s="46"/>
      <c r="J46" s="46"/>
      <c r="K46" s="46"/>
      <c r="L46" s="46"/>
      <c r="M46" s="46"/>
      <c r="N46" s="12" t="s">
        <v>201</v>
      </c>
      <c r="O46" s="12"/>
      <c r="P46" s="12"/>
      <c r="Q46" s="12"/>
    </row>
    <row r="47" ht="12.75" customHeight="1">
      <c r="A47" s="42"/>
      <c r="B47" s="42"/>
      <c r="C47" s="42"/>
      <c r="D47" s="42"/>
      <c r="E47" s="42"/>
      <c r="F47" s="42"/>
      <c r="G47" s="42"/>
      <c r="H47" s="42"/>
      <c r="I47" s="46"/>
      <c r="J47" s="46"/>
      <c r="K47" s="46"/>
      <c r="L47" s="46"/>
      <c r="M47" s="46"/>
      <c r="N47" s="12" t="s">
        <v>201</v>
      </c>
      <c r="O47" s="12"/>
      <c r="P47" s="12"/>
      <c r="Q47" s="12"/>
    </row>
    <row r="48" ht="12.75" customHeight="1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12" t="s">
        <v>201</v>
      </c>
      <c r="O48" s="12"/>
      <c r="P48" s="12"/>
      <c r="Q48" s="12"/>
    </row>
    <row r="49" ht="12.75" customHeight="1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12" t="s">
        <v>201</v>
      </c>
      <c r="O49" s="12"/>
      <c r="P49" s="12"/>
      <c r="Q49" s="12"/>
    </row>
    <row r="50" ht="12.75" customHeight="1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12" t="s">
        <v>201</v>
      </c>
      <c r="O50" s="12"/>
      <c r="P50" s="12"/>
      <c r="Q50" s="12"/>
    </row>
    <row r="51" ht="12.75" customHeight="1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12" t="s">
        <v>201</v>
      </c>
      <c r="O51" s="12"/>
      <c r="P51" s="12"/>
      <c r="Q51" s="12"/>
    </row>
    <row r="52" ht="12.75" customHeight="1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12" t="s">
        <v>201</v>
      </c>
      <c r="O52" s="12"/>
      <c r="P52" s="12"/>
      <c r="Q52" s="12"/>
    </row>
    <row r="53" ht="12.75" customHeight="1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12" t="s">
        <v>201</v>
      </c>
      <c r="O53" s="12"/>
      <c r="P53" s="12"/>
      <c r="Q53" s="12"/>
    </row>
    <row r="54" ht="12.75" customHeight="1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12" t="s">
        <v>201</v>
      </c>
      <c r="O54" s="12"/>
      <c r="P54" s="12"/>
      <c r="Q54" s="12"/>
    </row>
    <row r="55" ht="12.75" customHeight="1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12" t="s">
        <v>201</v>
      </c>
      <c r="O55" s="12"/>
      <c r="P55" s="12"/>
      <c r="Q55" s="12"/>
    </row>
    <row r="56" ht="12.75" customHeight="1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12" t="s">
        <v>201</v>
      </c>
      <c r="O56" s="12"/>
      <c r="P56" s="12"/>
      <c r="Q56" s="12"/>
    </row>
    <row r="57" ht="12.75" customHeight="1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12" t="s">
        <v>201</v>
      </c>
      <c r="O57" s="12"/>
      <c r="P57" s="12"/>
      <c r="Q57" s="12"/>
    </row>
    <row r="58" ht="12.75" customHeight="1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12" t="s">
        <v>201</v>
      </c>
      <c r="O58" s="12"/>
      <c r="P58" s="12"/>
      <c r="Q58" s="12"/>
    </row>
    <row r="59" ht="12.75" customHeight="1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12" t="s">
        <v>201</v>
      </c>
      <c r="O59" s="12"/>
      <c r="P59" s="12"/>
      <c r="Q59" s="12"/>
    </row>
    <row r="60" ht="12.75" customHeight="1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12" t="s">
        <v>201</v>
      </c>
      <c r="O60" s="12"/>
      <c r="P60" s="12"/>
      <c r="Q60" s="12"/>
    </row>
    <row r="61" ht="12.75" customHeight="1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12" t="s">
        <v>201</v>
      </c>
      <c r="O61" s="12"/>
      <c r="P61" s="12"/>
      <c r="Q61" s="12"/>
    </row>
    <row r="62" ht="12.75" customHeight="1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12" t="s">
        <v>201</v>
      </c>
      <c r="O62" s="12"/>
      <c r="P62" s="12"/>
      <c r="Q62" s="12"/>
    </row>
    <row r="63" ht="12.75" customHeight="1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12" t="s">
        <v>201</v>
      </c>
      <c r="O63" s="12"/>
      <c r="P63" s="12"/>
      <c r="Q63" s="12"/>
    </row>
    <row r="64" ht="12.75" customHeight="1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12" t="s">
        <v>201</v>
      </c>
      <c r="O64" s="12"/>
      <c r="P64" s="12"/>
      <c r="Q64" s="12"/>
    </row>
    <row r="65" ht="12.75" customHeight="1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12" t="s">
        <v>201</v>
      </c>
      <c r="O65" s="12"/>
      <c r="P65" s="12"/>
      <c r="Q65" s="12"/>
    </row>
    <row r="66" ht="12.75" customHeight="1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12" t="s">
        <v>201</v>
      </c>
      <c r="O66" s="12"/>
      <c r="P66" s="12"/>
      <c r="Q66" s="12"/>
    </row>
    <row r="67" ht="12.75" customHeight="1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12" t="s">
        <v>201</v>
      </c>
      <c r="O67" s="12"/>
      <c r="P67" s="12"/>
      <c r="Q67" s="12"/>
    </row>
    <row r="68" ht="12.75" customHeight="1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12" t="s">
        <v>201</v>
      </c>
      <c r="O68" s="12"/>
      <c r="P68" s="12"/>
      <c r="Q68" s="12"/>
    </row>
    <row r="69" ht="12.75" customHeight="1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12" t="s">
        <v>201</v>
      </c>
      <c r="O69" s="12"/>
      <c r="P69" s="12"/>
      <c r="Q69" s="12"/>
    </row>
    <row r="70" ht="12.75" customHeight="1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12" t="s">
        <v>201</v>
      </c>
      <c r="O70" s="12"/>
      <c r="P70" s="12"/>
      <c r="Q70" s="12"/>
    </row>
    <row r="71" ht="12.75" customHeight="1">
      <c r="A71" s="46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12" t="s">
        <v>201</v>
      </c>
      <c r="O71" s="12"/>
      <c r="P71" s="12"/>
      <c r="Q71" s="12"/>
    </row>
    <row r="72" ht="12.75" customHeight="1">
      <c r="A72" s="46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12" t="s">
        <v>201</v>
      </c>
      <c r="O72" s="12"/>
      <c r="P72" s="12"/>
      <c r="Q72" s="12"/>
    </row>
    <row r="73" ht="12.75" customHeight="1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12" t="s">
        <v>201</v>
      </c>
      <c r="O73" s="12"/>
      <c r="P73" s="12"/>
      <c r="Q73" s="12"/>
    </row>
    <row r="74" ht="12.75" customHeight="1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12" t="s">
        <v>201</v>
      </c>
      <c r="O74" s="40"/>
      <c r="P74" s="40"/>
      <c r="Q74" s="12"/>
    </row>
    <row r="75" ht="12.75" customHeight="1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12" t="s">
        <v>201</v>
      </c>
      <c r="O75" s="40"/>
      <c r="P75" s="40"/>
      <c r="Q75" s="12"/>
    </row>
    <row r="76" ht="12.75" customHeight="1">
      <c r="A76" s="46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12" t="s">
        <v>201</v>
      </c>
      <c r="O76" s="40"/>
      <c r="P76" s="40"/>
      <c r="Q76" s="12"/>
    </row>
    <row r="77" ht="12.75" customHeight="1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12" t="s">
        <v>201</v>
      </c>
      <c r="O77" s="40"/>
      <c r="P77" s="40"/>
      <c r="Q77" s="12"/>
    </row>
    <row r="78" ht="12.75" customHeight="1">
      <c r="A78" s="46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12" t="s">
        <v>201</v>
      </c>
      <c r="O78" s="40"/>
      <c r="P78" s="40"/>
      <c r="Q78" s="12"/>
    </row>
    <row r="79" ht="12.75" customHeight="1">
      <c r="A79" s="46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12" t="s">
        <v>201</v>
      </c>
      <c r="O79" s="40"/>
      <c r="P79" s="40"/>
      <c r="Q79" s="12"/>
    </row>
    <row r="80" ht="12.75" customHeight="1">
      <c r="A80" s="46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12" t="s">
        <v>201</v>
      </c>
      <c r="O80" s="40"/>
      <c r="P80" s="40"/>
      <c r="Q80" s="12"/>
    </row>
    <row r="81" ht="12.75" customHeight="1">
      <c r="A81" s="46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12" t="s">
        <v>201</v>
      </c>
      <c r="O81" s="40"/>
      <c r="P81" s="40"/>
      <c r="Q81" s="12"/>
    </row>
    <row r="82" ht="12.75" customHeight="1">
      <c r="A82" s="46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12" t="s">
        <v>201</v>
      </c>
      <c r="O82" s="40"/>
      <c r="P82" s="40"/>
      <c r="Q82" s="12"/>
    </row>
    <row r="83" ht="12.75" customHeight="1">
      <c r="A83" s="46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12" t="s">
        <v>201</v>
      </c>
      <c r="O83" s="40"/>
      <c r="P83" s="40"/>
      <c r="Q83" s="12"/>
    </row>
    <row r="84" ht="12.75" customHeight="1">
      <c r="A84" s="46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12" t="s">
        <v>201</v>
      </c>
      <c r="O84" s="40"/>
      <c r="P84" s="40"/>
      <c r="Q84" s="12"/>
    </row>
    <row r="85" ht="12.75" customHeight="1">
      <c r="A85" s="46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12" t="s">
        <v>201</v>
      </c>
      <c r="O85" s="40"/>
      <c r="P85" s="40"/>
      <c r="Q85" s="12"/>
    </row>
    <row r="86" ht="12.75" customHeight="1">
      <c r="A86" s="46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12" t="s">
        <v>201</v>
      </c>
      <c r="O86" s="40"/>
      <c r="P86" s="40"/>
      <c r="Q86" s="12"/>
    </row>
    <row r="87" ht="12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 t="s">
        <v>201</v>
      </c>
      <c r="O87" s="40"/>
      <c r="P87" s="40"/>
      <c r="Q87" s="40"/>
    </row>
    <row r="88" ht="12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 t="s">
        <v>201</v>
      </c>
      <c r="O88" s="40"/>
      <c r="P88" s="40"/>
      <c r="Q88" s="40"/>
    </row>
    <row r="89" ht="12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 t="s">
        <v>201</v>
      </c>
      <c r="O89" s="40"/>
      <c r="P89" s="40"/>
      <c r="Q89" s="40"/>
    </row>
    <row r="90" ht="12.75" customHeight="1">
      <c r="N90" s="47" t="s">
        <v>201</v>
      </c>
    </row>
    <row r="91" ht="12.75" customHeight="1">
      <c r="N91" s="47" t="s">
        <v>201</v>
      </c>
    </row>
    <row r="92" ht="12.75" customHeight="1">
      <c r="N92" s="47" t="s">
        <v>201</v>
      </c>
    </row>
    <row r="93" ht="12.75" customHeight="1">
      <c r="N93" s="47" t="s">
        <v>201</v>
      </c>
    </row>
    <row r="94" ht="12.75" customHeight="1">
      <c r="N94" s="47" t="s">
        <v>201</v>
      </c>
    </row>
    <row r="95" ht="12.75" customHeight="1">
      <c r="N95" s="47" t="s">
        <v>201</v>
      </c>
    </row>
    <row r="96" ht="12.75" customHeight="1">
      <c r="N96" s="47" t="s">
        <v>201</v>
      </c>
    </row>
    <row r="97" ht="12.75" customHeight="1">
      <c r="N97" s="47" t="s">
        <v>201</v>
      </c>
    </row>
    <row r="98" ht="12.75" customHeight="1">
      <c r="N98" s="47" t="s">
        <v>201</v>
      </c>
    </row>
    <row r="99" ht="12.75" customHeight="1">
      <c r="N99" s="47" t="s">
        <v>201</v>
      </c>
    </row>
    <row r="100" ht="12.75" customHeight="1">
      <c r="N100" s="47" t="s">
        <v>201</v>
      </c>
    </row>
    <row r="101" ht="12.75" customHeight="1">
      <c r="N101" s="47" t="s">
        <v>201</v>
      </c>
    </row>
    <row r="102" ht="12.75" customHeight="1">
      <c r="N102" s="47" t="s">
        <v>201</v>
      </c>
    </row>
    <row r="103" ht="12.75" customHeight="1">
      <c r="N103" s="47" t="s">
        <v>201</v>
      </c>
    </row>
    <row r="104" ht="12.75" customHeight="1">
      <c r="N104" s="47" t="s">
        <v>201</v>
      </c>
    </row>
    <row r="105" ht="12.75" customHeight="1">
      <c r="N105" s="47" t="s">
        <v>201</v>
      </c>
    </row>
    <row r="106" ht="12.75" customHeight="1">
      <c r="N106" s="47" t="s">
        <v>201</v>
      </c>
    </row>
    <row r="107" ht="12.75" customHeight="1">
      <c r="N107" s="47" t="s">
        <v>201</v>
      </c>
    </row>
    <row r="108" ht="12.75" customHeight="1">
      <c r="N108" s="47" t="s">
        <v>201</v>
      </c>
    </row>
    <row r="109" ht="12.75" customHeight="1">
      <c r="N109" s="47" t="s">
        <v>201</v>
      </c>
    </row>
    <row r="110" ht="12.75" customHeight="1">
      <c r="N110" s="47" t="s">
        <v>201</v>
      </c>
    </row>
    <row r="111" ht="12.75" customHeight="1">
      <c r="N111" s="47" t="s">
        <v>201</v>
      </c>
    </row>
    <row r="112" ht="12.75" customHeight="1">
      <c r="N112" s="47" t="s">
        <v>201</v>
      </c>
    </row>
    <row r="113" ht="12.75" customHeight="1">
      <c r="N113" s="47" t="s">
        <v>201</v>
      </c>
    </row>
    <row r="114" ht="12.75" customHeight="1">
      <c r="N114" s="47" t="s">
        <v>201</v>
      </c>
    </row>
    <row r="115" ht="12.75" customHeight="1">
      <c r="N115" s="47" t="s">
        <v>201</v>
      </c>
    </row>
    <row r="116" ht="12.75" customHeight="1">
      <c r="N116" s="47" t="s">
        <v>201</v>
      </c>
    </row>
    <row r="117" ht="12.75" customHeight="1">
      <c r="N117" s="47" t="s">
        <v>201</v>
      </c>
    </row>
    <row r="118" ht="12.75" customHeight="1">
      <c r="N118" s="47" t="s">
        <v>201</v>
      </c>
    </row>
    <row r="119" ht="12.75" customHeight="1">
      <c r="N119" s="47" t="s">
        <v>201</v>
      </c>
    </row>
    <row r="120" ht="12.75" customHeight="1">
      <c r="N120" s="47" t="s">
        <v>201</v>
      </c>
    </row>
    <row r="121" ht="12.75" customHeight="1">
      <c r="N121" s="47" t="s">
        <v>201</v>
      </c>
    </row>
    <row r="122" ht="12.75" customHeight="1">
      <c r="N122" s="47" t="s">
        <v>201</v>
      </c>
    </row>
    <row r="123" ht="12.75" customHeight="1">
      <c r="N123" s="47" t="s">
        <v>201</v>
      </c>
    </row>
    <row r="124" ht="12.75" customHeight="1">
      <c r="N124" s="47" t="s">
        <v>201</v>
      </c>
    </row>
    <row r="125" ht="12.75" customHeight="1">
      <c r="N125" s="47" t="s">
        <v>201</v>
      </c>
    </row>
    <row r="126" ht="12.75" customHeight="1">
      <c r="N126" s="47" t="s">
        <v>201</v>
      </c>
    </row>
    <row r="127" ht="12.75" customHeight="1">
      <c r="N127" s="47" t="s">
        <v>201</v>
      </c>
    </row>
    <row r="128" ht="12.75" customHeight="1">
      <c r="N128" s="47" t="s">
        <v>201</v>
      </c>
    </row>
    <row r="129" ht="12.75" customHeight="1">
      <c r="N129" s="47" t="s">
        <v>201</v>
      </c>
    </row>
    <row r="130" ht="12.75" customHeight="1">
      <c r="N130" s="47" t="s">
        <v>201</v>
      </c>
    </row>
    <row r="131" ht="12.75" customHeight="1">
      <c r="N131" s="47" t="s">
        <v>201</v>
      </c>
    </row>
    <row r="132" ht="12.75" customHeight="1">
      <c r="N132" s="47" t="s">
        <v>201</v>
      </c>
    </row>
    <row r="133" ht="12.75" customHeight="1">
      <c r="N133" s="47" t="s">
        <v>201</v>
      </c>
    </row>
    <row r="134" ht="12.75" customHeight="1">
      <c r="N134" s="47" t="s">
        <v>201</v>
      </c>
    </row>
    <row r="135" ht="12.75" customHeight="1">
      <c r="N135" s="47" t="s">
        <v>201</v>
      </c>
    </row>
    <row r="136" ht="12.75" customHeight="1">
      <c r="N136" s="47" t="s">
        <v>201</v>
      </c>
    </row>
    <row r="137" ht="12.75" customHeight="1">
      <c r="N137" s="47" t="s">
        <v>201</v>
      </c>
    </row>
    <row r="138" ht="12.75" customHeight="1">
      <c r="N138" s="47" t="s">
        <v>201</v>
      </c>
    </row>
    <row r="139" ht="12.75" customHeight="1">
      <c r="N139" s="47" t="s">
        <v>201</v>
      </c>
    </row>
    <row r="140" ht="12.75" customHeight="1">
      <c r="N140" s="47" t="s">
        <v>201</v>
      </c>
    </row>
    <row r="141" ht="12.75" customHeight="1">
      <c r="N141" s="47" t="s">
        <v>201</v>
      </c>
    </row>
    <row r="142" ht="12.75" customHeight="1">
      <c r="N142" s="47" t="s">
        <v>201</v>
      </c>
    </row>
    <row r="143" ht="12.75" customHeight="1">
      <c r="N143" s="47" t="s">
        <v>201</v>
      </c>
    </row>
    <row r="144" ht="12.75" customHeight="1">
      <c r="N144" s="47" t="s">
        <v>201</v>
      </c>
    </row>
    <row r="145" ht="12.75" customHeight="1">
      <c r="N145" s="47" t="s">
        <v>201</v>
      </c>
    </row>
    <row r="146" ht="12.75" customHeight="1">
      <c r="N146" s="47" t="s">
        <v>201</v>
      </c>
    </row>
    <row r="147" ht="12.75" customHeight="1">
      <c r="N147" s="47" t="s">
        <v>201</v>
      </c>
    </row>
    <row r="148" ht="12.75" customHeight="1">
      <c r="N148" s="47" t="s">
        <v>201</v>
      </c>
    </row>
    <row r="149" ht="12.75" customHeight="1">
      <c r="N149" s="47" t="s">
        <v>201</v>
      </c>
    </row>
    <row r="150" ht="12.75" customHeight="1">
      <c r="N150" s="47" t="s">
        <v>201</v>
      </c>
    </row>
    <row r="151" ht="12.75" customHeight="1">
      <c r="N151" s="47" t="s">
        <v>201</v>
      </c>
    </row>
    <row r="152" ht="12.75" customHeight="1">
      <c r="N152" s="47" t="s">
        <v>201</v>
      </c>
    </row>
    <row r="153" ht="12.75" customHeight="1">
      <c r="N153" s="47" t="s">
        <v>201</v>
      </c>
    </row>
    <row r="154" ht="12.75" customHeight="1">
      <c r="N154" s="47" t="s">
        <v>201</v>
      </c>
    </row>
    <row r="155" ht="12.75" customHeight="1">
      <c r="N155" s="47" t="s">
        <v>201</v>
      </c>
    </row>
    <row r="156" ht="12.75" customHeight="1">
      <c r="N156" s="47" t="s">
        <v>201</v>
      </c>
    </row>
    <row r="157" ht="12.75" customHeight="1">
      <c r="N157" s="47" t="s">
        <v>201</v>
      </c>
    </row>
    <row r="158" ht="12.75" customHeight="1">
      <c r="N158" s="47" t="s">
        <v>201</v>
      </c>
    </row>
    <row r="159" ht="12.75" customHeight="1">
      <c r="N159" s="47" t="s">
        <v>201</v>
      </c>
    </row>
    <row r="160" ht="12.75" customHeight="1">
      <c r="N160" s="47" t="s">
        <v>201</v>
      </c>
    </row>
    <row r="161" ht="12.75" customHeight="1">
      <c r="N161" s="47" t="s">
        <v>201</v>
      </c>
    </row>
    <row r="162" ht="12.75" customHeight="1">
      <c r="N162" s="47" t="s">
        <v>201</v>
      </c>
    </row>
    <row r="163" ht="12.75" customHeight="1">
      <c r="N163" s="47" t="s">
        <v>201</v>
      </c>
    </row>
    <row r="164" ht="12.75" customHeight="1">
      <c r="N164" s="47" t="s">
        <v>201</v>
      </c>
    </row>
    <row r="165" ht="12.75" customHeight="1">
      <c r="N165" s="47" t="s">
        <v>201</v>
      </c>
    </row>
    <row r="166" ht="12.75" customHeight="1">
      <c r="N166" s="47" t="s">
        <v>201</v>
      </c>
    </row>
    <row r="167" ht="12.75" customHeight="1">
      <c r="N167" s="47" t="s">
        <v>201</v>
      </c>
    </row>
    <row r="168" ht="12.75" customHeight="1">
      <c r="N168" s="47" t="s">
        <v>201</v>
      </c>
    </row>
    <row r="169" ht="12.75" customHeight="1">
      <c r="N169" s="47" t="s">
        <v>201</v>
      </c>
    </row>
    <row r="170" ht="12.75" customHeight="1">
      <c r="N170" s="47" t="s">
        <v>201</v>
      </c>
    </row>
    <row r="171" ht="12.75" customHeight="1">
      <c r="N171" s="47" t="s">
        <v>201</v>
      </c>
    </row>
    <row r="172" ht="12.75" customHeight="1">
      <c r="N172" s="47" t="s">
        <v>201</v>
      </c>
    </row>
    <row r="173" ht="12.75" customHeight="1">
      <c r="N173" s="47" t="s">
        <v>201</v>
      </c>
    </row>
    <row r="174" ht="12.75" customHeight="1">
      <c r="N174" s="47" t="s">
        <v>201</v>
      </c>
    </row>
    <row r="175" ht="12.75" customHeight="1">
      <c r="N175" s="47" t="s">
        <v>201</v>
      </c>
    </row>
    <row r="176" ht="12.75" customHeight="1">
      <c r="N176" s="47" t="s">
        <v>201</v>
      </c>
    </row>
    <row r="177" ht="12.75" customHeight="1">
      <c r="N177" s="47" t="s">
        <v>201</v>
      </c>
    </row>
    <row r="178" ht="12.75" customHeight="1">
      <c r="N178" s="47" t="s">
        <v>201</v>
      </c>
    </row>
    <row r="179" ht="12.75" customHeight="1">
      <c r="N179" s="47" t="s">
        <v>201</v>
      </c>
    </row>
    <row r="180" ht="12.75" customHeight="1">
      <c r="N180" s="47" t="s">
        <v>201</v>
      </c>
    </row>
    <row r="181" ht="12.75" customHeight="1">
      <c r="N181" s="47" t="s">
        <v>201</v>
      </c>
    </row>
    <row r="182" ht="12.75" customHeight="1">
      <c r="N182" s="47" t="s">
        <v>201</v>
      </c>
    </row>
    <row r="183" ht="12.75" customHeight="1">
      <c r="N183" s="47" t="s">
        <v>201</v>
      </c>
    </row>
    <row r="184" ht="12.75" customHeight="1">
      <c r="N184" s="47" t="s">
        <v>201</v>
      </c>
    </row>
    <row r="185" ht="12.75" customHeight="1">
      <c r="N185" s="47" t="s">
        <v>201</v>
      </c>
    </row>
    <row r="186" ht="12.75" customHeight="1">
      <c r="N186" s="47" t="s">
        <v>201</v>
      </c>
    </row>
    <row r="187" ht="12.75" customHeight="1">
      <c r="N187" s="47" t="s">
        <v>201</v>
      </c>
    </row>
    <row r="188" ht="12.75" customHeight="1">
      <c r="N188" s="47" t="s">
        <v>201</v>
      </c>
    </row>
    <row r="189" ht="12.75" customHeight="1">
      <c r="N189" s="47" t="s">
        <v>201</v>
      </c>
    </row>
    <row r="190" ht="12.75" customHeight="1">
      <c r="N190" s="47" t="s">
        <v>201</v>
      </c>
    </row>
    <row r="191" ht="12.75" customHeight="1">
      <c r="N191" s="47" t="s">
        <v>201</v>
      </c>
    </row>
    <row r="192" ht="12.75" customHeight="1">
      <c r="N192" s="47" t="s">
        <v>201</v>
      </c>
    </row>
    <row r="193" ht="12.75" customHeight="1">
      <c r="N193" s="47" t="s">
        <v>201</v>
      </c>
    </row>
    <row r="194" ht="12.75" customHeight="1">
      <c r="N194" s="47" t="s">
        <v>201</v>
      </c>
    </row>
    <row r="195" ht="12.75" customHeight="1">
      <c r="N195" s="47" t="s">
        <v>201</v>
      </c>
    </row>
    <row r="196" ht="12.75" customHeight="1">
      <c r="N196" s="47" t="s">
        <v>201</v>
      </c>
    </row>
    <row r="197" ht="12.75" customHeight="1">
      <c r="N197" s="47" t="s">
        <v>201</v>
      </c>
    </row>
    <row r="198" ht="12.75" customHeight="1">
      <c r="N198" s="47" t="s">
        <v>201</v>
      </c>
    </row>
    <row r="199" ht="12.75" customHeight="1">
      <c r="N199" s="47" t="s">
        <v>201</v>
      </c>
    </row>
    <row r="200" ht="12.75" customHeight="1">
      <c r="N200" s="47" t="s">
        <v>201</v>
      </c>
    </row>
    <row r="201" ht="12.75" customHeight="1">
      <c r="N201" s="47" t="s">
        <v>201</v>
      </c>
    </row>
    <row r="202" ht="12.75" customHeight="1">
      <c r="N202" s="47" t="s">
        <v>201</v>
      </c>
    </row>
    <row r="203" ht="12.75" customHeight="1">
      <c r="N203" s="47" t="s">
        <v>201</v>
      </c>
    </row>
    <row r="204" ht="12.75" customHeight="1">
      <c r="N204" s="47" t="s">
        <v>201</v>
      </c>
    </row>
    <row r="205" ht="12.75" customHeight="1">
      <c r="N205" s="47" t="s">
        <v>201</v>
      </c>
    </row>
    <row r="206" ht="12.75" customHeight="1">
      <c r="N206" s="47" t="s">
        <v>201</v>
      </c>
    </row>
    <row r="207" ht="12.75" customHeight="1">
      <c r="N207" s="47" t="s">
        <v>201</v>
      </c>
    </row>
    <row r="208" ht="12.75" customHeight="1">
      <c r="N208" s="47" t="s">
        <v>201</v>
      </c>
    </row>
    <row r="209" ht="12.75" customHeight="1">
      <c r="N209" s="47" t="s">
        <v>201</v>
      </c>
    </row>
    <row r="210" ht="12.75" customHeight="1">
      <c r="N210" s="47" t="s">
        <v>201</v>
      </c>
    </row>
    <row r="211" ht="12.75" customHeight="1">
      <c r="N211" s="47" t="s">
        <v>201</v>
      </c>
    </row>
    <row r="212" ht="12.75" customHeight="1">
      <c r="N212" s="47" t="s">
        <v>201</v>
      </c>
    </row>
    <row r="213" ht="12.75" customHeight="1">
      <c r="N213" s="47" t="s">
        <v>201</v>
      </c>
    </row>
    <row r="214" ht="12.75" customHeight="1">
      <c r="N214" s="47" t="s">
        <v>201</v>
      </c>
    </row>
    <row r="215" ht="12.75" customHeight="1">
      <c r="N215" s="47" t="s">
        <v>201</v>
      </c>
    </row>
    <row r="216" ht="12.75" customHeight="1">
      <c r="N216" s="47" t="s">
        <v>201</v>
      </c>
    </row>
    <row r="217" ht="12.75" customHeight="1">
      <c r="N217" s="47" t="s">
        <v>201</v>
      </c>
    </row>
    <row r="218" ht="12.75" customHeight="1">
      <c r="N218" s="47" t="s">
        <v>201</v>
      </c>
    </row>
    <row r="219" ht="12.75" customHeight="1">
      <c r="N219" s="47" t="s">
        <v>201</v>
      </c>
    </row>
    <row r="220" ht="12.75" customHeight="1">
      <c r="N220" s="47" t="s">
        <v>201</v>
      </c>
    </row>
    <row r="221" ht="12.75" customHeight="1">
      <c r="N221" s="47" t="s">
        <v>201</v>
      </c>
    </row>
    <row r="222" ht="12.75" customHeight="1">
      <c r="N222" s="47" t="s">
        <v>201</v>
      </c>
    </row>
    <row r="223" ht="12.75" customHeight="1">
      <c r="N223" s="47" t="s">
        <v>201</v>
      </c>
    </row>
    <row r="224" ht="12.75" customHeight="1">
      <c r="N224" s="47" t="s">
        <v>201</v>
      </c>
    </row>
    <row r="225" ht="12.75" customHeight="1">
      <c r="N225" s="47" t="s">
        <v>201</v>
      </c>
    </row>
    <row r="226" ht="12.75" customHeight="1">
      <c r="N226" s="47" t="s">
        <v>201</v>
      </c>
    </row>
    <row r="227" ht="12.75" customHeight="1">
      <c r="N227" s="47" t="s">
        <v>201</v>
      </c>
    </row>
    <row r="228" ht="12.75" customHeight="1">
      <c r="N228" s="47" t="s">
        <v>201</v>
      </c>
    </row>
    <row r="229" ht="12.75" customHeight="1">
      <c r="N229" s="47" t="s">
        <v>201</v>
      </c>
    </row>
    <row r="230" ht="12.75" customHeight="1">
      <c r="N230" s="47" t="s">
        <v>201</v>
      </c>
    </row>
    <row r="231" ht="12.75" customHeight="1">
      <c r="N231" s="47" t="s">
        <v>201</v>
      </c>
    </row>
    <row r="232" ht="12.75" customHeight="1">
      <c r="N232" s="47" t="s">
        <v>201</v>
      </c>
    </row>
    <row r="233" ht="12.75" customHeight="1">
      <c r="N233" s="47" t="s">
        <v>201</v>
      </c>
    </row>
    <row r="234" ht="12.75" customHeight="1">
      <c r="N234" s="47" t="s">
        <v>201</v>
      </c>
    </row>
    <row r="235" ht="12.75" customHeight="1">
      <c r="N235" s="47" t="s">
        <v>201</v>
      </c>
    </row>
    <row r="236" ht="12.75" customHeight="1">
      <c r="N236" s="47" t="s">
        <v>201</v>
      </c>
    </row>
    <row r="237" ht="12.75" customHeight="1">
      <c r="N237" s="47" t="s">
        <v>201</v>
      </c>
    </row>
    <row r="238" ht="12.75" customHeight="1">
      <c r="N238" s="47" t="s">
        <v>201</v>
      </c>
    </row>
    <row r="239" ht="12.75" customHeight="1">
      <c r="N239" s="47" t="s">
        <v>201</v>
      </c>
    </row>
    <row r="240" ht="12.75" customHeight="1">
      <c r="N240" s="47" t="s">
        <v>201</v>
      </c>
    </row>
    <row r="241" ht="12.75" customHeight="1">
      <c r="N241" s="47" t="s">
        <v>201</v>
      </c>
    </row>
    <row r="242" ht="12.75" customHeight="1">
      <c r="N242" s="47" t="s">
        <v>201</v>
      </c>
    </row>
    <row r="243" ht="12.75" customHeight="1">
      <c r="N243" s="47" t="s">
        <v>201</v>
      </c>
    </row>
    <row r="244" ht="12.75" customHeight="1">
      <c r="N244" s="47" t="s">
        <v>201</v>
      </c>
    </row>
    <row r="245" ht="12.75" customHeight="1">
      <c r="N245" s="47" t="s">
        <v>201</v>
      </c>
    </row>
    <row r="246" ht="12.75" customHeight="1">
      <c r="N246" s="47" t="s">
        <v>201</v>
      </c>
    </row>
    <row r="247" ht="12.75" customHeight="1">
      <c r="N247" s="47" t="s">
        <v>201</v>
      </c>
    </row>
    <row r="248" ht="12.75" customHeight="1">
      <c r="N248" s="47" t="s">
        <v>201</v>
      </c>
    </row>
    <row r="249" ht="12.75" customHeight="1">
      <c r="N249" s="47" t="s">
        <v>201</v>
      </c>
    </row>
    <row r="250" ht="12.75" customHeight="1">
      <c r="N250" s="47" t="s">
        <v>201</v>
      </c>
    </row>
    <row r="251" ht="12.75" customHeight="1">
      <c r="N251" s="47" t="s">
        <v>201</v>
      </c>
    </row>
    <row r="252" ht="12.75" customHeight="1">
      <c r="N252" s="47" t="s">
        <v>201</v>
      </c>
    </row>
    <row r="253" ht="12.75" customHeight="1">
      <c r="N253" s="47" t="s">
        <v>201</v>
      </c>
    </row>
    <row r="254" ht="12.75" customHeight="1">
      <c r="N254" s="47" t="s">
        <v>201</v>
      </c>
    </row>
    <row r="255" ht="12.75" customHeight="1">
      <c r="N255" s="47" t="s">
        <v>201</v>
      </c>
    </row>
    <row r="256" ht="12.75" customHeight="1">
      <c r="N256" s="47" t="s">
        <v>201</v>
      </c>
    </row>
    <row r="257" ht="12.75" customHeight="1">
      <c r="N257" s="47" t="s">
        <v>201</v>
      </c>
    </row>
    <row r="258" ht="12.75" customHeight="1">
      <c r="N258" s="47" t="s">
        <v>201</v>
      </c>
    </row>
    <row r="259" ht="12.75" customHeight="1">
      <c r="N259" s="47" t="s">
        <v>201</v>
      </c>
    </row>
    <row r="260" ht="12.75" customHeight="1">
      <c r="N260" s="47" t="s">
        <v>201</v>
      </c>
    </row>
    <row r="261" ht="12.75" customHeight="1">
      <c r="N261" s="47" t="s">
        <v>201</v>
      </c>
    </row>
    <row r="262" ht="12.75" customHeight="1">
      <c r="N262" s="47" t="s">
        <v>201</v>
      </c>
    </row>
    <row r="263" ht="12.75" customHeight="1">
      <c r="N263" s="47" t="s">
        <v>201</v>
      </c>
    </row>
    <row r="264" ht="12.75" customHeight="1">
      <c r="N264" s="47" t="s">
        <v>201</v>
      </c>
    </row>
    <row r="265" ht="12.75" customHeight="1">
      <c r="N265" s="47" t="s">
        <v>201</v>
      </c>
    </row>
    <row r="266" ht="12.75" customHeight="1">
      <c r="N266" s="47" t="s">
        <v>201</v>
      </c>
    </row>
    <row r="267" ht="12.75" customHeight="1">
      <c r="N267" s="47" t="s">
        <v>201</v>
      </c>
    </row>
    <row r="268" ht="12.75" customHeight="1">
      <c r="N268" s="47" t="s">
        <v>201</v>
      </c>
    </row>
    <row r="269" ht="12.75" customHeight="1">
      <c r="N269" s="47" t="s">
        <v>201</v>
      </c>
    </row>
    <row r="270" ht="12.75" customHeight="1">
      <c r="N270" s="47" t="s">
        <v>201</v>
      </c>
    </row>
    <row r="271" ht="12.75" customHeight="1">
      <c r="N271" s="47" t="s">
        <v>201</v>
      </c>
    </row>
    <row r="272" ht="12.75" customHeight="1">
      <c r="N272" s="47" t="s">
        <v>201</v>
      </c>
    </row>
    <row r="273" ht="12.75" customHeight="1">
      <c r="N273" s="47" t="s">
        <v>201</v>
      </c>
    </row>
    <row r="274" ht="12.75" customHeight="1">
      <c r="N274" s="47" t="s">
        <v>201</v>
      </c>
    </row>
    <row r="275" ht="12.75" customHeight="1">
      <c r="N275" s="47" t="s">
        <v>201</v>
      </c>
    </row>
    <row r="276" ht="12.75" customHeight="1">
      <c r="N276" s="47" t="s">
        <v>201</v>
      </c>
    </row>
    <row r="277" ht="12.75" customHeight="1">
      <c r="N277" s="47" t="s">
        <v>201</v>
      </c>
    </row>
    <row r="278" ht="12.75" customHeight="1">
      <c r="N278" s="47" t="s">
        <v>201</v>
      </c>
    </row>
    <row r="279" ht="12.75" customHeight="1">
      <c r="N279" s="47" t="s">
        <v>201</v>
      </c>
    </row>
    <row r="280" ht="12.75" customHeight="1">
      <c r="N280" s="47" t="s">
        <v>201</v>
      </c>
    </row>
    <row r="281" ht="12.75" customHeight="1">
      <c r="N281" s="47" t="s">
        <v>201</v>
      </c>
    </row>
    <row r="282" ht="12.75" customHeight="1">
      <c r="N282" s="47" t="s">
        <v>201</v>
      </c>
    </row>
    <row r="283" ht="12.75" customHeight="1">
      <c r="N283" s="47" t="s">
        <v>201</v>
      </c>
    </row>
    <row r="284" ht="12.75" customHeight="1">
      <c r="N284" s="47" t="s">
        <v>201</v>
      </c>
    </row>
    <row r="285" ht="12.75" customHeight="1">
      <c r="N285" s="47" t="s">
        <v>201</v>
      </c>
    </row>
    <row r="286" ht="12.75" customHeight="1">
      <c r="N286" s="47" t="s">
        <v>201</v>
      </c>
    </row>
    <row r="287" ht="12.75" customHeight="1">
      <c r="N287" s="47" t="s">
        <v>201</v>
      </c>
    </row>
    <row r="288" ht="12.75" customHeight="1">
      <c r="N288" s="47" t="s">
        <v>201</v>
      </c>
    </row>
    <row r="289" ht="12.75" customHeight="1">
      <c r="N289" s="47" t="s">
        <v>201</v>
      </c>
    </row>
    <row r="290" ht="12.75" customHeight="1">
      <c r="N290" s="47" t="s">
        <v>201</v>
      </c>
    </row>
    <row r="291" ht="12.75" customHeight="1">
      <c r="N291" s="47" t="s">
        <v>201</v>
      </c>
    </row>
    <row r="292" ht="12.75" customHeight="1">
      <c r="N292" s="47" t="s">
        <v>201</v>
      </c>
    </row>
    <row r="293" ht="12.75" customHeight="1">
      <c r="N293" s="47" t="s">
        <v>201</v>
      </c>
    </row>
    <row r="294" ht="12.75" customHeight="1">
      <c r="N294" s="47" t="s">
        <v>201</v>
      </c>
    </row>
    <row r="295" ht="12.75" customHeight="1">
      <c r="N295" s="47" t="s">
        <v>201</v>
      </c>
    </row>
    <row r="296" ht="12.75" customHeight="1">
      <c r="N296" s="47" t="s">
        <v>201</v>
      </c>
    </row>
    <row r="297" ht="12.75" customHeight="1">
      <c r="N297" s="47" t="s">
        <v>201</v>
      </c>
    </row>
    <row r="298" ht="12.75" customHeight="1">
      <c r="N298" s="47" t="s">
        <v>201</v>
      </c>
    </row>
    <row r="299" ht="12.75" customHeight="1">
      <c r="N299" s="47" t="s">
        <v>201</v>
      </c>
    </row>
    <row r="300" ht="12.75" customHeight="1">
      <c r="N300" s="47" t="s">
        <v>201</v>
      </c>
    </row>
    <row r="301" ht="12.75" customHeight="1">
      <c r="N301" s="47" t="s">
        <v>201</v>
      </c>
    </row>
    <row r="302" ht="12.75" customHeight="1">
      <c r="N302" s="47" t="s">
        <v>201</v>
      </c>
    </row>
    <row r="303" ht="12.75" customHeight="1">
      <c r="N303" s="47" t="s">
        <v>201</v>
      </c>
    </row>
    <row r="304" ht="12.75" customHeight="1">
      <c r="N304" s="47" t="s">
        <v>201</v>
      </c>
    </row>
    <row r="305" ht="12.75" customHeight="1">
      <c r="N305" s="47" t="s">
        <v>201</v>
      </c>
    </row>
    <row r="306" ht="12.75" customHeight="1">
      <c r="N306" s="47" t="s">
        <v>201</v>
      </c>
    </row>
    <row r="307" ht="12.75" customHeight="1">
      <c r="N307" s="47" t="s">
        <v>201</v>
      </c>
    </row>
    <row r="308" ht="12.75" customHeight="1">
      <c r="N308" s="47" t="s">
        <v>201</v>
      </c>
    </row>
    <row r="309" ht="12.75" customHeight="1">
      <c r="N309" s="47" t="s">
        <v>201</v>
      </c>
    </row>
    <row r="310" ht="12.75" customHeight="1">
      <c r="N310" s="47" t="s">
        <v>201</v>
      </c>
    </row>
    <row r="311" ht="12.75" customHeight="1">
      <c r="N311" s="47" t="s">
        <v>201</v>
      </c>
    </row>
    <row r="312" ht="12.75" customHeight="1">
      <c r="N312" s="47" t="s">
        <v>201</v>
      </c>
    </row>
    <row r="313" ht="12.75" customHeight="1">
      <c r="N313" s="47" t="s">
        <v>201</v>
      </c>
    </row>
    <row r="314" ht="12.75" customHeight="1">
      <c r="N314" s="47" t="s">
        <v>201</v>
      </c>
    </row>
    <row r="315" ht="12.75" customHeight="1">
      <c r="N315" s="47" t="s">
        <v>201</v>
      </c>
    </row>
    <row r="316" ht="12.75" customHeight="1">
      <c r="N316" s="47" t="s">
        <v>201</v>
      </c>
    </row>
    <row r="317" ht="12.75" customHeight="1">
      <c r="N317" s="47" t="s">
        <v>201</v>
      </c>
    </row>
    <row r="318" ht="12.75" customHeight="1">
      <c r="N318" s="47" t="s">
        <v>201</v>
      </c>
    </row>
    <row r="319" ht="12.75" customHeight="1">
      <c r="N319" s="47" t="s">
        <v>201</v>
      </c>
    </row>
    <row r="320" ht="12.75" customHeight="1">
      <c r="N320" s="47" t="s">
        <v>201</v>
      </c>
    </row>
    <row r="321" ht="12.75" customHeight="1">
      <c r="N321" s="47" t="s">
        <v>201</v>
      </c>
    </row>
    <row r="322" ht="12.75" customHeight="1">
      <c r="N322" s="47" t="s">
        <v>201</v>
      </c>
    </row>
    <row r="323" ht="12.75" customHeight="1">
      <c r="N323" s="47" t="s">
        <v>201</v>
      </c>
    </row>
    <row r="324" ht="12.75" customHeight="1">
      <c r="N324" s="47" t="s">
        <v>201</v>
      </c>
    </row>
    <row r="325" ht="12.75" customHeight="1">
      <c r="N325" s="47" t="s">
        <v>201</v>
      </c>
    </row>
    <row r="326" ht="12.75" customHeight="1">
      <c r="N326" s="47" t="s">
        <v>201</v>
      </c>
    </row>
    <row r="327" ht="12.75" customHeight="1">
      <c r="N327" s="47" t="s">
        <v>201</v>
      </c>
    </row>
    <row r="328" ht="12.75" customHeight="1">
      <c r="N328" s="47" t="s">
        <v>201</v>
      </c>
    </row>
    <row r="329" ht="12.75" customHeight="1">
      <c r="N329" s="47" t="s">
        <v>201</v>
      </c>
    </row>
    <row r="330" ht="12.75" customHeight="1">
      <c r="N330" s="47" t="s">
        <v>201</v>
      </c>
    </row>
    <row r="331" ht="12.75" customHeight="1">
      <c r="N331" s="47" t="s">
        <v>201</v>
      </c>
    </row>
    <row r="332" ht="12.75" customHeight="1">
      <c r="N332" s="47" t="s">
        <v>201</v>
      </c>
    </row>
    <row r="333" ht="12.75" customHeight="1">
      <c r="N333" s="47" t="s">
        <v>201</v>
      </c>
    </row>
    <row r="334" ht="12.75" customHeight="1">
      <c r="N334" s="47" t="s">
        <v>201</v>
      </c>
    </row>
    <row r="335" ht="12.75" customHeight="1">
      <c r="N335" s="47" t="s">
        <v>201</v>
      </c>
    </row>
    <row r="336" ht="12.75" customHeight="1">
      <c r="N336" s="47" t="s">
        <v>201</v>
      </c>
    </row>
    <row r="337" ht="12.75" customHeight="1">
      <c r="N337" s="47" t="s">
        <v>201</v>
      </c>
    </row>
    <row r="338" ht="12.75" customHeight="1">
      <c r="N338" s="47" t="s">
        <v>201</v>
      </c>
    </row>
    <row r="339" ht="12.75" customHeight="1">
      <c r="N339" s="47" t="s">
        <v>201</v>
      </c>
    </row>
    <row r="340" ht="12.75" customHeight="1">
      <c r="N340" s="47" t="s">
        <v>201</v>
      </c>
    </row>
    <row r="341" ht="12.75" customHeight="1">
      <c r="N341" s="47" t="s">
        <v>201</v>
      </c>
    </row>
    <row r="342" ht="12.75" customHeight="1">
      <c r="N342" s="47" t="s">
        <v>201</v>
      </c>
    </row>
    <row r="343" ht="12.75" customHeight="1">
      <c r="N343" s="47" t="s">
        <v>201</v>
      </c>
    </row>
    <row r="344" ht="12.75" customHeight="1">
      <c r="N344" s="47" t="s">
        <v>201</v>
      </c>
    </row>
    <row r="345" ht="12.75" customHeight="1">
      <c r="N345" s="47" t="s">
        <v>201</v>
      </c>
    </row>
    <row r="346" ht="12.75" customHeight="1">
      <c r="N346" s="47" t="s">
        <v>201</v>
      </c>
    </row>
    <row r="347" ht="12.75" customHeight="1">
      <c r="N347" s="47" t="s">
        <v>201</v>
      </c>
    </row>
    <row r="348" ht="12.75" customHeight="1">
      <c r="N348" s="47" t="s">
        <v>201</v>
      </c>
    </row>
    <row r="349" ht="12.75" customHeight="1">
      <c r="N349" s="47" t="s">
        <v>201</v>
      </c>
    </row>
    <row r="350" ht="12.75" customHeight="1">
      <c r="N350" s="47" t="s">
        <v>201</v>
      </c>
    </row>
    <row r="351" ht="12.75" customHeight="1">
      <c r="N351" s="47" t="s">
        <v>201</v>
      </c>
    </row>
    <row r="352" ht="12.75" customHeight="1">
      <c r="N352" s="47" t="s">
        <v>201</v>
      </c>
    </row>
    <row r="353" ht="12.75" customHeight="1">
      <c r="N353" s="47" t="s">
        <v>201</v>
      </c>
    </row>
    <row r="354" ht="12.75" customHeight="1">
      <c r="N354" s="47" t="s">
        <v>201</v>
      </c>
    </row>
    <row r="355" ht="12.75" customHeight="1">
      <c r="N355" s="47" t="s">
        <v>201</v>
      </c>
    </row>
    <row r="356" ht="12.75" customHeight="1">
      <c r="N356" s="47" t="s">
        <v>201</v>
      </c>
    </row>
    <row r="357" ht="12.75" customHeight="1">
      <c r="N357" s="47" t="s">
        <v>201</v>
      </c>
    </row>
    <row r="358" ht="12.75" customHeight="1">
      <c r="N358" s="47" t="s">
        <v>201</v>
      </c>
    </row>
    <row r="359" ht="12.75" customHeight="1">
      <c r="N359" s="47" t="s">
        <v>201</v>
      </c>
    </row>
    <row r="360" ht="12.75" customHeight="1">
      <c r="N360" s="47" t="s">
        <v>201</v>
      </c>
    </row>
    <row r="361" ht="12.75" customHeight="1">
      <c r="N361" s="47" t="s">
        <v>201</v>
      </c>
    </row>
    <row r="362" ht="12.75" customHeight="1">
      <c r="N362" s="47" t="s">
        <v>201</v>
      </c>
    </row>
    <row r="363" ht="12.75" customHeight="1">
      <c r="N363" s="47" t="s">
        <v>201</v>
      </c>
    </row>
    <row r="364" ht="12.75" customHeight="1">
      <c r="N364" s="47" t="s">
        <v>201</v>
      </c>
    </row>
    <row r="365" ht="12.75" customHeight="1">
      <c r="N365" s="47" t="s">
        <v>201</v>
      </c>
    </row>
    <row r="366" ht="12.75" customHeight="1">
      <c r="N366" s="47" t="s">
        <v>201</v>
      </c>
    </row>
    <row r="367" ht="12.75" customHeight="1">
      <c r="N367" s="47" t="s">
        <v>201</v>
      </c>
    </row>
    <row r="368" ht="12.75" customHeight="1">
      <c r="N368" s="47" t="s">
        <v>201</v>
      </c>
    </row>
    <row r="369" ht="12.75" customHeight="1">
      <c r="N369" s="47" t="s">
        <v>201</v>
      </c>
    </row>
    <row r="370" ht="12.75" customHeight="1">
      <c r="N370" s="47" t="s">
        <v>201</v>
      </c>
    </row>
    <row r="371" ht="12.75" customHeight="1">
      <c r="N371" s="47" t="s">
        <v>201</v>
      </c>
    </row>
    <row r="372" ht="12.75" customHeight="1">
      <c r="N372" s="47" t="s">
        <v>201</v>
      </c>
    </row>
    <row r="373" ht="12.75" customHeight="1">
      <c r="N373" s="47" t="s">
        <v>201</v>
      </c>
    </row>
    <row r="374" ht="12.75" customHeight="1">
      <c r="N374" s="47" t="s">
        <v>201</v>
      </c>
    </row>
    <row r="375" ht="12.75" customHeight="1">
      <c r="N375" s="47" t="s">
        <v>201</v>
      </c>
    </row>
    <row r="376" ht="12.75" customHeight="1">
      <c r="N376" s="47" t="s">
        <v>201</v>
      </c>
    </row>
    <row r="377" ht="12.75" customHeight="1">
      <c r="N377" s="47" t="s">
        <v>201</v>
      </c>
    </row>
    <row r="378" ht="12.75" customHeight="1">
      <c r="N378" s="47" t="s">
        <v>201</v>
      </c>
    </row>
    <row r="379" ht="12.75" customHeight="1">
      <c r="N379" s="47" t="s">
        <v>201</v>
      </c>
    </row>
    <row r="380" ht="12.75" customHeight="1">
      <c r="N380" s="47" t="s">
        <v>201</v>
      </c>
    </row>
    <row r="381" ht="12.75" customHeight="1">
      <c r="N381" s="47" t="s">
        <v>201</v>
      </c>
    </row>
    <row r="382" ht="12.75" customHeight="1">
      <c r="N382" s="47" t="s">
        <v>201</v>
      </c>
    </row>
    <row r="383" ht="12.75" customHeight="1">
      <c r="N383" s="47" t="s">
        <v>201</v>
      </c>
    </row>
    <row r="384" ht="12.75" customHeight="1">
      <c r="N384" s="47" t="s">
        <v>201</v>
      </c>
    </row>
    <row r="385" ht="12.75" customHeight="1">
      <c r="N385" s="47" t="s">
        <v>201</v>
      </c>
    </row>
    <row r="386" ht="12.75" customHeight="1">
      <c r="N386" s="47" t="s">
        <v>201</v>
      </c>
    </row>
    <row r="387" ht="12.75" customHeight="1">
      <c r="N387" s="47" t="s">
        <v>201</v>
      </c>
    </row>
    <row r="388" ht="12.75" customHeight="1">
      <c r="N388" s="47" t="s">
        <v>201</v>
      </c>
    </row>
    <row r="389" ht="12.75" customHeight="1">
      <c r="N389" s="47" t="s">
        <v>201</v>
      </c>
    </row>
    <row r="390" ht="12.75" customHeight="1">
      <c r="N390" s="47" t="s">
        <v>201</v>
      </c>
    </row>
    <row r="391" ht="12.75" customHeight="1">
      <c r="N391" s="47" t="s">
        <v>201</v>
      </c>
    </row>
    <row r="392" ht="12.75" customHeight="1">
      <c r="N392" s="47" t="s">
        <v>201</v>
      </c>
    </row>
    <row r="393" ht="12.75" customHeight="1">
      <c r="N393" s="47" t="s">
        <v>201</v>
      </c>
    </row>
    <row r="394" ht="12.75" customHeight="1">
      <c r="N394" s="47" t="s">
        <v>201</v>
      </c>
    </row>
    <row r="395" ht="12.75" customHeight="1">
      <c r="N395" s="47" t="s">
        <v>201</v>
      </c>
    </row>
    <row r="396" ht="12.75" customHeight="1">
      <c r="N396" s="47" t="s">
        <v>201</v>
      </c>
    </row>
    <row r="397" ht="12.75" customHeight="1">
      <c r="N397" s="47" t="s">
        <v>201</v>
      </c>
    </row>
    <row r="398" ht="12.75" customHeight="1">
      <c r="N398" s="47" t="s">
        <v>201</v>
      </c>
    </row>
    <row r="399" ht="12.75" customHeight="1">
      <c r="N399" s="47" t="s">
        <v>201</v>
      </c>
    </row>
    <row r="400" ht="12.75" customHeight="1">
      <c r="N400" s="47" t="s">
        <v>201</v>
      </c>
    </row>
    <row r="401" ht="12.75" customHeight="1">
      <c r="N401" s="47" t="s">
        <v>201</v>
      </c>
    </row>
    <row r="402" ht="12.75" customHeight="1">
      <c r="N402" s="47" t="s">
        <v>201</v>
      </c>
    </row>
    <row r="403" ht="12.75" customHeight="1">
      <c r="N403" s="47" t="s">
        <v>201</v>
      </c>
    </row>
    <row r="404" ht="12.75" customHeight="1">
      <c r="N404" s="47" t="s">
        <v>201</v>
      </c>
    </row>
    <row r="405" ht="12.75" customHeight="1">
      <c r="N405" s="47" t="s">
        <v>201</v>
      </c>
    </row>
    <row r="406" ht="12.75" customHeight="1">
      <c r="N406" s="47" t="s">
        <v>201</v>
      </c>
    </row>
    <row r="407" ht="12.75" customHeight="1">
      <c r="N407" s="47" t="s">
        <v>201</v>
      </c>
    </row>
    <row r="408" ht="12.75" customHeight="1">
      <c r="N408" s="47" t="s">
        <v>201</v>
      </c>
    </row>
    <row r="409" ht="12.75" customHeight="1">
      <c r="N409" s="47" t="s">
        <v>201</v>
      </c>
    </row>
    <row r="410" ht="12.75" customHeight="1">
      <c r="N410" s="47" t="s">
        <v>201</v>
      </c>
    </row>
    <row r="411" ht="12.75" customHeight="1">
      <c r="N411" s="47" t="s">
        <v>201</v>
      </c>
    </row>
    <row r="412" ht="12.75" customHeight="1">
      <c r="N412" s="47" t="s">
        <v>201</v>
      </c>
    </row>
    <row r="413" ht="12.75" customHeight="1">
      <c r="N413" s="47" t="s">
        <v>201</v>
      </c>
    </row>
    <row r="414" ht="12.75" customHeight="1">
      <c r="N414" s="47" t="s">
        <v>201</v>
      </c>
    </row>
    <row r="415" ht="12.75" customHeight="1">
      <c r="N415" s="47" t="s">
        <v>201</v>
      </c>
    </row>
    <row r="416" ht="12.75" customHeight="1">
      <c r="N416" s="47" t="s">
        <v>201</v>
      </c>
    </row>
    <row r="417" ht="12.75" customHeight="1">
      <c r="N417" s="47" t="s">
        <v>201</v>
      </c>
    </row>
    <row r="418" ht="12.75" customHeight="1">
      <c r="N418" s="47" t="s">
        <v>201</v>
      </c>
    </row>
    <row r="419" ht="12.75" customHeight="1">
      <c r="N419" s="47" t="s">
        <v>201</v>
      </c>
    </row>
    <row r="420" ht="12.75" customHeight="1">
      <c r="N420" s="47" t="s">
        <v>201</v>
      </c>
    </row>
    <row r="421" ht="12.75" customHeight="1">
      <c r="N421" s="47" t="s">
        <v>201</v>
      </c>
    </row>
    <row r="422" ht="12.75" customHeight="1">
      <c r="N422" s="47" t="s">
        <v>201</v>
      </c>
    </row>
    <row r="423" ht="12.75" customHeight="1">
      <c r="N423" s="47" t="s">
        <v>201</v>
      </c>
    </row>
    <row r="424" ht="12.75" customHeight="1">
      <c r="N424" s="47" t="s">
        <v>201</v>
      </c>
    </row>
    <row r="425" ht="12.75" customHeight="1">
      <c r="N425" s="47" t="s">
        <v>201</v>
      </c>
    </row>
    <row r="426" ht="12.75" customHeight="1">
      <c r="N426" s="47" t="s">
        <v>201</v>
      </c>
    </row>
    <row r="427" ht="12.75" customHeight="1">
      <c r="N427" s="47" t="s">
        <v>201</v>
      </c>
    </row>
    <row r="428" ht="12.75" customHeight="1">
      <c r="N428" s="47" t="s">
        <v>201</v>
      </c>
    </row>
    <row r="429" ht="12.75" customHeight="1">
      <c r="N429" s="47" t="s">
        <v>201</v>
      </c>
    </row>
    <row r="430" ht="12.75" customHeight="1">
      <c r="N430" s="47" t="s">
        <v>201</v>
      </c>
    </row>
    <row r="431" ht="12.75" customHeight="1">
      <c r="N431" s="47" t="s">
        <v>201</v>
      </c>
    </row>
    <row r="432" ht="12.75" customHeight="1">
      <c r="N432" s="47" t="s">
        <v>201</v>
      </c>
    </row>
    <row r="433" ht="12.75" customHeight="1">
      <c r="N433" s="47" t="s">
        <v>201</v>
      </c>
    </row>
    <row r="434" ht="12.75" customHeight="1">
      <c r="N434" s="47" t="s">
        <v>201</v>
      </c>
    </row>
    <row r="435" ht="12.75" customHeight="1">
      <c r="N435" s="47" t="s">
        <v>201</v>
      </c>
    </row>
    <row r="436" ht="12.75" customHeight="1">
      <c r="N436" s="47" t="s">
        <v>201</v>
      </c>
    </row>
    <row r="437" ht="12.75" customHeight="1">
      <c r="N437" s="47" t="s">
        <v>201</v>
      </c>
    </row>
    <row r="438" ht="12.75" customHeight="1">
      <c r="N438" s="47" t="s">
        <v>201</v>
      </c>
    </row>
    <row r="439" ht="12.75" customHeight="1">
      <c r="N439" s="47" t="s">
        <v>201</v>
      </c>
    </row>
    <row r="440" ht="12.75" customHeight="1">
      <c r="N440" s="47" t="s">
        <v>201</v>
      </c>
    </row>
    <row r="441" ht="12.75" customHeight="1">
      <c r="N441" s="47" t="s">
        <v>201</v>
      </c>
    </row>
    <row r="442" ht="12.75" customHeight="1">
      <c r="N442" s="47" t="s">
        <v>201</v>
      </c>
    </row>
    <row r="443" ht="12.75" customHeight="1">
      <c r="N443" s="47" t="s">
        <v>201</v>
      </c>
    </row>
    <row r="444" ht="12.75" customHeight="1">
      <c r="N444" s="47" t="s">
        <v>201</v>
      </c>
    </row>
    <row r="445" ht="12.75" customHeight="1">
      <c r="N445" s="47" t="s">
        <v>201</v>
      </c>
    </row>
    <row r="446" ht="12.75" customHeight="1">
      <c r="N446" s="47" t="s">
        <v>201</v>
      </c>
    </row>
    <row r="447" ht="12.75" customHeight="1">
      <c r="N447" s="47" t="s">
        <v>201</v>
      </c>
    </row>
    <row r="448" ht="12.75" customHeight="1">
      <c r="N448" s="47" t="s">
        <v>201</v>
      </c>
    </row>
    <row r="449" ht="12.75" customHeight="1">
      <c r="N449" s="47" t="s">
        <v>201</v>
      </c>
    </row>
    <row r="450" ht="12.75" customHeight="1">
      <c r="N450" s="47" t="s">
        <v>201</v>
      </c>
    </row>
    <row r="451" ht="12.75" customHeight="1">
      <c r="N451" s="47" t="s">
        <v>201</v>
      </c>
    </row>
    <row r="452" ht="12.75" customHeight="1">
      <c r="N452" s="47" t="s">
        <v>201</v>
      </c>
    </row>
    <row r="453" ht="12.75" customHeight="1">
      <c r="N453" s="47" t="s">
        <v>201</v>
      </c>
    </row>
    <row r="454" ht="12.75" customHeight="1">
      <c r="N454" s="47" t="s">
        <v>201</v>
      </c>
    </row>
    <row r="455" ht="12.75" customHeight="1">
      <c r="N455" s="47" t="s">
        <v>201</v>
      </c>
    </row>
    <row r="456" ht="12.75" customHeight="1">
      <c r="N456" s="47" t="s">
        <v>201</v>
      </c>
    </row>
    <row r="457" ht="12.75" customHeight="1">
      <c r="N457" s="47" t="s">
        <v>201</v>
      </c>
    </row>
    <row r="458" ht="12.75" customHeight="1">
      <c r="N458" s="47" t="s">
        <v>201</v>
      </c>
    </row>
    <row r="459" ht="12.75" customHeight="1">
      <c r="N459" s="47" t="s">
        <v>201</v>
      </c>
    </row>
    <row r="460" ht="12.75" customHeight="1">
      <c r="N460" s="47" t="s">
        <v>201</v>
      </c>
    </row>
    <row r="461" ht="12.75" customHeight="1">
      <c r="N461" s="47" t="s">
        <v>201</v>
      </c>
    </row>
    <row r="462" ht="12.75" customHeight="1">
      <c r="N462" s="47" t="s">
        <v>201</v>
      </c>
    </row>
    <row r="463" ht="12.75" customHeight="1">
      <c r="N463" s="47" t="s">
        <v>201</v>
      </c>
    </row>
    <row r="464" ht="12.75" customHeight="1">
      <c r="N464" s="47" t="s">
        <v>201</v>
      </c>
    </row>
    <row r="465" ht="12.75" customHeight="1">
      <c r="N465" s="47" t="s">
        <v>201</v>
      </c>
    </row>
    <row r="466" ht="12.75" customHeight="1">
      <c r="N466" s="47" t="s">
        <v>201</v>
      </c>
    </row>
    <row r="467" ht="12.75" customHeight="1">
      <c r="N467" s="47" t="s">
        <v>201</v>
      </c>
    </row>
    <row r="468" ht="12.75" customHeight="1">
      <c r="N468" s="47" t="s">
        <v>201</v>
      </c>
    </row>
    <row r="469" ht="12.75" customHeight="1">
      <c r="N469" s="47" t="s">
        <v>201</v>
      </c>
    </row>
    <row r="470" ht="12.75" customHeight="1">
      <c r="N470" s="47" t="s">
        <v>201</v>
      </c>
    </row>
    <row r="471" ht="12.75" customHeight="1">
      <c r="N471" s="47" t="s">
        <v>201</v>
      </c>
    </row>
    <row r="472" ht="12.75" customHeight="1">
      <c r="N472" s="47" t="s">
        <v>201</v>
      </c>
    </row>
    <row r="473" ht="12.75" customHeight="1">
      <c r="N473" s="47" t="s">
        <v>201</v>
      </c>
    </row>
    <row r="474" ht="12.75" customHeight="1">
      <c r="N474" s="47" t="s">
        <v>201</v>
      </c>
    </row>
    <row r="475" ht="12.75" customHeight="1">
      <c r="N475" s="47" t="s">
        <v>201</v>
      </c>
    </row>
    <row r="476" ht="12.75" customHeight="1">
      <c r="N476" s="47" t="s">
        <v>201</v>
      </c>
    </row>
    <row r="477" ht="12.75" customHeight="1">
      <c r="N477" s="47" t="s">
        <v>201</v>
      </c>
    </row>
    <row r="478" ht="12.75" customHeight="1">
      <c r="N478" s="47" t="s">
        <v>201</v>
      </c>
    </row>
    <row r="479" ht="12.75" customHeight="1">
      <c r="N479" s="47" t="s">
        <v>201</v>
      </c>
    </row>
    <row r="480" ht="12.75" customHeight="1">
      <c r="N480" s="47" t="s">
        <v>201</v>
      </c>
    </row>
    <row r="481" ht="12.75" customHeight="1">
      <c r="N481" s="47" t="s">
        <v>201</v>
      </c>
    </row>
    <row r="482" ht="12.75" customHeight="1">
      <c r="N482" s="47" t="s">
        <v>201</v>
      </c>
    </row>
    <row r="483" ht="12.75" customHeight="1">
      <c r="N483" s="47" t="s">
        <v>201</v>
      </c>
    </row>
    <row r="484" ht="12.75" customHeight="1">
      <c r="N484" s="47" t="s">
        <v>201</v>
      </c>
    </row>
    <row r="485" ht="12.75" customHeight="1">
      <c r="N485" s="47" t="s">
        <v>201</v>
      </c>
    </row>
    <row r="486" ht="12.75" customHeight="1">
      <c r="N486" s="47" t="s">
        <v>201</v>
      </c>
    </row>
    <row r="487" ht="12.75" customHeight="1">
      <c r="N487" s="47" t="s">
        <v>201</v>
      </c>
    </row>
    <row r="488" ht="12.75" customHeight="1">
      <c r="N488" s="47" t="s">
        <v>201</v>
      </c>
    </row>
    <row r="489" ht="12.75" customHeight="1">
      <c r="N489" s="47" t="s">
        <v>201</v>
      </c>
    </row>
    <row r="490" ht="12.75" customHeight="1">
      <c r="N490" s="47" t="s">
        <v>201</v>
      </c>
    </row>
    <row r="491" ht="12.75" customHeight="1">
      <c r="N491" s="47" t="s">
        <v>201</v>
      </c>
    </row>
    <row r="492" ht="12.75" customHeight="1">
      <c r="N492" s="47" t="s">
        <v>201</v>
      </c>
    </row>
    <row r="493" ht="12.75" customHeight="1">
      <c r="N493" s="47" t="s">
        <v>201</v>
      </c>
    </row>
    <row r="494" ht="12.75" customHeight="1">
      <c r="N494" s="47" t="s">
        <v>201</v>
      </c>
    </row>
    <row r="495" ht="12.75" customHeight="1">
      <c r="N495" s="47" t="s">
        <v>201</v>
      </c>
    </row>
    <row r="496" ht="12.75" customHeight="1">
      <c r="N496" s="47" t="s">
        <v>201</v>
      </c>
    </row>
    <row r="497" ht="12.75" customHeight="1">
      <c r="N497" s="47" t="s">
        <v>201</v>
      </c>
    </row>
    <row r="498" ht="12.75" customHeight="1">
      <c r="N498" s="47" t="s">
        <v>201</v>
      </c>
    </row>
    <row r="499" ht="12.75" customHeight="1">
      <c r="N499" s="47" t="s">
        <v>201</v>
      </c>
    </row>
    <row r="500" ht="12.75" customHeight="1">
      <c r="N500" s="47" t="s">
        <v>201</v>
      </c>
    </row>
    <row r="501" ht="12.75" customHeight="1">
      <c r="N501" s="47" t="s">
        <v>201</v>
      </c>
    </row>
    <row r="502" ht="12.75" customHeight="1">
      <c r="N502" s="47" t="s">
        <v>201</v>
      </c>
    </row>
    <row r="503" ht="12.75" customHeight="1">
      <c r="N503" s="47" t="s">
        <v>201</v>
      </c>
    </row>
    <row r="504" ht="12.75" customHeight="1">
      <c r="N504" s="47" t="s">
        <v>201</v>
      </c>
    </row>
    <row r="505" ht="12.75" customHeight="1">
      <c r="N505" s="47" t="s">
        <v>201</v>
      </c>
    </row>
    <row r="506" ht="12.75" customHeight="1">
      <c r="N506" s="47" t="s">
        <v>201</v>
      </c>
    </row>
    <row r="507" ht="12.75" customHeight="1">
      <c r="N507" s="47" t="s">
        <v>201</v>
      </c>
    </row>
    <row r="508" ht="12.75" customHeight="1">
      <c r="N508" s="47" t="s">
        <v>201</v>
      </c>
    </row>
    <row r="509" ht="12.75" customHeight="1">
      <c r="N509" s="47" t="s">
        <v>201</v>
      </c>
    </row>
    <row r="510" ht="12.75" customHeight="1">
      <c r="N510" s="47" t="s">
        <v>201</v>
      </c>
    </row>
    <row r="511" ht="12.75" customHeight="1">
      <c r="N511" s="47" t="s">
        <v>201</v>
      </c>
    </row>
    <row r="512" ht="12.75" customHeight="1">
      <c r="N512" s="47" t="s">
        <v>201</v>
      </c>
    </row>
    <row r="513" ht="12.75" customHeight="1">
      <c r="N513" s="47" t="s">
        <v>201</v>
      </c>
    </row>
    <row r="514" ht="12.75" customHeight="1">
      <c r="N514" s="47" t="s">
        <v>201</v>
      </c>
    </row>
    <row r="515" ht="12.75" customHeight="1">
      <c r="N515" s="47" t="s">
        <v>201</v>
      </c>
    </row>
    <row r="516" ht="12.75" customHeight="1">
      <c r="N516" s="47" t="s">
        <v>201</v>
      </c>
    </row>
    <row r="517" ht="12.75" customHeight="1">
      <c r="N517" s="47" t="s">
        <v>201</v>
      </c>
    </row>
    <row r="518" ht="12.75" customHeight="1">
      <c r="N518" s="47" t="s">
        <v>201</v>
      </c>
    </row>
    <row r="519" ht="12.75" customHeight="1">
      <c r="N519" s="47" t="s">
        <v>201</v>
      </c>
    </row>
    <row r="520" ht="12.75" customHeight="1">
      <c r="N520" s="47" t="s">
        <v>201</v>
      </c>
    </row>
    <row r="521" ht="12.75" customHeight="1">
      <c r="N521" s="47" t="s">
        <v>201</v>
      </c>
    </row>
    <row r="522" ht="12.75" customHeight="1">
      <c r="N522" s="47" t="s">
        <v>201</v>
      </c>
    </row>
    <row r="523" ht="12.75" customHeight="1">
      <c r="N523" s="47" t="s">
        <v>201</v>
      </c>
    </row>
    <row r="524" ht="12.75" customHeight="1">
      <c r="N524" s="47" t="s">
        <v>201</v>
      </c>
    </row>
    <row r="525" ht="12.75" customHeight="1">
      <c r="N525" s="47" t="s">
        <v>201</v>
      </c>
    </row>
    <row r="526" ht="12.75" customHeight="1">
      <c r="N526" s="47" t="s">
        <v>201</v>
      </c>
    </row>
    <row r="527" ht="12.75" customHeight="1">
      <c r="N527" s="47" t="s">
        <v>201</v>
      </c>
    </row>
    <row r="528" ht="12.75" customHeight="1">
      <c r="N528" s="47" t="s">
        <v>201</v>
      </c>
    </row>
    <row r="529" ht="12.75" customHeight="1">
      <c r="N529" s="47" t="s">
        <v>201</v>
      </c>
    </row>
    <row r="530" ht="12.75" customHeight="1">
      <c r="N530" s="47" t="s">
        <v>201</v>
      </c>
    </row>
    <row r="531" ht="12.75" customHeight="1">
      <c r="N531" s="47" t="s">
        <v>201</v>
      </c>
    </row>
    <row r="532" ht="12.75" customHeight="1">
      <c r="N532" s="47" t="s">
        <v>201</v>
      </c>
    </row>
    <row r="533" ht="12.75" customHeight="1">
      <c r="N533" s="47" t="s">
        <v>201</v>
      </c>
    </row>
    <row r="534" ht="12.75" customHeight="1">
      <c r="N534" s="47" t="s">
        <v>201</v>
      </c>
    </row>
    <row r="535" ht="12.75" customHeight="1">
      <c r="N535" s="47" t="s">
        <v>201</v>
      </c>
    </row>
    <row r="536" ht="12.75" customHeight="1">
      <c r="N536" s="47" t="s">
        <v>201</v>
      </c>
    </row>
    <row r="537" ht="12.75" customHeight="1">
      <c r="N537" s="47" t="s">
        <v>201</v>
      </c>
    </row>
    <row r="538" ht="12.75" customHeight="1">
      <c r="N538" s="47" t="s">
        <v>201</v>
      </c>
    </row>
    <row r="539" ht="12.75" customHeight="1">
      <c r="N539" s="47" t="s">
        <v>201</v>
      </c>
    </row>
    <row r="540" ht="12.75" customHeight="1">
      <c r="N540" s="47" t="s">
        <v>201</v>
      </c>
    </row>
    <row r="541" ht="12.75" customHeight="1">
      <c r="N541" s="47" t="s">
        <v>201</v>
      </c>
    </row>
    <row r="542" ht="12.75" customHeight="1">
      <c r="N542" s="47" t="s">
        <v>201</v>
      </c>
    </row>
    <row r="543" ht="12.75" customHeight="1">
      <c r="N543" s="47" t="s">
        <v>201</v>
      </c>
    </row>
    <row r="544" ht="12.75" customHeight="1">
      <c r="N544" s="47" t="s">
        <v>201</v>
      </c>
    </row>
    <row r="545" ht="12.75" customHeight="1">
      <c r="N545" s="47" t="s">
        <v>201</v>
      </c>
    </row>
    <row r="546" ht="12.75" customHeight="1">
      <c r="N546" s="47" t="s">
        <v>201</v>
      </c>
    </row>
    <row r="547" ht="12.75" customHeight="1">
      <c r="N547" s="47" t="s">
        <v>201</v>
      </c>
    </row>
    <row r="548" ht="12.75" customHeight="1">
      <c r="N548" s="47" t="s">
        <v>201</v>
      </c>
    </row>
    <row r="549" ht="12.75" customHeight="1">
      <c r="N549" s="47" t="s">
        <v>201</v>
      </c>
    </row>
    <row r="550" ht="12.75" customHeight="1">
      <c r="N550" s="47" t="s">
        <v>201</v>
      </c>
    </row>
    <row r="551" ht="12.75" customHeight="1">
      <c r="N551" s="47" t="s">
        <v>201</v>
      </c>
    </row>
    <row r="552" ht="12.75" customHeight="1">
      <c r="N552" s="47" t="s">
        <v>201</v>
      </c>
    </row>
    <row r="553" ht="12.75" customHeight="1">
      <c r="N553" s="47" t="s">
        <v>201</v>
      </c>
    </row>
    <row r="554" ht="12.75" customHeight="1">
      <c r="N554" s="47" t="s">
        <v>201</v>
      </c>
    </row>
    <row r="555" ht="12.75" customHeight="1">
      <c r="N555" s="47" t="s">
        <v>201</v>
      </c>
    </row>
    <row r="556" ht="12.75" customHeight="1">
      <c r="N556" s="47" t="s">
        <v>201</v>
      </c>
    </row>
    <row r="557" ht="12.75" customHeight="1">
      <c r="N557" s="47" t="s">
        <v>201</v>
      </c>
    </row>
    <row r="558" ht="12.75" customHeight="1">
      <c r="N558" s="47" t="s">
        <v>201</v>
      </c>
    </row>
    <row r="559" ht="12.75" customHeight="1">
      <c r="N559" s="47" t="s">
        <v>201</v>
      </c>
    </row>
    <row r="560" ht="12.75" customHeight="1">
      <c r="N560" s="47" t="s">
        <v>201</v>
      </c>
    </row>
    <row r="561" ht="12.75" customHeight="1">
      <c r="N561" s="47" t="s">
        <v>201</v>
      </c>
    </row>
    <row r="562" ht="12.75" customHeight="1">
      <c r="N562" s="47" t="s">
        <v>201</v>
      </c>
    </row>
    <row r="563" ht="12.75" customHeight="1">
      <c r="N563" s="47" t="s">
        <v>201</v>
      </c>
    </row>
    <row r="564" ht="12.75" customHeight="1">
      <c r="N564" s="47" t="s">
        <v>201</v>
      </c>
    </row>
    <row r="565" ht="12.75" customHeight="1">
      <c r="N565" s="47" t="s">
        <v>201</v>
      </c>
    </row>
    <row r="566" ht="12.75" customHeight="1">
      <c r="N566" s="47" t="s">
        <v>201</v>
      </c>
    </row>
    <row r="567" ht="12.75" customHeight="1">
      <c r="N567" s="47" t="s">
        <v>201</v>
      </c>
    </row>
    <row r="568" ht="12.75" customHeight="1">
      <c r="N568" s="47" t="s">
        <v>201</v>
      </c>
    </row>
    <row r="569" ht="12.75" customHeight="1">
      <c r="N569" s="47" t="s">
        <v>201</v>
      </c>
    </row>
    <row r="570" ht="12.75" customHeight="1">
      <c r="N570" s="47" t="s">
        <v>201</v>
      </c>
    </row>
    <row r="571" ht="12.75" customHeight="1">
      <c r="N571" s="47" t="s">
        <v>201</v>
      </c>
    </row>
    <row r="572" ht="12.75" customHeight="1">
      <c r="N572" s="47" t="s">
        <v>201</v>
      </c>
    </row>
    <row r="573" ht="12.75" customHeight="1">
      <c r="N573" s="47" t="s">
        <v>201</v>
      </c>
    </row>
    <row r="574" ht="12.75" customHeight="1">
      <c r="N574" s="47" t="s">
        <v>201</v>
      </c>
    </row>
    <row r="575" ht="12.75" customHeight="1">
      <c r="N575" s="47" t="s">
        <v>201</v>
      </c>
    </row>
    <row r="576" ht="12.75" customHeight="1">
      <c r="N576" s="47" t="s">
        <v>201</v>
      </c>
    </row>
    <row r="577" ht="12.75" customHeight="1">
      <c r="N577" s="47" t="s">
        <v>201</v>
      </c>
    </row>
    <row r="578" ht="12.75" customHeight="1">
      <c r="N578" s="47" t="s">
        <v>201</v>
      </c>
    </row>
    <row r="579" ht="12.75" customHeight="1">
      <c r="N579" s="47" t="s">
        <v>201</v>
      </c>
    </row>
    <row r="580" ht="12.75" customHeight="1">
      <c r="N580" s="47" t="s">
        <v>201</v>
      </c>
    </row>
    <row r="581" ht="12.75" customHeight="1">
      <c r="N581" s="47" t="s">
        <v>201</v>
      </c>
    </row>
    <row r="582" ht="12.75" customHeight="1">
      <c r="N582" s="47" t="s">
        <v>201</v>
      </c>
    </row>
    <row r="583" ht="12.75" customHeight="1">
      <c r="N583" s="47" t="s">
        <v>201</v>
      </c>
    </row>
    <row r="584" ht="12.75" customHeight="1">
      <c r="N584" s="47" t="s">
        <v>201</v>
      </c>
    </row>
    <row r="585" ht="12.75" customHeight="1">
      <c r="N585" s="47" t="s">
        <v>201</v>
      </c>
    </row>
    <row r="586" ht="12.75" customHeight="1">
      <c r="N586" s="47" t="s">
        <v>201</v>
      </c>
    </row>
    <row r="587" ht="12.75" customHeight="1">
      <c r="N587" s="47" t="s">
        <v>201</v>
      </c>
    </row>
    <row r="588" ht="12.75" customHeight="1">
      <c r="N588" s="47" t="s">
        <v>201</v>
      </c>
    </row>
    <row r="589" ht="12.75" customHeight="1">
      <c r="N589" s="47" t="s">
        <v>201</v>
      </c>
    </row>
    <row r="590" ht="12.75" customHeight="1">
      <c r="N590" s="47" t="s">
        <v>201</v>
      </c>
    </row>
    <row r="591" ht="12.75" customHeight="1">
      <c r="N591" s="47" t="s">
        <v>201</v>
      </c>
    </row>
    <row r="592" ht="12.75" customHeight="1">
      <c r="N592" s="47" t="s">
        <v>201</v>
      </c>
    </row>
    <row r="593" ht="12.75" customHeight="1">
      <c r="N593" s="47" t="s">
        <v>201</v>
      </c>
    </row>
    <row r="594" ht="12.75" customHeight="1">
      <c r="N594" s="47" t="s">
        <v>201</v>
      </c>
    </row>
    <row r="595" ht="12.75" customHeight="1">
      <c r="N595" s="47" t="s">
        <v>201</v>
      </c>
    </row>
    <row r="596" ht="12.75" customHeight="1">
      <c r="N596" s="47" t="s">
        <v>201</v>
      </c>
    </row>
    <row r="597" ht="12.75" customHeight="1">
      <c r="N597" s="47" t="s">
        <v>201</v>
      </c>
    </row>
    <row r="598" ht="12.75" customHeight="1">
      <c r="N598" s="47" t="s">
        <v>201</v>
      </c>
    </row>
    <row r="599" ht="12.75" customHeight="1">
      <c r="N599" s="47" t="s">
        <v>201</v>
      </c>
    </row>
    <row r="600" ht="12.75" customHeight="1">
      <c r="N600" s="47" t="s">
        <v>201</v>
      </c>
    </row>
    <row r="601" ht="12.75" customHeight="1">
      <c r="N601" s="47" t="s">
        <v>201</v>
      </c>
    </row>
    <row r="602" ht="12.75" customHeight="1">
      <c r="N602" s="47" t="s">
        <v>201</v>
      </c>
    </row>
    <row r="603" ht="12.75" customHeight="1">
      <c r="N603" s="47" t="s">
        <v>201</v>
      </c>
    </row>
    <row r="604" ht="12.75" customHeight="1">
      <c r="N604" s="47" t="s">
        <v>201</v>
      </c>
    </row>
    <row r="605" ht="12.75" customHeight="1">
      <c r="N605" s="47" t="s">
        <v>201</v>
      </c>
    </row>
    <row r="606" ht="12.75" customHeight="1">
      <c r="N606" s="47" t="s">
        <v>201</v>
      </c>
    </row>
    <row r="607" ht="12.75" customHeight="1">
      <c r="N607" s="47" t="s">
        <v>201</v>
      </c>
    </row>
    <row r="608" ht="12.75" customHeight="1">
      <c r="N608" s="47" t="s">
        <v>201</v>
      </c>
    </row>
    <row r="609" ht="12.75" customHeight="1">
      <c r="N609" s="47" t="s">
        <v>201</v>
      </c>
    </row>
    <row r="610" ht="12.75" customHeight="1">
      <c r="N610" s="47" t="s">
        <v>201</v>
      </c>
    </row>
    <row r="611" ht="12.75" customHeight="1">
      <c r="N611" s="47" t="s">
        <v>201</v>
      </c>
    </row>
    <row r="612" ht="12.75" customHeight="1">
      <c r="N612" s="47" t="s">
        <v>201</v>
      </c>
    </row>
    <row r="613" ht="12.75" customHeight="1">
      <c r="N613" s="47" t="s">
        <v>201</v>
      </c>
    </row>
    <row r="614" ht="12.75" customHeight="1">
      <c r="N614" s="47" t="s">
        <v>201</v>
      </c>
    </row>
    <row r="615" ht="12.75" customHeight="1">
      <c r="N615" s="47" t="s">
        <v>201</v>
      </c>
    </row>
    <row r="616" ht="12.75" customHeight="1">
      <c r="N616" s="47" t="s">
        <v>201</v>
      </c>
    </row>
    <row r="617" ht="12.75" customHeight="1">
      <c r="N617" s="47" t="s">
        <v>201</v>
      </c>
    </row>
    <row r="618" ht="12.75" customHeight="1">
      <c r="N618" s="47" t="s">
        <v>201</v>
      </c>
    </row>
    <row r="619" ht="12.75" customHeight="1">
      <c r="N619" s="47" t="s">
        <v>201</v>
      </c>
    </row>
    <row r="620" ht="12.75" customHeight="1">
      <c r="N620" s="47" t="s">
        <v>201</v>
      </c>
    </row>
    <row r="621" ht="12.75" customHeight="1">
      <c r="N621" s="47" t="s">
        <v>201</v>
      </c>
    </row>
    <row r="622" ht="12.75" customHeight="1">
      <c r="N622" s="47" t="s">
        <v>201</v>
      </c>
    </row>
    <row r="623" ht="12.75" customHeight="1">
      <c r="N623" s="47" t="s">
        <v>201</v>
      </c>
    </row>
    <row r="624" ht="12.75" customHeight="1">
      <c r="N624" s="47" t="s">
        <v>201</v>
      </c>
    </row>
    <row r="625" ht="12.75" customHeight="1">
      <c r="N625" s="47" t="s">
        <v>201</v>
      </c>
    </row>
    <row r="626" ht="12.75" customHeight="1">
      <c r="N626" s="47" t="s">
        <v>201</v>
      </c>
    </row>
    <row r="627" ht="12.75" customHeight="1">
      <c r="N627" s="47" t="s">
        <v>201</v>
      </c>
    </row>
    <row r="628" ht="12.75" customHeight="1">
      <c r="N628" s="47" t="s">
        <v>201</v>
      </c>
    </row>
    <row r="629" ht="12.75" customHeight="1">
      <c r="N629" s="47" t="s">
        <v>201</v>
      </c>
    </row>
    <row r="630" ht="12.75" customHeight="1">
      <c r="N630" s="47" t="s">
        <v>201</v>
      </c>
    </row>
    <row r="631" ht="12.75" customHeight="1">
      <c r="N631" s="47" t="s">
        <v>201</v>
      </c>
    </row>
    <row r="632" ht="12.75" customHeight="1">
      <c r="N632" s="47" t="s">
        <v>201</v>
      </c>
    </row>
    <row r="633" ht="12.75" customHeight="1">
      <c r="N633" s="47" t="s">
        <v>201</v>
      </c>
    </row>
    <row r="634" ht="12.75" customHeight="1">
      <c r="N634" s="47" t="s">
        <v>201</v>
      </c>
    </row>
    <row r="635" ht="12.75" customHeight="1">
      <c r="N635" s="47" t="s">
        <v>201</v>
      </c>
    </row>
    <row r="636" ht="12.75" customHeight="1">
      <c r="N636" s="47" t="s">
        <v>201</v>
      </c>
    </row>
    <row r="637" ht="12.75" customHeight="1">
      <c r="N637" s="47" t="s">
        <v>201</v>
      </c>
    </row>
    <row r="638" ht="12.75" customHeight="1">
      <c r="N638" s="47" t="s">
        <v>201</v>
      </c>
    </row>
    <row r="639" ht="12.75" customHeight="1">
      <c r="N639" s="47" t="s">
        <v>201</v>
      </c>
    </row>
    <row r="640" ht="12.75" customHeight="1">
      <c r="N640" s="47" t="s">
        <v>201</v>
      </c>
    </row>
    <row r="641" ht="12.75" customHeight="1">
      <c r="N641" s="47" t="s">
        <v>201</v>
      </c>
    </row>
    <row r="642" ht="12.75" customHeight="1">
      <c r="N642" s="47" t="s">
        <v>201</v>
      </c>
    </row>
    <row r="643" ht="12.75" customHeight="1">
      <c r="N643" s="47" t="s">
        <v>201</v>
      </c>
    </row>
    <row r="644" ht="12.75" customHeight="1">
      <c r="N644" s="47" t="s">
        <v>201</v>
      </c>
    </row>
    <row r="645" ht="12.75" customHeight="1">
      <c r="N645" s="47" t="s">
        <v>201</v>
      </c>
    </row>
    <row r="646" ht="12.75" customHeight="1">
      <c r="N646" s="47" t="s">
        <v>201</v>
      </c>
    </row>
    <row r="647" ht="12.75" customHeight="1">
      <c r="N647" s="47" t="s">
        <v>201</v>
      </c>
    </row>
    <row r="648" ht="12.75" customHeight="1">
      <c r="N648" s="47" t="s">
        <v>201</v>
      </c>
    </row>
    <row r="649" ht="12.75" customHeight="1">
      <c r="N649" s="47" t="s">
        <v>201</v>
      </c>
    </row>
    <row r="650" ht="12.75" customHeight="1">
      <c r="N650" s="47" t="s">
        <v>201</v>
      </c>
    </row>
    <row r="651" ht="12.75" customHeight="1">
      <c r="N651" s="47" t="s">
        <v>201</v>
      </c>
    </row>
    <row r="652" ht="12.75" customHeight="1">
      <c r="N652" s="47" t="s">
        <v>201</v>
      </c>
    </row>
    <row r="653" ht="12.75" customHeight="1">
      <c r="N653" s="47" t="s">
        <v>201</v>
      </c>
    </row>
    <row r="654" ht="12.75" customHeight="1">
      <c r="N654" s="47" t="s">
        <v>201</v>
      </c>
    </row>
    <row r="655" ht="12.75" customHeight="1">
      <c r="N655" s="47" t="s">
        <v>201</v>
      </c>
    </row>
    <row r="656" ht="12.75" customHeight="1">
      <c r="N656" s="47" t="s">
        <v>201</v>
      </c>
    </row>
    <row r="657" ht="12.75" customHeight="1">
      <c r="N657" s="47" t="s">
        <v>201</v>
      </c>
    </row>
    <row r="658" ht="12.75" customHeight="1">
      <c r="N658" s="47" t="s">
        <v>201</v>
      </c>
    </row>
    <row r="659" ht="12.75" customHeight="1">
      <c r="N659" s="47" t="s">
        <v>201</v>
      </c>
    </row>
    <row r="660" ht="12.75" customHeight="1">
      <c r="N660" s="47" t="s">
        <v>201</v>
      </c>
    </row>
    <row r="661" ht="12.75" customHeight="1">
      <c r="N661" s="47" t="s">
        <v>201</v>
      </c>
    </row>
    <row r="662" ht="12.75" customHeight="1">
      <c r="N662" s="47" t="s">
        <v>201</v>
      </c>
    </row>
    <row r="663" ht="12.75" customHeight="1">
      <c r="N663" s="47" t="s">
        <v>201</v>
      </c>
    </row>
    <row r="664" ht="12.75" customHeight="1">
      <c r="N664" s="47" t="s">
        <v>201</v>
      </c>
    </row>
    <row r="665" ht="12.75" customHeight="1">
      <c r="N665" s="47" t="s">
        <v>201</v>
      </c>
    </row>
    <row r="666" ht="12.75" customHeight="1">
      <c r="N666" s="47" t="s">
        <v>201</v>
      </c>
    </row>
    <row r="667" ht="12.75" customHeight="1">
      <c r="N667" s="47" t="s">
        <v>201</v>
      </c>
    </row>
    <row r="668" ht="12.75" customHeight="1">
      <c r="N668" s="47" t="s">
        <v>201</v>
      </c>
    </row>
    <row r="669" ht="12.75" customHeight="1">
      <c r="N669" s="47" t="s">
        <v>201</v>
      </c>
    </row>
    <row r="670" ht="12.75" customHeight="1">
      <c r="N670" s="47" t="s">
        <v>201</v>
      </c>
    </row>
    <row r="671" ht="12.75" customHeight="1">
      <c r="N671" s="47" t="s">
        <v>201</v>
      </c>
    </row>
    <row r="672" ht="12.75" customHeight="1">
      <c r="N672" s="47" t="s">
        <v>201</v>
      </c>
    </row>
    <row r="673" ht="12.75" customHeight="1">
      <c r="N673" s="47" t="s">
        <v>201</v>
      </c>
    </row>
    <row r="674" ht="12.75" customHeight="1">
      <c r="N674" s="47" t="s">
        <v>201</v>
      </c>
    </row>
    <row r="675" ht="12.75" customHeight="1">
      <c r="N675" s="47" t="s">
        <v>201</v>
      </c>
    </row>
    <row r="676" ht="12.75" customHeight="1">
      <c r="N676" s="47" t="s">
        <v>201</v>
      </c>
    </row>
    <row r="677" ht="12.75" customHeight="1">
      <c r="N677" s="47" t="s">
        <v>201</v>
      </c>
    </row>
    <row r="678" ht="12.75" customHeight="1">
      <c r="N678" s="47" t="s">
        <v>201</v>
      </c>
    </row>
    <row r="679" ht="12.75" customHeight="1">
      <c r="N679" s="47" t="s">
        <v>201</v>
      </c>
    </row>
    <row r="680" ht="12.75" customHeight="1">
      <c r="N680" s="47" t="s">
        <v>201</v>
      </c>
    </row>
    <row r="681" ht="12.75" customHeight="1">
      <c r="N681" s="47" t="s">
        <v>201</v>
      </c>
    </row>
    <row r="682" ht="12.75" customHeight="1">
      <c r="N682" s="47" t="s">
        <v>201</v>
      </c>
    </row>
    <row r="683" ht="12.75" customHeight="1">
      <c r="N683" s="47" t="s">
        <v>201</v>
      </c>
    </row>
    <row r="684" ht="12.75" customHeight="1">
      <c r="N684" s="47" t="s">
        <v>201</v>
      </c>
    </row>
    <row r="685" ht="12.75" customHeight="1">
      <c r="N685" s="47" t="s">
        <v>201</v>
      </c>
    </row>
    <row r="686" ht="12.75" customHeight="1">
      <c r="N686" s="47" t="s">
        <v>201</v>
      </c>
    </row>
    <row r="687" ht="12.75" customHeight="1">
      <c r="N687" s="47" t="s">
        <v>201</v>
      </c>
    </row>
    <row r="688" ht="12.75" customHeight="1">
      <c r="N688" s="47" t="s">
        <v>201</v>
      </c>
    </row>
    <row r="689" ht="12.75" customHeight="1">
      <c r="N689" s="47" t="s">
        <v>201</v>
      </c>
    </row>
    <row r="690" ht="12.75" customHeight="1">
      <c r="N690" s="47" t="s">
        <v>201</v>
      </c>
    </row>
    <row r="691" ht="12.75" customHeight="1">
      <c r="N691" s="47" t="s">
        <v>201</v>
      </c>
    </row>
    <row r="692" ht="12.75" customHeight="1">
      <c r="N692" s="47" t="s">
        <v>201</v>
      </c>
    </row>
    <row r="693" ht="12.75" customHeight="1">
      <c r="N693" s="47" t="s">
        <v>201</v>
      </c>
    </row>
    <row r="694" ht="12.75" customHeight="1">
      <c r="N694" s="47" t="s">
        <v>201</v>
      </c>
    </row>
    <row r="695" ht="12.75" customHeight="1">
      <c r="N695" s="47" t="s">
        <v>201</v>
      </c>
    </row>
    <row r="696" ht="12.75" customHeight="1">
      <c r="N696" s="47" t="s">
        <v>201</v>
      </c>
    </row>
    <row r="697" ht="12.75" customHeight="1">
      <c r="N697" s="47" t="s">
        <v>201</v>
      </c>
    </row>
    <row r="698" ht="12.75" customHeight="1">
      <c r="N698" s="47" t="s">
        <v>201</v>
      </c>
    </row>
    <row r="699" ht="12.75" customHeight="1">
      <c r="N699" s="47" t="s">
        <v>201</v>
      </c>
    </row>
    <row r="700" ht="12.75" customHeight="1">
      <c r="N700" s="47" t="s">
        <v>201</v>
      </c>
    </row>
    <row r="701" ht="12.75" customHeight="1">
      <c r="N701" s="47" t="s">
        <v>201</v>
      </c>
    </row>
    <row r="702" ht="12.75" customHeight="1">
      <c r="N702" s="47" t="s">
        <v>201</v>
      </c>
    </row>
    <row r="703" ht="12.75" customHeight="1">
      <c r="N703" s="47" t="s">
        <v>201</v>
      </c>
    </row>
    <row r="704" ht="12.75" customHeight="1">
      <c r="N704" s="47" t="s">
        <v>201</v>
      </c>
    </row>
    <row r="705" ht="12.75" customHeight="1">
      <c r="N705" s="47" t="s">
        <v>201</v>
      </c>
    </row>
    <row r="706" ht="12.75" customHeight="1">
      <c r="N706" s="47" t="s">
        <v>201</v>
      </c>
    </row>
    <row r="707" ht="12.75" customHeight="1">
      <c r="N707" s="47" t="s">
        <v>201</v>
      </c>
    </row>
    <row r="708" ht="12.75" customHeight="1">
      <c r="N708" s="47" t="s">
        <v>201</v>
      </c>
    </row>
    <row r="709" ht="12.75" customHeight="1">
      <c r="N709" s="47" t="s">
        <v>201</v>
      </c>
    </row>
    <row r="710" ht="12.75" customHeight="1">
      <c r="N710" s="47" t="s">
        <v>201</v>
      </c>
    </row>
    <row r="711" ht="12.75" customHeight="1">
      <c r="N711" s="47" t="s">
        <v>201</v>
      </c>
    </row>
    <row r="712" ht="12.75" customHeight="1">
      <c r="N712" s="47" t="s">
        <v>201</v>
      </c>
    </row>
    <row r="713" ht="12.75" customHeight="1">
      <c r="N713" s="47" t="s">
        <v>201</v>
      </c>
    </row>
    <row r="714" ht="12.75" customHeight="1">
      <c r="N714" s="47" t="s">
        <v>201</v>
      </c>
    </row>
    <row r="715" ht="12.75" customHeight="1">
      <c r="N715" s="47" t="s">
        <v>201</v>
      </c>
    </row>
    <row r="716" ht="12.75" customHeight="1">
      <c r="N716" s="47" t="s">
        <v>201</v>
      </c>
    </row>
    <row r="717" ht="12.75" customHeight="1">
      <c r="N717" s="47" t="s">
        <v>201</v>
      </c>
    </row>
    <row r="718" ht="12.75" customHeight="1">
      <c r="N718" s="47" t="s">
        <v>201</v>
      </c>
    </row>
    <row r="719" ht="12.75" customHeight="1">
      <c r="N719" s="47" t="s">
        <v>201</v>
      </c>
    </row>
    <row r="720" ht="12.75" customHeight="1">
      <c r="N720" s="47" t="s">
        <v>201</v>
      </c>
    </row>
    <row r="721" ht="12.75" customHeight="1">
      <c r="N721" s="47" t="s">
        <v>201</v>
      </c>
    </row>
    <row r="722" ht="12.75" customHeight="1">
      <c r="N722" s="47" t="s">
        <v>201</v>
      </c>
    </row>
    <row r="723" ht="12.75" customHeight="1">
      <c r="N723" s="47" t="s">
        <v>201</v>
      </c>
    </row>
    <row r="724" ht="12.75" customHeight="1">
      <c r="N724" s="47" t="s">
        <v>201</v>
      </c>
    </row>
    <row r="725" ht="12.75" customHeight="1">
      <c r="N725" s="47" t="s">
        <v>201</v>
      </c>
    </row>
    <row r="726" ht="12.75" customHeight="1">
      <c r="N726" s="47" t="s">
        <v>201</v>
      </c>
    </row>
    <row r="727" ht="12.75" customHeight="1">
      <c r="N727" s="47" t="s">
        <v>201</v>
      </c>
    </row>
    <row r="728" ht="12.75" customHeight="1">
      <c r="N728" s="47" t="s">
        <v>201</v>
      </c>
    </row>
    <row r="729" ht="12.75" customHeight="1">
      <c r="N729" s="47" t="s">
        <v>201</v>
      </c>
    </row>
    <row r="730" ht="12.75" customHeight="1">
      <c r="N730" s="47" t="s">
        <v>201</v>
      </c>
    </row>
    <row r="731" ht="12.75" customHeight="1">
      <c r="N731" s="47" t="s">
        <v>201</v>
      </c>
    </row>
    <row r="732" ht="12.75" customHeight="1">
      <c r="N732" s="47" t="s">
        <v>201</v>
      </c>
    </row>
    <row r="733" ht="12.75" customHeight="1">
      <c r="N733" s="47" t="s">
        <v>201</v>
      </c>
    </row>
    <row r="734" ht="12.75" customHeight="1">
      <c r="N734" s="47" t="s">
        <v>201</v>
      </c>
    </row>
    <row r="735" ht="12.75" customHeight="1">
      <c r="N735" s="47" t="s">
        <v>201</v>
      </c>
    </row>
    <row r="736" ht="12.75" customHeight="1">
      <c r="N736" s="47" t="s">
        <v>201</v>
      </c>
    </row>
    <row r="737" ht="12.75" customHeight="1">
      <c r="N737" s="47" t="s">
        <v>201</v>
      </c>
    </row>
    <row r="738" ht="12.75" customHeight="1">
      <c r="N738" s="47" t="s">
        <v>201</v>
      </c>
    </row>
    <row r="739" ht="12.75" customHeight="1">
      <c r="N739" s="47" t="s">
        <v>201</v>
      </c>
    </row>
    <row r="740" ht="12.75" customHeight="1">
      <c r="N740" s="47" t="s">
        <v>201</v>
      </c>
    </row>
    <row r="741" ht="12.75" customHeight="1">
      <c r="N741" s="47" t="s">
        <v>201</v>
      </c>
    </row>
    <row r="742" ht="12.75" customHeight="1">
      <c r="N742" s="47" t="s">
        <v>201</v>
      </c>
    </row>
    <row r="743" ht="12.75" customHeight="1">
      <c r="N743" s="47" t="s">
        <v>201</v>
      </c>
    </row>
    <row r="744" ht="12.75" customHeight="1">
      <c r="N744" s="47" t="s">
        <v>201</v>
      </c>
    </row>
    <row r="745" ht="12.75" customHeight="1">
      <c r="N745" s="47" t="s">
        <v>201</v>
      </c>
    </row>
    <row r="746" ht="12.75" customHeight="1">
      <c r="N746" s="47" t="s">
        <v>201</v>
      </c>
    </row>
    <row r="747" ht="12.75" customHeight="1">
      <c r="N747" s="47" t="s">
        <v>201</v>
      </c>
    </row>
    <row r="748" ht="12.75" customHeight="1">
      <c r="N748" s="47" t="s">
        <v>201</v>
      </c>
    </row>
    <row r="749" ht="12.75" customHeight="1">
      <c r="N749" s="47" t="s">
        <v>201</v>
      </c>
    </row>
    <row r="750" ht="12.75" customHeight="1">
      <c r="N750" s="47" t="s">
        <v>201</v>
      </c>
    </row>
    <row r="751" ht="12.75" customHeight="1">
      <c r="N751" s="47" t="s">
        <v>201</v>
      </c>
    </row>
    <row r="752" ht="12.75" customHeight="1">
      <c r="N752" s="47" t="s">
        <v>201</v>
      </c>
    </row>
    <row r="753" ht="12.75" customHeight="1">
      <c r="N753" s="47" t="s">
        <v>201</v>
      </c>
    </row>
    <row r="754" ht="12.75" customHeight="1">
      <c r="N754" s="47" t="s">
        <v>201</v>
      </c>
    </row>
    <row r="755" ht="12.75" customHeight="1">
      <c r="N755" s="47" t="s">
        <v>201</v>
      </c>
    </row>
    <row r="756" ht="12.75" customHeight="1">
      <c r="N756" s="47" t="s">
        <v>201</v>
      </c>
    </row>
    <row r="757" ht="12.75" customHeight="1">
      <c r="N757" s="47" t="s">
        <v>201</v>
      </c>
    </row>
    <row r="758" ht="12.75" customHeight="1">
      <c r="N758" s="47" t="s">
        <v>201</v>
      </c>
    </row>
    <row r="759" ht="12.75" customHeight="1">
      <c r="N759" s="47" t="s">
        <v>201</v>
      </c>
    </row>
    <row r="760" ht="12.75" customHeight="1">
      <c r="N760" s="47" t="s">
        <v>201</v>
      </c>
    </row>
    <row r="761" ht="12.75" customHeight="1">
      <c r="N761" s="47" t="s">
        <v>201</v>
      </c>
    </row>
    <row r="762" ht="12.75" customHeight="1">
      <c r="N762" s="47" t="s">
        <v>201</v>
      </c>
    </row>
    <row r="763" ht="12.75" customHeight="1">
      <c r="N763" s="47" t="s">
        <v>201</v>
      </c>
    </row>
    <row r="764" ht="12.75" customHeight="1">
      <c r="N764" s="47" t="s">
        <v>201</v>
      </c>
    </row>
    <row r="765" ht="12.75" customHeight="1">
      <c r="N765" s="47" t="s">
        <v>201</v>
      </c>
    </row>
    <row r="766" ht="12.75" customHeight="1">
      <c r="N766" s="47" t="s">
        <v>201</v>
      </c>
    </row>
    <row r="767" ht="12.75" customHeight="1">
      <c r="N767" s="47" t="s">
        <v>201</v>
      </c>
    </row>
    <row r="768" ht="12.75" customHeight="1">
      <c r="N768" s="47" t="s">
        <v>201</v>
      </c>
    </row>
    <row r="769" ht="12.75" customHeight="1">
      <c r="N769" s="47" t="s">
        <v>201</v>
      </c>
    </row>
    <row r="770" ht="12.75" customHeight="1">
      <c r="N770" s="47" t="s">
        <v>201</v>
      </c>
    </row>
    <row r="771" ht="12.75" customHeight="1">
      <c r="N771" s="47" t="s">
        <v>201</v>
      </c>
    </row>
    <row r="772" ht="12.75" customHeight="1">
      <c r="N772" s="47" t="s">
        <v>201</v>
      </c>
    </row>
    <row r="773" ht="12.75" customHeight="1">
      <c r="N773" s="47" t="s">
        <v>201</v>
      </c>
    </row>
    <row r="774" ht="12.75" customHeight="1">
      <c r="N774" s="47" t="s">
        <v>201</v>
      </c>
    </row>
    <row r="775" ht="12.75" customHeight="1">
      <c r="N775" s="47" t="s">
        <v>201</v>
      </c>
    </row>
    <row r="776" ht="12.75" customHeight="1">
      <c r="N776" s="47" t="s">
        <v>201</v>
      </c>
    </row>
    <row r="777" ht="12.75" customHeight="1">
      <c r="N777" s="47" t="s">
        <v>201</v>
      </c>
    </row>
    <row r="778" ht="12.75" customHeight="1">
      <c r="N778" s="47" t="s">
        <v>201</v>
      </c>
    </row>
    <row r="779" ht="12.75" customHeight="1">
      <c r="N779" s="47" t="s">
        <v>201</v>
      </c>
    </row>
    <row r="780" ht="12.75" customHeight="1">
      <c r="N780" s="47" t="s">
        <v>201</v>
      </c>
    </row>
    <row r="781" ht="12.75" customHeight="1">
      <c r="N781" s="47" t="s">
        <v>201</v>
      </c>
    </row>
    <row r="782" ht="12.75" customHeight="1">
      <c r="N782" s="47" t="s">
        <v>201</v>
      </c>
    </row>
    <row r="783" ht="12.75" customHeight="1">
      <c r="N783" s="47" t="s">
        <v>201</v>
      </c>
    </row>
    <row r="784" ht="12.75" customHeight="1">
      <c r="N784" s="47" t="s">
        <v>201</v>
      </c>
    </row>
    <row r="785" ht="12.75" customHeight="1">
      <c r="N785" s="47" t="s">
        <v>201</v>
      </c>
    </row>
    <row r="786" ht="12.75" customHeight="1">
      <c r="N786" s="47" t="s">
        <v>201</v>
      </c>
    </row>
    <row r="787" ht="12.75" customHeight="1">
      <c r="N787" s="47" t="s">
        <v>201</v>
      </c>
    </row>
    <row r="788" ht="12.75" customHeight="1">
      <c r="N788" s="47" t="s">
        <v>201</v>
      </c>
    </row>
    <row r="789" ht="12.75" customHeight="1">
      <c r="N789" s="47" t="s">
        <v>201</v>
      </c>
    </row>
    <row r="790" ht="12.75" customHeight="1">
      <c r="N790" s="47" t="s">
        <v>201</v>
      </c>
    </row>
    <row r="791" ht="12.75" customHeight="1">
      <c r="N791" s="47" t="s">
        <v>201</v>
      </c>
    </row>
    <row r="792" ht="12.75" customHeight="1">
      <c r="N792" s="47" t="s">
        <v>201</v>
      </c>
    </row>
    <row r="793" ht="12.75" customHeight="1">
      <c r="N793" s="47" t="s">
        <v>201</v>
      </c>
    </row>
    <row r="794" ht="12.75" customHeight="1">
      <c r="N794" s="47" t="s">
        <v>201</v>
      </c>
    </row>
    <row r="795" ht="12.75" customHeight="1">
      <c r="N795" s="47" t="s">
        <v>201</v>
      </c>
    </row>
    <row r="796" ht="12.75" customHeight="1">
      <c r="N796" s="47" t="s">
        <v>201</v>
      </c>
    </row>
    <row r="797" ht="12.75" customHeight="1">
      <c r="N797" s="47" t="s">
        <v>201</v>
      </c>
    </row>
    <row r="798" ht="12.75" customHeight="1">
      <c r="N798" s="47" t="s">
        <v>201</v>
      </c>
    </row>
    <row r="799" ht="12.75" customHeight="1">
      <c r="N799" s="47" t="s">
        <v>201</v>
      </c>
    </row>
    <row r="800" ht="12.75" customHeight="1">
      <c r="N800" s="47" t="s">
        <v>201</v>
      </c>
    </row>
    <row r="801" ht="12.75" customHeight="1">
      <c r="N801" s="47" t="s">
        <v>201</v>
      </c>
    </row>
    <row r="802" ht="12.75" customHeight="1">
      <c r="N802" s="47" t="s">
        <v>201</v>
      </c>
    </row>
    <row r="803" ht="12.75" customHeight="1">
      <c r="N803" s="47" t="s">
        <v>201</v>
      </c>
    </row>
    <row r="804" ht="12.75" customHeight="1">
      <c r="N804" s="47" t="s">
        <v>201</v>
      </c>
    </row>
    <row r="805" ht="12.75" customHeight="1">
      <c r="N805" s="47" t="s">
        <v>201</v>
      </c>
    </row>
    <row r="806" ht="12.75" customHeight="1">
      <c r="N806" s="47" t="s">
        <v>201</v>
      </c>
    </row>
    <row r="807" ht="12.75" customHeight="1">
      <c r="N807" s="47" t="s">
        <v>201</v>
      </c>
    </row>
    <row r="808" ht="12.75" customHeight="1">
      <c r="N808" s="47" t="s">
        <v>201</v>
      </c>
    </row>
    <row r="809" ht="12.75" customHeight="1">
      <c r="N809" s="47" t="s">
        <v>201</v>
      </c>
    </row>
    <row r="810" ht="12.75" customHeight="1">
      <c r="N810" s="47" t="s">
        <v>201</v>
      </c>
    </row>
    <row r="811" ht="12.75" customHeight="1">
      <c r="N811" s="47" t="s">
        <v>201</v>
      </c>
    </row>
    <row r="812" ht="12.75" customHeight="1">
      <c r="N812" s="47" t="s">
        <v>201</v>
      </c>
    </row>
    <row r="813" ht="12.75" customHeight="1">
      <c r="N813" s="47" t="s">
        <v>201</v>
      </c>
    </row>
    <row r="814" ht="12.75" customHeight="1">
      <c r="N814" s="47" t="s">
        <v>201</v>
      </c>
    </row>
    <row r="815" ht="12.75" customHeight="1">
      <c r="N815" s="47" t="s">
        <v>201</v>
      </c>
    </row>
    <row r="816" ht="12.75" customHeight="1">
      <c r="N816" s="47" t="s">
        <v>201</v>
      </c>
    </row>
    <row r="817" ht="12.75" customHeight="1">
      <c r="N817" s="47" t="s">
        <v>201</v>
      </c>
    </row>
    <row r="818" ht="12.75" customHeight="1">
      <c r="N818" s="47" t="s">
        <v>201</v>
      </c>
    </row>
    <row r="819" ht="12.75" customHeight="1">
      <c r="N819" s="47" t="s">
        <v>201</v>
      </c>
    </row>
    <row r="820" ht="12.75" customHeight="1">
      <c r="N820" s="47" t="s">
        <v>201</v>
      </c>
    </row>
    <row r="821" ht="12.75" customHeight="1">
      <c r="N821" s="47" t="s">
        <v>201</v>
      </c>
    </row>
    <row r="822" ht="12.75" customHeight="1">
      <c r="N822" s="47" t="s">
        <v>201</v>
      </c>
    </row>
    <row r="823" ht="12.75" customHeight="1">
      <c r="N823" s="47" t="s">
        <v>201</v>
      </c>
    </row>
    <row r="824" ht="12.75" customHeight="1">
      <c r="N824" s="47" t="s">
        <v>201</v>
      </c>
    </row>
    <row r="825" ht="12.75" customHeight="1">
      <c r="N825" s="47" t="s">
        <v>201</v>
      </c>
    </row>
    <row r="826" ht="12.75" customHeight="1">
      <c r="N826" s="47" t="s">
        <v>201</v>
      </c>
    </row>
    <row r="827" ht="12.75" customHeight="1">
      <c r="N827" s="47" t="s">
        <v>201</v>
      </c>
    </row>
    <row r="828" ht="12.75" customHeight="1">
      <c r="N828" s="47" t="s">
        <v>201</v>
      </c>
    </row>
    <row r="829" ht="12.75" customHeight="1">
      <c r="N829" s="47" t="s">
        <v>201</v>
      </c>
    </row>
    <row r="830" ht="12.75" customHeight="1">
      <c r="N830" s="47" t="s">
        <v>201</v>
      </c>
    </row>
    <row r="831" ht="12.75" customHeight="1">
      <c r="N831" s="47" t="s">
        <v>201</v>
      </c>
    </row>
    <row r="832" ht="12.75" customHeight="1">
      <c r="N832" s="47" t="s">
        <v>201</v>
      </c>
    </row>
    <row r="833" ht="12.75" customHeight="1">
      <c r="N833" s="47" t="s">
        <v>201</v>
      </c>
    </row>
    <row r="834" ht="12.75" customHeight="1">
      <c r="N834" s="47" t="s">
        <v>201</v>
      </c>
    </row>
    <row r="835" ht="12.75" customHeight="1">
      <c r="N835" s="47" t="s">
        <v>201</v>
      </c>
    </row>
    <row r="836" ht="12.75" customHeight="1">
      <c r="N836" s="47" t="s">
        <v>201</v>
      </c>
    </row>
    <row r="837" ht="12.75" customHeight="1">
      <c r="N837" s="47" t="s">
        <v>201</v>
      </c>
    </row>
    <row r="838" ht="12.75" customHeight="1">
      <c r="N838" s="47" t="s">
        <v>201</v>
      </c>
    </row>
    <row r="839" ht="12.75" customHeight="1">
      <c r="N839" s="47" t="s">
        <v>201</v>
      </c>
    </row>
    <row r="840" ht="12.75" customHeight="1">
      <c r="N840" s="47" t="s">
        <v>201</v>
      </c>
    </row>
    <row r="841" ht="12.75" customHeight="1">
      <c r="N841" s="47" t="s">
        <v>201</v>
      </c>
    </row>
    <row r="842" ht="12.75" customHeight="1">
      <c r="N842" s="47" t="s">
        <v>201</v>
      </c>
    </row>
    <row r="843" ht="12.75" customHeight="1">
      <c r="N843" s="47" t="s">
        <v>201</v>
      </c>
    </row>
    <row r="844" ht="12.75" customHeight="1">
      <c r="N844" s="47" t="s">
        <v>201</v>
      </c>
    </row>
    <row r="845" ht="12.75" customHeight="1">
      <c r="N845" s="47" t="s">
        <v>201</v>
      </c>
    </row>
    <row r="846" ht="12.75" customHeight="1">
      <c r="N846" s="47" t="s">
        <v>201</v>
      </c>
    </row>
    <row r="847" ht="12.75" customHeight="1">
      <c r="N847" s="47" t="s">
        <v>201</v>
      </c>
    </row>
    <row r="848" ht="12.75" customHeight="1">
      <c r="N848" s="47" t="s">
        <v>201</v>
      </c>
    </row>
    <row r="849" ht="12.75" customHeight="1">
      <c r="N849" s="47" t="s">
        <v>201</v>
      </c>
    </row>
    <row r="850" ht="12.75" customHeight="1">
      <c r="N850" s="47" t="s">
        <v>201</v>
      </c>
    </row>
    <row r="851" ht="12.75" customHeight="1">
      <c r="N851" s="47" t="s">
        <v>201</v>
      </c>
    </row>
    <row r="852" ht="12.75" customHeight="1">
      <c r="N852" s="47" t="s">
        <v>201</v>
      </c>
    </row>
    <row r="853" ht="12.75" customHeight="1">
      <c r="N853" s="47" t="s">
        <v>201</v>
      </c>
    </row>
    <row r="854" ht="12.75" customHeight="1">
      <c r="N854" s="47" t="s">
        <v>201</v>
      </c>
    </row>
    <row r="855" ht="12.75" customHeight="1">
      <c r="N855" s="47" t="s">
        <v>201</v>
      </c>
    </row>
    <row r="856" ht="12.75" customHeight="1">
      <c r="N856" s="47" t="s">
        <v>201</v>
      </c>
    </row>
    <row r="857" ht="12.75" customHeight="1">
      <c r="N857" s="47" t="s">
        <v>201</v>
      </c>
    </row>
    <row r="858" ht="12.75" customHeight="1">
      <c r="N858" s="47" t="s">
        <v>201</v>
      </c>
    </row>
    <row r="859" ht="12.75" customHeight="1">
      <c r="N859" s="47" t="s">
        <v>201</v>
      </c>
    </row>
    <row r="860" ht="12.75" customHeight="1">
      <c r="N860" s="47" t="s">
        <v>201</v>
      </c>
    </row>
    <row r="861" ht="12.75" customHeight="1">
      <c r="N861" s="47" t="s">
        <v>201</v>
      </c>
    </row>
    <row r="862" ht="12.75" customHeight="1">
      <c r="N862" s="47" t="s">
        <v>201</v>
      </c>
    </row>
    <row r="863" ht="12.75" customHeight="1">
      <c r="N863" s="47" t="s">
        <v>201</v>
      </c>
    </row>
    <row r="864" ht="12.75" customHeight="1">
      <c r="N864" s="47" t="s">
        <v>201</v>
      </c>
    </row>
    <row r="865" ht="12.75" customHeight="1">
      <c r="N865" s="47" t="s">
        <v>201</v>
      </c>
    </row>
    <row r="866" ht="12.75" customHeight="1">
      <c r="N866" s="47" t="s">
        <v>201</v>
      </c>
    </row>
    <row r="867" ht="12.75" customHeight="1">
      <c r="N867" s="47" t="s">
        <v>201</v>
      </c>
    </row>
    <row r="868" ht="12.75" customHeight="1">
      <c r="N868" s="47" t="s">
        <v>201</v>
      </c>
    </row>
    <row r="869" ht="12.75" customHeight="1">
      <c r="N869" s="47" t="s">
        <v>201</v>
      </c>
    </row>
    <row r="870" ht="12.75" customHeight="1">
      <c r="N870" s="47" t="s">
        <v>201</v>
      </c>
    </row>
    <row r="871" ht="12.75" customHeight="1">
      <c r="N871" s="47" t="s">
        <v>201</v>
      </c>
    </row>
    <row r="872" ht="12.75" customHeight="1">
      <c r="N872" s="47" t="s">
        <v>201</v>
      </c>
    </row>
    <row r="873" ht="12.75" customHeight="1">
      <c r="N873" s="47" t="s">
        <v>201</v>
      </c>
    </row>
    <row r="874" ht="12.75" customHeight="1">
      <c r="N874" s="47" t="s">
        <v>201</v>
      </c>
    </row>
    <row r="875" ht="12.75" customHeight="1">
      <c r="N875" s="47" t="s">
        <v>201</v>
      </c>
    </row>
    <row r="876" ht="12.75" customHeight="1">
      <c r="N876" s="47" t="s">
        <v>201</v>
      </c>
    </row>
    <row r="877" ht="12.75" customHeight="1">
      <c r="N877" s="47" t="s">
        <v>201</v>
      </c>
    </row>
    <row r="878" ht="12.75" customHeight="1">
      <c r="N878" s="47" t="s">
        <v>201</v>
      </c>
    </row>
    <row r="879" ht="12.75" customHeight="1">
      <c r="N879" s="47" t="s">
        <v>201</v>
      </c>
    </row>
    <row r="880" ht="12.75" customHeight="1">
      <c r="N880" s="47" t="s">
        <v>201</v>
      </c>
    </row>
    <row r="881" ht="12.75" customHeight="1">
      <c r="N881" s="47" t="s">
        <v>201</v>
      </c>
    </row>
    <row r="882" ht="12.75" customHeight="1">
      <c r="N882" s="47" t="s">
        <v>201</v>
      </c>
    </row>
    <row r="883" ht="12.75" customHeight="1">
      <c r="N883" s="47" t="s">
        <v>201</v>
      </c>
    </row>
    <row r="884" ht="12.75" customHeight="1">
      <c r="N884" s="47" t="s">
        <v>201</v>
      </c>
    </row>
    <row r="885" ht="12.75" customHeight="1">
      <c r="N885" s="47" t="s">
        <v>201</v>
      </c>
    </row>
    <row r="886" ht="12.75" customHeight="1">
      <c r="N886" s="47" t="s">
        <v>201</v>
      </c>
    </row>
    <row r="887" ht="12.75" customHeight="1">
      <c r="N887" s="47" t="s">
        <v>201</v>
      </c>
    </row>
    <row r="888" ht="12.75" customHeight="1">
      <c r="N888" s="47" t="s">
        <v>201</v>
      </c>
    </row>
    <row r="889" ht="12.75" customHeight="1">
      <c r="N889" s="47" t="s">
        <v>201</v>
      </c>
    </row>
    <row r="890" ht="12.75" customHeight="1">
      <c r="N890" s="47" t="s">
        <v>201</v>
      </c>
    </row>
    <row r="891" ht="12.75" customHeight="1">
      <c r="N891" s="47" t="s">
        <v>201</v>
      </c>
    </row>
    <row r="892" ht="12.75" customHeight="1">
      <c r="N892" s="47" t="s">
        <v>201</v>
      </c>
    </row>
    <row r="893" ht="12.75" customHeight="1">
      <c r="N893" s="47" t="s">
        <v>201</v>
      </c>
    </row>
    <row r="894" ht="12.75" customHeight="1">
      <c r="N894" s="47" t="s">
        <v>201</v>
      </c>
    </row>
    <row r="895" ht="12.75" customHeight="1">
      <c r="N895" s="47" t="s">
        <v>201</v>
      </c>
    </row>
    <row r="896" ht="12.75" customHeight="1">
      <c r="N896" s="47" t="s">
        <v>201</v>
      </c>
    </row>
    <row r="897" ht="12.75" customHeight="1">
      <c r="N897" s="47" t="s">
        <v>201</v>
      </c>
    </row>
    <row r="898" ht="12.75" customHeight="1">
      <c r="N898" s="47" t="s">
        <v>201</v>
      </c>
    </row>
    <row r="899" ht="12.75" customHeight="1">
      <c r="N899" s="47" t="s">
        <v>201</v>
      </c>
    </row>
    <row r="900" ht="12.75" customHeight="1">
      <c r="N900" s="47" t="s">
        <v>201</v>
      </c>
    </row>
    <row r="901" ht="12.75" customHeight="1">
      <c r="N901" s="47" t="s">
        <v>201</v>
      </c>
    </row>
    <row r="902" ht="12.75" customHeight="1">
      <c r="N902" s="47" t="s">
        <v>201</v>
      </c>
    </row>
    <row r="903" ht="12.75" customHeight="1">
      <c r="N903" s="47" t="s">
        <v>201</v>
      </c>
    </row>
    <row r="904" ht="12.75" customHeight="1">
      <c r="N904" s="47" t="s">
        <v>201</v>
      </c>
    </row>
    <row r="905" ht="12.75" customHeight="1">
      <c r="N905" s="47" t="s">
        <v>201</v>
      </c>
    </row>
    <row r="906" ht="12.75" customHeight="1">
      <c r="N906" s="47" t="s">
        <v>201</v>
      </c>
    </row>
    <row r="907" ht="12.75" customHeight="1">
      <c r="N907" s="47" t="s">
        <v>201</v>
      </c>
    </row>
    <row r="908" ht="12.75" customHeight="1">
      <c r="N908" s="47" t="s">
        <v>201</v>
      </c>
    </row>
    <row r="909" ht="12.75" customHeight="1">
      <c r="N909" s="47" t="s">
        <v>201</v>
      </c>
    </row>
    <row r="910" ht="12.75" customHeight="1">
      <c r="N910" s="47" t="s">
        <v>201</v>
      </c>
    </row>
    <row r="911" ht="12.75" customHeight="1">
      <c r="N911" s="47" t="s">
        <v>201</v>
      </c>
    </row>
    <row r="912" ht="12.75" customHeight="1">
      <c r="N912" s="47" t="s">
        <v>201</v>
      </c>
    </row>
    <row r="913" ht="12.75" customHeight="1">
      <c r="N913" s="47" t="s">
        <v>201</v>
      </c>
    </row>
    <row r="914" ht="12.75" customHeight="1">
      <c r="N914" s="47" t="s">
        <v>201</v>
      </c>
    </row>
    <row r="915" ht="12.75" customHeight="1">
      <c r="N915" s="47" t="s">
        <v>201</v>
      </c>
    </row>
    <row r="916" ht="12.75" customHeight="1">
      <c r="N916" s="47" t="s">
        <v>201</v>
      </c>
    </row>
    <row r="917" ht="12.75" customHeight="1">
      <c r="N917" s="47" t="s">
        <v>201</v>
      </c>
    </row>
    <row r="918" ht="12.75" customHeight="1">
      <c r="N918" s="47" t="s">
        <v>201</v>
      </c>
    </row>
    <row r="919" ht="12.75" customHeight="1">
      <c r="N919" s="47" t="s">
        <v>201</v>
      </c>
    </row>
    <row r="920" ht="12.75" customHeight="1">
      <c r="N920" s="47" t="s">
        <v>201</v>
      </c>
    </row>
    <row r="921" ht="12.75" customHeight="1">
      <c r="N921" s="47" t="s">
        <v>201</v>
      </c>
    </row>
    <row r="922" ht="12.75" customHeight="1">
      <c r="N922" s="47" t="s">
        <v>201</v>
      </c>
    </row>
    <row r="923" ht="12.75" customHeight="1">
      <c r="N923" s="47" t="s">
        <v>201</v>
      </c>
    </row>
    <row r="924" ht="12.75" customHeight="1">
      <c r="N924" s="47" t="s">
        <v>201</v>
      </c>
    </row>
    <row r="925" ht="12.75" customHeight="1">
      <c r="N925" s="47" t="s">
        <v>201</v>
      </c>
    </row>
    <row r="926" ht="12.75" customHeight="1">
      <c r="N926" s="47" t="s">
        <v>201</v>
      </c>
    </row>
    <row r="927" ht="12.75" customHeight="1">
      <c r="N927" s="47" t="s">
        <v>201</v>
      </c>
    </row>
    <row r="928" ht="12.75" customHeight="1">
      <c r="N928" s="47" t="s">
        <v>201</v>
      </c>
    </row>
    <row r="929" ht="12.75" customHeight="1">
      <c r="N929" s="47" t="s">
        <v>201</v>
      </c>
    </row>
    <row r="930" ht="12.75" customHeight="1">
      <c r="N930" s="47" t="s">
        <v>201</v>
      </c>
    </row>
    <row r="931" ht="12.75" customHeight="1">
      <c r="N931" s="47" t="s">
        <v>201</v>
      </c>
    </row>
    <row r="932" ht="12.75" customHeight="1">
      <c r="N932" s="47" t="s">
        <v>201</v>
      </c>
    </row>
    <row r="933" ht="12.75" customHeight="1">
      <c r="N933" s="47" t="s">
        <v>201</v>
      </c>
    </row>
    <row r="934" ht="12.75" customHeight="1">
      <c r="N934" s="47" t="s">
        <v>201</v>
      </c>
    </row>
    <row r="935" ht="12.75" customHeight="1">
      <c r="N935" s="47" t="s">
        <v>201</v>
      </c>
    </row>
    <row r="936" ht="12.75" customHeight="1">
      <c r="N936" s="47" t="s">
        <v>201</v>
      </c>
    </row>
    <row r="937" ht="12.75" customHeight="1">
      <c r="N937" s="47" t="s">
        <v>201</v>
      </c>
    </row>
    <row r="938" ht="12.75" customHeight="1">
      <c r="N938" s="47" t="s">
        <v>201</v>
      </c>
    </row>
    <row r="939" ht="12.75" customHeight="1">
      <c r="N939" s="47" t="s">
        <v>201</v>
      </c>
    </row>
    <row r="940" ht="12.75" customHeight="1">
      <c r="N940" s="47" t="s">
        <v>201</v>
      </c>
    </row>
    <row r="941" ht="12.75" customHeight="1">
      <c r="N941" s="47" t="s">
        <v>201</v>
      </c>
    </row>
    <row r="942" ht="12.75" customHeight="1">
      <c r="N942" s="47" t="s">
        <v>201</v>
      </c>
    </row>
    <row r="943" ht="12.75" customHeight="1">
      <c r="N943" s="47" t="s">
        <v>201</v>
      </c>
    </row>
    <row r="944" ht="12.75" customHeight="1">
      <c r="N944" s="47" t="s">
        <v>201</v>
      </c>
    </row>
    <row r="945" ht="12.75" customHeight="1">
      <c r="N945" s="47" t="s">
        <v>201</v>
      </c>
    </row>
    <row r="946" ht="12.75" customHeight="1">
      <c r="N946" s="47" t="s">
        <v>201</v>
      </c>
    </row>
    <row r="947" ht="12.75" customHeight="1">
      <c r="N947" s="47" t="s">
        <v>201</v>
      </c>
    </row>
    <row r="948" ht="12.75" customHeight="1">
      <c r="N948" s="47" t="s">
        <v>201</v>
      </c>
    </row>
    <row r="949" ht="12.75" customHeight="1">
      <c r="N949" s="47" t="s">
        <v>201</v>
      </c>
    </row>
    <row r="950" ht="12.75" customHeight="1">
      <c r="N950" s="47" t="s">
        <v>201</v>
      </c>
    </row>
    <row r="951" ht="12.75" customHeight="1">
      <c r="N951" s="47" t="s">
        <v>201</v>
      </c>
    </row>
    <row r="952" ht="12.75" customHeight="1">
      <c r="N952" s="47" t="s">
        <v>201</v>
      </c>
    </row>
    <row r="953" ht="12.75" customHeight="1">
      <c r="N953" s="47" t="s">
        <v>201</v>
      </c>
    </row>
    <row r="954" ht="12.75" customHeight="1">
      <c r="N954" s="47" t="s">
        <v>201</v>
      </c>
    </row>
    <row r="955" ht="12.75" customHeight="1">
      <c r="N955" s="47" t="s">
        <v>201</v>
      </c>
    </row>
    <row r="956" ht="12.75" customHeight="1">
      <c r="N956" s="47" t="s">
        <v>201</v>
      </c>
    </row>
    <row r="957" ht="12.75" customHeight="1">
      <c r="N957" s="47" t="s">
        <v>201</v>
      </c>
    </row>
    <row r="958" ht="12.75" customHeight="1">
      <c r="N958" s="47" t="s">
        <v>201</v>
      </c>
    </row>
    <row r="959" ht="12.75" customHeight="1">
      <c r="N959" s="47" t="s">
        <v>201</v>
      </c>
    </row>
    <row r="960" ht="12.75" customHeight="1">
      <c r="N960" s="47" t="s">
        <v>201</v>
      </c>
    </row>
    <row r="961" ht="12.75" customHeight="1">
      <c r="N961" s="47" t="s">
        <v>201</v>
      </c>
    </row>
    <row r="962" ht="12.75" customHeight="1">
      <c r="N962" s="47" t="s">
        <v>201</v>
      </c>
    </row>
    <row r="963" ht="12.75" customHeight="1">
      <c r="N963" s="47" t="s">
        <v>201</v>
      </c>
    </row>
    <row r="964" ht="12.75" customHeight="1">
      <c r="N964" s="47" t="s">
        <v>201</v>
      </c>
    </row>
    <row r="965" ht="12.75" customHeight="1">
      <c r="N965" s="47" t="s">
        <v>201</v>
      </c>
    </row>
    <row r="966" ht="12.75" customHeight="1">
      <c r="N966" s="47" t="s">
        <v>201</v>
      </c>
    </row>
    <row r="967" ht="12.75" customHeight="1">
      <c r="N967" s="47" t="s">
        <v>201</v>
      </c>
    </row>
    <row r="968" ht="12.75" customHeight="1">
      <c r="N968" s="47" t="s">
        <v>201</v>
      </c>
    </row>
    <row r="969" ht="12.75" customHeight="1">
      <c r="N969" s="47" t="s">
        <v>201</v>
      </c>
    </row>
    <row r="970" ht="12.75" customHeight="1">
      <c r="N970" s="47" t="s">
        <v>201</v>
      </c>
    </row>
    <row r="971" ht="12.75" customHeight="1">
      <c r="N971" s="47" t="s">
        <v>201</v>
      </c>
    </row>
    <row r="972" ht="12.75" customHeight="1">
      <c r="N972" s="47" t="s">
        <v>201</v>
      </c>
    </row>
    <row r="973" ht="12.75" customHeight="1">
      <c r="N973" s="47" t="s">
        <v>201</v>
      </c>
    </row>
    <row r="974" ht="12.75" customHeight="1">
      <c r="N974" s="47" t="s">
        <v>201</v>
      </c>
    </row>
    <row r="975" ht="12.75" customHeight="1">
      <c r="N975" s="47" t="s">
        <v>201</v>
      </c>
    </row>
    <row r="976" ht="12.75" customHeight="1">
      <c r="N976" s="47" t="s">
        <v>201</v>
      </c>
    </row>
    <row r="977" ht="12.75" customHeight="1">
      <c r="N977" s="47" t="s">
        <v>201</v>
      </c>
    </row>
    <row r="978" ht="12.75" customHeight="1">
      <c r="N978" s="47" t="s">
        <v>201</v>
      </c>
    </row>
    <row r="979" ht="12.75" customHeight="1">
      <c r="N979" s="47" t="s">
        <v>201</v>
      </c>
    </row>
    <row r="980" ht="12.75" customHeight="1">
      <c r="N980" s="47" t="s">
        <v>201</v>
      </c>
    </row>
    <row r="981" ht="12.75" customHeight="1">
      <c r="N981" s="47" t="s">
        <v>201</v>
      </c>
    </row>
    <row r="982" ht="12.75" customHeight="1">
      <c r="N982" s="47" t="s">
        <v>201</v>
      </c>
    </row>
    <row r="983" ht="12.75" customHeight="1">
      <c r="N983" s="47" t="s">
        <v>201</v>
      </c>
    </row>
    <row r="984" ht="12.75" customHeight="1">
      <c r="N984" s="47" t="s">
        <v>201</v>
      </c>
    </row>
    <row r="985" ht="12.75" customHeight="1">
      <c r="N985" s="47" t="s">
        <v>201</v>
      </c>
    </row>
    <row r="986" ht="12.75" customHeight="1">
      <c r="N986" s="47" t="s">
        <v>201</v>
      </c>
    </row>
    <row r="987" ht="12.75" customHeight="1">
      <c r="N987" s="47" t="s">
        <v>201</v>
      </c>
    </row>
    <row r="988" ht="12.75" customHeight="1">
      <c r="N988" s="47" t="s">
        <v>201</v>
      </c>
    </row>
    <row r="989" ht="12.75" customHeight="1">
      <c r="N989" s="47" t="s">
        <v>201</v>
      </c>
    </row>
    <row r="990" ht="12.75" customHeight="1">
      <c r="N990" s="47" t="s">
        <v>201</v>
      </c>
    </row>
    <row r="991" ht="12.75" customHeight="1">
      <c r="N991" s="47" t="s">
        <v>201</v>
      </c>
    </row>
    <row r="992" ht="12.75" customHeight="1">
      <c r="N992" s="47" t="s">
        <v>201</v>
      </c>
    </row>
    <row r="993" ht="12.75" customHeight="1">
      <c r="N993" s="47" t="s">
        <v>201</v>
      </c>
    </row>
    <row r="994" ht="12.75" customHeight="1">
      <c r="N994" s="47" t="s">
        <v>201</v>
      </c>
    </row>
    <row r="995" ht="12.75" customHeight="1">
      <c r="N995" s="47" t="s">
        <v>201</v>
      </c>
    </row>
    <row r="996" ht="12.75" customHeight="1">
      <c r="N996" s="47" t="s">
        <v>201</v>
      </c>
    </row>
    <row r="997" ht="12.75" customHeight="1">
      <c r="N997" s="47" t="s">
        <v>201</v>
      </c>
    </row>
    <row r="998" ht="12.75" customHeight="1">
      <c r="N998" s="47" t="s">
        <v>201</v>
      </c>
    </row>
    <row r="999" ht="12.75" customHeight="1">
      <c r="N999" s="47" t="s">
        <v>201</v>
      </c>
    </row>
    <row r="1000" ht="12.75" customHeight="1">
      <c r="N1000" s="47" t="s">
        <v>201</v>
      </c>
    </row>
    <row r="1001" ht="12.75" customHeight="1">
      <c r="N1001" s="47" t="s">
        <v>201</v>
      </c>
    </row>
  </sheetData>
  <mergeCells count="3">
    <mergeCell ref="C1:M1"/>
    <mergeCell ref="C2:M2"/>
    <mergeCell ref="C3:M3"/>
  </mergeCells>
  <dataValidations>
    <dataValidation type="list" allowBlank="1" sqref="O2">
      <formula1>$O$6:$O$20</formula1>
    </dataValidation>
  </dataValidations>
  <hyperlinks>
    <hyperlink r:id="rId1" ref="N1"/>
  </hyperlinks>
  <printOptions horizontalCentered="1"/>
  <pageMargins bottom="0.3937007874015748" footer="0.0" header="0.0" left="0.0" right="0.0" top="0.1968503937007874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 fitToPage="1"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14.14"/>
    <col customWidth="1" min="3" max="3" width="5.86"/>
    <col customWidth="1" min="4" max="4" width="7.71"/>
    <col customWidth="1" min="5" max="5" width="3.0"/>
    <col customWidth="1" min="6" max="6" width="0.43"/>
    <col customWidth="1" min="7" max="7" width="3.0"/>
    <col customWidth="1" min="8" max="8" width="0.43"/>
    <col customWidth="1" min="9" max="11" width="3.0"/>
    <col customWidth="1" min="12" max="12" width="6.57"/>
    <col customWidth="1" min="13" max="14" width="3.0"/>
    <col customWidth="1" min="15" max="16" width="4.71"/>
    <col customWidth="1" min="17" max="23" width="3.0"/>
    <col customWidth="1" min="24" max="25" width="4.29"/>
    <col customWidth="1" min="26" max="28" width="3.0"/>
    <col customWidth="1" min="29" max="29" width="0.43"/>
    <col customWidth="1" min="30" max="30" width="3.0"/>
    <col customWidth="1" min="31" max="31" width="0.43"/>
    <col customWidth="1" min="32" max="32" width="3.0"/>
    <col customWidth="1" min="33" max="33" width="14.14"/>
    <col customWidth="1" min="34" max="34" width="6.14"/>
    <col customWidth="1" min="35" max="35" width="7.71"/>
    <col customWidth="1" min="36" max="36" width="3.0"/>
    <col customWidth="1" hidden="1" min="37" max="37" width="4.14"/>
    <col customWidth="1" hidden="1" min="38" max="38" width="3.57"/>
    <col customWidth="1" hidden="1" min="39" max="39" width="3.0"/>
    <col customWidth="1" hidden="1" min="40" max="40" width="4.0"/>
    <col customWidth="1" hidden="1" min="41" max="41" width="3.43"/>
    <col customWidth="1" hidden="1" min="42" max="42" width="3.71"/>
    <col customWidth="1" hidden="1" min="43" max="44" width="28.71"/>
  </cols>
  <sheetData>
    <row r="1" ht="12.75" customHeight="1">
      <c r="A1" s="48" t="s">
        <v>202</v>
      </c>
      <c r="AK1" s="49"/>
      <c r="AL1" s="49"/>
    </row>
    <row r="2" ht="13.5" customHeight="1">
      <c r="A2" s="50" t="s">
        <v>203</v>
      </c>
      <c r="AK2" s="49"/>
      <c r="AL2" s="49"/>
    </row>
    <row r="3" ht="27.75" customHeight="1">
      <c r="A3" s="49"/>
      <c r="B3" s="49"/>
      <c r="C3" s="51" t="str">
        <f>'пр.взв'!C2</f>
        <v>Чемпионат России по самбо (боевое) мужчины (отбор на Чемпионат Мира и Европы) ЕКП №23747</v>
      </c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3"/>
      <c r="AG3" s="49"/>
      <c r="AH3" s="54"/>
      <c r="AI3" s="55"/>
      <c r="AJ3" s="49"/>
      <c r="AK3" s="49"/>
      <c r="AL3" s="49"/>
    </row>
    <row r="4" ht="11.25" customHeight="1">
      <c r="A4" s="56"/>
      <c r="B4" s="57"/>
      <c r="C4" s="49"/>
      <c r="D4" s="49"/>
      <c r="E4" s="49"/>
      <c r="F4" s="58" t="str">
        <f>'пр.взв'!C3</f>
        <v>27.02 - 03.03.2023 г.                                                                                        г. Пермь</v>
      </c>
      <c r="AE4" s="58"/>
      <c r="AF4" s="57"/>
      <c r="AG4" s="59" t="str">
        <f>AK4&amp;" "&amp;AL4</f>
        <v>29 участников</v>
      </c>
      <c r="AH4" s="60" t="str">
        <f>'пр.взв'!G4</f>
        <v>В.к.  88  кг</v>
      </c>
      <c r="AI4" s="61"/>
      <c r="AJ4" s="49"/>
      <c r="AK4" s="49">
        <f>'пр.взв'!O3</f>
        <v>29</v>
      </c>
      <c r="AL4" s="49" t="s">
        <v>5</v>
      </c>
    </row>
    <row r="5" ht="11.25" customHeight="1">
      <c r="A5" s="57"/>
      <c r="B5" s="57"/>
      <c r="C5" s="49"/>
      <c r="D5" s="49"/>
      <c r="E5" s="62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62" t="str">
        <f>IFERROR(VLOOKUP(O9,'пр.взв'!$B$7:$H$39,2,0),"")</f>
        <v/>
      </c>
      <c r="AB5" s="62"/>
      <c r="AC5" s="62"/>
      <c r="AD5" s="62"/>
      <c r="AE5" s="58"/>
      <c r="AF5" s="57"/>
      <c r="AG5" s="63"/>
      <c r="AH5" s="64"/>
      <c r="AI5" s="65"/>
      <c r="AJ5" s="49"/>
      <c r="AK5" s="49"/>
      <c r="AL5" s="49"/>
    </row>
    <row r="6" ht="4.5" customHeight="1">
      <c r="A6" s="66" t="s">
        <v>204</v>
      </c>
      <c r="B6" s="49"/>
      <c r="C6" s="49"/>
      <c r="D6" s="49"/>
      <c r="E6" s="49"/>
      <c r="F6" s="66"/>
      <c r="G6" s="67"/>
      <c r="J6" s="68" t="str">
        <f>IFERROR(VLOOKUP(I6,'пр.взв'!$D$6:$Q$38,2,0),"")</f>
        <v/>
      </c>
      <c r="AB6" s="62"/>
      <c r="AC6" s="62"/>
      <c r="AD6" s="62"/>
      <c r="AE6" s="62"/>
      <c r="AF6" s="49"/>
      <c r="AG6" s="69"/>
      <c r="AH6" s="70"/>
      <c r="AI6" s="71"/>
      <c r="AJ6" s="66" t="s">
        <v>205</v>
      </c>
      <c r="AK6" s="49"/>
      <c r="AL6" s="49"/>
      <c r="AQ6" s="72" t="str">
        <f>IF(I31=""," ",IF(I31=A10,A16,IF(I31=A16,A10,IF(I31=A22,A28,IF(I31=A28,A22,IF(I31=A34,A40,IF(I31=A40,A34,IF(I31=A46,A52,A46))))))))</f>
        <v> </v>
      </c>
      <c r="AR6" s="72"/>
    </row>
    <row r="7" ht="4.5" customHeight="1">
      <c r="B7" s="49"/>
      <c r="C7" s="49"/>
      <c r="D7" s="49"/>
      <c r="E7" s="49"/>
      <c r="AB7" s="62"/>
      <c r="AC7" s="62"/>
      <c r="AD7" s="62"/>
      <c r="AE7" s="62"/>
      <c r="AF7" s="49"/>
      <c r="AG7" s="73"/>
      <c r="AH7" s="74"/>
      <c r="AI7" s="74"/>
      <c r="AK7" s="49"/>
      <c r="AL7" s="49"/>
      <c r="AR7" s="72"/>
    </row>
    <row r="8" ht="4.5" customHeight="1">
      <c r="B8" s="75"/>
      <c r="C8" s="49"/>
      <c r="D8" s="49"/>
      <c r="E8" s="49"/>
      <c r="AB8" s="62"/>
      <c r="AC8" s="62"/>
      <c r="AD8" s="62"/>
      <c r="AE8" s="62"/>
      <c r="AF8" s="49"/>
      <c r="AG8" s="49"/>
      <c r="AH8" s="49"/>
      <c r="AI8" s="49"/>
      <c r="AK8" s="49"/>
      <c r="AL8" s="75"/>
      <c r="AM8" s="49"/>
      <c r="AN8" s="49"/>
      <c r="AO8" s="49"/>
      <c r="AP8" s="49"/>
      <c r="AR8" s="72"/>
    </row>
    <row r="9" ht="4.5" customHeight="1">
      <c r="A9" s="55"/>
      <c r="B9" s="76"/>
      <c r="C9" s="49"/>
      <c r="D9" s="49"/>
      <c r="E9" s="49"/>
      <c r="AB9" s="62"/>
      <c r="AC9" s="62"/>
      <c r="AD9" s="62"/>
      <c r="AE9" s="62"/>
      <c r="AF9" s="49"/>
      <c r="AG9" s="49"/>
      <c r="AH9" s="49"/>
      <c r="AI9" s="49"/>
      <c r="AJ9" s="55"/>
      <c r="AK9" s="49"/>
      <c r="AL9" s="75"/>
      <c r="AM9" s="77" t="s">
        <v>206</v>
      </c>
      <c r="AN9" s="78" t="str">
        <f>IF(I31=""," ",IF(G19=I31,G43,G19))</f>
        <v> </v>
      </c>
      <c r="AO9" s="49"/>
      <c r="AP9" s="49"/>
      <c r="AQ9" s="72" t="str">
        <f>IF(I31=""," ",IF(E13=I31,E25,IF(E25=I31,E13,IF(E37=I31,E49,E37))))</f>
        <v> </v>
      </c>
      <c r="AR9" s="72"/>
    </row>
    <row r="10" ht="4.5" customHeight="1">
      <c r="A10" s="79">
        <v>1.0</v>
      </c>
      <c r="B10" s="80" t="str">
        <f>IFERROR(VLOOKUP(1,'пр.взв'!$D$6:$Q$38,2,0),"")</f>
        <v>МАГОМЕДОВ Камал</v>
      </c>
      <c r="C10" s="81" t="str">
        <f>IFERROR(VLOOKUP(A10,'пр.взв'!$D$6:$Q$38,5,0),"")</f>
        <v>МС</v>
      </c>
      <c r="D10" s="81" t="str">
        <f>IFERROR(VLOOKUP(A10,'пр.взв'!$D$6:$Q$38,8,0),"")</f>
        <v>Тверская</v>
      </c>
      <c r="E10" s="49"/>
      <c r="F10" s="49"/>
      <c r="AB10" s="62"/>
      <c r="AC10" s="62"/>
      <c r="AD10" s="62"/>
      <c r="AE10" s="49"/>
      <c r="AF10" s="49"/>
      <c r="AG10" s="82" t="str">
        <f>IFERROR(VLOOKUP(AJ10,'пр.взв'!$D$6:$Q$38,2,0),"")</f>
        <v>АДЛЕЙБА Саид</v>
      </c>
      <c r="AH10" s="81" t="str">
        <f>IFERROR(VLOOKUP(AJ10,'пр.взв'!$D$6:$Q$38,5,0),"")</f>
        <v>КМС</v>
      </c>
      <c r="AI10" s="81" t="str">
        <f>IFERROR(VLOOKUP(AJ10,'пр.взв'!$D$6:$Q$38,8,0),"")</f>
        <v>Ростовская</v>
      </c>
      <c r="AJ10" s="83">
        <v>2.0</v>
      </c>
      <c r="AK10" s="49"/>
      <c r="AL10" s="49"/>
      <c r="AM10" s="84"/>
      <c r="AN10" s="84"/>
      <c r="AO10" s="49"/>
      <c r="AP10" s="49" t="str">
        <f>IF(K6=L9,K10,K6)</f>
        <v/>
      </c>
      <c r="AR10" s="72"/>
    </row>
    <row r="11" ht="4.5" customHeight="1">
      <c r="A11" s="85"/>
      <c r="B11" s="63"/>
      <c r="C11" s="63"/>
      <c r="D11" s="63"/>
      <c r="E11" s="49"/>
      <c r="F11" s="49"/>
      <c r="AB11" s="86"/>
      <c r="AC11" s="49"/>
      <c r="AD11" s="49"/>
      <c r="AE11" s="49"/>
      <c r="AF11" s="49"/>
      <c r="AG11" s="63"/>
      <c r="AH11" s="63"/>
      <c r="AI11" s="63"/>
      <c r="AJ11" s="63"/>
      <c r="AK11" s="49"/>
      <c r="AL11" s="49"/>
      <c r="AM11" s="87"/>
      <c r="AN11" s="87"/>
      <c r="AO11" s="49"/>
      <c r="AP11" s="49"/>
      <c r="AR11" s="72"/>
    </row>
    <row r="12" ht="4.5" customHeight="1">
      <c r="A12" s="85"/>
      <c r="B12" s="63"/>
      <c r="C12" s="63"/>
      <c r="D12" s="63"/>
      <c r="E12" s="67"/>
      <c r="F12" s="88"/>
      <c r="AB12" s="89"/>
      <c r="AC12" s="89"/>
      <c r="AD12" s="89"/>
      <c r="AE12" s="89"/>
      <c r="AF12" s="89"/>
      <c r="AG12" s="63"/>
      <c r="AH12" s="63"/>
      <c r="AI12" s="63"/>
      <c r="AJ12" s="63"/>
      <c r="AK12" s="49"/>
      <c r="AL12" s="49"/>
      <c r="AM12" s="77" t="s">
        <v>206</v>
      </c>
      <c r="AN12" s="78" t="str">
        <f>IF(I79=""," ",IF(G67=I79,G91,G67))</f>
        <v> </v>
      </c>
      <c r="AO12" s="49"/>
      <c r="AP12" s="49"/>
      <c r="AQ12" s="72" t="str">
        <f>IF(I31=""," ",IF(I31=G19,G43,G19))</f>
        <v> </v>
      </c>
      <c r="AR12" s="72"/>
    </row>
    <row r="13" ht="4.5" customHeight="1">
      <c r="A13" s="85"/>
      <c r="B13" s="63"/>
      <c r="C13" s="63"/>
      <c r="D13" s="63"/>
      <c r="E13" s="90"/>
      <c r="F13" s="88"/>
      <c r="AB13" s="89"/>
      <c r="AC13" s="89"/>
      <c r="AD13" s="89"/>
      <c r="AE13" s="89"/>
      <c r="AF13" s="79"/>
      <c r="AG13" s="63"/>
      <c r="AH13" s="63"/>
      <c r="AI13" s="63"/>
      <c r="AJ13" s="63"/>
      <c r="AK13" s="49"/>
      <c r="AL13" s="49"/>
      <c r="AM13" s="84"/>
      <c r="AN13" s="84"/>
      <c r="AO13" s="49"/>
      <c r="AP13" s="49"/>
      <c r="AR13" s="72"/>
    </row>
    <row r="14" ht="4.5" customHeight="1">
      <c r="A14" s="85"/>
      <c r="B14" s="63"/>
      <c r="C14" s="63"/>
      <c r="D14" s="63"/>
      <c r="E14" s="91"/>
      <c r="F14" s="88"/>
      <c r="G14" s="49"/>
      <c r="H14" s="49"/>
      <c r="I14" s="49"/>
      <c r="AB14" s="89"/>
      <c r="AC14" s="89"/>
      <c r="AD14" s="89"/>
      <c r="AE14" s="89"/>
      <c r="AF14" s="85"/>
      <c r="AG14" s="63"/>
      <c r="AH14" s="63"/>
      <c r="AI14" s="63"/>
      <c r="AJ14" s="63"/>
      <c r="AK14" s="49"/>
      <c r="AL14" s="49"/>
      <c r="AM14" s="87"/>
      <c r="AN14" s="87"/>
      <c r="AO14" s="49"/>
      <c r="AP14" s="49"/>
      <c r="AR14" s="72"/>
    </row>
    <row r="15" ht="4.5" customHeight="1">
      <c r="A15" s="92"/>
      <c r="B15" s="93"/>
      <c r="C15" s="93"/>
      <c r="D15" s="93"/>
      <c r="E15" s="91"/>
      <c r="F15" s="88"/>
      <c r="G15" s="49"/>
      <c r="H15" s="49"/>
      <c r="I15" s="49"/>
      <c r="AB15" s="89"/>
      <c r="AC15" s="89"/>
      <c r="AD15" s="89"/>
      <c r="AE15" s="89"/>
      <c r="AF15" s="85"/>
      <c r="AG15" s="93"/>
      <c r="AH15" s="93"/>
      <c r="AI15" s="93"/>
      <c r="AJ15" s="93"/>
      <c r="AK15" s="49"/>
      <c r="AL15" s="49"/>
      <c r="AM15" s="77" t="s">
        <v>206</v>
      </c>
      <c r="AN15" s="78" t="str">
        <f>IF(AB31=""," ",IF(AB31=AD19,AD43,AD19))</f>
        <v> </v>
      </c>
      <c r="AO15" s="49"/>
      <c r="AP15" s="49"/>
      <c r="AQ15" s="72" t="str">
        <f>IF(I79=""," ",IF(I79=A58,A64,IF(I79=A64,A58,IF(I79=A70,A76,IF(I79=A76,A70,IF(I79=A82,A88,IF(I79=A88,A82,IF(I79=A94,A100,A94))))))))</f>
        <v> </v>
      </c>
      <c r="AR15" s="72"/>
    </row>
    <row r="16" ht="4.5" customHeight="1">
      <c r="A16" s="94">
        <v>17.0</v>
      </c>
      <c r="B16" s="95" t="str">
        <f>IFERROR(VLOOKUP(17,'пр.взв'!$D$6:$Q$38,2,0),"")</f>
        <v>СНАХО  Аслан</v>
      </c>
      <c r="C16" s="96" t="str">
        <f>IFERROR(VLOOKUP(A16,'пр.взв'!$D$6:$Q$38,5,0),"")</f>
        <v>МС</v>
      </c>
      <c r="D16" s="96" t="str">
        <f>IFERROR(VLOOKUP(A16,'пр.взв'!$D$6:$Q$38,8,0),"")</f>
        <v>Р.Адыгея</v>
      </c>
      <c r="E16" s="97"/>
      <c r="F16" s="88"/>
      <c r="G16" s="88"/>
      <c r="H16" s="98"/>
      <c r="I16" s="99"/>
      <c r="AB16" s="89"/>
      <c r="AC16" s="89"/>
      <c r="AD16" s="89"/>
      <c r="AE16" s="100"/>
      <c r="AF16" s="101"/>
      <c r="AG16" s="80" t="str">
        <f>IFERROR(VLOOKUP(AJ16:AJ21,'пр.взв'!$D$6:$Q$38,2,0),"")</f>
        <v>МАГОМЕДОВ Магомед</v>
      </c>
      <c r="AH16" s="102" t="str">
        <f>IFERROR(VLOOKUP(AJ16,'пр.взв'!$D$6:$Q$38,5,0),"")</f>
        <v>МСМК</v>
      </c>
      <c r="AI16" s="102" t="str">
        <f>IFERROR(VLOOKUP(AJ16,'пр.взв'!$D$6:$Q$38,8,0),"")</f>
        <v>Р.Дагестан</v>
      </c>
      <c r="AJ16" s="103">
        <v>18.0</v>
      </c>
      <c r="AK16" s="49"/>
      <c r="AL16" s="49"/>
      <c r="AM16" s="84"/>
      <c r="AN16" s="84"/>
      <c r="AO16" s="49"/>
      <c r="AP16" s="49"/>
      <c r="AR16" s="72"/>
    </row>
    <row r="17" ht="4.5" customHeight="1">
      <c r="A17" s="85"/>
      <c r="B17" s="63"/>
      <c r="C17" s="63"/>
      <c r="D17" s="63"/>
      <c r="E17" s="91"/>
      <c r="F17" s="104"/>
      <c r="G17" s="88"/>
      <c r="H17" s="98"/>
      <c r="I17" s="67"/>
      <c r="AB17" s="89"/>
      <c r="AC17" s="89"/>
      <c r="AD17" s="89"/>
      <c r="AE17" s="105"/>
      <c r="AF17" s="85"/>
      <c r="AG17" s="63"/>
      <c r="AH17" s="63"/>
      <c r="AI17" s="63"/>
      <c r="AJ17" s="63"/>
      <c r="AK17" s="49"/>
      <c r="AL17" s="49"/>
      <c r="AM17" s="87"/>
      <c r="AN17" s="87"/>
      <c r="AO17" s="49"/>
      <c r="AP17" s="49" t="str">
        <f>IF(K83=L84,K88,K83)</f>
        <v/>
      </c>
      <c r="AR17" s="72"/>
    </row>
    <row r="18" ht="4.5" customHeight="1">
      <c r="A18" s="85"/>
      <c r="B18" s="63"/>
      <c r="C18" s="63"/>
      <c r="D18" s="63"/>
      <c r="E18" s="106"/>
      <c r="F18" s="107"/>
      <c r="G18" s="108"/>
      <c r="H18" s="99"/>
      <c r="I18" s="67"/>
      <c r="AB18" s="89"/>
      <c r="AC18" s="89"/>
      <c r="AD18" s="89"/>
      <c r="AE18" s="109"/>
      <c r="AF18" s="92"/>
      <c r="AG18" s="63"/>
      <c r="AH18" s="63"/>
      <c r="AI18" s="63"/>
      <c r="AJ18" s="63"/>
      <c r="AK18" s="49"/>
      <c r="AL18" s="49"/>
      <c r="AM18" s="77" t="s">
        <v>206</v>
      </c>
      <c r="AN18" s="78" t="str">
        <f>IF(AB79=""," ",IF(AB79=AD67,AD91,AD67))</f>
        <v> </v>
      </c>
      <c r="AO18" s="49"/>
      <c r="AP18" s="49" t="str">
        <f>IF(K93=L94,K97,K93)</f>
        <v/>
      </c>
      <c r="AQ18" s="72" t="str">
        <f>IF(I79=""," ",IF(E61=I79,E73,IF(E73=I79,E61,IF(E85=I79,E97,E85))))</f>
        <v> </v>
      </c>
      <c r="AR18" s="72"/>
    </row>
    <row r="19" ht="4.5" customHeight="1">
      <c r="A19" s="85"/>
      <c r="B19" s="63"/>
      <c r="C19" s="63"/>
      <c r="D19" s="63"/>
      <c r="E19" s="88"/>
      <c r="F19" s="107"/>
      <c r="G19" s="110"/>
      <c r="H19" s="99"/>
      <c r="I19" s="67"/>
      <c r="AB19" s="89"/>
      <c r="AC19" s="89"/>
      <c r="AD19" s="110"/>
      <c r="AE19" s="111"/>
      <c r="AF19" s="88"/>
      <c r="AG19" s="63"/>
      <c r="AH19" s="63"/>
      <c r="AI19" s="63"/>
      <c r="AJ19" s="63"/>
      <c r="AK19" s="49"/>
      <c r="AL19" s="49"/>
      <c r="AM19" s="84"/>
      <c r="AN19" s="84"/>
      <c r="AO19" s="49"/>
      <c r="AP19" s="49"/>
      <c r="AR19" s="72"/>
    </row>
    <row r="20" ht="4.5" customHeight="1">
      <c r="A20" s="85"/>
      <c r="B20" s="63"/>
      <c r="C20" s="63"/>
      <c r="D20" s="63"/>
      <c r="E20" s="88"/>
      <c r="F20" s="107"/>
      <c r="G20" s="84"/>
      <c r="H20" s="99"/>
      <c r="I20" s="67"/>
      <c r="AB20" s="89"/>
      <c r="AC20" s="89"/>
      <c r="AD20" s="84"/>
      <c r="AE20" s="111"/>
      <c r="AF20" s="88"/>
      <c r="AG20" s="63"/>
      <c r="AH20" s="63"/>
      <c r="AI20" s="63"/>
      <c r="AJ20" s="63"/>
      <c r="AK20" s="49"/>
      <c r="AL20" s="49"/>
      <c r="AM20" s="87"/>
      <c r="AN20" s="87"/>
      <c r="AO20" s="49"/>
      <c r="AP20" s="49"/>
      <c r="AR20" s="72"/>
    </row>
    <row r="21" ht="4.5" customHeight="1">
      <c r="A21" s="92"/>
      <c r="B21" s="69"/>
      <c r="C21" s="69"/>
      <c r="D21" s="69"/>
      <c r="E21" s="88"/>
      <c r="F21" s="107"/>
      <c r="G21" s="84"/>
      <c r="H21" s="99"/>
      <c r="I21" s="67"/>
      <c r="AB21" s="89"/>
      <c r="AC21" s="89"/>
      <c r="AD21" s="84"/>
      <c r="AE21" s="111"/>
      <c r="AF21" s="88"/>
      <c r="AG21" s="69"/>
      <c r="AH21" s="69"/>
      <c r="AI21" s="69"/>
      <c r="AJ21" s="69"/>
      <c r="AK21" s="49"/>
      <c r="AL21" s="49"/>
      <c r="AM21" s="77" t="s">
        <v>207</v>
      </c>
      <c r="AN21" s="78" t="str">
        <f>IF(G19=""," ",IF(G19=E13,E25,E13))</f>
        <v> </v>
      </c>
      <c r="AO21" s="49"/>
      <c r="AP21" s="49"/>
      <c r="AQ21" s="72" t="str">
        <f>IF(I79=""," ",IF(I79=G67,G91,G67))</f>
        <v> </v>
      </c>
      <c r="AR21" s="72"/>
    </row>
    <row r="22" ht="4.5" customHeight="1">
      <c r="A22" s="83">
        <v>9.0</v>
      </c>
      <c r="B22" s="80" t="str">
        <f>IFERROR(VLOOKUP(A22,'пр.взв'!$D$6:$Q$38,2,0),"")</f>
        <v>ШАРИПОВ Рустам</v>
      </c>
      <c r="C22" s="81" t="str">
        <f>IFERROR(VLOOKUP(A22,'пр.взв'!$D$6:$Q$38,5,0),"")</f>
        <v>КМС</v>
      </c>
      <c r="D22" s="81" t="str">
        <f>IFERROR(VLOOKUP(A22,'пр.взв'!$D$6:$Q$38,8,0),"")</f>
        <v>Челябинская</v>
      </c>
      <c r="E22" s="49"/>
      <c r="F22" s="88"/>
      <c r="G22" s="112"/>
      <c r="H22" s="113"/>
      <c r="I22" s="111"/>
      <c r="AB22" s="89"/>
      <c r="AC22" s="100"/>
      <c r="AD22" s="112"/>
      <c r="AE22" s="111"/>
      <c r="AF22" s="49"/>
      <c r="AG22" s="82" t="str">
        <f>IFERROR(VLOOKUP(AJ22,'пр.взв'!$D$6:$Q$38,2,0),"")</f>
        <v>МАГОМЕДОВ Магомед</v>
      </c>
      <c r="AH22" s="81" t="str">
        <f>IFERROR(VLOOKUP(AJ22,'пр.взв'!$D$6:$Q$38,5,0),"")</f>
        <v>ЗМС</v>
      </c>
      <c r="AI22" s="81" t="str">
        <f>IFERROR(VLOOKUP(AJ22,'пр.взв'!$D$6:$Q$38,8,0),"")</f>
        <v>Московская</v>
      </c>
      <c r="AJ22" s="83">
        <v>10.0</v>
      </c>
      <c r="AK22" s="49"/>
      <c r="AL22" s="49"/>
      <c r="AM22" s="84"/>
      <c r="AN22" s="84"/>
      <c r="AO22" s="49"/>
      <c r="AP22" s="49"/>
      <c r="AR22" s="72"/>
    </row>
    <row r="23" ht="4.5" customHeight="1">
      <c r="A23" s="63"/>
      <c r="B23" s="63"/>
      <c r="C23" s="63"/>
      <c r="D23" s="63"/>
      <c r="E23" s="49"/>
      <c r="F23" s="88"/>
      <c r="G23" s="84"/>
      <c r="H23" s="98"/>
      <c r="I23" s="111"/>
      <c r="AB23" s="89"/>
      <c r="AC23" s="105"/>
      <c r="AD23" s="84"/>
      <c r="AE23" s="111"/>
      <c r="AF23" s="49"/>
      <c r="AG23" s="63"/>
      <c r="AH23" s="63"/>
      <c r="AI23" s="63"/>
      <c r="AJ23" s="63"/>
      <c r="AK23" s="49"/>
      <c r="AL23" s="49"/>
      <c r="AM23" s="87"/>
      <c r="AN23" s="87"/>
      <c r="AO23" s="49"/>
      <c r="AP23" s="49"/>
      <c r="AR23" s="72"/>
    </row>
    <row r="24" ht="4.5" customHeight="1">
      <c r="A24" s="63"/>
      <c r="B24" s="63"/>
      <c r="C24" s="63"/>
      <c r="D24" s="63"/>
      <c r="E24" s="67"/>
      <c r="F24" s="114"/>
      <c r="G24" s="87"/>
      <c r="H24" s="115"/>
      <c r="I24" s="111"/>
      <c r="AB24" s="89"/>
      <c r="AC24" s="105"/>
      <c r="AD24" s="87"/>
      <c r="AE24" s="111"/>
      <c r="AF24" s="67"/>
      <c r="AG24" s="63"/>
      <c r="AH24" s="63"/>
      <c r="AI24" s="63"/>
      <c r="AJ24" s="63"/>
      <c r="AK24" s="49"/>
      <c r="AL24" s="49"/>
      <c r="AM24" s="77" t="s">
        <v>207</v>
      </c>
      <c r="AN24" s="78" t="str">
        <f>IF(G43=""," ",IF(G43=E37,E49,E37))</f>
        <v> </v>
      </c>
      <c r="AO24" s="116" t="str">
        <f>IF(AND(OR(E12=I30,E24=I30),E37=G45),E50,IF(AND(OR(E12=I30,E24=I30),E50=G45),E37,IF(E12=G18,E24,E12)))</f>
        <v/>
      </c>
      <c r="AP24" s="49" t="str">
        <f>IF(L9=M10,L12,L9)</f>
        <v/>
      </c>
      <c r="AQ24" s="72" t="str">
        <f>IF(K55=""," ",IF(K55=I31,I79,I31))</f>
        <v> </v>
      </c>
      <c r="AR24" s="72"/>
    </row>
    <row r="25" ht="4.5" customHeight="1">
      <c r="A25" s="63"/>
      <c r="B25" s="63"/>
      <c r="C25" s="63"/>
      <c r="D25" s="63"/>
      <c r="E25" s="117"/>
      <c r="F25" s="88"/>
      <c r="G25" s="108"/>
      <c r="H25" s="115"/>
      <c r="I25" s="111"/>
      <c r="AB25" s="89"/>
      <c r="AC25" s="105"/>
      <c r="AD25" s="88"/>
      <c r="AE25" s="118"/>
      <c r="AF25" s="94"/>
      <c r="AG25" s="63"/>
      <c r="AH25" s="63"/>
      <c r="AI25" s="63"/>
      <c r="AJ25" s="63"/>
      <c r="AK25" s="49"/>
      <c r="AL25" s="49"/>
      <c r="AM25" s="84"/>
      <c r="AN25" s="84"/>
      <c r="AO25" s="119"/>
      <c r="AP25" s="49"/>
      <c r="AR25" s="72"/>
    </row>
    <row r="26" ht="4.5" customHeight="1">
      <c r="A26" s="63"/>
      <c r="B26" s="63"/>
      <c r="C26" s="63"/>
      <c r="D26" s="63"/>
      <c r="E26" s="91"/>
      <c r="F26" s="88"/>
      <c r="G26" s="108"/>
      <c r="H26" s="115"/>
      <c r="I26" s="111"/>
      <c r="AB26" s="89"/>
      <c r="AC26" s="105"/>
      <c r="AD26" s="88"/>
      <c r="AE26" s="118"/>
      <c r="AF26" s="85"/>
      <c r="AG26" s="63"/>
      <c r="AH26" s="63"/>
      <c r="AI26" s="63"/>
      <c r="AJ26" s="63"/>
      <c r="AK26" s="49"/>
      <c r="AL26" s="49"/>
      <c r="AM26" s="87"/>
      <c r="AN26" s="87"/>
      <c r="AO26" s="119"/>
      <c r="AP26" s="49"/>
      <c r="AR26" s="72"/>
    </row>
    <row r="27" ht="4.5" customHeight="1">
      <c r="A27" s="93"/>
      <c r="B27" s="93"/>
      <c r="C27" s="93"/>
      <c r="D27" s="93"/>
      <c r="E27" s="91"/>
      <c r="F27" s="120"/>
      <c r="G27" s="88"/>
      <c r="H27" s="115"/>
      <c r="I27" s="111"/>
      <c r="AB27" s="89"/>
      <c r="AC27" s="105"/>
      <c r="AD27" s="88"/>
      <c r="AE27" s="118"/>
      <c r="AF27" s="85"/>
      <c r="AG27" s="93"/>
      <c r="AH27" s="93"/>
      <c r="AI27" s="93"/>
      <c r="AJ27" s="93"/>
      <c r="AK27" s="49"/>
      <c r="AL27" s="49"/>
      <c r="AM27" s="77" t="s">
        <v>207</v>
      </c>
      <c r="AN27" s="78" t="str">
        <f>IF(G67=""," ",IF(G67=E61,E73,E61))</f>
        <v> </v>
      </c>
      <c r="AO27" s="119"/>
      <c r="AP27" s="49"/>
      <c r="AQ27" s="47" t="str">
        <f>IF(AB31=""," ",IF(AB31=AJ10,AJ16,IF(AB31=AJ16,AJ10,IF(AB31=AJ22,AJ28,IF(AB31=AJ28,AJ22,IF(AB31=AJ34,AJ40,IF(AB31=AJ40,AJ34,IF(AB31=AJ46,AJ52,AJ46))))))))</f>
        <v> </v>
      </c>
    </row>
    <row r="28" ht="4.5" customHeight="1">
      <c r="A28" s="103">
        <v>25.0</v>
      </c>
      <c r="B28" s="95" t="str">
        <f>IFERROR(VLOOKUP(A28,'пр.взв'!$D$6:$Q$38,2,0),"")</f>
        <v>АЛИХАНОВ Абусупиян</v>
      </c>
      <c r="C28" s="96" t="str">
        <f>IFERROR(VLOOKUP(A28,'пр.взв'!$D$6:$Q$38,5,0),"")</f>
        <v>МСМК</v>
      </c>
      <c r="D28" s="96" t="str">
        <f>IFERROR(VLOOKUP(A28,'пр.взв'!$D$6:$Q$38,8,0),"")</f>
        <v>Нижегородская</v>
      </c>
      <c r="E28" s="121"/>
      <c r="F28" s="88"/>
      <c r="G28" s="88"/>
      <c r="H28" s="88"/>
      <c r="I28" s="108"/>
      <c r="AB28" s="89"/>
      <c r="AC28" s="105"/>
      <c r="AD28" s="88"/>
      <c r="AE28" s="122"/>
      <c r="AF28" s="123"/>
      <c r="AG28" s="80" t="str">
        <f>IFERROR(VLOOKUP(AJ28:AJ33,'пр.взв'!$D$6:$Q$38,2,0),"")</f>
        <v>КИЧКИН Сергей</v>
      </c>
      <c r="AH28" s="102" t="str">
        <f>IFERROR(VLOOKUP(AJ28,'пр.взв'!$D$6:$Q$38,5,0),"")</f>
        <v>КМС</v>
      </c>
      <c r="AI28" s="102" t="str">
        <f>IFERROR(VLOOKUP(AJ28,'пр.взв'!$D$6:$Q$38,8,0),"")</f>
        <v>Самарская</v>
      </c>
      <c r="AJ28" s="103">
        <v>26.0</v>
      </c>
      <c r="AK28" s="49"/>
      <c r="AL28" s="49"/>
      <c r="AM28" s="84"/>
      <c r="AN28" s="84"/>
      <c r="AO28" s="49"/>
      <c r="AP28" s="49" t="str">
        <f>IF(L18=M22,L24,L18)</f>
        <v/>
      </c>
    </row>
    <row r="29" ht="4.5" customHeight="1">
      <c r="A29" s="63"/>
      <c r="B29" s="63"/>
      <c r="C29" s="63"/>
      <c r="D29" s="63"/>
      <c r="E29" s="91"/>
      <c r="F29" s="88"/>
      <c r="G29" s="88"/>
      <c r="H29" s="88"/>
      <c r="I29" s="108"/>
      <c r="AB29" s="89"/>
      <c r="AC29" s="105"/>
      <c r="AD29" s="88"/>
      <c r="AE29" s="124"/>
      <c r="AF29" s="85"/>
      <c r="AG29" s="63"/>
      <c r="AH29" s="63"/>
      <c r="AI29" s="63"/>
      <c r="AJ29" s="63"/>
      <c r="AK29" s="49"/>
      <c r="AL29" s="49"/>
      <c r="AM29" s="87"/>
      <c r="AN29" s="87"/>
      <c r="AO29" s="49"/>
      <c r="AP29" s="49"/>
    </row>
    <row r="30" ht="4.5" customHeight="1">
      <c r="A30" s="63"/>
      <c r="B30" s="63"/>
      <c r="C30" s="63"/>
      <c r="D30" s="63"/>
      <c r="E30" s="106"/>
      <c r="F30" s="88"/>
      <c r="G30" s="88"/>
      <c r="H30" s="88"/>
      <c r="I30" s="108"/>
      <c r="J30" s="88"/>
      <c r="K30" s="99"/>
      <c r="L30" s="99"/>
      <c r="M30" s="99"/>
      <c r="N30" s="99"/>
      <c r="O30" s="125"/>
      <c r="P30" s="125"/>
      <c r="Q30" s="125"/>
      <c r="R30" s="67"/>
      <c r="S30" s="67"/>
      <c r="T30" s="67"/>
      <c r="U30" s="67"/>
      <c r="V30" s="67"/>
      <c r="W30" s="67"/>
      <c r="X30" s="67"/>
      <c r="Y30" s="67"/>
      <c r="Z30" s="67"/>
      <c r="AA30" s="89"/>
      <c r="AB30" s="89"/>
      <c r="AC30" s="105"/>
      <c r="AD30" s="88"/>
      <c r="AE30" s="124"/>
      <c r="AF30" s="92"/>
      <c r="AG30" s="63"/>
      <c r="AH30" s="63"/>
      <c r="AI30" s="63"/>
      <c r="AJ30" s="63"/>
      <c r="AK30" s="49"/>
      <c r="AL30" s="49"/>
      <c r="AM30" s="77" t="s">
        <v>207</v>
      </c>
      <c r="AN30" s="78" t="str">
        <f>IF(G91=""," ",IF(G91=E85,E97,E85))</f>
        <v> </v>
      </c>
      <c r="AO30" s="49"/>
      <c r="AP30" s="49" t="str">
        <f>IF(L84=M88,L89,L84)</f>
        <v/>
      </c>
      <c r="AQ30" s="47" t="str">
        <f>IF(AB31=""," ",IF(AB31=AF13,AF25,IF(AF25=AB31,AF13,IF(AF37=AB31,AF49,AF37))))</f>
        <v> </v>
      </c>
    </row>
    <row r="31" ht="4.5" customHeight="1">
      <c r="A31" s="63"/>
      <c r="B31" s="63"/>
      <c r="C31" s="63"/>
      <c r="D31" s="63"/>
      <c r="E31" s="88"/>
      <c r="F31" s="88"/>
      <c r="G31" s="88"/>
      <c r="H31" s="88"/>
      <c r="I31" s="110"/>
      <c r="J31" s="126" t="str">
        <f>IFERROR(VLOOKUP(I31,'пр.взв'!$D$6:$Q$38,2,0),"")</f>
        <v/>
      </c>
      <c r="K31" s="127"/>
      <c r="L31" s="128"/>
      <c r="M31" s="99"/>
      <c r="N31" s="99"/>
      <c r="O31" s="125"/>
      <c r="P31" s="125"/>
      <c r="Q31" s="125"/>
      <c r="R31" s="67"/>
      <c r="S31" s="67"/>
      <c r="T31" s="67"/>
      <c r="U31" s="67"/>
      <c r="V31" s="67"/>
      <c r="W31" s="67"/>
      <c r="X31" s="129" t="str">
        <f>IFERROR(VLOOKUP(AB31,'пр.взв'!$D$6:$Q$38,2,0),"")</f>
        <v/>
      </c>
      <c r="Y31" s="127"/>
      <c r="Z31" s="127"/>
      <c r="AA31" s="128"/>
      <c r="AB31" s="110"/>
      <c r="AC31" s="89"/>
      <c r="AD31" s="88"/>
      <c r="AE31" s="124"/>
      <c r="AF31" s="88"/>
      <c r="AG31" s="63"/>
      <c r="AH31" s="63"/>
      <c r="AI31" s="63"/>
      <c r="AJ31" s="63"/>
      <c r="AK31" s="49"/>
      <c r="AL31" s="49"/>
      <c r="AM31" s="84"/>
      <c r="AN31" s="84"/>
      <c r="AO31" s="49"/>
      <c r="AP31" s="49"/>
    </row>
    <row r="32" ht="4.5" customHeight="1">
      <c r="A32" s="63"/>
      <c r="B32" s="63"/>
      <c r="C32" s="63"/>
      <c r="D32" s="63"/>
      <c r="E32" s="88"/>
      <c r="F32" s="88"/>
      <c r="G32" s="88"/>
      <c r="H32" s="88"/>
      <c r="I32" s="84"/>
      <c r="L32" s="91"/>
      <c r="M32" s="99"/>
      <c r="N32" s="99"/>
      <c r="O32" s="130" t="str">
        <f>IFERROR(VLOOKUP(P31,'пр.взв'!$B$7:$H$39,2,0),"")</f>
        <v/>
      </c>
      <c r="P32" s="130"/>
      <c r="Q32" s="130"/>
      <c r="R32" s="130"/>
      <c r="S32" s="130"/>
      <c r="T32" s="130"/>
      <c r="U32" s="130"/>
      <c r="V32" s="130"/>
      <c r="W32" s="67"/>
      <c r="X32" s="85"/>
      <c r="AA32" s="91"/>
      <c r="AB32" s="84"/>
      <c r="AC32" s="89"/>
      <c r="AD32" s="88"/>
      <c r="AE32" s="124"/>
      <c r="AF32" s="88"/>
      <c r="AG32" s="63"/>
      <c r="AH32" s="63"/>
      <c r="AI32" s="63"/>
      <c r="AJ32" s="63"/>
      <c r="AK32" s="49"/>
      <c r="AL32" s="49"/>
      <c r="AM32" s="87"/>
      <c r="AN32" s="87"/>
      <c r="AO32" s="49"/>
      <c r="AP32" s="49"/>
    </row>
    <row r="33" ht="4.5" customHeight="1">
      <c r="A33" s="69"/>
      <c r="B33" s="69"/>
      <c r="C33" s="69"/>
      <c r="D33" s="69"/>
      <c r="E33" s="88"/>
      <c r="F33" s="88"/>
      <c r="G33" s="88"/>
      <c r="H33" s="88"/>
      <c r="I33" s="84"/>
      <c r="L33" s="91"/>
      <c r="M33" s="99"/>
      <c r="N33" s="99"/>
      <c r="O33" s="130"/>
      <c r="P33" s="131"/>
      <c r="Q33" s="131"/>
      <c r="R33" s="131"/>
      <c r="S33" s="131"/>
      <c r="T33" s="131"/>
      <c r="U33" s="130"/>
      <c r="V33" s="130"/>
      <c r="W33" s="67"/>
      <c r="X33" s="85"/>
      <c r="AA33" s="91"/>
      <c r="AB33" s="84"/>
      <c r="AC33" s="89"/>
      <c r="AD33" s="88"/>
      <c r="AE33" s="124"/>
      <c r="AF33" s="88"/>
      <c r="AG33" s="93"/>
      <c r="AH33" s="69"/>
      <c r="AI33" s="69"/>
      <c r="AJ33" s="69"/>
      <c r="AK33" s="49"/>
      <c r="AL33" s="49"/>
      <c r="AM33" s="77" t="s">
        <v>207</v>
      </c>
      <c r="AN33" s="78" t="str">
        <f>IF(AD19=""," ",IF(AD19=AF13,AF25,AF13))</f>
        <v> </v>
      </c>
      <c r="AO33" s="49"/>
      <c r="AP33" s="49"/>
      <c r="AQ33" s="47" t="str">
        <f>IF(AB31=""," ",IF(AB31=AD19,AD43,AD19))</f>
        <v> </v>
      </c>
    </row>
    <row r="34" ht="4.5" customHeight="1">
      <c r="A34" s="83">
        <v>5.0</v>
      </c>
      <c r="B34" s="80" t="str">
        <f>IFERROR(VLOOKUP(A34,'пр.взв'!$D$6:$Q$38,2,0),"")</f>
        <v>АВДЕЕВ Артём</v>
      </c>
      <c r="C34" s="81" t="str">
        <f>IFERROR(VLOOKUP(A34,'пр.взв'!$D$6:$Q$38,5,0),"")</f>
        <v>МС</v>
      </c>
      <c r="D34" s="81" t="str">
        <f>IFERROR(VLOOKUP(A34,'пр.взв'!$D$6:$Q$38,8,0),"")</f>
        <v>Самарская</v>
      </c>
      <c r="E34" s="49"/>
      <c r="F34" s="49"/>
      <c r="G34" s="88"/>
      <c r="H34" s="88"/>
      <c r="I34" s="112"/>
      <c r="L34" s="91"/>
      <c r="M34" s="49"/>
      <c r="N34" s="49"/>
      <c r="O34" s="130"/>
      <c r="P34" s="50" t="s">
        <v>208</v>
      </c>
      <c r="U34" s="130"/>
      <c r="V34" s="130"/>
      <c r="W34" s="67"/>
      <c r="X34" s="85"/>
      <c r="AA34" s="91"/>
      <c r="AB34" s="112"/>
      <c r="AC34" s="89"/>
      <c r="AD34" s="88"/>
      <c r="AE34" s="124"/>
      <c r="AF34" s="49"/>
      <c r="AG34" s="82" t="str">
        <f>IFERROR(VLOOKUP(AJ34,'пр.взв'!$D$6:$Q$38,2,0),"")</f>
        <v>МАКСУТОВ Руслан</v>
      </c>
      <c r="AH34" s="81" t="str">
        <f>IFERROR(VLOOKUP(AJ34,'пр.взв'!$D$6:$Q$38,5,0),"")</f>
        <v>МС</v>
      </c>
      <c r="AI34" s="81" t="str">
        <f>IFERROR(VLOOKUP(AJ34,'пр.взв'!$D$6:$Q$38,8,0),"")</f>
        <v>Санкт-Петербург</v>
      </c>
      <c r="AJ34" s="83">
        <v>6.0</v>
      </c>
      <c r="AK34" s="49"/>
      <c r="AL34" s="49"/>
      <c r="AM34" s="84"/>
      <c r="AN34" s="84"/>
      <c r="AO34" s="49"/>
      <c r="AP34" s="49" t="str">
        <f>IF(L94=M97,L99,L94)</f>
        <v/>
      </c>
    </row>
    <row r="35" ht="4.5" customHeight="1">
      <c r="A35" s="63"/>
      <c r="B35" s="63"/>
      <c r="C35" s="63"/>
      <c r="D35" s="63"/>
      <c r="E35" s="49"/>
      <c r="F35" s="49"/>
      <c r="G35" s="88"/>
      <c r="H35" s="88"/>
      <c r="I35" s="84"/>
      <c r="L35" s="91"/>
      <c r="M35" s="49"/>
      <c r="N35" s="49"/>
      <c r="O35" s="130"/>
      <c r="U35" s="130"/>
      <c r="V35" s="130"/>
      <c r="W35" s="67"/>
      <c r="X35" s="85"/>
      <c r="AA35" s="91"/>
      <c r="AB35" s="84"/>
      <c r="AC35" s="89"/>
      <c r="AD35" s="88"/>
      <c r="AE35" s="124"/>
      <c r="AF35" s="49"/>
      <c r="AG35" s="63"/>
      <c r="AH35" s="63"/>
      <c r="AI35" s="63"/>
      <c r="AJ35" s="63"/>
      <c r="AK35" s="49"/>
      <c r="AL35" s="49"/>
      <c r="AM35" s="87"/>
      <c r="AN35" s="87"/>
      <c r="AO35" s="49"/>
      <c r="AP35" s="49"/>
    </row>
    <row r="36" ht="4.5" customHeight="1">
      <c r="A36" s="63"/>
      <c r="B36" s="63"/>
      <c r="C36" s="63"/>
      <c r="D36" s="63"/>
      <c r="E36" s="67"/>
      <c r="F36" s="88"/>
      <c r="G36" s="88"/>
      <c r="H36" s="88"/>
      <c r="I36" s="87"/>
      <c r="J36" s="132"/>
      <c r="K36" s="132"/>
      <c r="L36" s="106"/>
      <c r="M36" s="49"/>
      <c r="N36" s="49"/>
      <c r="O36" s="130"/>
      <c r="U36" s="130"/>
      <c r="V36" s="130"/>
      <c r="W36" s="67"/>
      <c r="X36" s="92"/>
      <c r="Y36" s="132"/>
      <c r="Z36" s="132"/>
      <c r="AA36" s="106"/>
      <c r="AB36" s="87"/>
      <c r="AC36" s="89"/>
      <c r="AD36" s="88"/>
      <c r="AE36" s="124"/>
      <c r="AF36" s="67"/>
      <c r="AG36" s="63"/>
      <c r="AH36" s="63"/>
      <c r="AI36" s="63"/>
      <c r="AJ36" s="63"/>
      <c r="AK36" s="49"/>
      <c r="AL36" s="49"/>
      <c r="AM36" s="77" t="s">
        <v>207</v>
      </c>
      <c r="AN36" s="78" t="str">
        <f>IF(AD43=""," ",IF(AD43=AF37,AF49,AF37))</f>
        <v> </v>
      </c>
      <c r="AO36" s="49"/>
      <c r="AP36" s="49"/>
      <c r="AQ36" s="47" t="str">
        <f>IF(AB79=""," ",IF(AB79=AJ58,AJ64,IF(AB79=AJ64,AJ58,IF(AB79=AJ70,AJ76,IF(AB79=AJ76,AJ70,IF(AB79=AJ82,AJ88,IF(AB79=AJ88,AJ82,IF(AB79=AJ94,AJ100,AJ94))))))))</f>
        <v> </v>
      </c>
    </row>
    <row r="37" ht="4.5" customHeight="1">
      <c r="A37" s="63"/>
      <c r="B37" s="63"/>
      <c r="C37" s="63"/>
      <c r="D37" s="63"/>
      <c r="E37" s="90"/>
      <c r="F37" s="88"/>
      <c r="G37" s="88"/>
      <c r="H37" s="88"/>
      <c r="I37" s="108"/>
      <c r="J37" s="88"/>
      <c r="K37" s="133"/>
      <c r="L37" s="99"/>
      <c r="M37" s="99"/>
      <c r="N37" s="49"/>
      <c r="O37" s="130"/>
      <c r="U37" s="130"/>
      <c r="V37" s="130"/>
      <c r="W37" s="125"/>
      <c r="X37" s="125"/>
      <c r="Y37" s="125"/>
      <c r="Z37" s="125"/>
      <c r="AA37" s="105"/>
      <c r="AB37" s="88"/>
      <c r="AC37" s="105"/>
      <c r="AD37" s="88"/>
      <c r="AE37" s="124"/>
      <c r="AF37" s="79"/>
      <c r="AG37" s="63"/>
      <c r="AH37" s="63"/>
      <c r="AI37" s="63"/>
      <c r="AJ37" s="63"/>
      <c r="AK37" s="49"/>
      <c r="AL37" s="49"/>
      <c r="AM37" s="84"/>
      <c r="AN37" s="84"/>
      <c r="AO37" s="49"/>
      <c r="AP37" s="49"/>
    </row>
    <row r="38" ht="4.5" customHeight="1">
      <c r="A38" s="63"/>
      <c r="B38" s="63"/>
      <c r="C38" s="63"/>
      <c r="D38" s="63"/>
      <c r="E38" s="91"/>
      <c r="F38" s="88"/>
      <c r="G38" s="49"/>
      <c r="H38" s="99"/>
      <c r="I38" s="133"/>
      <c r="J38" s="49"/>
      <c r="K38" s="133"/>
      <c r="L38" s="99"/>
      <c r="M38" s="99"/>
      <c r="N38" s="49"/>
      <c r="O38" s="134"/>
      <c r="P38" s="135" t="str">
        <f>IFERROR(VLOOKUP(O38,'пр.взв'!$D$6:$Q$39,2,0),"")</f>
        <v/>
      </c>
      <c r="Q38" s="136"/>
      <c r="R38" s="136"/>
      <c r="S38" s="136"/>
      <c r="T38" s="136"/>
      <c r="U38" s="137"/>
      <c r="V38" s="130"/>
      <c r="W38" s="125"/>
      <c r="X38" s="125"/>
      <c r="Y38" s="125"/>
      <c r="Z38" s="125"/>
      <c r="AA38" s="105"/>
      <c r="AB38" s="49"/>
      <c r="AC38" s="105"/>
      <c r="AD38" s="49"/>
      <c r="AE38" s="125"/>
      <c r="AF38" s="85"/>
      <c r="AG38" s="63"/>
      <c r="AH38" s="63"/>
      <c r="AI38" s="63"/>
      <c r="AJ38" s="63"/>
      <c r="AK38" s="49"/>
      <c r="AL38" s="49"/>
      <c r="AM38" s="87"/>
      <c r="AN38" s="87"/>
      <c r="AO38" s="49"/>
      <c r="AP38" s="49"/>
    </row>
    <row r="39" ht="4.5" customHeight="1">
      <c r="A39" s="93"/>
      <c r="B39" s="93"/>
      <c r="C39" s="93"/>
      <c r="D39" s="93"/>
      <c r="E39" s="91"/>
      <c r="F39" s="88"/>
      <c r="G39" s="49"/>
      <c r="H39" s="99"/>
      <c r="I39" s="133"/>
      <c r="J39" s="49"/>
      <c r="K39" s="133"/>
      <c r="L39" s="99"/>
      <c r="M39" s="99"/>
      <c r="N39" s="49"/>
      <c r="P39" s="138"/>
      <c r="U39" s="139"/>
      <c r="V39" s="125"/>
      <c r="W39" s="125"/>
      <c r="X39" s="125"/>
      <c r="Y39" s="125"/>
      <c r="Z39" s="125"/>
      <c r="AA39" s="105"/>
      <c r="AB39" s="49"/>
      <c r="AC39" s="105"/>
      <c r="AD39" s="49"/>
      <c r="AE39" s="125"/>
      <c r="AF39" s="85"/>
      <c r="AG39" s="93"/>
      <c r="AH39" s="93"/>
      <c r="AI39" s="93"/>
      <c r="AJ39" s="93"/>
      <c r="AK39" s="49"/>
      <c r="AL39" s="49"/>
      <c r="AM39" s="77" t="s">
        <v>207</v>
      </c>
      <c r="AN39" s="78" t="str">
        <f>IF(AD67=""," ",IF(AD67=AF61,AF73,AF61))</f>
        <v> </v>
      </c>
      <c r="AO39" s="49"/>
      <c r="AP39" s="49"/>
      <c r="AQ39" s="47" t="str">
        <f>IF(AB79=""," ",IF(AF61=AB79,AF73,IF(AF73=AB79,AF61,IF(AF85=AB79,AF97,AF85))))</f>
        <v> </v>
      </c>
    </row>
    <row r="40" ht="4.5" customHeight="1">
      <c r="A40" s="103">
        <v>21.0</v>
      </c>
      <c r="B40" s="95" t="str">
        <f>IFERROR(VLOOKUP(A40,'пр.взв'!$D$6:$Q$38,2,0),"")</f>
        <v>ЕГОРОВ Роман</v>
      </c>
      <c r="C40" s="96" t="str">
        <f>IFERROR(VLOOKUP(A40,'пр.взв'!$D$6:$Q$38,5,0),"")</f>
        <v>МСМК</v>
      </c>
      <c r="D40" s="96" t="str">
        <f>IFERROR(VLOOKUP(A40,'пр.взв'!$D$6:$Q$38,8,0),"")</f>
        <v>Москва</v>
      </c>
      <c r="E40" s="140"/>
      <c r="F40" s="88"/>
      <c r="G40" s="88"/>
      <c r="H40" s="98"/>
      <c r="I40" s="133"/>
      <c r="J40" s="49"/>
      <c r="K40" s="141"/>
      <c r="L40" s="49"/>
      <c r="M40" s="49"/>
      <c r="N40" s="49"/>
      <c r="P40" s="138"/>
      <c r="U40" s="139"/>
      <c r="V40" s="125"/>
      <c r="W40" s="125"/>
      <c r="X40" s="125"/>
      <c r="Y40" s="125"/>
      <c r="Z40" s="125"/>
      <c r="AA40" s="105"/>
      <c r="AB40" s="49"/>
      <c r="AC40" s="105"/>
      <c r="AD40" s="88"/>
      <c r="AE40" s="142"/>
      <c r="AF40" s="143"/>
      <c r="AG40" s="80" t="str">
        <f>IFERROR(VLOOKUP(AJ40:AJ45,'пр.взв'!$D$6:$Q$38,2,0),"")</f>
        <v>СУМАЛАЕВ Гаджимурад</v>
      </c>
      <c r="AH40" s="102" t="str">
        <f>IFERROR(VLOOKUP(AJ40,'пр.взв'!$D$6:$Q$38,5,0),"")</f>
        <v>МС</v>
      </c>
      <c r="AI40" s="102" t="str">
        <f>IFERROR(VLOOKUP(AJ40,'пр.взв'!$D$6:$Q$38,8,0),"")</f>
        <v>Р.Дагестан</v>
      </c>
      <c r="AJ40" s="103">
        <v>22.0</v>
      </c>
      <c r="AK40" s="49"/>
      <c r="AL40" s="49"/>
      <c r="AM40" s="84"/>
      <c r="AN40" s="84"/>
      <c r="AO40" s="116" t="str">
        <f>IF(AND(OR(E60=I76,E71=I76),E81=G84),E89,IF(AND(OR(E60=I76,E71=I76),E89=G84),E81,IF(E60=G67,E71,E60)))</f>
        <v/>
      </c>
      <c r="AP40" s="49"/>
    </row>
    <row r="41" ht="4.5" customHeight="1">
      <c r="A41" s="63"/>
      <c r="B41" s="63"/>
      <c r="C41" s="63"/>
      <c r="D41" s="63"/>
      <c r="E41" s="91"/>
      <c r="F41" s="104"/>
      <c r="G41" s="88"/>
      <c r="H41" s="98"/>
      <c r="I41" s="144"/>
      <c r="J41" s="130"/>
      <c r="K41" s="144"/>
      <c r="L41" s="130"/>
      <c r="M41" s="130"/>
      <c r="N41" s="130"/>
      <c r="P41" s="138"/>
      <c r="U41" s="139"/>
      <c r="V41" s="125"/>
      <c r="W41" s="125"/>
      <c r="X41" s="125"/>
      <c r="Y41" s="125"/>
      <c r="Z41" s="125"/>
      <c r="AA41" s="105"/>
      <c r="AB41" s="49"/>
      <c r="AC41" s="105"/>
      <c r="AD41" s="88"/>
      <c r="AE41" s="118"/>
      <c r="AF41" s="85"/>
      <c r="AG41" s="63"/>
      <c r="AH41" s="63"/>
      <c r="AI41" s="63"/>
      <c r="AJ41" s="63"/>
      <c r="AK41" s="49"/>
      <c r="AL41" s="49"/>
      <c r="AM41" s="87"/>
      <c r="AN41" s="87"/>
      <c r="AO41" s="119"/>
      <c r="AP41" s="49"/>
    </row>
    <row r="42" ht="4.5" customHeight="1">
      <c r="A42" s="63"/>
      <c r="B42" s="63"/>
      <c r="C42" s="63"/>
      <c r="D42" s="63"/>
      <c r="E42" s="106"/>
      <c r="F42" s="107"/>
      <c r="G42" s="108"/>
      <c r="H42" s="98"/>
      <c r="I42" s="144"/>
      <c r="J42" s="130"/>
      <c r="K42" s="144"/>
      <c r="L42" s="130"/>
      <c r="M42" s="130"/>
      <c r="N42" s="130"/>
      <c r="P42" s="138"/>
      <c r="U42" s="139"/>
      <c r="V42" s="125"/>
      <c r="W42" s="125"/>
      <c r="X42" s="125"/>
      <c r="Y42" s="125"/>
      <c r="Z42" s="125"/>
      <c r="AA42" s="105"/>
      <c r="AB42" s="49"/>
      <c r="AC42" s="105"/>
      <c r="AD42" s="88"/>
      <c r="AE42" s="118"/>
      <c r="AF42" s="92"/>
      <c r="AG42" s="63"/>
      <c r="AH42" s="63"/>
      <c r="AI42" s="63"/>
      <c r="AJ42" s="63"/>
      <c r="AK42" s="49"/>
      <c r="AL42" s="49"/>
      <c r="AM42" s="77" t="s">
        <v>207</v>
      </c>
      <c r="AN42" s="78" t="str">
        <f>IF(AD91=""," ",IF(AD91=AF85,AF97,AF85))</f>
        <v> </v>
      </c>
      <c r="AO42" s="119"/>
      <c r="AP42" s="49"/>
      <c r="AQ42" s="47" t="str">
        <f>IF(AB79=""," ",IF(AB79=AD67,AD91,AD67))</f>
        <v> </v>
      </c>
    </row>
    <row r="43" ht="4.5" customHeight="1">
      <c r="A43" s="63"/>
      <c r="B43" s="63"/>
      <c r="C43" s="63"/>
      <c r="D43" s="63"/>
      <c r="E43" s="88"/>
      <c r="F43" s="107"/>
      <c r="G43" s="145"/>
      <c r="H43" s="98"/>
      <c r="I43" s="144"/>
      <c r="J43" s="130"/>
      <c r="K43" s="144"/>
      <c r="L43" s="130"/>
      <c r="M43" s="130"/>
      <c r="N43" s="130"/>
      <c r="P43" s="146"/>
      <c r="Q43" s="147"/>
      <c r="R43" s="147"/>
      <c r="S43" s="147"/>
      <c r="T43" s="147"/>
      <c r="U43" s="148"/>
      <c r="V43" s="125"/>
      <c r="W43" s="125"/>
      <c r="X43" s="125"/>
      <c r="Y43" s="125"/>
      <c r="Z43" s="125"/>
      <c r="AA43" s="105"/>
      <c r="AB43" s="49"/>
      <c r="AC43" s="105"/>
      <c r="AD43" s="145"/>
      <c r="AE43" s="111"/>
      <c r="AF43" s="88"/>
      <c r="AG43" s="63"/>
      <c r="AH43" s="63"/>
      <c r="AI43" s="63"/>
      <c r="AJ43" s="63"/>
      <c r="AK43" s="49"/>
      <c r="AL43" s="49"/>
      <c r="AM43" s="84"/>
      <c r="AN43" s="84"/>
      <c r="AO43" s="119"/>
      <c r="AP43" s="49"/>
    </row>
    <row r="44" ht="4.5" customHeight="1">
      <c r="A44" s="63"/>
      <c r="B44" s="63"/>
      <c r="C44" s="63"/>
      <c r="D44" s="63"/>
      <c r="E44" s="88"/>
      <c r="F44" s="107"/>
      <c r="G44" s="84"/>
      <c r="H44" s="98"/>
      <c r="I44" s="144"/>
      <c r="J44" s="130"/>
      <c r="K44" s="144"/>
      <c r="L44" s="130"/>
      <c r="M44" s="130"/>
      <c r="N44" s="130"/>
      <c r="O44" s="125"/>
      <c r="P44" s="2"/>
      <c r="Q44" s="149"/>
      <c r="T44" s="2"/>
      <c r="U44" s="2"/>
      <c r="V44" s="125"/>
      <c r="W44" s="125"/>
      <c r="X44" s="125"/>
      <c r="Y44" s="125"/>
      <c r="Z44" s="125"/>
      <c r="AA44" s="105"/>
      <c r="AB44" s="49"/>
      <c r="AC44" s="105"/>
      <c r="AD44" s="84"/>
      <c r="AE44" s="111"/>
      <c r="AF44" s="88"/>
      <c r="AG44" s="63"/>
      <c r="AH44" s="63"/>
      <c r="AI44" s="63"/>
      <c r="AJ44" s="63"/>
      <c r="AK44" s="49"/>
      <c r="AL44" s="49"/>
      <c r="AM44" s="87"/>
      <c r="AN44" s="87"/>
      <c r="AO44" s="119"/>
      <c r="AP44" s="49"/>
    </row>
    <row r="45" ht="4.5" customHeight="1">
      <c r="A45" s="69"/>
      <c r="B45" s="69"/>
      <c r="C45" s="69"/>
      <c r="D45" s="69"/>
      <c r="E45" s="88"/>
      <c r="F45" s="107"/>
      <c r="G45" s="84"/>
      <c r="H45" s="150"/>
      <c r="I45" s="144"/>
      <c r="J45" s="130"/>
      <c r="K45" s="144"/>
      <c r="L45" s="130"/>
      <c r="M45" s="130"/>
      <c r="N45" s="151"/>
      <c r="O45" s="152"/>
      <c r="P45" s="50"/>
      <c r="T45" s="50"/>
      <c r="U45" s="2"/>
      <c r="V45" s="125"/>
      <c r="W45" s="125"/>
      <c r="X45" s="125"/>
      <c r="Y45" s="125"/>
      <c r="Z45" s="125"/>
      <c r="AA45" s="105"/>
      <c r="AB45" s="49"/>
      <c r="AC45" s="105"/>
      <c r="AD45" s="84"/>
      <c r="AE45" s="111"/>
      <c r="AF45" s="88"/>
      <c r="AG45" s="93"/>
      <c r="AH45" s="69"/>
      <c r="AI45" s="69"/>
      <c r="AJ45" s="69"/>
      <c r="AK45" s="49"/>
      <c r="AL45" s="49"/>
      <c r="AM45" s="77" t="s">
        <v>209</v>
      </c>
      <c r="AN45" s="78" t="str">
        <f>IF(E13=""," ",IF(E13=A10,A16,A10))</f>
        <v> </v>
      </c>
      <c r="AO45" s="49"/>
      <c r="AP45" s="49" t="str">
        <f>IF(M88=N93,M97,M88)</f>
        <v/>
      </c>
      <c r="AQ45" s="47" t="str">
        <f>IF(Z55=""," ",IF(Z55=AB31,AB79,AB31))</f>
        <v> </v>
      </c>
    </row>
    <row r="46" ht="4.5" customHeight="1">
      <c r="A46" s="83">
        <v>13.0</v>
      </c>
      <c r="B46" s="80" t="str">
        <f>IFERROR(VLOOKUP(A46,'пр.взв'!$D$6:$Q$38,2,0),"")</f>
        <v>МАГОМЕДОВ Нуцалхан</v>
      </c>
      <c r="C46" s="81" t="str">
        <f>IFERROR(VLOOKUP(A46,'пр.взв'!$D$6:$Q$38,5,0),"")</f>
        <v>МС</v>
      </c>
      <c r="D46" s="81" t="str">
        <f>IFERROR(VLOOKUP(A46,'пр.взв'!$D$6:$Q$38,8,0),"")</f>
        <v>Р.Дагестан</v>
      </c>
      <c r="E46" s="49"/>
      <c r="F46" s="88"/>
      <c r="G46" s="153"/>
      <c r="H46" s="99"/>
      <c r="I46" s="130"/>
      <c r="J46" s="130"/>
      <c r="K46" s="144"/>
      <c r="L46" s="130"/>
      <c r="M46" s="130"/>
      <c r="N46" s="130"/>
      <c r="O46" s="152"/>
      <c r="P46" s="50"/>
      <c r="T46" s="50"/>
      <c r="U46" s="2"/>
      <c r="V46" s="125"/>
      <c r="W46" s="125"/>
      <c r="X46" s="125"/>
      <c r="Y46" s="125"/>
      <c r="Z46" s="125"/>
      <c r="AA46" s="105"/>
      <c r="AB46" s="49"/>
      <c r="AC46" s="154"/>
      <c r="AD46" s="155"/>
      <c r="AE46" s="111"/>
      <c r="AF46" s="49"/>
      <c r="AG46" s="82" t="str">
        <f>IFERROR(VLOOKUP(AJ46,'пр.взв'!$D$6:$Q$38,2,0),"")</f>
        <v>ХАЧАТРЯН Давид</v>
      </c>
      <c r="AH46" s="81" t="str">
        <f>IFERROR(VLOOKUP(AJ46,'пр.взв'!$D$6:$Q$38,5,0),"")</f>
        <v>МС</v>
      </c>
      <c r="AI46" s="81" t="str">
        <f>IFERROR(VLOOKUP(AJ46,'пр.взв'!$D$6:$Q$38,8,0),"")</f>
        <v>Нижегородская</v>
      </c>
      <c r="AJ46" s="83">
        <v>14.0</v>
      </c>
      <c r="AK46" s="49"/>
      <c r="AL46" s="49"/>
      <c r="AM46" s="84"/>
      <c r="AN46" s="84"/>
      <c r="AO46" s="49"/>
      <c r="AP46" s="49"/>
    </row>
    <row r="47" ht="4.5" customHeight="1">
      <c r="A47" s="63"/>
      <c r="B47" s="63"/>
      <c r="C47" s="63"/>
      <c r="D47" s="63"/>
      <c r="E47" s="49"/>
      <c r="F47" s="88"/>
      <c r="G47" s="84"/>
      <c r="H47" s="99"/>
      <c r="I47" s="130"/>
      <c r="J47" s="130"/>
      <c r="K47" s="144"/>
      <c r="L47" s="130"/>
      <c r="M47" s="130"/>
      <c r="N47" s="130"/>
      <c r="O47" s="134" t="str">
        <f>IFERROR(VLOOKUP(U44,'пр.взв'!$B$7:$H$39,2,0),"")</f>
        <v/>
      </c>
      <c r="P47" s="50" t="s">
        <v>210</v>
      </c>
      <c r="U47" s="134"/>
      <c r="V47" s="134"/>
      <c r="W47" s="125"/>
      <c r="X47" s="125"/>
      <c r="Y47" s="125"/>
      <c r="Z47" s="125"/>
      <c r="AA47" s="105"/>
      <c r="AB47" s="49"/>
      <c r="AC47" s="89"/>
      <c r="AD47" s="84"/>
      <c r="AE47" s="111"/>
      <c r="AF47" s="49"/>
      <c r="AG47" s="63"/>
      <c r="AH47" s="63"/>
      <c r="AI47" s="63"/>
      <c r="AJ47" s="63"/>
      <c r="AK47" s="49"/>
      <c r="AL47" s="49"/>
      <c r="AM47" s="87"/>
      <c r="AN47" s="87"/>
      <c r="AO47" s="49"/>
      <c r="AP47" s="49"/>
    </row>
    <row r="48" ht="4.5" customHeight="1">
      <c r="A48" s="63"/>
      <c r="B48" s="63"/>
      <c r="C48" s="63"/>
      <c r="D48" s="63"/>
      <c r="E48" s="67"/>
      <c r="F48" s="114"/>
      <c r="G48" s="87"/>
      <c r="H48" s="98"/>
      <c r="I48" s="130"/>
      <c r="J48" s="130"/>
      <c r="K48" s="144"/>
      <c r="L48" s="130"/>
      <c r="M48" s="130"/>
      <c r="N48" s="130"/>
      <c r="O48" s="134"/>
      <c r="U48" s="134"/>
      <c r="V48" s="134"/>
      <c r="W48" s="125"/>
      <c r="X48" s="125"/>
      <c r="Y48" s="125"/>
      <c r="Z48" s="125"/>
      <c r="AA48" s="105"/>
      <c r="AB48" s="49"/>
      <c r="AC48" s="89"/>
      <c r="AD48" s="87"/>
      <c r="AE48" s="111"/>
      <c r="AF48" s="67"/>
      <c r="AG48" s="63"/>
      <c r="AH48" s="63"/>
      <c r="AI48" s="63"/>
      <c r="AJ48" s="63"/>
      <c r="AK48" s="49"/>
      <c r="AL48" s="49"/>
      <c r="AM48" s="77" t="s">
        <v>209</v>
      </c>
      <c r="AN48" s="78" t="str">
        <f>IF(E25=""," ",IF(E25=A22,A28,A22))</f>
        <v> </v>
      </c>
      <c r="AO48" s="49"/>
      <c r="AP48" s="47" t="str">
        <f>IF(E13=I31,"",IF(AND(E13&lt;&gt;I31,E13=A10),A16,A10))</f>
        <v/>
      </c>
      <c r="AQ48" s="47" t="str">
        <f t="shared" ref="AQ48:AR48" si="1">IF(AF13=AB31,"",IF(AND(AF13&lt;&gt;AB31,AJ16=AJ10),AJ16,AJ10))</f>
        <v/>
      </c>
      <c r="AR48" s="47" t="str">
        <f t="shared" si="1"/>
        <v/>
      </c>
    </row>
    <row r="49" ht="4.5" customHeight="1">
      <c r="A49" s="63"/>
      <c r="B49" s="63"/>
      <c r="C49" s="63"/>
      <c r="D49" s="63"/>
      <c r="E49" s="117"/>
      <c r="F49" s="88"/>
      <c r="G49" s="108"/>
      <c r="H49" s="98"/>
      <c r="I49" s="130"/>
      <c r="J49" s="130"/>
      <c r="K49" s="144"/>
      <c r="L49" s="130"/>
      <c r="M49" s="130"/>
      <c r="N49" s="130"/>
      <c r="O49" s="134"/>
      <c r="U49" s="134"/>
      <c r="V49" s="134"/>
      <c r="W49" s="125"/>
      <c r="X49" s="125"/>
      <c r="Y49" s="125"/>
      <c r="Z49" s="125"/>
      <c r="AA49" s="105"/>
      <c r="AB49" s="49"/>
      <c r="AC49" s="89"/>
      <c r="AD49" s="88"/>
      <c r="AE49" s="118"/>
      <c r="AF49" s="94">
        <v>14.0</v>
      </c>
      <c r="AG49" s="63"/>
      <c r="AH49" s="63"/>
      <c r="AI49" s="63"/>
      <c r="AJ49" s="63"/>
      <c r="AK49" s="49"/>
      <c r="AL49" s="49"/>
      <c r="AM49" s="84"/>
      <c r="AN49" s="84"/>
      <c r="AO49" s="49"/>
    </row>
    <row r="50" ht="4.5" customHeight="1">
      <c r="A50" s="63"/>
      <c r="B50" s="63"/>
      <c r="C50" s="63"/>
      <c r="D50" s="63"/>
      <c r="E50" s="91"/>
      <c r="F50" s="88"/>
      <c r="G50" s="108"/>
      <c r="H50" s="115"/>
      <c r="I50" s="49"/>
      <c r="J50" s="49"/>
      <c r="K50" s="156"/>
      <c r="L50" s="157"/>
      <c r="N50" s="158"/>
      <c r="O50" s="134"/>
      <c r="U50" s="134"/>
      <c r="V50" s="134"/>
      <c r="W50" s="125"/>
      <c r="X50" s="125"/>
      <c r="Y50" s="125"/>
      <c r="Z50" s="125"/>
      <c r="AA50" s="105"/>
      <c r="AB50" s="49"/>
      <c r="AC50" s="89"/>
      <c r="AD50" s="88"/>
      <c r="AE50" s="118"/>
      <c r="AF50" s="85"/>
      <c r="AG50" s="63"/>
      <c r="AH50" s="63"/>
      <c r="AI50" s="63"/>
      <c r="AJ50" s="63"/>
      <c r="AK50" s="49"/>
      <c r="AL50" s="49"/>
      <c r="AM50" s="87"/>
      <c r="AN50" s="87"/>
      <c r="AO50" s="49"/>
    </row>
    <row r="51" ht="4.5" customHeight="1">
      <c r="A51" s="93"/>
      <c r="B51" s="93"/>
      <c r="C51" s="93"/>
      <c r="D51" s="93"/>
      <c r="E51" s="91"/>
      <c r="F51" s="120"/>
      <c r="G51" s="88"/>
      <c r="H51" s="115"/>
      <c r="I51" s="49"/>
      <c r="J51" s="49"/>
      <c r="K51" s="156"/>
      <c r="L51" s="157"/>
      <c r="M51" s="157"/>
      <c r="N51" s="158"/>
      <c r="O51" s="134" t="str">
        <f>IF(O38=""," ",IF(O38=K55,Z55,K55))</f>
        <v> </v>
      </c>
      <c r="P51" s="159" t="str">
        <f>IFERROR(VLOOKUP(O51,'пр.взв'!$D$6:$Q$39,2,0),"")</f>
        <v/>
      </c>
      <c r="Q51" s="160"/>
      <c r="R51" s="160"/>
      <c r="S51" s="160"/>
      <c r="T51" s="160"/>
      <c r="U51" s="161"/>
      <c r="V51" s="134"/>
      <c r="W51" s="125"/>
      <c r="X51" s="125"/>
      <c r="Y51" s="125"/>
      <c r="Z51" s="125"/>
      <c r="AA51" s="105"/>
      <c r="AB51" s="49"/>
      <c r="AC51" s="89"/>
      <c r="AD51" s="88"/>
      <c r="AE51" s="118"/>
      <c r="AF51" s="85"/>
      <c r="AG51" s="93"/>
      <c r="AH51" s="93"/>
      <c r="AI51" s="93"/>
      <c r="AJ51" s="93"/>
      <c r="AK51" s="49"/>
      <c r="AL51" s="49"/>
      <c r="AM51" s="77" t="s">
        <v>209</v>
      </c>
      <c r="AN51" s="78" t="str">
        <f>IF(E37=""," ",IF(E37=A34,A40,A34))</f>
        <v> </v>
      </c>
      <c r="AO51" s="49"/>
      <c r="AP51" s="47" t="str">
        <f>IF(E25=I31,"",IF(AND(E25&lt;&gt;I31,E25=A22),A28,A22))</f>
        <v/>
      </c>
      <c r="AQ51" s="47" t="str">
        <f>IF(AF25=AB31,"",IF(AND(AF25&lt;&gt;AB31,AF25=AJ22),AJ28,AJ22))</f>
        <v/>
      </c>
      <c r="AR51" s="47">
        <f>ROW()</f>
        <v>51</v>
      </c>
    </row>
    <row r="52" ht="4.5" customHeight="1">
      <c r="A52" s="103">
        <v>29.0</v>
      </c>
      <c r="B52" s="95" t="str">
        <f>IFERROR(VLOOKUP(A52,'пр.взв'!$D$6:$Q$38,2,0),"")</f>
        <v>КОНОВАЛОВ Михаил</v>
      </c>
      <c r="C52" s="96" t="str">
        <f>IFERROR(VLOOKUP(A52,'пр.взв'!$D$6:$Q$38,5,0),"")</f>
        <v>МС</v>
      </c>
      <c r="D52" s="96" t="str">
        <f>IFERROR(VLOOKUP(A52,'пр.взв'!$D$6:$Q$38,8,0),"")</f>
        <v>Санкт-Петербург</v>
      </c>
      <c r="E52" s="162"/>
      <c r="F52" s="88"/>
      <c r="G52" s="88"/>
      <c r="H52" s="115"/>
      <c r="I52" s="49"/>
      <c r="J52" s="49"/>
      <c r="K52" s="156"/>
      <c r="L52" s="157"/>
      <c r="M52" s="157"/>
      <c r="N52" s="158"/>
      <c r="P52" s="163"/>
      <c r="U52" s="164"/>
      <c r="V52" s="134"/>
      <c r="W52" s="125"/>
      <c r="X52" s="125"/>
      <c r="Y52" s="125"/>
      <c r="Z52" s="125"/>
      <c r="AA52" s="105"/>
      <c r="AB52" s="49"/>
      <c r="AC52" s="89"/>
      <c r="AD52" s="88"/>
      <c r="AE52" s="122"/>
      <c r="AF52" s="123"/>
      <c r="AG52" s="80" t="str">
        <f>IFERROR(VLOOKUP(AJ52:AJ57,'пр.взв'!$D$6:$Q$38,2,0),"")</f>
        <v/>
      </c>
      <c r="AH52" s="102" t="str">
        <f>IFERROR(VLOOKUP(AJ52,'пр.взв'!$D$6:$Q$38,5,0),"")</f>
        <v/>
      </c>
      <c r="AI52" s="102" t="str">
        <f>IFERROR(VLOOKUP(AJ52,'пр.взв'!$D$6:$Q$38,8,0),"")</f>
        <v/>
      </c>
      <c r="AJ52" s="103">
        <v>30.0</v>
      </c>
      <c r="AK52" s="49"/>
      <c r="AL52" s="49"/>
      <c r="AM52" s="84"/>
      <c r="AN52" s="84"/>
      <c r="AO52" s="49"/>
    </row>
    <row r="53" ht="4.5" customHeight="1">
      <c r="A53" s="63"/>
      <c r="B53" s="63"/>
      <c r="C53" s="63"/>
      <c r="D53" s="63"/>
      <c r="E53" s="91"/>
      <c r="F53" s="88"/>
      <c r="G53" s="88"/>
      <c r="H53" s="115"/>
      <c r="I53" s="49"/>
      <c r="J53" s="49"/>
      <c r="K53" s="156"/>
      <c r="L53" s="157"/>
      <c r="M53" s="157"/>
      <c r="N53" s="158"/>
      <c r="P53" s="163"/>
      <c r="U53" s="164"/>
      <c r="V53" s="134"/>
      <c r="W53" s="125"/>
      <c r="X53" s="125"/>
      <c r="Y53" s="125"/>
      <c r="Z53" s="125"/>
      <c r="AA53" s="105"/>
      <c r="AB53" s="49"/>
      <c r="AC53" s="89"/>
      <c r="AD53" s="88"/>
      <c r="AE53" s="124"/>
      <c r="AF53" s="85"/>
      <c r="AG53" s="63"/>
      <c r="AH53" s="63"/>
      <c r="AI53" s="63"/>
      <c r="AJ53" s="63"/>
      <c r="AK53" s="49"/>
      <c r="AL53" s="49"/>
      <c r="AM53" s="87"/>
      <c r="AN53" s="87"/>
      <c r="AO53" s="49"/>
    </row>
    <row r="54" ht="4.5" customHeight="1">
      <c r="A54" s="63"/>
      <c r="B54" s="63"/>
      <c r="C54" s="63"/>
      <c r="D54" s="63"/>
      <c r="E54" s="106"/>
      <c r="F54" s="88"/>
      <c r="G54" s="107"/>
      <c r="H54" s="98"/>
      <c r="I54" s="49"/>
      <c r="J54" s="49"/>
      <c r="K54" s="156"/>
      <c r="L54" s="165"/>
      <c r="M54" s="158"/>
      <c r="N54" s="158"/>
      <c r="P54" s="163"/>
      <c r="U54" s="164"/>
      <c r="V54" s="134"/>
      <c r="W54" s="125"/>
      <c r="X54" s="125"/>
      <c r="Y54" s="125"/>
      <c r="Z54" s="125"/>
      <c r="AA54" s="105"/>
      <c r="AB54" s="49"/>
      <c r="AC54" s="89"/>
      <c r="AD54" s="107"/>
      <c r="AE54" s="166"/>
      <c r="AF54" s="92"/>
      <c r="AG54" s="63"/>
      <c r="AH54" s="63"/>
      <c r="AI54" s="63"/>
      <c r="AJ54" s="63"/>
      <c r="AK54" s="49"/>
      <c r="AL54" s="49"/>
      <c r="AM54" s="77" t="s">
        <v>209</v>
      </c>
      <c r="AN54" s="78" t="str">
        <f>IF(E61=""," ",IF(E61=A58,A64,A58))</f>
        <v> </v>
      </c>
      <c r="AO54" s="49"/>
      <c r="AP54" s="47" t="str">
        <f>IF(E37=I31,"",IF(AND(E37&lt;&gt;I31,E37=A34),A40,A34))</f>
        <v/>
      </c>
      <c r="AQ54" s="47" t="str">
        <f t="shared" ref="AQ54:AR54" si="2">IF(AF37=AB31,"",IF(AND(AF37&lt;&gt;AB31,AF37=AJ34),AJ40,AJ34))</f>
        <v/>
      </c>
      <c r="AR54" s="47" t="str">
        <f t="shared" si="2"/>
        <v/>
      </c>
    </row>
    <row r="55" ht="4.5" customHeight="1">
      <c r="A55" s="63"/>
      <c r="B55" s="63"/>
      <c r="C55" s="63"/>
      <c r="D55" s="63"/>
      <c r="E55" s="88"/>
      <c r="F55" s="88"/>
      <c r="G55" s="88"/>
      <c r="H55" s="98"/>
      <c r="I55" s="49"/>
      <c r="J55" s="49"/>
      <c r="K55" s="110"/>
      <c r="L55" s="126" t="str">
        <f>IFERROR(VLOOKUP(K55,'пр.взв'!$D$6:$Q$38,2,0),"")</f>
        <v/>
      </c>
      <c r="M55" s="127"/>
      <c r="N55" s="128"/>
      <c r="P55" s="163"/>
      <c r="U55" s="164"/>
      <c r="V55" s="134"/>
      <c r="W55" s="167" t="str">
        <f>IFERROR(VLOOKUP(Z55,'пр.взв'!$D$6:$Q$39,2,0),"")</f>
        <v/>
      </c>
      <c r="X55" s="127"/>
      <c r="Y55" s="128"/>
      <c r="Z55" s="145"/>
      <c r="AA55" s="105"/>
      <c r="AB55" s="49"/>
      <c r="AC55" s="89"/>
      <c r="AD55" s="88"/>
      <c r="AE55" s="88"/>
      <c r="AF55" s="88"/>
      <c r="AG55" s="63"/>
      <c r="AH55" s="63"/>
      <c r="AI55" s="63"/>
      <c r="AJ55" s="63"/>
      <c r="AK55" s="49"/>
      <c r="AL55" s="49"/>
      <c r="AM55" s="84"/>
      <c r="AN55" s="84"/>
      <c r="AO55" s="49"/>
    </row>
    <row r="56" ht="4.5" customHeight="1">
      <c r="A56" s="63"/>
      <c r="B56" s="63"/>
      <c r="C56" s="63"/>
      <c r="D56" s="63"/>
      <c r="E56" s="88"/>
      <c r="F56" s="88"/>
      <c r="G56" s="88"/>
      <c r="H56" s="98"/>
      <c r="I56" s="49"/>
      <c r="J56" s="49"/>
      <c r="K56" s="84"/>
      <c r="N56" s="91"/>
      <c r="P56" s="168"/>
      <c r="Q56" s="169"/>
      <c r="R56" s="169"/>
      <c r="S56" s="169"/>
      <c r="T56" s="169"/>
      <c r="U56" s="170"/>
      <c r="V56" s="125"/>
      <c r="W56" s="85"/>
      <c r="Y56" s="91"/>
      <c r="Z56" s="84"/>
      <c r="AA56" s="105"/>
      <c r="AB56" s="49"/>
      <c r="AC56" s="89"/>
      <c r="AD56" s="88"/>
      <c r="AE56" s="88"/>
      <c r="AF56" s="88"/>
      <c r="AG56" s="63"/>
      <c r="AH56" s="63"/>
      <c r="AI56" s="63"/>
      <c r="AJ56" s="63"/>
      <c r="AK56" s="49"/>
      <c r="AL56" s="49"/>
      <c r="AM56" s="87"/>
      <c r="AN56" s="87"/>
      <c r="AO56" s="49"/>
    </row>
    <row r="57" ht="4.5" customHeight="1">
      <c r="A57" s="69"/>
      <c r="B57" s="69"/>
      <c r="C57" s="69"/>
      <c r="D57" s="69"/>
      <c r="E57" s="88"/>
      <c r="F57" s="88"/>
      <c r="G57" s="88"/>
      <c r="H57" s="98"/>
      <c r="I57" s="49"/>
      <c r="J57" s="49"/>
      <c r="K57" s="84"/>
      <c r="N57" s="91"/>
      <c r="O57" s="158"/>
      <c r="P57" s="134"/>
      <c r="Q57" s="134"/>
      <c r="R57" s="134"/>
      <c r="S57" s="134"/>
      <c r="T57" s="134"/>
      <c r="U57" s="134"/>
      <c r="V57" s="125"/>
      <c r="W57" s="85"/>
      <c r="Y57" s="91"/>
      <c r="Z57" s="84"/>
      <c r="AA57" s="105"/>
      <c r="AB57" s="49"/>
      <c r="AC57" s="89"/>
      <c r="AD57" s="88"/>
      <c r="AE57" s="88"/>
      <c r="AF57" s="88"/>
      <c r="AG57" s="93"/>
      <c r="AH57" s="69"/>
      <c r="AI57" s="69"/>
      <c r="AJ57" s="69"/>
      <c r="AK57" s="49"/>
      <c r="AL57" s="49"/>
      <c r="AM57" s="77" t="s">
        <v>211</v>
      </c>
      <c r="AN57" s="78" t="str">
        <f>IF(E73=""," ",IF(E73=A70,A76,A70))</f>
        <v> </v>
      </c>
      <c r="AO57" s="49"/>
      <c r="AP57" s="171" t="str">
        <f>IF(E49=I31,"",IF(AND(E49&lt;&gt;I31,E49=A46),A52,A46))</f>
        <v/>
      </c>
      <c r="AQ57" s="171">
        <f t="shared" ref="AQ57:AR57" si="3">IF(AF49=AB31,"",IF(AND(AF49&lt;&gt;AB31,AF49=AJ46),AJ52,AJ46))</f>
        <v>30</v>
      </c>
      <c r="AR57" s="171" t="str">
        <f t="shared" si="3"/>
        <v/>
      </c>
    </row>
    <row r="58" ht="4.5" customHeight="1">
      <c r="A58" s="83">
        <v>3.0</v>
      </c>
      <c r="B58" s="80" t="str">
        <f>IFERROR(VLOOKUP(A58,'пр.взв'!$D$6:$Q$38,2,0),"")</f>
        <v>ВАЛИЕВ Мансур</v>
      </c>
      <c r="C58" s="81" t="str">
        <f>IFERROR(VLOOKUP(A58,'пр.взв'!$D$6:$Q$38,5,0),"")</f>
        <v>КМС</v>
      </c>
      <c r="D58" s="81" t="str">
        <f>IFERROR(VLOOKUP(A58,'пр.взв'!$D$6:$Q$38,8,0),"")</f>
        <v>Р.Дагестан</v>
      </c>
      <c r="E58" s="49"/>
      <c r="F58" s="49"/>
      <c r="G58" s="172"/>
      <c r="H58" s="49"/>
      <c r="I58" s="172"/>
      <c r="J58" s="99"/>
      <c r="K58" s="112"/>
      <c r="N58" s="91"/>
      <c r="O58" s="158"/>
      <c r="P58" s="50" t="s">
        <v>212</v>
      </c>
      <c r="U58" s="134"/>
      <c r="V58" s="125"/>
      <c r="W58" s="85"/>
      <c r="Y58" s="91"/>
      <c r="Z58" s="155"/>
      <c r="AA58" s="105"/>
      <c r="AB58" s="172"/>
      <c r="AC58" s="89"/>
      <c r="AD58" s="172"/>
      <c r="AE58" s="172"/>
      <c r="AF58" s="49"/>
      <c r="AG58" s="82" t="str">
        <f>IFERROR(VLOOKUP(AJ58,'пр.взв'!$D$6:$Q$38,2,0),"")</f>
        <v>МЕДЖИДОВ джамбулат</v>
      </c>
      <c r="AH58" s="81" t="str">
        <f>IFERROR(VLOOKUP(AJ58,'пр.взв'!$D$6:$Q$38,5,0),"")</f>
        <v>МС</v>
      </c>
      <c r="AI58" s="81" t="str">
        <f>IFERROR(VLOOKUP(AJ58,'пр.взв'!$D$6:$Q$38,8,0),"")</f>
        <v>Костромская</v>
      </c>
      <c r="AJ58" s="83">
        <v>4.0</v>
      </c>
      <c r="AK58" s="49"/>
      <c r="AL58" s="49"/>
      <c r="AM58" s="84"/>
      <c r="AN58" s="84"/>
      <c r="AO58" s="49"/>
    </row>
    <row r="59" ht="4.5" customHeight="1">
      <c r="A59" s="63"/>
      <c r="B59" s="63"/>
      <c r="C59" s="63"/>
      <c r="D59" s="63"/>
      <c r="E59" s="49"/>
      <c r="F59" s="49"/>
      <c r="G59" s="172"/>
      <c r="H59" s="49"/>
      <c r="I59" s="172"/>
      <c r="J59" s="99"/>
      <c r="K59" s="84"/>
      <c r="N59" s="91"/>
      <c r="O59" s="158"/>
      <c r="U59" s="134"/>
      <c r="V59" s="125"/>
      <c r="W59" s="85"/>
      <c r="Y59" s="91"/>
      <c r="Z59" s="84"/>
      <c r="AA59" s="105"/>
      <c r="AB59" s="172"/>
      <c r="AC59" s="89"/>
      <c r="AD59" s="172"/>
      <c r="AE59" s="172"/>
      <c r="AF59" s="49"/>
      <c r="AG59" s="63"/>
      <c r="AH59" s="63"/>
      <c r="AI59" s="63"/>
      <c r="AJ59" s="63"/>
      <c r="AK59" s="49"/>
      <c r="AL59" s="49"/>
      <c r="AM59" s="87"/>
      <c r="AN59" s="87"/>
      <c r="AO59" s="49"/>
    </row>
    <row r="60" ht="4.5" customHeight="1">
      <c r="A60" s="63"/>
      <c r="B60" s="63"/>
      <c r="C60" s="63"/>
      <c r="D60" s="63"/>
      <c r="E60" s="49"/>
      <c r="F60" s="88"/>
      <c r="G60" s="173"/>
      <c r="H60" s="115"/>
      <c r="I60" s="174"/>
      <c r="J60" s="99"/>
      <c r="K60" s="87"/>
      <c r="L60" s="132"/>
      <c r="M60" s="132"/>
      <c r="N60" s="106"/>
      <c r="O60" s="152"/>
      <c r="U60" s="134"/>
      <c r="V60" s="125"/>
      <c r="W60" s="92"/>
      <c r="X60" s="132"/>
      <c r="Y60" s="106"/>
      <c r="Z60" s="87"/>
      <c r="AA60" s="105"/>
      <c r="AB60" s="174"/>
      <c r="AC60" s="89"/>
      <c r="AD60" s="173"/>
      <c r="AE60" s="173"/>
      <c r="AF60" s="49"/>
      <c r="AG60" s="63"/>
      <c r="AH60" s="63"/>
      <c r="AI60" s="63"/>
      <c r="AJ60" s="63"/>
      <c r="AK60" s="49"/>
      <c r="AL60" s="49"/>
      <c r="AM60" s="77" t="s">
        <v>213</v>
      </c>
      <c r="AN60" s="78">
        <f>IF(E85=""," ",IF(E85=A82,A88,A82))</f>
        <v>7</v>
      </c>
      <c r="AO60" s="49"/>
      <c r="AP60" s="47" t="str">
        <f>IF(I79=E61,"",IF(E61=A58,A64,A58))</f>
        <v/>
      </c>
      <c r="AQ60" s="47" t="str">
        <f t="shared" ref="AQ60:AR60" si="4">IF(AF61=AB79,"",IF(AND(AF61&lt;&gt;AB79,AJ64=AF61),AJ58,AJ64))</f>
        <v/>
      </c>
      <c r="AR60" s="47" t="str">
        <f t="shared" si="4"/>
        <v/>
      </c>
    </row>
    <row r="61" ht="4.5" customHeight="1">
      <c r="A61" s="63"/>
      <c r="B61" s="63"/>
      <c r="C61" s="63"/>
      <c r="D61" s="63"/>
      <c r="E61" s="90"/>
      <c r="F61" s="88"/>
      <c r="G61" s="49"/>
      <c r="H61" s="115"/>
      <c r="I61" s="174"/>
      <c r="J61" s="99"/>
      <c r="K61" s="175"/>
      <c r="L61" s="176"/>
      <c r="M61" s="176"/>
      <c r="N61" s="158"/>
      <c r="O61" s="152"/>
      <c r="U61" s="134"/>
      <c r="V61" s="125"/>
      <c r="W61" s="125"/>
      <c r="X61" s="125"/>
      <c r="Y61" s="125"/>
      <c r="Z61" s="125"/>
      <c r="AA61" s="105"/>
      <c r="AB61" s="174"/>
      <c r="AC61" s="89"/>
      <c r="AD61" s="49"/>
      <c r="AE61" s="49"/>
      <c r="AF61" s="79"/>
      <c r="AG61" s="63"/>
      <c r="AH61" s="63"/>
      <c r="AI61" s="63"/>
      <c r="AJ61" s="63"/>
      <c r="AK61" s="49"/>
      <c r="AL61" s="49"/>
      <c r="AM61" s="84"/>
      <c r="AN61" s="84"/>
      <c r="AO61" s="49"/>
    </row>
    <row r="62" ht="4.5" customHeight="1">
      <c r="A62" s="63"/>
      <c r="B62" s="63"/>
      <c r="C62" s="63"/>
      <c r="D62" s="63"/>
      <c r="E62" s="91"/>
      <c r="F62" s="88"/>
      <c r="G62" s="49"/>
      <c r="H62" s="115"/>
      <c r="I62" s="174"/>
      <c r="J62" s="99"/>
      <c r="K62" s="175"/>
      <c r="L62" s="176"/>
      <c r="M62" s="176"/>
      <c r="N62" s="158"/>
      <c r="O62" s="134" t="str">
        <f>AN99</f>
        <v> </v>
      </c>
      <c r="P62" s="177" t="str">
        <f>IFERROR(VLOOKUP(O62,'пр.взв'!$D$6:$Q$39,2,0),"")</f>
        <v/>
      </c>
      <c r="Q62" s="178"/>
      <c r="R62" s="178"/>
      <c r="S62" s="178"/>
      <c r="T62" s="178"/>
      <c r="U62" s="179"/>
      <c r="V62" s="125"/>
      <c r="W62" s="125"/>
      <c r="X62" s="125"/>
      <c r="Y62" s="125"/>
      <c r="Z62" s="125"/>
      <c r="AA62" s="105"/>
      <c r="AB62" s="174"/>
      <c r="AC62" s="89"/>
      <c r="AD62" s="49"/>
      <c r="AE62" s="49"/>
      <c r="AF62" s="85"/>
      <c r="AG62" s="63"/>
      <c r="AH62" s="63"/>
      <c r="AI62" s="63"/>
      <c r="AJ62" s="63"/>
      <c r="AK62" s="49"/>
      <c r="AL62" s="49"/>
      <c r="AM62" s="87"/>
      <c r="AN62" s="87"/>
      <c r="AO62" s="49"/>
    </row>
    <row r="63" ht="4.5" customHeight="1">
      <c r="A63" s="93"/>
      <c r="B63" s="93"/>
      <c r="C63" s="93"/>
      <c r="D63" s="93"/>
      <c r="E63" s="91"/>
      <c r="F63" s="88"/>
      <c r="G63" s="49"/>
      <c r="H63" s="115"/>
      <c r="I63" s="174"/>
      <c r="J63" s="99"/>
      <c r="K63" s="175"/>
      <c r="L63" s="176"/>
      <c r="M63" s="176"/>
      <c r="N63" s="158"/>
      <c r="P63" s="180"/>
      <c r="U63" s="181"/>
      <c r="V63" s="125"/>
      <c r="W63" s="125"/>
      <c r="X63" s="125"/>
      <c r="Y63" s="125"/>
      <c r="Z63" s="125"/>
      <c r="AA63" s="105"/>
      <c r="AB63" s="174"/>
      <c r="AC63" s="89"/>
      <c r="AD63" s="49"/>
      <c r="AE63" s="49"/>
      <c r="AF63" s="85"/>
      <c r="AG63" s="93"/>
      <c r="AH63" s="93"/>
      <c r="AI63" s="93"/>
      <c r="AJ63" s="93"/>
      <c r="AK63" s="49"/>
      <c r="AL63" s="49"/>
      <c r="AM63" s="77" t="s">
        <v>213</v>
      </c>
      <c r="AN63" s="78">
        <f>IF(E97=""," ",IF(E97=A94,A100,A94))</f>
        <v>31</v>
      </c>
      <c r="AO63" s="49"/>
      <c r="AP63" s="47" t="str">
        <f>IF(I79=E73,"",IF(E73=A70,A76,A70))</f>
        <v/>
      </c>
      <c r="AQ63" s="47" t="str">
        <f t="shared" ref="AQ63:AR63" si="5">IF(AF73=AB$79,"",IF(AND(AF73&lt;&gt;AB$79,AF73=AJ70),AJ76,AJ70))</f>
        <v/>
      </c>
      <c r="AR63" s="47" t="str">
        <f t="shared" si="5"/>
        <v/>
      </c>
    </row>
    <row r="64" ht="4.5" customHeight="1">
      <c r="A64" s="103">
        <v>19.0</v>
      </c>
      <c r="B64" s="95" t="str">
        <f>IFERROR(VLOOKUP(A64,'пр.взв'!$D$6:$Q$38,2,0),"")</f>
        <v>СИНЕПУП Ярослав</v>
      </c>
      <c r="C64" s="96" t="str">
        <f>IFERROR(VLOOKUP(A64,'пр.взв'!$D$6:$Q$38,5,0),"")</f>
        <v>КМС</v>
      </c>
      <c r="D64" s="96" t="str">
        <f>IFERROR(VLOOKUP(A64,'пр.взв'!$D$6:$Q$38,8,0),"")</f>
        <v>Калужская</v>
      </c>
      <c r="E64" s="140"/>
      <c r="F64" s="88"/>
      <c r="G64" s="88"/>
      <c r="H64" s="115"/>
      <c r="I64" s="174"/>
      <c r="J64" s="99"/>
      <c r="K64" s="175"/>
      <c r="L64" s="176"/>
      <c r="M64" s="176"/>
      <c r="N64" s="158"/>
      <c r="P64" s="180"/>
      <c r="U64" s="181"/>
      <c r="V64" s="125"/>
      <c r="W64" s="125"/>
      <c r="X64" s="125"/>
      <c r="Y64" s="125"/>
      <c r="Z64" s="125"/>
      <c r="AA64" s="105"/>
      <c r="AB64" s="174"/>
      <c r="AC64" s="89"/>
      <c r="AD64" s="88"/>
      <c r="AE64" s="182"/>
      <c r="AF64" s="143"/>
      <c r="AG64" s="80" t="str">
        <f>IFERROR(VLOOKUP(AJ64:AJ69,'пр.взв'!$D$6:$Q$38,2,0),"")</f>
        <v>БАГИЯН Владислав</v>
      </c>
      <c r="AH64" s="102" t="str">
        <f>IFERROR(VLOOKUP(AJ64,'пр.взв'!$D$6:$Q$38,5,0),"")</f>
        <v>МС</v>
      </c>
      <c r="AI64" s="102" t="str">
        <f>IFERROR(VLOOKUP(AJ64,'пр.взв'!$D$6:$Q$38,8,0),"")</f>
        <v>Самарская</v>
      </c>
      <c r="AJ64" s="103">
        <v>20.0</v>
      </c>
      <c r="AK64" s="49"/>
      <c r="AL64" s="49"/>
      <c r="AM64" s="84"/>
      <c r="AN64" s="84"/>
      <c r="AO64" s="49"/>
    </row>
    <row r="65" ht="4.5" customHeight="1">
      <c r="A65" s="63"/>
      <c r="B65" s="63"/>
      <c r="C65" s="63"/>
      <c r="D65" s="63"/>
      <c r="E65" s="91"/>
      <c r="F65" s="104"/>
      <c r="G65" s="88"/>
      <c r="H65" s="98"/>
      <c r="I65" s="99"/>
      <c r="J65" s="174"/>
      <c r="K65" s="183"/>
      <c r="L65" s="165"/>
      <c r="M65" s="165"/>
      <c r="N65" s="165"/>
      <c r="P65" s="180"/>
      <c r="U65" s="181"/>
      <c r="V65" s="125"/>
      <c r="W65" s="125"/>
      <c r="X65" s="125"/>
      <c r="Y65" s="125"/>
      <c r="Z65" s="125"/>
      <c r="AA65" s="105"/>
      <c r="AB65" s="99"/>
      <c r="AC65" s="89"/>
      <c r="AD65" s="88"/>
      <c r="AE65" s="108"/>
      <c r="AF65" s="85"/>
      <c r="AG65" s="63"/>
      <c r="AH65" s="63"/>
      <c r="AI65" s="63"/>
      <c r="AJ65" s="63"/>
      <c r="AK65" s="49"/>
      <c r="AL65" s="49"/>
      <c r="AM65" s="87"/>
      <c r="AN65" s="87"/>
      <c r="AO65" s="49"/>
    </row>
    <row r="66" ht="4.5" customHeight="1">
      <c r="A66" s="63"/>
      <c r="B66" s="63"/>
      <c r="C66" s="63"/>
      <c r="D66" s="63"/>
      <c r="E66" s="106"/>
      <c r="F66" s="107"/>
      <c r="G66" s="108"/>
      <c r="H66" s="98"/>
      <c r="I66" s="99"/>
      <c r="J66" s="174"/>
      <c r="K66" s="144"/>
      <c r="L66" s="130"/>
      <c r="M66" s="130"/>
      <c r="N66" s="130"/>
      <c r="P66" s="180"/>
      <c r="U66" s="181"/>
      <c r="V66" s="125"/>
      <c r="W66" s="125"/>
      <c r="X66" s="125"/>
      <c r="Y66" s="125"/>
      <c r="Z66" s="125"/>
      <c r="AA66" s="105"/>
      <c r="AB66" s="99"/>
      <c r="AC66" s="89"/>
      <c r="AD66" s="88"/>
      <c r="AE66" s="118"/>
      <c r="AF66" s="92"/>
      <c r="AG66" s="63"/>
      <c r="AH66" s="63"/>
      <c r="AI66" s="63"/>
      <c r="AJ66" s="63"/>
      <c r="AK66" s="49"/>
      <c r="AL66" s="49"/>
      <c r="AM66" s="77" t="s">
        <v>213</v>
      </c>
      <c r="AN66" s="78" t="str">
        <f>IF(AF13=""," ",IF(AF13=AJ10,AJ16,AJ10))</f>
        <v> </v>
      </c>
      <c r="AO66" s="49"/>
      <c r="AP66" s="47">
        <f>IF(I79=E85,"",IF(E85=A82,A88,A82))</f>
        <v>7</v>
      </c>
      <c r="AQ66" s="47" t="str">
        <f t="shared" ref="AQ66:AR66" si="6">IF(AF85=AB$79,"",IF(AND(AF85&lt;&gt;AB$79,AF85=AJ82),AJ88,AJ82))</f>
        <v/>
      </c>
      <c r="AR66" s="47" t="str">
        <f t="shared" si="6"/>
        <v/>
      </c>
    </row>
    <row r="67" ht="4.5" customHeight="1">
      <c r="A67" s="63"/>
      <c r="B67" s="63"/>
      <c r="C67" s="63"/>
      <c r="D67" s="63"/>
      <c r="E67" s="88"/>
      <c r="F67" s="107"/>
      <c r="G67" s="110"/>
      <c r="H67" s="99"/>
      <c r="I67" s="67"/>
      <c r="J67" s="99"/>
      <c r="K67" s="144"/>
      <c r="L67" s="130"/>
      <c r="M67" s="130"/>
      <c r="N67" s="130"/>
      <c r="P67" s="184"/>
      <c r="Q67" s="185"/>
      <c r="R67" s="185"/>
      <c r="S67" s="185"/>
      <c r="T67" s="185"/>
      <c r="U67" s="186"/>
      <c r="V67" s="125"/>
      <c r="W67" s="125"/>
      <c r="X67" s="125"/>
      <c r="Y67" s="125"/>
      <c r="Z67" s="125"/>
      <c r="AA67" s="105"/>
      <c r="AB67" s="67"/>
      <c r="AC67" s="89"/>
      <c r="AD67" s="110"/>
      <c r="AE67" s="111"/>
      <c r="AF67" s="88"/>
      <c r="AG67" s="63"/>
      <c r="AH67" s="63"/>
      <c r="AI67" s="63"/>
      <c r="AJ67" s="63"/>
      <c r="AK67" s="49"/>
      <c r="AL67" s="49"/>
      <c r="AM67" s="84"/>
      <c r="AN67" s="84"/>
      <c r="AO67" s="49"/>
    </row>
    <row r="68" ht="4.5" customHeight="1">
      <c r="A68" s="63"/>
      <c r="B68" s="63"/>
      <c r="C68" s="63"/>
      <c r="D68" s="63"/>
      <c r="E68" s="88"/>
      <c r="F68" s="107"/>
      <c r="G68" s="84"/>
      <c r="H68" s="99"/>
      <c r="I68" s="67"/>
      <c r="J68" s="99"/>
      <c r="K68" s="144"/>
      <c r="L68" s="130"/>
      <c r="M68" s="130"/>
      <c r="N68" s="130"/>
      <c r="O68" s="152"/>
      <c r="P68" s="134"/>
      <c r="Q68" s="134"/>
      <c r="R68" s="134"/>
      <c r="S68" s="134"/>
      <c r="T68" s="134"/>
      <c r="U68" s="134"/>
      <c r="V68" s="125"/>
      <c r="W68" s="125"/>
      <c r="X68" s="125"/>
      <c r="Y68" s="125"/>
      <c r="Z68" s="125"/>
      <c r="AA68" s="105"/>
      <c r="AB68" s="67"/>
      <c r="AC68" s="89"/>
      <c r="AD68" s="84"/>
      <c r="AE68" s="111"/>
      <c r="AF68" s="88"/>
      <c r="AG68" s="63"/>
      <c r="AH68" s="63"/>
      <c r="AI68" s="63"/>
      <c r="AJ68" s="63"/>
      <c r="AK68" s="49"/>
      <c r="AL68" s="49"/>
      <c r="AM68" s="87"/>
      <c r="AN68" s="87"/>
      <c r="AO68" s="49"/>
    </row>
    <row r="69" ht="4.5" customHeight="1">
      <c r="A69" s="69"/>
      <c r="B69" s="69"/>
      <c r="C69" s="69"/>
      <c r="D69" s="69"/>
      <c r="E69" s="88"/>
      <c r="F69" s="107"/>
      <c r="G69" s="84"/>
      <c r="H69" s="99"/>
      <c r="I69" s="67"/>
      <c r="J69" s="99"/>
      <c r="K69" s="144"/>
      <c r="L69" s="130"/>
      <c r="M69" s="130"/>
      <c r="N69" s="130"/>
      <c r="O69" s="152"/>
      <c r="P69" s="50" t="s">
        <v>212</v>
      </c>
      <c r="U69" s="134"/>
      <c r="V69" s="125"/>
      <c r="W69" s="125"/>
      <c r="X69" s="125"/>
      <c r="Y69" s="125"/>
      <c r="Z69" s="125"/>
      <c r="AA69" s="105"/>
      <c r="AB69" s="67"/>
      <c r="AC69" s="89"/>
      <c r="AD69" s="84"/>
      <c r="AE69" s="111"/>
      <c r="AF69" s="88"/>
      <c r="AG69" s="93"/>
      <c r="AH69" s="69"/>
      <c r="AI69" s="69"/>
      <c r="AJ69" s="69"/>
      <c r="AK69" s="49"/>
      <c r="AL69" s="49"/>
      <c r="AM69" s="77" t="s">
        <v>213</v>
      </c>
      <c r="AN69" s="78" t="str">
        <f>IF(AF25=""," ",IF(AF25=AJ22,AJ28,AJ22))</f>
        <v> </v>
      </c>
      <c r="AO69" s="49"/>
      <c r="AP69" s="47">
        <f>IF(I79=E97,"",IF(E97=A94,A100,A94))</f>
        <v>31</v>
      </c>
      <c r="AQ69" s="47">
        <f>IF(AF97=AB$79,"",IF(AND(AF97&lt;&gt;AB$79,AF97=AJ94),AJ100,AJ94))</f>
        <v>32</v>
      </c>
    </row>
    <row r="70" ht="4.5" customHeight="1">
      <c r="A70" s="79">
        <v>11.0</v>
      </c>
      <c r="B70" s="80" t="str">
        <f>IFERROR(VLOOKUP(A70,'пр.взв'!$D$6:$Q$38,2,0),"")</f>
        <v>РУСТАМОВ Солтан</v>
      </c>
      <c r="C70" s="81" t="str">
        <f>IFERROR(VLOOKUP(A70,'пр.взв'!$D$6:$Q$38,5,0),"")</f>
        <v>КМС</v>
      </c>
      <c r="D70" s="81" t="str">
        <f>IFERROR(VLOOKUP(A70,'пр.взв'!$D$6:$Q$38,8,0),"")</f>
        <v>Санкт-Петербург</v>
      </c>
      <c r="E70" s="49"/>
      <c r="F70" s="88"/>
      <c r="G70" s="187"/>
      <c r="H70" s="113"/>
      <c r="I70" s="111"/>
      <c r="J70" s="99"/>
      <c r="K70" s="144"/>
      <c r="L70" s="130"/>
      <c r="M70" s="130"/>
      <c r="N70" s="130"/>
      <c r="O70" s="152"/>
      <c r="U70" s="134"/>
      <c r="V70" s="125"/>
      <c r="W70" s="125"/>
      <c r="X70" s="125"/>
      <c r="Y70" s="125"/>
      <c r="Z70" s="125"/>
      <c r="AA70" s="105"/>
      <c r="AB70" s="67"/>
      <c r="AC70" s="100"/>
      <c r="AD70" s="187"/>
      <c r="AE70" s="111"/>
      <c r="AF70" s="49"/>
      <c r="AG70" s="82" t="str">
        <f>IFERROR(VLOOKUP(AJ70,'пр.взв'!$D$6:$Q$38,2,0),"")</f>
        <v>МАНУКЯН Аркади</v>
      </c>
      <c r="AH70" s="81" t="str">
        <f>IFERROR(VLOOKUP(AJ70,'пр.взв'!$D$6:$Q$38,5,0),"")</f>
        <v>КМС</v>
      </c>
      <c r="AI70" s="81" t="str">
        <f>IFERROR(VLOOKUP(AJ70,'пр.взв'!$D$6:$Q$38,8,0),"")</f>
        <v>Челябинская</v>
      </c>
      <c r="AJ70" s="83">
        <v>12.0</v>
      </c>
      <c r="AK70" s="49"/>
      <c r="AL70" s="49"/>
      <c r="AM70" s="84"/>
      <c r="AN70" s="84"/>
      <c r="AO70" s="116" t="str">
        <f>IF(AND(OR(AF60=AA76,AF71=AA76),AF81=AC84),AF89,IF(AND(OR(AF60=AA76,AF71=AA76),AF89=AC84),AF81,IF(AF60=AC67,AF71,AF60)))</f>
        <v/>
      </c>
    </row>
    <row r="71" ht="4.5" customHeight="1">
      <c r="A71" s="85"/>
      <c r="B71" s="63"/>
      <c r="C71" s="63"/>
      <c r="D71" s="63"/>
      <c r="E71" s="49"/>
      <c r="F71" s="88"/>
      <c r="G71" s="84"/>
      <c r="H71" s="98"/>
      <c r="I71" s="111"/>
      <c r="J71" s="99"/>
      <c r="K71" s="133"/>
      <c r="L71" s="49"/>
      <c r="M71" s="86"/>
      <c r="N71" s="86"/>
      <c r="O71" s="152"/>
      <c r="U71" s="134"/>
      <c r="V71" s="125"/>
      <c r="W71" s="125"/>
      <c r="X71" s="125"/>
      <c r="Y71" s="125"/>
      <c r="Z71" s="125"/>
      <c r="AA71" s="105"/>
      <c r="AB71" s="67"/>
      <c r="AC71" s="105"/>
      <c r="AD71" s="84"/>
      <c r="AE71" s="111"/>
      <c r="AF71" s="49"/>
      <c r="AG71" s="63"/>
      <c r="AH71" s="63"/>
      <c r="AI71" s="63"/>
      <c r="AJ71" s="63"/>
      <c r="AK71" s="49"/>
      <c r="AL71" s="49"/>
      <c r="AM71" s="87"/>
      <c r="AN71" s="87"/>
      <c r="AO71" s="49"/>
    </row>
    <row r="72" ht="4.5" customHeight="1">
      <c r="A72" s="85"/>
      <c r="B72" s="63"/>
      <c r="C72" s="63"/>
      <c r="D72" s="63"/>
      <c r="E72" s="67"/>
      <c r="F72" s="114"/>
      <c r="G72" s="87"/>
      <c r="H72" s="115"/>
      <c r="I72" s="111"/>
      <c r="J72" s="99"/>
      <c r="K72" s="133"/>
      <c r="L72" s="49"/>
      <c r="M72" s="86"/>
      <c r="N72" s="86"/>
      <c r="O72" s="152"/>
      <c r="U72" s="134"/>
      <c r="V72" s="125"/>
      <c r="W72" s="125"/>
      <c r="X72" s="125"/>
      <c r="Y72" s="125"/>
      <c r="Z72" s="125"/>
      <c r="AA72" s="105"/>
      <c r="AB72" s="67"/>
      <c r="AC72" s="105"/>
      <c r="AD72" s="87"/>
      <c r="AE72" s="111"/>
      <c r="AF72" s="67"/>
      <c r="AG72" s="63"/>
      <c r="AH72" s="63"/>
      <c r="AI72" s="63"/>
      <c r="AJ72" s="63"/>
      <c r="AK72" s="49"/>
      <c r="AL72" s="49"/>
      <c r="AM72" s="77" t="s">
        <v>213</v>
      </c>
      <c r="AN72" s="78" t="str">
        <f>IF(AF37=""," ",IF(AF37=AJ34,AJ40,AJ34))</f>
        <v> </v>
      </c>
      <c r="AO72" s="49"/>
      <c r="AP72" s="188" t="s">
        <v>214</v>
      </c>
    </row>
    <row r="73" ht="4.5" customHeight="1">
      <c r="A73" s="85"/>
      <c r="B73" s="63"/>
      <c r="C73" s="63"/>
      <c r="D73" s="63"/>
      <c r="E73" s="117"/>
      <c r="F73" s="88"/>
      <c r="G73" s="108"/>
      <c r="H73" s="115"/>
      <c r="I73" s="111"/>
      <c r="J73" s="99"/>
      <c r="K73" s="133"/>
      <c r="L73" s="49"/>
      <c r="M73" s="86"/>
      <c r="N73" s="86"/>
      <c r="O73" s="134" t="str">
        <f>AN102</f>
        <v> </v>
      </c>
      <c r="P73" s="177" t="str">
        <f>IFERROR(VLOOKUP(O73,'пр.взв'!$D$6:$Q$39,2,0),"")</f>
        <v/>
      </c>
      <c r="Q73" s="178"/>
      <c r="R73" s="178"/>
      <c r="S73" s="178"/>
      <c r="T73" s="178"/>
      <c r="U73" s="179"/>
      <c r="V73" s="125"/>
      <c r="W73" s="125"/>
      <c r="X73" s="125"/>
      <c r="Y73" s="125"/>
      <c r="Z73" s="125"/>
      <c r="AA73" s="105"/>
      <c r="AB73" s="67"/>
      <c r="AC73" s="105"/>
      <c r="AD73" s="88"/>
      <c r="AE73" s="118"/>
      <c r="AF73" s="94"/>
      <c r="AG73" s="63"/>
      <c r="AH73" s="63"/>
      <c r="AI73" s="63"/>
      <c r="AJ73" s="63"/>
      <c r="AK73" s="49"/>
      <c r="AL73" s="49"/>
      <c r="AM73" s="84"/>
      <c r="AN73" s="84"/>
      <c r="AO73" s="49"/>
    </row>
    <row r="74" ht="4.5" customHeight="1">
      <c r="A74" s="85"/>
      <c r="B74" s="63"/>
      <c r="C74" s="63"/>
      <c r="D74" s="63"/>
      <c r="E74" s="91"/>
      <c r="F74" s="88"/>
      <c r="G74" s="108"/>
      <c r="H74" s="115"/>
      <c r="I74" s="111"/>
      <c r="J74" s="99"/>
      <c r="K74" s="133"/>
      <c r="L74" s="49"/>
      <c r="M74" s="86"/>
      <c r="N74" s="86"/>
      <c r="P74" s="180"/>
      <c r="U74" s="181"/>
      <c r="V74" s="134"/>
      <c r="W74" s="125"/>
      <c r="X74" s="125"/>
      <c r="Y74" s="125"/>
      <c r="Z74" s="125"/>
      <c r="AA74" s="105"/>
      <c r="AB74" s="67"/>
      <c r="AC74" s="105"/>
      <c r="AD74" s="88"/>
      <c r="AE74" s="118"/>
      <c r="AF74" s="85"/>
      <c r="AG74" s="63"/>
      <c r="AH74" s="63"/>
      <c r="AI74" s="63"/>
      <c r="AJ74" s="63"/>
      <c r="AK74" s="49"/>
      <c r="AL74" s="49"/>
      <c r="AM74" s="87"/>
      <c r="AN74" s="87"/>
      <c r="AO74" s="49"/>
    </row>
    <row r="75" ht="4.5" customHeight="1">
      <c r="A75" s="92"/>
      <c r="B75" s="93"/>
      <c r="C75" s="93"/>
      <c r="D75" s="93"/>
      <c r="E75" s="91"/>
      <c r="F75" s="120"/>
      <c r="G75" s="88"/>
      <c r="H75" s="115"/>
      <c r="I75" s="111"/>
      <c r="J75" s="99"/>
      <c r="K75" s="189"/>
      <c r="L75" s="99"/>
      <c r="M75" s="86"/>
      <c r="N75" s="86"/>
      <c r="P75" s="180"/>
      <c r="U75" s="181"/>
      <c r="V75" s="134"/>
      <c r="W75" s="125"/>
      <c r="X75" s="125"/>
      <c r="Y75" s="125"/>
      <c r="Z75" s="125"/>
      <c r="AA75" s="105"/>
      <c r="AB75" s="67"/>
      <c r="AC75" s="105"/>
      <c r="AD75" s="88"/>
      <c r="AE75" s="118"/>
      <c r="AF75" s="85"/>
      <c r="AG75" s="93"/>
      <c r="AH75" s="93"/>
      <c r="AI75" s="93"/>
      <c r="AJ75" s="93"/>
      <c r="AK75" s="49"/>
      <c r="AL75" s="49"/>
      <c r="AM75" s="77" t="s">
        <v>213</v>
      </c>
      <c r="AN75" s="78">
        <f>IF(AF49=""," ",IF(AF49=AJ46,AJ52,AJ46))</f>
        <v>30</v>
      </c>
      <c r="AO75" s="49"/>
      <c r="AP75" s="47" t="str">
        <f t="shared" ref="AP75:AQ75" si="7">IF(AP48="",AP51,AP48)</f>
        <v/>
      </c>
      <c r="AQ75" s="47" t="str">
        <f t="shared" si="7"/>
        <v/>
      </c>
    </row>
    <row r="76" ht="4.5" customHeight="1">
      <c r="A76" s="94">
        <v>27.0</v>
      </c>
      <c r="B76" s="95" t="str">
        <f>IFERROR(VLOOKUP(A76,'пр.взв'!$D$6:$Q$38,2,0),"")</f>
        <v>МАГОМЕДОВ Ибрагим</v>
      </c>
      <c r="C76" s="96" t="str">
        <f>IFERROR(VLOOKUP(A76,'пр.взв'!$D$6:$Q$38,5,0),"")</f>
        <v>КМС</v>
      </c>
      <c r="D76" s="96" t="str">
        <f>IFERROR(VLOOKUP(A76,'пр.взв'!$D$6:$Q$38,8,0),"")</f>
        <v>Красноярский</v>
      </c>
      <c r="E76" s="121"/>
      <c r="F76" s="88"/>
      <c r="G76" s="88"/>
      <c r="H76" s="88"/>
      <c r="I76" s="108"/>
      <c r="J76" s="99"/>
      <c r="K76" s="189"/>
      <c r="L76" s="99"/>
      <c r="M76" s="86"/>
      <c r="N76" s="86"/>
      <c r="P76" s="180"/>
      <c r="U76" s="181"/>
      <c r="V76" s="134"/>
      <c r="W76" s="67"/>
      <c r="X76" s="67"/>
      <c r="Y76" s="67"/>
      <c r="Z76" s="67"/>
      <c r="AA76" s="105"/>
      <c r="AB76" s="88"/>
      <c r="AC76" s="105"/>
      <c r="AD76" s="88"/>
      <c r="AE76" s="122"/>
      <c r="AF76" s="190"/>
      <c r="AG76" s="80" t="str">
        <f>IFERROR(VLOOKUP(AJ76:AJ81,'пр.взв'!$D$6:$Q$38,2,0),"")</f>
        <v>ТАРАНОВ Лев</v>
      </c>
      <c r="AH76" s="102" t="str">
        <f>IFERROR(VLOOKUP(AJ76,'пр.взв'!$D$6:$Q$38,5,0),"")</f>
        <v>МС</v>
      </c>
      <c r="AI76" s="102" t="str">
        <f>IFERROR(VLOOKUP(AJ76,'пр.взв'!$D$6:$Q$38,8,0),"")</f>
        <v>Санкт-Петербург</v>
      </c>
      <c r="AJ76" s="103">
        <v>28.0</v>
      </c>
      <c r="AK76" s="49"/>
      <c r="AL76" s="49"/>
      <c r="AM76" s="84"/>
      <c r="AN76" s="84"/>
    </row>
    <row r="77" ht="4.5" customHeight="1">
      <c r="A77" s="85"/>
      <c r="B77" s="63"/>
      <c r="C77" s="63"/>
      <c r="D77" s="63"/>
      <c r="E77" s="91"/>
      <c r="F77" s="88"/>
      <c r="G77" s="88"/>
      <c r="H77" s="88"/>
      <c r="I77" s="108"/>
      <c r="J77" s="99"/>
      <c r="K77" s="189"/>
      <c r="L77" s="99"/>
      <c r="M77" s="86"/>
      <c r="N77" s="86"/>
      <c r="P77" s="180"/>
      <c r="U77" s="181"/>
      <c r="V77" s="134"/>
      <c r="W77" s="67"/>
      <c r="X77" s="67"/>
      <c r="Y77" s="67"/>
      <c r="Z77" s="67"/>
      <c r="AA77" s="105"/>
      <c r="AB77" s="88"/>
      <c r="AC77" s="105"/>
      <c r="AD77" s="88"/>
      <c r="AE77" s="124"/>
      <c r="AF77" s="85"/>
      <c r="AG77" s="63"/>
      <c r="AH77" s="63"/>
      <c r="AI77" s="63"/>
      <c r="AJ77" s="63"/>
      <c r="AK77" s="49"/>
      <c r="AL77" s="49"/>
      <c r="AM77" s="87"/>
      <c r="AN77" s="87"/>
    </row>
    <row r="78" ht="4.5" customHeight="1">
      <c r="A78" s="85"/>
      <c r="B78" s="63"/>
      <c r="C78" s="63"/>
      <c r="D78" s="63"/>
      <c r="E78" s="106"/>
      <c r="F78" s="88"/>
      <c r="G78" s="88"/>
      <c r="H78" s="88"/>
      <c r="I78" s="108"/>
      <c r="J78" s="99"/>
      <c r="K78" s="189"/>
      <c r="L78" s="99"/>
      <c r="M78" s="86"/>
      <c r="N78" s="86"/>
      <c r="P78" s="184"/>
      <c r="Q78" s="185"/>
      <c r="R78" s="185"/>
      <c r="S78" s="185"/>
      <c r="T78" s="185"/>
      <c r="U78" s="186"/>
      <c r="V78" s="134"/>
      <c r="W78" s="67"/>
      <c r="X78" s="67"/>
      <c r="Y78" s="67"/>
      <c r="Z78" s="67"/>
      <c r="AA78" s="105"/>
      <c r="AB78" s="88"/>
      <c r="AC78" s="105"/>
      <c r="AD78" s="88"/>
      <c r="AE78" s="124"/>
      <c r="AF78" s="92"/>
      <c r="AG78" s="63"/>
      <c r="AH78" s="63"/>
      <c r="AI78" s="63"/>
      <c r="AJ78" s="63"/>
      <c r="AK78" s="49"/>
      <c r="AL78" s="49"/>
      <c r="AM78" s="77" t="s">
        <v>211</v>
      </c>
      <c r="AN78" s="78" t="str">
        <f>IF(AF61=""," ",IF(AF61=AJ58,AJ64,AJ58))</f>
        <v> </v>
      </c>
      <c r="AP78" s="47" t="str">
        <f t="shared" ref="AP78:AQ78" si="8">IF(OR(AP48="",AP51=""),AP54,AP51)</f>
        <v/>
      </c>
      <c r="AQ78" s="47" t="str">
        <f t="shared" si="8"/>
        <v/>
      </c>
    </row>
    <row r="79" ht="4.5" customHeight="1">
      <c r="A79" s="85"/>
      <c r="B79" s="63"/>
      <c r="C79" s="63"/>
      <c r="D79" s="63"/>
      <c r="E79" s="88"/>
      <c r="F79" s="88"/>
      <c r="G79" s="88"/>
      <c r="H79" s="88"/>
      <c r="I79" s="145"/>
      <c r="J79" s="126"/>
      <c r="K79" s="127"/>
      <c r="L79" s="128"/>
      <c r="M79" s="86"/>
      <c r="N79" s="86"/>
      <c r="O79" s="134"/>
      <c r="P79" s="134"/>
      <c r="Q79" s="134"/>
      <c r="R79" s="134"/>
      <c r="S79" s="134"/>
      <c r="T79" s="134"/>
      <c r="U79" s="134"/>
      <c r="V79" s="134"/>
      <c r="W79" s="67"/>
      <c r="X79" s="129" t="str">
        <f>IFERROR(VLOOKUP(AB79,'пр.взв'!$D$6:$Q$39,2,0),"")</f>
        <v/>
      </c>
      <c r="Y79" s="127"/>
      <c r="Z79" s="127"/>
      <c r="AA79" s="128"/>
      <c r="AB79" s="145"/>
      <c r="AC79" s="89"/>
      <c r="AD79" s="88"/>
      <c r="AE79" s="124"/>
      <c r="AF79" s="88"/>
      <c r="AG79" s="63"/>
      <c r="AH79" s="63"/>
      <c r="AI79" s="63"/>
      <c r="AJ79" s="63"/>
      <c r="AK79" s="49"/>
      <c r="AL79" s="49"/>
      <c r="AM79" s="84"/>
      <c r="AN79" s="84"/>
    </row>
    <row r="80" ht="4.5" customHeight="1">
      <c r="A80" s="85"/>
      <c r="B80" s="63"/>
      <c r="C80" s="63"/>
      <c r="D80" s="63"/>
      <c r="E80" s="191"/>
      <c r="F80" s="191"/>
      <c r="G80" s="88"/>
      <c r="H80" s="88"/>
      <c r="I80" s="84"/>
      <c r="L80" s="91"/>
      <c r="M80" s="86"/>
      <c r="N80" s="86"/>
      <c r="O80" s="134"/>
      <c r="P80" s="134"/>
      <c r="Q80" s="134"/>
      <c r="R80" s="134"/>
      <c r="S80" s="134"/>
      <c r="T80" s="134"/>
      <c r="U80" s="134"/>
      <c r="V80" s="134"/>
      <c r="W80" s="67"/>
      <c r="X80" s="85"/>
      <c r="AA80" s="91"/>
      <c r="AB80" s="84"/>
      <c r="AC80" s="89"/>
      <c r="AD80" s="88"/>
      <c r="AE80" s="124"/>
      <c r="AF80" s="191"/>
      <c r="AG80" s="63"/>
      <c r="AH80" s="63"/>
      <c r="AI80" s="63"/>
      <c r="AJ80" s="63"/>
      <c r="AK80" s="49"/>
      <c r="AL80" s="49"/>
      <c r="AM80" s="87"/>
      <c r="AN80" s="87"/>
    </row>
    <row r="81" ht="4.5" customHeight="1">
      <c r="A81" s="92"/>
      <c r="B81" s="69"/>
      <c r="C81" s="69"/>
      <c r="D81" s="69"/>
      <c r="E81" s="191"/>
      <c r="F81" s="191"/>
      <c r="G81" s="88"/>
      <c r="H81" s="88"/>
      <c r="I81" s="84"/>
      <c r="L81" s="91"/>
      <c r="M81" s="49"/>
      <c r="N81" s="49"/>
      <c r="O81" s="134"/>
      <c r="P81" s="134"/>
      <c r="Q81" s="134"/>
      <c r="R81" s="134"/>
      <c r="S81" s="134"/>
      <c r="T81" s="134"/>
      <c r="U81" s="134"/>
      <c r="V81" s="134"/>
      <c r="W81" s="125"/>
      <c r="X81" s="85"/>
      <c r="AA81" s="91"/>
      <c r="AB81" s="84"/>
      <c r="AC81" s="89"/>
      <c r="AD81" s="88"/>
      <c r="AE81" s="124"/>
      <c r="AF81" s="191"/>
      <c r="AG81" s="93"/>
      <c r="AH81" s="69"/>
      <c r="AI81" s="69"/>
      <c r="AJ81" s="69"/>
      <c r="AK81" s="49"/>
      <c r="AL81" s="49"/>
      <c r="AM81" s="77" t="s">
        <v>213</v>
      </c>
      <c r="AN81" s="78" t="str">
        <f>IF(AF73=""," ",IF(AF73=AJ70,AJ76,AJ70))</f>
        <v> </v>
      </c>
      <c r="AP81" s="47" t="str">
        <f t="shared" ref="AP81:AQ81" si="9">IF(OR(AP48="",AP51="",AP54=""),AP57,AP54)</f>
        <v/>
      </c>
      <c r="AQ81" s="47">
        <f t="shared" si="9"/>
        <v>30</v>
      </c>
    </row>
    <row r="82" ht="4.5" customHeight="1">
      <c r="A82" s="83">
        <v>7.0</v>
      </c>
      <c r="B82" s="80" t="str">
        <f>IFERROR(VLOOKUP(A82,'пр.взв'!$D$6:$Q$38,2,0),"")</f>
        <v>РОДИН Николай</v>
      </c>
      <c r="C82" s="81" t="str">
        <f>IFERROR(VLOOKUP(A82,'пр.взв'!$D$6:$Q$38,5,0),"")</f>
        <v>МС</v>
      </c>
      <c r="D82" s="81" t="str">
        <f>IFERROR(VLOOKUP(A82,'пр.взв'!$D$6:$Q$38,8,0),"")</f>
        <v>Самарская</v>
      </c>
      <c r="E82" s="191"/>
      <c r="F82" s="191"/>
      <c r="G82" s="88"/>
      <c r="H82" s="88"/>
      <c r="I82" s="155"/>
      <c r="L82" s="91"/>
      <c r="M82" s="67"/>
      <c r="N82" s="67"/>
      <c r="O82" s="134"/>
      <c r="P82" s="134"/>
      <c r="Q82" s="134"/>
      <c r="R82" s="134"/>
      <c r="S82" s="134"/>
      <c r="T82" s="134"/>
      <c r="U82" s="134"/>
      <c r="V82" s="134"/>
      <c r="W82" s="67"/>
      <c r="X82" s="85"/>
      <c r="AA82" s="91"/>
      <c r="AB82" s="155"/>
      <c r="AC82" s="89"/>
      <c r="AD82" s="88"/>
      <c r="AE82" s="124"/>
      <c r="AF82" s="191"/>
      <c r="AG82" s="82" t="str">
        <f>IFERROR(VLOOKUP(AJ82,'пр.взв'!$D$6:$Q$38,2,0),"")</f>
        <v>ФЕДОРЕНКО Руслан</v>
      </c>
      <c r="AH82" s="81" t="str">
        <f>IFERROR(VLOOKUP(AJ82,'пр.взв'!$D$6:$Q$38,5,0),"")</f>
        <v>КМС</v>
      </c>
      <c r="AI82" s="81" t="str">
        <f>IFERROR(VLOOKUP(AJ82,'пр.взв'!$D$6:$Q$38,8,0),"")</f>
        <v>Красноярский</v>
      </c>
      <c r="AJ82" s="83">
        <v>8.0</v>
      </c>
      <c r="AK82" s="49"/>
      <c r="AL82" s="49"/>
      <c r="AM82" s="84"/>
      <c r="AN82" s="84"/>
    </row>
    <row r="83" ht="4.5" customHeight="1">
      <c r="A83" s="63"/>
      <c r="B83" s="63"/>
      <c r="C83" s="63"/>
      <c r="D83" s="63"/>
      <c r="E83" s="191"/>
      <c r="F83" s="191"/>
      <c r="G83" s="88"/>
      <c r="H83" s="88"/>
      <c r="I83" s="84"/>
      <c r="L83" s="91"/>
      <c r="M83" s="67"/>
      <c r="N83" s="67"/>
      <c r="O83" s="134"/>
      <c r="P83" s="134"/>
      <c r="Q83" s="134"/>
      <c r="R83" s="134"/>
      <c r="S83" s="134"/>
      <c r="T83" s="134"/>
      <c r="U83" s="134"/>
      <c r="V83" s="134"/>
      <c r="W83" s="67"/>
      <c r="X83" s="85"/>
      <c r="AA83" s="91"/>
      <c r="AB83" s="84"/>
      <c r="AC83" s="89"/>
      <c r="AD83" s="88"/>
      <c r="AE83" s="124"/>
      <c r="AF83" s="191"/>
      <c r="AG83" s="63"/>
      <c r="AH83" s="63"/>
      <c r="AI83" s="63"/>
      <c r="AJ83" s="63"/>
      <c r="AK83" s="49"/>
      <c r="AL83" s="49"/>
      <c r="AM83" s="87"/>
      <c r="AN83" s="87"/>
    </row>
    <row r="84" ht="4.5" customHeight="1">
      <c r="A84" s="63"/>
      <c r="B84" s="63"/>
      <c r="C84" s="63"/>
      <c r="D84" s="63"/>
      <c r="E84" s="191"/>
      <c r="F84" s="191"/>
      <c r="G84" s="88"/>
      <c r="H84" s="88"/>
      <c r="I84" s="87"/>
      <c r="J84" s="132"/>
      <c r="K84" s="132"/>
      <c r="L84" s="106"/>
      <c r="M84" s="67"/>
      <c r="N84" s="67"/>
      <c r="O84" s="134"/>
      <c r="P84" s="134"/>
      <c r="Q84" s="134"/>
      <c r="R84" s="134"/>
      <c r="S84" s="134"/>
      <c r="T84" s="134"/>
      <c r="U84" s="134"/>
      <c r="V84" s="134"/>
      <c r="W84" s="67"/>
      <c r="X84" s="92"/>
      <c r="Y84" s="132"/>
      <c r="Z84" s="132"/>
      <c r="AA84" s="106"/>
      <c r="AB84" s="87"/>
      <c r="AC84" s="89"/>
      <c r="AD84" s="88"/>
      <c r="AE84" s="124"/>
      <c r="AF84" s="191"/>
      <c r="AG84" s="63"/>
      <c r="AH84" s="63"/>
      <c r="AI84" s="63"/>
      <c r="AJ84" s="63"/>
      <c r="AK84" s="49"/>
      <c r="AL84" s="49"/>
      <c r="AM84" s="77" t="s">
        <v>213</v>
      </c>
      <c r="AN84" s="78" t="str">
        <f>IF(AF85=""," ",IF(AF85=AJ82,AJ88,AJ82))</f>
        <v> </v>
      </c>
      <c r="AP84" s="47" t="str">
        <f t="shared" ref="AP84:AQ84" si="10">IF(AP60="",AP63,AP60)</f>
        <v/>
      </c>
      <c r="AQ84" s="47" t="str">
        <f t="shared" si="10"/>
        <v/>
      </c>
    </row>
    <row r="85" ht="4.5" customHeight="1">
      <c r="A85" s="63"/>
      <c r="B85" s="63"/>
      <c r="C85" s="63"/>
      <c r="D85" s="63"/>
      <c r="E85" s="90">
        <v>23.0</v>
      </c>
      <c r="F85" s="88"/>
      <c r="G85" s="88"/>
      <c r="H85" s="88"/>
      <c r="I85" s="108"/>
      <c r="J85" s="67"/>
      <c r="K85" s="67"/>
      <c r="L85" s="67"/>
      <c r="M85" s="67"/>
      <c r="N85" s="67"/>
      <c r="O85" s="134"/>
      <c r="P85" s="134"/>
      <c r="Q85" s="134"/>
      <c r="R85" s="134"/>
      <c r="S85" s="134"/>
      <c r="T85" s="134"/>
      <c r="U85" s="134"/>
      <c r="V85" s="134"/>
      <c r="W85" s="67"/>
      <c r="X85" s="67"/>
      <c r="Y85" s="67"/>
      <c r="Z85" s="67"/>
      <c r="AA85" s="89"/>
      <c r="AB85" s="89"/>
      <c r="AC85" s="105"/>
      <c r="AD85" s="88"/>
      <c r="AE85" s="124"/>
      <c r="AF85" s="79"/>
      <c r="AG85" s="63"/>
      <c r="AH85" s="63"/>
      <c r="AI85" s="63"/>
      <c r="AJ85" s="63"/>
      <c r="AK85" s="49"/>
      <c r="AL85" s="49"/>
      <c r="AM85" s="84"/>
      <c r="AN85" s="84"/>
    </row>
    <row r="86" ht="4.5" customHeight="1">
      <c r="A86" s="63"/>
      <c r="B86" s="63"/>
      <c r="C86" s="63"/>
      <c r="D86" s="63"/>
      <c r="E86" s="91"/>
      <c r="F86" s="88"/>
      <c r="G86" s="49"/>
      <c r="H86" s="99"/>
      <c r="I86" s="133"/>
      <c r="J86" s="173"/>
      <c r="K86" s="173"/>
      <c r="L86" s="173"/>
      <c r="M86" s="173"/>
      <c r="N86" s="67"/>
      <c r="O86" s="134"/>
      <c r="P86" s="134"/>
      <c r="Q86" s="134"/>
      <c r="R86" s="134"/>
      <c r="S86" s="134"/>
      <c r="T86" s="134"/>
      <c r="U86" s="134"/>
      <c r="V86" s="134"/>
      <c r="W86" s="67"/>
      <c r="X86" s="67"/>
      <c r="Y86" s="67"/>
      <c r="Z86" s="67"/>
      <c r="AA86" s="89"/>
      <c r="AB86" s="89"/>
      <c r="AC86" s="105"/>
      <c r="AD86" s="49"/>
      <c r="AE86" s="125"/>
      <c r="AF86" s="85"/>
      <c r="AG86" s="63"/>
      <c r="AH86" s="63"/>
      <c r="AI86" s="63"/>
      <c r="AJ86" s="63"/>
      <c r="AK86" s="49"/>
      <c r="AL86" s="49"/>
      <c r="AM86" s="87"/>
      <c r="AN86" s="87"/>
    </row>
    <row r="87" ht="4.5" customHeight="1">
      <c r="A87" s="93"/>
      <c r="B87" s="93"/>
      <c r="C87" s="93"/>
      <c r="D87" s="93"/>
      <c r="E87" s="91"/>
      <c r="F87" s="88"/>
      <c r="G87" s="49"/>
      <c r="H87" s="99"/>
      <c r="I87" s="133"/>
      <c r="J87" s="173"/>
      <c r="K87" s="173"/>
      <c r="L87" s="173"/>
      <c r="M87" s="173"/>
      <c r="N87" s="67"/>
      <c r="O87" s="134"/>
      <c r="P87" s="134"/>
      <c r="Q87" s="134"/>
      <c r="R87" s="134"/>
      <c r="S87" s="134"/>
      <c r="T87" s="134"/>
      <c r="U87" s="134"/>
      <c r="V87" s="134"/>
      <c r="W87" s="67"/>
      <c r="X87" s="67"/>
      <c r="Y87" s="67"/>
      <c r="Z87" s="67"/>
      <c r="AA87" s="89"/>
      <c r="AB87" s="89"/>
      <c r="AC87" s="105"/>
      <c r="AD87" s="49"/>
      <c r="AE87" s="125"/>
      <c r="AF87" s="85"/>
      <c r="AG87" s="93"/>
      <c r="AH87" s="93"/>
      <c r="AI87" s="93"/>
      <c r="AJ87" s="93"/>
      <c r="AK87" s="49"/>
      <c r="AL87" s="49"/>
      <c r="AM87" s="77" t="s">
        <v>213</v>
      </c>
      <c r="AN87" s="78">
        <f>IF(AF97=""," ",IF(AF97=AJ94,AJ100,AJ94))</f>
        <v>32</v>
      </c>
      <c r="AP87" s="47">
        <f t="shared" ref="AP87:AQ87" si="11">IF(OR(AP60="",AP63=""),AP66,AP63)</f>
        <v>7</v>
      </c>
      <c r="AQ87" s="47" t="str">
        <f t="shared" si="11"/>
        <v/>
      </c>
    </row>
    <row r="88" ht="4.5" customHeight="1">
      <c r="A88" s="103">
        <v>23.0</v>
      </c>
      <c r="B88" s="95" t="str">
        <f>IFERROR(VLOOKUP(A88,'пр.взв'!$D$6:$Q$38,2,0),"")</f>
        <v>САИДОВ Саид</v>
      </c>
      <c r="C88" s="96" t="str">
        <f>IFERROR(VLOOKUP(A88,'пр.взв'!$D$6:$Q$38,5,0),"")</f>
        <v>МСМК</v>
      </c>
      <c r="D88" s="96" t="str">
        <f>IFERROR(VLOOKUP(A88,'пр.взв'!$D$6:$Q$38,8,0),"")</f>
        <v>Р.Дагестан</v>
      </c>
      <c r="E88" s="192"/>
      <c r="F88" s="88"/>
      <c r="G88" s="88"/>
      <c r="H88" s="98"/>
      <c r="I88" s="133"/>
      <c r="J88" s="173"/>
      <c r="K88" s="173"/>
      <c r="L88" s="173"/>
      <c r="M88" s="173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  <c r="AA88" s="89"/>
      <c r="AB88" s="89"/>
      <c r="AC88" s="105"/>
      <c r="AD88" s="88"/>
      <c r="AE88" s="142"/>
      <c r="AF88" s="193"/>
      <c r="AG88" s="80" t="str">
        <f>IFERROR(VLOOKUP(AJ88:AJ93,'пр.взв'!$D$6:$Q$38,2,0),"")</f>
        <v>БЕГОВ Бегов</v>
      </c>
      <c r="AH88" s="102" t="str">
        <f>IFERROR(VLOOKUP(AJ88,'пр.взв'!$D$6:$Q$38,5,0),"")</f>
        <v>КМС</v>
      </c>
      <c r="AI88" s="102" t="str">
        <f>IFERROR(VLOOKUP(AJ88,'пр.взв'!$D$6:$Q$38,8,0),"")</f>
        <v>Р.Дагестан</v>
      </c>
      <c r="AJ88" s="103">
        <v>24.0</v>
      </c>
      <c r="AK88" s="49"/>
      <c r="AL88" s="49"/>
      <c r="AM88" s="84"/>
      <c r="AN88" s="84"/>
    </row>
    <row r="89" ht="4.5" customHeight="1">
      <c r="A89" s="63"/>
      <c r="B89" s="63"/>
      <c r="C89" s="63"/>
      <c r="D89" s="63"/>
      <c r="E89" s="91"/>
      <c r="F89" s="104"/>
      <c r="G89" s="88"/>
      <c r="H89" s="98"/>
      <c r="I89" s="133"/>
      <c r="J89" s="194"/>
      <c r="K89" s="194"/>
      <c r="L89" s="194"/>
      <c r="M89" s="194"/>
      <c r="N89" s="194"/>
      <c r="O89" s="194"/>
      <c r="P89" s="194"/>
      <c r="Q89" s="194"/>
      <c r="R89" s="194"/>
      <c r="S89" s="194"/>
      <c r="T89" s="194"/>
      <c r="U89" s="194"/>
      <c r="V89" s="194"/>
      <c r="W89" s="194"/>
      <c r="X89" s="194"/>
      <c r="Y89" s="194"/>
      <c r="Z89" s="194"/>
      <c r="AA89" s="89"/>
      <c r="AB89" s="89"/>
      <c r="AC89" s="105"/>
      <c r="AD89" s="88"/>
      <c r="AE89" s="118"/>
      <c r="AF89" s="85"/>
      <c r="AG89" s="63"/>
      <c r="AH89" s="63"/>
      <c r="AI89" s="63"/>
      <c r="AJ89" s="63"/>
      <c r="AK89" s="49"/>
      <c r="AL89" s="49"/>
      <c r="AM89" s="87"/>
      <c r="AN89" s="87"/>
    </row>
    <row r="90" ht="4.5" customHeight="1">
      <c r="A90" s="63"/>
      <c r="B90" s="63"/>
      <c r="C90" s="63"/>
      <c r="D90" s="63"/>
      <c r="E90" s="106"/>
      <c r="F90" s="107"/>
      <c r="G90" s="108"/>
      <c r="H90" s="98"/>
      <c r="I90" s="133"/>
      <c r="J90" s="194"/>
      <c r="K90" s="194"/>
      <c r="L90" s="194"/>
      <c r="M90" s="194"/>
      <c r="N90" s="194"/>
      <c r="O90" s="194"/>
      <c r="P90" s="194"/>
      <c r="Q90" s="194"/>
      <c r="R90" s="194"/>
      <c r="S90" s="194"/>
      <c r="T90" s="194"/>
      <c r="U90" s="194"/>
      <c r="V90" s="194"/>
      <c r="W90" s="194"/>
      <c r="X90" s="194"/>
      <c r="Y90" s="194"/>
      <c r="Z90" s="194"/>
      <c r="AA90" s="89"/>
      <c r="AB90" s="89"/>
      <c r="AC90" s="105"/>
      <c r="AD90" s="88"/>
      <c r="AE90" s="118"/>
      <c r="AF90" s="92"/>
      <c r="AG90" s="63"/>
      <c r="AH90" s="63"/>
      <c r="AI90" s="63"/>
      <c r="AJ90" s="63"/>
      <c r="AK90" s="49"/>
      <c r="AL90" s="49"/>
      <c r="AM90" s="77" t="s">
        <v>213</v>
      </c>
      <c r="AN90" s="78" t="str">
        <f>IF(E49=""," ",IF(E49=A46,A52,A46))</f>
        <v> </v>
      </c>
      <c r="AP90" s="47">
        <f t="shared" ref="AP90:AQ90" si="12">IF(OR(AP60="",AP63="",AP66=""),AP69,AP66)</f>
        <v>31</v>
      </c>
      <c r="AQ90" s="47">
        <f t="shared" si="12"/>
        <v>32</v>
      </c>
    </row>
    <row r="91" ht="4.5" customHeight="1">
      <c r="A91" s="63"/>
      <c r="B91" s="63"/>
      <c r="C91" s="63"/>
      <c r="D91" s="63"/>
      <c r="E91" s="88"/>
      <c r="F91" s="107"/>
      <c r="G91" s="195"/>
      <c r="H91" s="98"/>
      <c r="I91" s="133"/>
      <c r="J91" s="194"/>
      <c r="K91" s="194"/>
      <c r="L91" s="194"/>
      <c r="M91" s="194"/>
      <c r="N91" s="194"/>
      <c r="O91" s="194"/>
      <c r="P91" s="194"/>
      <c r="Q91" s="194"/>
      <c r="R91" s="194"/>
      <c r="S91" s="194"/>
      <c r="T91" s="194"/>
      <c r="U91" s="194"/>
      <c r="V91" s="194"/>
      <c r="W91" s="194"/>
      <c r="X91" s="194"/>
      <c r="Y91" s="194"/>
      <c r="Z91" s="194"/>
      <c r="AA91" s="89"/>
      <c r="AB91" s="89"/>
      <c r="AC91" s="105"/>
      <c r="AD91" s="145"/>
      <c r="AE91" s="111"/>
      <c r="AF91" s="88"/>
      <c r="AG91" s="63"/>
      <c r="AH91" s="63"/>
      <c r="AI91" s="63"/>
      <c r="AJ91" s="63"/>
      <c r="AK91" s="49"/>
      <c r="AL91" s="49"/>
      <c r="AM91" s="84"/>
      <c r="AN91" s="84"/>
    </row>
    <row r="92" ht="4.5" customHeight="1">
      <c r="A92" s="63"/>
      <c r="B92" s="63"/>
      <c r="C92" s="63"/>
      <c r="D92" s="63"/>
      <c r="E92" s="88"/>
      <c r="F92" s="107"/>
      <c r="G92" s="84"/>
      <c r="H92" s="98"/>
      <c r="I92" s="133"/>
      <c r="J92" s="194"/>
      <c r="K92" s="194"/>
      <c r="L92" s="194"/>
      <c r="M92" s="194"/>
      <c r="N92" s="194"/>
      <c r="O92" s="194"/>
      <c r="P92" s="194"/>
      <c r="Q92" s="194"/>
      <c r="R92" s="194"/>
      <c r="S92" s="194"/>
      <c r="T92" s="194"/>
      <c r="U92" s="194"/>
      <c r="V92" s="194"/>
      <c r="W92" s="194"/>
      <c r="X92" s="194"/>
      <c r="Y92" s="194"/>
      <c r="Z92" s="194"/>
      <c r="AA92" s="89"/>
      <c r="AB92" s="89"/>
      <c r="AC92" s="105"/>
      <c r="AD92" s="84"/>
      <c r="AE92" s="111"/>
      <c r="AF92" s="88"/>
      <c r="AG92" s="63"/>
      <c r="AH92" s="63"/>
      <c r="AI92" s="63"/>
      <c r="AJ92" s="63"/>
      <c r="AK92" s="49"/>
      <c r="AL92" s="49"/>
      <c r="AM92" s="87"/>
      <c r="AN92" s="87"/>
    </row>
    <row r="93" ht="4.5" customHeight="1">
      <c r="A93" s="69"/>
      <c r="B93" s="69"/>
      <c r="C93" s="69"/>
      <c r="D93" s="69"/>
      <c r="E93" s="88"/>
      <c r="F93" s="107"/>
      <c r="G93" s="84"/>
      <c r="H93" s="196"/>
      <c r="I93" s="133"/>
      <c r="J93" s="194"/>
      <c r="K93" s="194"/>
      <c r="L93" s="194"/>
      <c r="M93" s="194"/>
      <c r="N93" s="194"/>
      <c r="O93" s="194"/>
      <c r="P93" s="194"/>
      <c r="Q93" s="194"/>
      <c r="R93" s="194"/>
      <c r="S93" s="194"/>
      <c r="T93" s="194"/>
      <c r="U93" s="194"/>
      <c r="V93" s="194"/>
      <c r="W93" s="194"/>
      <c r="X93" s="194"/>
      <c r="Y93" s="194"/>
      <c r="Z93" s="194"/>
      <c r="AA93" s="89"/>
      <c r="AB93" s="89"/>
      <c r="AC93" s="105"/>
      <c r="AD93" s="84"/>
      <c r="AE93" s="111"/>
      <c r="AF93" s="88"/>
      <c r="AG93" s="93"/>
      <c r="AH93" s="69"/>
      <c r="AI93" s="69"/>
      <c r="AJ93" s="69"/>
      <c r="AK93" s="49"/>
      <c r="AL93" s="49"/>
      <c r="AM93" s="77" t="s">
        <v>213</v>
      </c>
      <c r="AN93" s="78" t="str">
        <f>IF(AF85=""," ",IF(AF85=AJ82,AJ88,AJ82))</f>
        <v> </v>
      </c>
    </row>
    <row r="94" ht="4.5" customHeight="1">
      <c r="A94" s="83">
        <v>15.0</v>
      </c>
      <c r="B94" s="80" t="str">
        <f>IFERROR(VLOOKUP(A94,'пр.взв'!$D$6:$Q$38,2,0),"")</f>
        <v>ЖДАНОВ Даниил</v>
      </c>
      <c r="C94" s="81" t="str">
        <f>IFERROR(VLOOKUP(A94,'пр.взв'!$D$6:$Q$38,5,0),"")</f>
        <v>МС</v>
      </c>
      <c r="D94" s="81" t="str">
        <f>IFERROR(VLOOKUP(A94,'пр.взв'!$D$6:$Q$38,8,0),"")</f>
        <v>Самарская</v>
      </c>
      <c r="E94" s="49"/>
      <c r="F94" s="88"/>
      <c r="G94" s="197"/>
      <c r="H94" s="99"/>
      <c r="I94" s="49"/>
      <c r="J94" s="194"/>
      <c r="K94" s="194"/>
      <c r="L94" s="194"/>
      <c r="M94" s="194"/>
      <c r="N94" s="194"/>
      <c r="O94" s="194"/>
      <c r="P94" s="194"/>
      <c r="Q94" s="194"/>
      <c r="R94" s="194"/>
      <c r="S94" s="194"/>
      <c r="T94" s="194"/>
      <c r="U94" s="194"/>
      <c r="V94" s="194"/>
      <c r="W94" s="194"/>
      <c r="X94" s="194"/>
      <c r="Y94" s="194"/>
      <c r="Z94" s="194"/>
      <c r="AA94" s="89"/>
      <c r="AB94" s="89"/>
      <c r="AC94" s="154"/>
      <c r="AD94" s="155"/>
      <c r="AE94" s="111"/>
      <c r="AF94" s="49"/>
      <c r="AG94" s="82" t="str">
        <f>IFERROR(VLOOKUP(AJ94,'пр.взв'!$D$6:$Q$38,2,0),"")</f>
        <v>ЗАХАРОВ Гордей</v>
      </c>
      <c r="AH94" s="81" t="str">
        <f>IFERROR(VLOOKUP(AJ94,'пр.взв'!$D$6:$Q$38,5,0),"")</f>
        <v>КМС</v>
      </c>
      <c r="AI94" s="81" t="str">
        <f>IFERROR(VLOOKUP(AJ94,'пр.взв'!$D$6:$Q$38,8,0),"")</f>
        <v>Санкт-Петербург</v>
      </c>
      <c r="AJ94" s="83">
        <v>16.0</v>
      </c>
      <c r="AK94" s="49"/>
      <c r="AL94" s="49"/>
      <c r="AM94" s="84"/>
      <c r="AN94" s="84"/>
    </row>
    <row r="95" ht="4.5" customHeight="1">
      <c r="A95" s="63"/>
      <c r="B95" s="63"/>
      <c r="C95" s="63"/>
      <c r="D95" s="63"/>
      <c r="E95" s="49"/>
      <c r="F95" s="88"/>
      <c r="G95" s="84"/>
      <c r="H95" s="99"/>
      <c r="I95" s="49"/>
      <c r="J95" s="194"/>
      <c r="K95" s="194"/>
      <c r="L95" s="194"/>
      <c r="M95" s="194"/>
      <c r="N95" s="194"/>
      <c r="O95" s="194"/>
      <c r="P95" s="194"/>
      <c r="Q95" s="194"/>
      <c r="R95" s="194"/>
      <c r="S95" s="194"/>
      <c r="T95" s="194"/>
      <c r="U95" s="194"/>
      <c r="V95" s="194"/>
      <c r="W95" s="194"/>
      <c r="X95" s="194"/>
      <c r="Y95" s="194"/>
      <c r="Z95" s="194"/>
      <c r="AA95" s="89"/>
      <c r="AB95" s="89"/>
      <c r="AC95" s="89"/>
      <c r="AD95" s="84"/>
      <c r="AE95" s="111"/>
      <c r="AF95" s="49"/>
      <c r="AG95" s="63"/>
      <c r="AH95" s="63"/>
      <c r="AI95" s="63"/>
      <c r="AJ95" s="63"/>
      <c r="AK95" s="49"/>
      <c r="AL95" s="49"/>
      <c r="AM95" s="87"/>
      <c r="AN95" s="87"/>
    </row>
    <row r="96" ht="4.5" customHeight="1">
      <c r="A96" s="63"/>
      <c r="B96" s="63"/>
      <c r="C96" s="63"/>
      <c r="D96" s="63"/>
      <c r="E96" s="67"/>
      <c r="F96" s="114"/>
      <c r="G96" s="87"/>
      <c r="H96" s="98"/>
      <c r="I96" s="49"/>
      <c r="J96" s="194"/>
      <c r="K96" s="194"/>
      <c r="L96" s="194"/>
      <c r="M96" s="194"/>
      <c r="N96" s="194"/>
      <c r="O96" s="194"/>
      <c r="P96" s="194"/>
      <c r="Q96" s="194"/>
      <c r="R96" s="194"/>
      <c r="S96" s="194"/>
      <c r="T96" s="194"/>
      <c r="U96" s="194"/>
      <c r="V96" s="194"/>
      <c r="W96" s="194"/>
      <c r="X96" s="194"/>
      <c r="Y96" s="194"/>
      <c r="Z96" s="194"/>
      <c r="AA96" s="89"/>
      <c r="AB96" s="89"/>
      <c r="AC96" s="89"/>
      <c r="AD96" s="87"/>
      <c r="AE96" s="111"/>
      <c r="AF96" s="67"/>
      <c r="AG96" s="63"/>
      <c r="AH96" s="63"/>
      <c r="AI96" s="63"/>
      <c r="AJ96" s="63"/>
      <c r="AK96" s="49"/>
      <c r="AL96" s="49"/>
      <c r="AM96" s="77" t="s">
        <v>213</v>
      </c>
      <c r="AN96" s="78">
        <f>IF(AF97=""," ",IF(AF97=AJ94,AJ100,AJ94))</f>
        <v>32</v>
      </c>
    </row>
    <row r="97" ht="4.5" customHeight="1">
      <c r="A97" s="63"/>
      <c r="B97" s="63"/>
      <c r="C97" s="63"/>
      <c r="D97" s="63"/>
      <c r="E97" s="117">
        <v>15.0</v>
      </c>
      <c r="F97" s="88"/>
      <c r="G97" s="108"/>
      <c r="H97" s="49"/>
      <c r="I97" s="67"/>
      <c r="J97" s="194"/>
      <c r="K97" s="194"/>
      <c r="L97" s="194"/>
      <c r="M97" s="194"/>
      <c r="N97" s="194"/>
      <c r="O97" s="194"/>
      <c r="P97" s="194"/>
      <c r="Q97" s="194"/>
      <c r="R97" s="194"/>
      <c r="S97" s="194"/>
      <c r="T97" s="194"/>
      <c r="U97" s="194"/>
      <c r="V97" s="194"/>
      <c r="W97" s="194"/>
      <c r="X97" s="194"/>
      <c r="Y97" s="194"/>
      <c r="Z97" s="194"/>
      <c r="AA97" s="89"/>
      <c r="AB97" s="89"/>
      <c r="AC97" s="89"/>
      <c r="AD97" s="89"/>
      <c r="AE97" s="109"/>
      <c r="AF97" s="94">
        <v>16.0</v>
      </c>
      <c r="AG97" s="63"/>
      <c r="AH97" s="63"/>
      <c r="AI97" s="63"/>
      <c r="AJ97" s="63"/>
      <c r="AK97" s="49"/>
      <c r="AL97" s="49"/>
      <c r="AM97" s="84"/>
      <c r="AN97" s="84"/>
    </row>
    <row r="98" ht="4.5" customHeight="1">
      <c r="A98" s="63"/>
      <c r="B98" s="63"/>
      <c r="C98" s="63"/>
      <c r="D98" s="63"/>
      <c r="E98" s="91"/>
      <c r="F98" s="88"/>
      <c r="G98" s="108"/>
      <c r="H98" s="49"/>
      <c r="I98" s="173"/>
      <c r="J98" s="194"/>
      <c r="K98" s="194"/>
      <c r="L98" s="194"/>
      <c r="M98" s="194"/>
      <c r="N98" s="194"/>
      <c r="O98" s="194"/>
      <c r="P98" s="194"/>
      <c r="Q98" s="194"/>
      <c r="R98" s="194"/>
      <c r="S98" s="194"/>
      <c r="T98" s="194"/>
      <c r="U98" s="194"/>
      <c r="V98" s="194"/>
      <c r="W98" s="194"/>
      <c r="X98" s="194"/>
      <c r="Y98" s="194"/>
      <c r="Z98" s="194"/>
      <c r="AA98" s="89"/>
      <c r="AB98" s="89"/>
      <c r="AC98" s="89"/>
      <c r="AD98" s="89"/>
      <c r="AE98" s="105"/>
      <c r="AF98" s="85"/>
      <c r="AG98" s="63"/>
      <c r="AH98" s="63"/>
      <c r="AI98" s="63"/>
      <c r="AJ98" s="63"/>
      <c r="AK98" s="49"/>
      <c r="AL98" s="49"/>
      <c r="AM98" s="87"/>
      <c r="AN98" s="87"/>
    </row>
    <row r="99" ht="4.5" customHeight="1">
      <c r="A99" s="93"/>
      <c r="B99" s="93"/>
      <c r="C99" s="93"/>
      <c r="D99" s="93"/>
      <c r="E99" s="91"/>
      <c r="F99" s="120"/>
      <c r="G99" s="88"/>
      <c r="H99" s="49"/>
      <c r="I99" s="173"/>
      <c r="J99" s="194"/>
      <c r="K99" s="194"/>
      <c r="L99" s="194"/>
      <c r="M99" s="194"/>
      <c r="N99" s="194"/>
      <c r="O99" s="194"/>
      <c r="P99" s="194"/>
      <c r="Q99" s="194"/>
      <c r="R99" s="194"/>
      <c r="S99" s="194"/>
      <c r="T99" s="194"/>
      <c r="U99" s="194"/>
      <c r="V99" s="194"/>
      <c r="W99" s="194"/>
      <c r="X99" s="194"/>
      <c r="Y99" s="194"/>
      <c r="Z99" s="194"/>
      <c r="AA99" s="89"/>
      <c r="AB99" s="89"/>
      <c r="AC99" s="89"/>
      <c r="AD99" s="89"/>
      <c r="AE99" s="105"/>
      <c r="AF99" s="85"/>
      <c r="AG99" s="93"/>
      <c r="AH99" s="93"/>
      <c r="AI99" s="93"/>
      <c r="AJ99" s="93"/>
      <c r="AK99" s="49"/>
      <c r="AL99" s="49"/>
      <c r="AM99" s="77" t="s">
        <v>215</v>
      </c>
      <c r="AN99" s="78" t="str">
        <f>IF(K55=""," ",IF(K55=I31,I79,I31))</f>
        <v> </v>
      </c>
    </row>
    <row r="100" ht="4.5" customHeight="1">
      <c r="A100" s="103">
        <v>31.0</v>
      </c>
      <c r="B100" s="95" t="str">
        <f>IFERROR(VLOOKUP(A100,'пр.взв'!$D$6:$Q$38,2,0),"")</f>
        <v/>
      </c>
      <c r="C100" s="96" t="str">
        <f>IFERROR(VLOOKUP(A100,'пр.взв'!$D$6:$Q$38,5,0),"")</f>
        <v/>
      </c>
      <c r="D100" s="96" t="str">
        <f>IFERROR(VLOOKUP(A100,'пр.взв'!$D$6:$Q$38,8,0),"")</f>
        <v/>
      </c>
      <c r="E100" s="121"/>
      <c r="F100" s="88"/>
      <c r="G100" s="88"/>
      <c r="H100" s="49"/>
      <c r="I100" s="173"/>
      <c r="J100" s="194"/>
      <c r="K100" s="194"/>
      <c r="L100" s="194"/>
      <c r="M100" s="194"/>
      <c r="N100" s="194"/>
      <c r="O100" s="194"/>
      <c r="P100" s="194"/>
      <c r="Q100" s="194"/>
      <c r="R100" s="194"/>
      <c r="S100" s="194"/>
      <c r="T100" s="194"/>
      <c r="U100" s="194"/>
      <c r="V100" s="194"/>
      <c r="W100" s="194"/>
      <c r="X100" s="194"/>
      <c r="Y100" s="194"/>
      <c r="Z100" s="194"/>
      <c r="AA100" s="89"/>
      <c r="AB100" s="89"/>
      <c r="AC100" s="89"/>
      <c r="AD100" s="89"/>
      <c r="AE100" s="154"/>
      <c r="AF100" s="190"/>
      <c r="AG100" s="80" t="str">
        <f>IFERROR(VLOOKUP(AJ100:AJ105,'пр.взв'!$D$6:$Q$39,2,0),"")</f>
        <v/>
      </c>
      <c r="AH100" s="102" t="str">
        <f>IFERROR(VLOOKUP(AJ100,'пр.взв'!$D$6:$Q$39,5,0),"")</f>
        <v/>
      </c>
      <c r="AI100" s="102" t="str">
        <f>IFERROR(VLOOKUP(AJ100,'пр.взв'!$D$6:$Q$39,8,0),"")</f>
        <v/>
      </c>
      <c r="AJ100" s="103">
        <v>32.0</v>
      </c>
      <c r="AK100" s="49"/>
      <c r="AL100" s="49"/>
      <c r="AM100" s="84"/>
      <c r="AN100" s="84"/>
    </row>
    <row r="101" ht="4.5" customHeight="1">
      <c r="A101" s="63"/>
      <c r="B101" s="63"/>
      <c r="C101" s="63"/>
      <c r="D101" s="63"/>
      <c r="E101" s="91"/>
      <c r="F101" s="88"/>
      <c r="G101" s="88"/>
      <c r="H101" s="49"/>
      <c r="I101" s="173"/>
      <c r="J101" s="194"/>
      <c r="K101" s="194"/>
      <c r="L101" s="194"/>
      <c r="M101" s="194"/>
      <c r="N101" s="194"/>
      <c r="O101" s="194"/>
      <c r="P101" s="194"/>
      <c r="Q101" s="194"/>
      <c r="R101" s="194"/>
      <c r="S101" s="194"/>
      <c r="T101" s="194"/>
      <c r="U101" s="194"/>
      <c r="V101" s="194"/>
      <c r="W101" s="194"/>
      <c r="X101" s="194"/>
      <c r="Y101" s="194"/>
      <c r="Z101" s="194"/>
      <c r="AA101" s="89"/>
      <c r="AB101" s="89"/>
      <c r="AC101" s="89"/>
      <c r="AD101" s="89"/>
      <c r="AE101" s="89"/>
      <c r="AF101" s="85"/>
      <c r="AG101" s="63"/>
      <c r="AH101" s="63"/>
      <c r="AI101" s="63"/>
      <c r="AJ101" s="63"/>
      <c r="AK101" s="49"/>
      <c r="AL101" s="49"/>
      <c r="AM101" s="87"/>
      <c r="AN101" s="87"/>
    </row>
    <row r="102" ht="4.5" customHeight="1">
      <c r="A102" s="63"/>
      <c r="B102" s="63"/>
      <c r="C102" s="63"/>
      <c r="D102" s="63"/>
      <c r="E102" s="106"/>
      <c r="F102" s="88"/>
      <c r="G102" s="107"/>
      <c r="H102" s="49"/>
      <c r="I102" s="67"/>
      <c r="J102" s="194"/>
      <c r="K102" s="194"/>
      <c r="L102" s="194"/>
      <c r="M102" s="194"/>
      <c r="N102" s="194"/>
      <c r="O102" s="194"/>
      <c r="P102" s="194"/>
      <c r="Q102" s="194"/>
      <c r="R102" s="194"/>
      <c r="S102" s="194"/>
      <c r="T102" s="194"/>
      <c r="U102" s="194"/>
      <c r="V102" s="194"/>
      <c r="W102" s="194"/>
      <c r="X102" s="194"/>
      <c r="Y102" s="194"/>
      <c r="Z102" s="194"/>
      <c r="AA102" s="89"/>
      <c r="AB102" s="89"/>
      <c r="AC102" s="89"/>
      <c r="AD102" s="89"/>
      <c r="AE102" s="89"/>
      <c r="AF102" s="92"/>
      <c r="AG102" s="63"/>
      <c r="AH102" s="63"/>
      <c r="AI102" s="63"/>
      <c r="AJ102" s="63"/>
      <c r="AK102" s="49"/>
      <c r="AL102" s="49"/>
      <c r="AM102" s="77" t="s">
        <v>215</v>
      </c>
      <c r="AN102" s="78" t="str">
        <f>IF(Z55=""," ",IF(Z55=AB31,AB79,AB31))</f>
        <v> </v>
      </c>
    </row>
    <row r="103" ht="4.5" customHeight="1">
      <c r="A103" s="63"/>
      <c r="B103" s="63"/>
      <c r="C103" s="63"/>
      <c r="D103" s="63"/>
      <c r="E103" s="191"/>
      <c r="F103" s="191"/>
      <c r="G103" s="191"/>
      <c r="H103" s="49"/>
      <c r="J103" s="194"/>
      <c r="K103" s="194"/>
      <c r="L103" s="194"/>
      <c r="M103" s="194"/>
      <c r="N103" s="194"/>
      <c r="O103" s="194"/>
      <c r="P103" s="194"/>
      <c r="Q103" s="194"/>
      <c r="R103" s="194"/>
      <c r="S103" s="194"/>
      <c r="T103" s="194"/>
      <c r="U103" s="194"/>
      <c r="V103" s="194"/>
      <c r="W103" s="194"/>
      <c r="X103" s="194"/>
      <c r="Y103" s="194"/>
      <c r="Z103" s="194"/>
      <c r="AA103" s="89"/>
      <c r="AB103" s="89"/>
      <c r="AC103" s="89"/>
      <c r="AD103" s="89"/>
      <c r="AE103" s="89"/>
      <c r="AF103" s="89"/>
      <c r="AG103" s="63"/>
      <c r="AH103" s="63"/>
      <c r="AI103" s="63"/>
      <c r="AJ103" s="63"/>
      <c r="AK103" s="49"/>
      <c r="AL103" s="49"/>
      <c r="AM103" s="84"/>
      <c r="AN103" s="84"/>
    </row>
    <row r="104" ht="4.5" customHeight="1">
      <c r="A104" s="63"/>
      <c r="B104" s="63"/>
      <c r="C104" s="63"/>
      <c r="D104" s="63"/>
      <c r="E104" s="191"/>
      <c r="F104" s="191"/>
      <c r="G104" s="191"/>
      <c r="H104" s="49"/>
      <c r="J104" s="194"/>
      <c r="K104" s="194"/>
      <c r="L104" s="194"/>
      <c r="M104" s="194"/>
      <c r="N104" s="194"/>
      <c r="O104" s="194"/>
      <c r="P104" s="194"/>
      <c r="Q104" s="194"/>
      <c r="R104" s="194"/>
      <c r="S104" s="194"/>
      <c r="T104" s="194"/>
      <c r="U104" s="194"/>
      <c r="V104" s="194"/>
      <c r="W104" s="194"/>
      <c r="X104" s="194"/>
      <c r="Y104" s="194"/>
      <c r="Z104" s="194"/>
      <c r="AA104" s="89"/>
      <c r="AB104" s="89"/>
      <c r="AC104" s="89"/>
      <c r="AD104" s="89"/>
      <c r="AE104" s="89"/>
      <c r="AF104" s="89"/>
      <c r="AG104" s="63"/>
      <c r="AH104" s="63"/>
      <c r="AI104" s="63"/>
      <c r="AJ104" s="63"/>
      <c r="AK104" s="49"/>
      <c r="AL104" s="49"/>
      <c r="AM104" s="87"/>
      <c r="AN104" s="87"/>
    </row>
    <row r="105" ht="4.5" customHeight="1">
      <c r="A105" s="69"/>
      <c r="B105" s="69"/>
      <c r="C105" s="69"/>
      <c r="D105" s="69"/>
      <c r="E105" s="191"/>
      <c r="F105" s="191"/>
      <c r="G105" s="191"/>
      <c r="H105" s="198"/>
      <c r="J105" s="194"/>
      <c r="K105" s="194"/>
      <c r="L105" s="194"/>
      <c r="M105" s="194"/>
      <c r="N105" s="194"/>
      <c r="O105" s="194"/>
      <c r="P105" s="194"/>
      <c r="Q105" s="194"/>
      <c r="R105" s="194"/>
      <c r="S105" s="194"/>
      <c r="T105" s="194"/>
      <c r="U105" s="194"/>
      <c r="V105" s="194"/>
      <c r="W105" s="194"/>
      <c r="X105" s="194"/>
      <c r="Y105" s="194"/>
      <c r="Z105" s="194"/>
      <c r="AA105" s="172"/>
      <c r="AB105" s="49"/>
      <c r="AC105" s="49"/>
      <c r="AD105" s="49"/>
      <c r="AE105" s="49"/>
      <c r="AF105" s="49"/>
      <c r="AG105" s="93"/>
      <c r="AH105" s="69"/>
      <c r="AI105" s="69"/>
      <c r="AJ105" s="69"/>
      <c r="AK105" s="49"/>
      <c r="AL105" s="49"/>
    </row>
    <row r="106" ht="4.5" customHeight="1">
      <c r="A106" s="199"/>
      <c r="B106" s="199"/>
      <c r="C106" s="199"/>
      <c r="D106" s="49"/>
      <c r="E106" s="49"/>
      <c r="F106" s="49"/>
      <c r="G106" s="198"/>
      <c r="H106" s="198"/>
      <c r="J106" s="194"/>
      <c r="K106" s="194"/>
      <c r="L106" s="194"/>
      <c r="M106" s="194"/>
      <c r="N106" s="194"/>
      <c r="O106" s="194"/>
      <c r="P106" s="194"/>
      <c r="Q106" s="194"/>
      <c r="R106" s="194"/>
      <c r="S106" s="194"/>
      <c r="T106" s="194"/>
      <c r="U106" s="194"/>
      <c r="V106" s="194"/>
      <c r="W106" s="194"/>
      <c r="X106" s="194"/>
      <c r="Y106" s="194"/>
      <c r="Z106" s="194"/>
      <c r="AA106" s="172"/>
      <c r="AB106" s="49"/>
      <c r="AC106" s="49"/>
      <c r="AD106" s="49"/>
      <c r="AE106" s="49"/>
      <c r="AF106" s="49"/>
      <c r="AG106" s="49"/>
      <c r="AH106" s="200"/>
      <c r="AI106" s="49"/>
      <c r="AJ106" s="49"/>
      <c r="AK106" s="49"/>
      <c r="AL106" s="49"/>
    </row>
    <row r="107" ht="4.5" customHeight="1">
      <c r="A107" s="201" t="s">
        <v>216</v>
      </c>
      <c r="E107" s="198"/>
      <c r="F107" s="49"/>
      <c r="G107" s="49"/>
      <c r="H107" s="49"/>
      <c r="J107" s="194"/>
      <c r="K107" s="194"/>
      <c r="L107" s="194"/>
      <c r="M107" s="194"/>
      <c r="N107" s="194"/>
      <c r="O107" s="194"/>
      <c r="P107" s="194"/>
      <c r="Q107" s="194"/>
      <c r="R107" s="194"/>
      <c r="S107" s="194"/>
      <c r="T107" s="194"/>
      <c r="U107" s="194"/>
      <c r="V107" s="194"/>
      <c r="W107" s="194"/>
      <c r="X107" s="194"/>
      <c r="Y107" s="194"/>
      <c r="Z107" s="194"/>
      <c r="AA107" s="49"/>
      <c r="AB107" s="49"/>
      <c r="AC107" s="49"/>
      <c r="AD107" s="49"/>
      <c r="AE107" s="49"/>
      <c r="AF107" s="49"/>
      <c r="AG107" s="201" t="s">
        <v>217</v>
      </c>
      <c r="AK107" s="49"/>
      <c r="AL107" s="49"/>
    </row>
    <row r="108" ht="4.5" customHeight="1">
      <c r="E108" s="198"/>
      <c r="F108" s="198"/>
      <c r="G108" s="198"/>
      <c r="H108" s="198"/>
      <c r="J108" s="194"/>
      <c r="K108" s="194"/>
      <c r="L108" s="194"/>
      <c r="M108" s="194"/>
      <c r="N108" s="194"/>
      <c r="O108" s="194"/>
      <c r="P108" s="194"/>
      <c r="Q108" s="194"/>
      <c r="R108" s="194"/>
      <c r="S108" s="194"/>
      <c r="T108" s="194"/>
      <c r="U108" s="194"/>
      <c r="V108" s="194"/>
      <c r="W108" s="194"/>
      <c r="X108" s="194"/>
      <c r="Y108" s="194"/>
      <c r="Z108" s="194"/>
      <c r="AA108" s="198"/>
      <c r="AB108" s="198"/>
      <c r="AC108" s="198"/>
      <c r="AD108" s="198"/>
      <c r="AE108" s="198"/>
      <c r="AF108" s="49"/>
      <c r="AK108" s="49"/>
      <c r="AL108" s="49"/>
    </row>
    <row r="109" ht="4.5" customHeight="1">
      <c r="E109" s="198"/>
      <c r="F109" s="198"/>
      <c r="G109" s="198"/>
      <c r="H109" s="198"/>
      <c r="J109" s="194"/>
      <c r="K109" s="194"/>
      <c r="L109" s="194"/>
      <c r="M109" s="194"/>
      <c r="N109" s="194"/>
      <c r="O109" s="194"/>
      <c r="P109" s="194"/>
      <c r="Q109" s="194"/>
      <c r="R109" s="194"/>
      <c r="S109" s="194"/>
      <c r="T109" s="194"/>
      <c r="U109" s="194"/>
      <c r="V109" s="194"/>
      <c r="W109" s="194"/>
      <c r="X109" s="194"/>
      <c r="Y109" s="194"/>
      <c r="Z109" s="194"/>
      <c r="AA109" s="198"/>
      <c r="AB109" s="198"/>
      <c r="AC109" s="198"/>
      <c r="AD109" s="198"/>
      <c r="AE109" s="198"/>
      <c r="AF109" s="49"/>
    </row>
    <row r="110" ht="4.5" customHeight="1">
      <c r="C110" s="49"/>
      <c r="D110" s="49"/>
      <c r="E110" s="198"/>
      <c r="F110" s="198"/>
      <c r="G110" s="198"/>
      <c r="H110" s="198"/>
      <c r="I110" s="198"/>
      <c r="J110" s="194"/>
      <c r="K110" s="194"/>
      <c r="L110" s="194"/>
      <c r="M110" s="194"/>
      <c r="N110" s="194"/>
      <c r="O110" s="194"/>
      <c r="P110" s="194"/>
      <c r="Q110" s="194"/>
      <c r="R110" s="194"/>
      <c r="S110" s="194"/>
      <c r="T110" s="194"/>
      <c r="U110" s="194"/>
      <c r="V110" s="194"/>
      <c r="W110" s="194"/>
      <c r="X110" s="194"/>
      <c r="Y110" s="194"/>
      <c r="Z110" s="194"/>
      <c r="AA110" s="198"/>
      <c r="AB110" s="198"/>
      <c r="AC110" s="198"/>
      <c r="AD110" s="198"/>
      <c r="AE110" s="198"/>
      <c r="AF110" s="49"/>
      <c r="AI110" s="49"/>
      <c r="AJ110" s="49"/>
    </row>
    <row r="111" ht="4.5" customHeight="1">
      <c r="A111" s="202" t="str">
        <f>IFERROR(__xludf.DUMMYFUNCTION("IMPORTRANGE('пр.взв'!N1,""Реквизиты!C6"")"),"Болотсктй Р.М.")</f>
        <v>Болотсктй Р.М.</v>
      </c>
      <c r="C111" s="203" t="str">
        <f>IFERROR(__xludf.DUMMYFUNCTION("IMPORTRANGE('пр.взв'!N1,""Реквизиты!C7"")"),"Москва")</f>
        <v>Москва</v>
      </c>
      <c r="E111" s="198"/>
      <c r="F111" s="198"/>
      <c r="G111" s="198"/>
      <c r="H111" s="198"/>
      <c r="I111" s="198"/>
      <c r="J111" s="198"/>
      <c r="K111" s="198"/>
      <c r="L111" s="198"/>
      <c r="M111" s="198"/>
      <c r="N111" s="198"/>
      <c r="O111" s="198"/>
      <c r="P111" s="198"/>
      <c r="Q111" s="198"/>
      <c r="R111" s="198"/>
      <c r="S111" s="198"/>
      <c r="T111" s="198"/>
      <c r="U111" s="198"/>
      <c r="V111" s="198"/>
      <c r="W111" s="198"/>
      <c r="X111" s="198"/>
      <c r="Y111" s="198"/>
      <c r="Z111" s="198"/>
      <c r="AA111" s="198"/>
      <c r="AB111" s="198"/>
      <c r="AC111" s="198"/>
      <c r="AD111" s="198"/>
      <c r="AE111" s="198"/>
      <c r="AF111" s="49"/>
      <c r="AG111" s="202" t="str">
        <f>IFERROR(__xludf.DUMMYFUNCTION("IMPORTRANGE('пр.взв'!N1,""Реквизиты!C10"")"),"Зарипов А.А.")</f>
        <v>Зарипов А.А.</v>
      </c>
      <c r="AH111" s="204" t="str">
        <f>IFERROR(__xludf.DUMMYFUNCTION("IMPORTRANGE('пр.взв'!N1,""Реквизиты!C11"")"),"Р. Татарстан")</f>
        <v>Р. Татарстан</v>
      </c>
    </row>
    <row r="112" ht="4.5" customHeight="1">
      <c r="E112" s="198"/>
      <c r="F112" s="198"/>
      <c r="G112" s="198"/>
      <c r="H112" s="198"/>
      <c r="I112" s="198"/>
      <c r="J112" s="198"/>
      <c r="K112" s="198"/>
      <c r="L112" s="198"/>
      <c r="M112" s="198"/>
      <c r="N112" s="198"/>
      <c r="O112" s="198"/>
      <c r="P112" s="198"/>
      <c r="Q112" s="198"/>
      <c r="R112" s="198"/>
      <c r="S112" s="198"/>
      <c r="T112" s="198"/>
      <c r="U112" s="198"/>
      <c r="V112" s="198"/>
      <c r="W112" s="198"/>
      <c r="X112" s="198"/>
      <c r="Y112" s="198"/>
      <c r="Z112" s="198"/>
      <c r="AA112" s="198"/>
      <c r="AB112" s="198"/>
      <c r="AC112" s="198"/>
      <c r="AD112" s="198"/>
      <c r="AE112" s="198"/>
      <c r="AF112" s="49"/>
    </row>
    <row r="113" ht="4.5" customHeight="1">
      <c r="E113" s="198"/>
      <c r="F113" s="198"/>
      <c r="G113" s="198"/>
      <c r="H113" s="198"/>
      <c r="I113" s="198"/>
      <c r="J113" s="198"/>
      <c r="K113" s="198"/>
      <c r="L113" s="198"/>
      <c r="M113" s="198"/>
      <c r="N113" s="198"/>
      <c r="O113" s="198"/>
      <c r="P113" s="198"/>
      <c r="Q113" s="198"/>
      <c r="R113" s="198"/>
      <c r="S113" s="198"/>
      <c r="T113" s="198"/>
      <c r="U113" s="198"/>
      <c r="V113" s="198"/>
      <c r="W113" s="198"/>
      <c r="X113" s="198"/>
      <c r="Y113" s="198"/>
      <c r="Z113" s="198"/>
      <c r="AA113" s="198"/>
      <c r="AB113" s="198"/>
      <c r="AC113" s="198"/>
      <c r="AD113" s="198"/>
      <c r="AE113" s="198"/>
    </row>
    <row r="114" ht="4.5" customHeight="1">
      <c r="E114" s="198"/>
      <c r="F114" s="198"/>
      <c r="G114" s="198"/>
      <c r="H114" s="198"/>
      <c r="I114" s="198"/>
      <c r="J114" s="198"/>
      <c r="K114" s="198"/>
      <c r="L114" s="198"/>
      <c r="M114" s="198"/>
      <c r="N114" s="198"/>
      <c r="O114" s="198"/>
      <c r="P114" s="198"/>
      <c r="Q114" s="198"/>
      <c r="R114" s="198"/>
      <c r="S114" s="198"/>
      <c r="T114" s="198"/>
      <c r="U114" s="198"/>
      <c r="V114" s="198"/>
      <c r="W114" s="198"/>
      <c r="X114" s="198"/>
      <c r="Y114" s="198"/>
      <c r="Z114" s="198"/>
      <c r="AA114" s="198"/>
      <c r="AB114" s="198"/>
      <c r="AC114" s="198"/>
      <c r="AD114" s="198"/>
      <c r="AE114" s="198"/>
    </row>
  </sheetData>
  <mergeCells count="367">
    <mergeCell ref="AG58:AG63"/>
    <mergeCell ref="AH58:AH63"/>
    <mergeCell ref="AI58:AI63"/>
    <mergeCell ref="AJ58:AJ63"/>
    <mergeCell ref="AF61:AF63"/>
    <mergeCell ref="AG64:AG69"/>
    <mergeCell ref="AJ64:AJ69"/>
    <mergeCell ref="AF64:AF66"/>
    <mergeCell ref="AD67:AD69"/>
    <mergeCell ref="AD70:AD72"/>
    <mergeCell ref="AG70:AG75"/>
    <mergeCell ref="AH70:AH75"/>
    <mergeCell ref="AI70:AI75"/>
    <mergeCell ref="AJ70:AJ75"/>
    <mergeCell ref="AI34:AI39"/>
    <mergeCell ref="AJ34:AJ39"/>
    <mergeCell ref="AG22:AG27"/>
    <mergeCell ref="AG28:AG33"/>
    <mergeCell ref="AH28:AH33"/>
    <mergeCell ref="AI28:AI33"/>
    <mergeCell ref="AJ28:AJ33"/>
    <mergeCell ref="AG34:AG39"/>
    <mergeCell ref="AH34:AH39"/>
    <mergeCell ref="AH46:AH51"/>
    <mergeCell ref="AI46:AI51"/>
    <mergeCell ref="AG40:AG45"/>
    <mergeCell ref="AH40:AH45"/>
    <mergeCell ref="AI40:AI45"/>
    <mergeCell ref="AJ40:AJ45"/>
    <mergeCell ref="AD43:AD45"/>
    <mergeCell ref="AD46:AD48"/>
    <mergeCell ref="AJ46:AJ51"/>
    <mergeCell ref="AG46:AG51"/>
    <mergeCell ref="AF49:AF51"/>
    <mergeCell ref="AF52:AF54"/>
    <mergeCell ref="AG52:AG57"/>
    <mergeCell ref="AH52:AH57"/>
    <mergeCell ref="AI52:AI57"/>
    <mergeCell ref="AJ52:AJ57"/>
    <mergeCell ref="AH64:AH69"/>
    <mergeCell ref="AI64:AI69"/>
    <mergeCell ref="AF73:AF75"/>
    <mergeCell ref="AF76:AF78"/>
    <mergeCell ref="AH88:AH93"/>
    <mergeCell ref="AI88:AI93"/>
    <mergeCell ref="AG82:AG87"/>
    <mergeCell ref="AH82:AH87"/>
    <mergeCell ref="AI82:AI87"/>
    <mergeCell ref="AJ82:AJ87"/>
    <mergeCell ref="AF85:AF87"/>
    <mergeCell ref="AG88:AG93"/>
    <mergeCell ref="AJ88:AJ93"/>
    <mergeCell ref="AM72:AM74"/>
    <mergeCell ref="AN72:AN74"/>
    <mergeCell ref="AP72:AQ74"/>
    <mergeCell ref="AR72:AR74"/>
    <mergeCell ref="AM75:AM77"/>
    <mergeCell ref="AN75:AN77"/>
    <mergeCell ref="AP75:AP77"/>
    <mergeCell ref="AQ78:AQ80"/>
    <mergeCell ref="AR78:AR80"/>
    <mergeCell ref="AQ81:AQ83"/>
    <mergeCell ref="AR81:AR83"/>
    <mergeCell ref="AQ84:AQ86"/>
    <mergeCell ref="AR84:AR86"/>
    <mergeCell ref="AQ87:AQ89"/>
    <mergeCell ref="AR87:AR89"/>
    <mergeCell ref="AQ75:AQ77"/>
    <mergeCell ref="AR75:AR77"/>
    <mergeCell ref="AG76:AG81"/>
    <mergeCell ref="AH76:AH81"/>
    <mergeCell ref="AI76:AI81"/>
    <mergeCell ref="AJ76:AJ81"/>
    <mergeCell ref="AM78:AM80"/>
    <mergeCell ref="AM84:AM86"/>
    <mergeCell ref="AM87:AM89"/>
    <mergeCell ref="AN87:AN89"/>
    <mergeCell ref="AM90:AM92"/>
    <mergeCell ref="AN90:AN92"/>
    <mergeCell ref="AM93:AM95"/>
    <mergeCell ref="AN93:AN95"/>
    <mergeCell ref="AP87:AP89"/>
    <mergeCell ref="AP90:AP92"/>
    <mergeCell ref="AQ90:AQ92"/>
    <mergeCell ref="AR90:AR92"/>
    <mergeCell ref="AP93:AP95"/>
    <mergeCell ref="AQ93:AQ95"/>
    <mergeCell ref="AR93:AR95"/>
    <mergeCell ref="AN78:AN80"/>
    <mergeCell ref="AP78:AP80"/>
    <mergeCell ref="AM81:AM83"/>
    <mergeCell ref="AN81:AN83"/>
    <mergeCell ref="AP81:AP83"/>
    <mergeCell ref="AN84:AN86"/>
    <mergeCell ref="AP84:AP86"/>
    <mergeCell ref="AF88:AF90"/>
    <mergeCell ref="AD91:AD93"/>
    <mergeCell ref="A1:AJ1"/>
    <mergeCell ref="A2:AJ2"/>
    <mergeCell ref="C3:AF3"/>
    <mergeCell ref="AH3:AI3"/>
    <mergeCell ref="F4:AD4"/>
    <mergeCell ref="AG4:AG6"/>
    <mergeCell ref="AH4:AI6"/>
    <mergeCell ref="D10:D15"/>
    <mergeCell ref="E13:E15"/>
    <mergeCell ref="AJ6:AJ9"/>
    <mergeCell ref="AQ6:AQ8"/>
    <mergeCell ref="AM9:AM11"/>
    <mergeCell ref="AN9:AN11"/>
    <mergeCell ref="AQ9:AQ11"/>
    <mergeCell ref="AH10:AH15"/>
    <mergeCell ref="AQ12:AQ14"/>
    <mergeCell ref="A16:A21"/>
    <mergeCell ref="B16:B21"/>
    <mergeCell ref="AM18:AM20"/>
    <mergeCell ref="AM21:AM23"/>
    <mergeCell ref="AN21:AN23"/>
    <mergeCell ref="AM12:AM14"/>
    <mergeCell ref="AN12:AN14"/>
    <mergeCell ref="AM15:AM17"/>
    <mergeCell ref="AN15:AN17"/>
    <mergeCell ref="AQ15:AQ17"/>
    <mergeCell ref="AN18:AN20"/>
    <mergeCell ref="AQ18:AQ20"/>
    <mergeCell ref="AQ21:AQ23"/>
    <mergeCell ref="AD19:AD21"/>
    <mergeCell ref="AD22:AD24"/>
    <mergeCell ref="AI10:AI15"/>
    <mergeCell ref="AJ10:AJ15"/>
    <mergeCell ref="AG10:AG15"/>
    <mergeCell ref="AF13:AF15"/>
    <mergeCell ref="AF16:AF18"/>
    <mergeCell ref="AG16:AG21"/>
    <mergeCell ref="AH16:AH21"/>
    <mergeCell ref="AI16:AI21"/>
    <mergeCell ref="AJ16:AJ21"/>
    <mergeCell ref="AH22:AH27"/>
    <mergeCell ref="AI22:AI27"/>
    <mergeCell ref="AJ22:AJ27"/>
    <mergeCell ref="AN24:AN26"/>
    <mergeCell ref="AQ24:AQ26"/>
    <mergeCell ref="AF25:AF27"/>
    <mergeCell ref="AF28:AF30"/>
    <mergeCell ref="AM24:AM26"/>
    <mergeCell ref="AM27:AM29"/>
    <mergeCell ref="AN27:AN29"/>
    <mergeCell ref="AQ27:AQ29"/>
    <mergeCell ref="AM30:AM32"/>
    <mergeCell ref="AN30:AN32"/>
    <mergeCell ref="AQ30:AQ32"/>
    <mergeCell ref="AQ36:AQ38"/>
    <mergeCell ref="AQ39:AQ41"/>
    <mergeCell ref="AQ42:AQ44"/>
    <mergeCell ref="AQ45:AQ47"/>
    <mergeCell ref="AQ48:AQ50"/>
    <mergeCell ref="AR48:AR50"/>
    <mergeCell ref="AF37:AF39"/>
    <mergeCell ref="AF40:AF42"/>
    <mergeCell ref="AM33:AM35"/>
    <mergeCell ref="AN33:AN35"/>
    <mergeCell ref="AQ33:AQ35"/>
    <mergeCell ref="AM36:AM38"/>
    <mergeCell ref="AN36:AN38"/>
    <mergeCell ref="AM39:AM41"/>
    <mergeCell ref="AN39:AN41"/>
    <mergeCell ref="C16:C21"/>
    <mergeCell ref="D16:D21"/>
    <mergeCell ref="E16:E18"/>
    <mergeCell ref="G19:G21"/>
    <mergeCell ref="G22:G24"/>
    <mergeCell ref="E25:E27"/>
    <mergeCell ref="E28:E30"/>
    <mergeCell ref="I31:I33"/>
    <mergeCell ref="J31:L36"/>
    <mergeCell ref="I34:I36"/>
    <mergeCell ref="A6:A9"/>
    <mergeCell ref="F6:F9"/>
    <mergeCell ref="G6:I13"/>
    <mergeCell ref="J6:AA29"/>
    <mergeCell ref="A10:A15"/>
    <mergeCell ref="B10:B15"/>
    <mergeCell ref="C10:C15"/>
    <mergeCell ref="C40:C45"/>
    <mergeCell ref="D40:D45"/>
    <mergeCell ref="E40:E42"/>
    <mergeCell ref="G43:G45"/>
    <mergeCell ref="G46:G48"/>
    <mergeCell ref="E49:E51"/>
    <mergeCell ref="E52:E54"/>
    <mergeCell ref="C22:C27"/>
    <mergeCell ref="D22:D27"/>
    <mergeCell ref="C28:C33"/>
    <mergeCell ref="D28:D33"/>
    <mergeCell ref="C34:C39"/>
    <mergeCell ref="D34:D39"/>
    <mergeCell ref="E37:E39"/>
    <mergeCell ref="X31:AA36"/>
    <mergeCell ref="AB31:AB33"/>
    <mergeCell ref="P34:T37"/>
    <mergeCell ref="AB34:AB36"/>
    <mergeCell ref="O38:O43"/>
    <mergeCell ref="P38:U43"/>
    <mergeCell ref="Q44:S46"/>
    <mergeCell ref="AM42:AM44"/>
    <mergeCell ref="AN42:AN44"/>
    <mergeCell ref="AM45:AM47"/>
    <mergeCell ref="AN45:AN47"/>
    <mergeCell ref="AM48:AM50"/>
    <mergeCell ref="AN48:AN50"/>
    <mergeCell ref="AP48:AP50"/>
    <mergeCell ref="AM51:AM53"/>
    <mergeCell ref="AN51:AN53"/>
    <mergeCell ref="AP51:AP53"/>
    <mergeCell ref="AQ51:AQ53"/>
    <mergeCell ref="AR51:AR53"/>
    <mergeCell ref="AN54:AN56"/>
    <mergeCell ref="AR54:AR56"/>
    <mergeCell ref="AP60:AP62"/>
    <mergeCell ref="AP63:AP65"/>
    <mergeCell ref="AQ63:AQ65"/>
    <mergeCell ref="AR63:AR65"/>
    <mergeCell ref="AP54:AP56"/>
    <mergeCell ref="AQ54:AQ56"/>
    <mergeCell ref="AP57:AP59"/>
    <mergeCell ref="AQ57:AQ59"/>
    <mergeCell ref="AR57:AR59"/>
    <mergeCell ref="AQ60:AQ62"/>
    <mergeCell ref="AR60:AR62"/>
    <mergeCell ref="AM66:AM68"/>
    <mergeCell ref="AN66:AN68"/>
    <mergeCell ref="AP66:AP68"/>
    <mergeCell ref="AQ66:AQ68"/>
    <mergeCell ref="AR66:AR68"/>
    <mergeCell ref="AM69:AM71"/>
    <mergeCell ref="AN69:AN71"/>
    <mergeCell ref="AP69:AP71"/>
    <mergeCell ref="AQ69:AQ71"/>
    <mergeCell ref="AR69:AR71"/>
    <mergeCell ref="AM54:AM56"/>
    <mergeCell ref="AM57:AM59"/>
    <mergeCell ref="AN57:AN59"/>
    <mergeCell ref="AM60:AM62"/>
    <mergeCell ref="AN60:AN62"/>
    <mergeCell ref="AM63:AM65"/>
    <mergeCell ref="AN63:AN65"/>
    <mergeCell ref="C88:C93"/>
    <mergeCell ref="D88:D93"/>
    <mergeCell ref="G91:G93"/>
    <mergeCell ref="G94:G96"/>
    <mergeCell ref="A82:A87"/>
    <mergeCell ref="B82:B87"/>
    <mergeCell ref="C82:C87"/>
    <mergeCell ref="D82:D87"/>
    <mergeCell ref="E85:E87"/>
    <mergeCell ref="B88:B93"/>
    <mergeCell ref="E88:E90"/>
    <mergeCell ref="B100:B105"/>
    <mergeCell ref="C100:C105"/>
    <mergeCell ref="E97:E99"/>
    <mergeCell ref="E100:E102"/>
    <mergeCell ref="I102:I109"/>
    <mergeCell ref="A107:D109"/>
    <mergeCell ref="A111:B114"/>
    <mergeCell ref="C111:D114"/>
    <mergeCell ref="A88:A93"/>
    <mergeCell ref="A94:A99"/>
    <mergeCell ref="B94:B99"/>
    <mergeCell ref="C94:C99"/>
    <mergeCell ref="D94:D99"/>
    <mergeCell ref="A100:A105"/>
    <mergeCell ref="D100:D105"/>
    <mergeCell ref="A40:A45"/>
    <mergeCell ref="A46:A51"/>
    <mergeCell ref="C46:C51"/>
    <mergeCell ref="D46:D51"/>
    <mergeCell ref="A22:A27"/>
    <mergeCell ref="B22:B27"/>
    <mergeCell ref="A28:A33"/>
    <mergeCell ref="B28:B33"/>
    <mergeCell ref="A34:A39"/>
    <mergeCell ref="B34:B39"/>
    <mergeCell ref="B40:B45"/>
    <mergeCell ref="C58:C63"/>
    <mergeCell ref="D58:D63"/>
    <mergeCell ref="E61:E63"/>
    <mergeCell ref="B46:B51"/>
    <mergeCell ref="A52:A57"/>
    <mergeCell ref="B52:B57"/>
    <mergeCell ref="C52:C57"/>
    <mergeCell ref="D52:D57"/>
    <mergeCell ref="A58:A63"/>
    <mergeCell ref="B58:B63"/>
    <mergeCell ref="G67:G69"/>
    <mergeCell ref="G70:G72"/>
    <mergeCell ref="A64:A69"/>
    <mergeCell ref="B64:B69"/>
    <mergeCell ref="C64:C69"/>
    <mergeCell ref="D64:D69"/>
    <mergeCell ref="E64:E66"/>
    <mergeCell ref="A70:A75"/>
    <mergeCell ref="D70:D75"/>
    <mergeCell ref="E73:E75"/>
    <mergeCell ref="B70:B75"/>
    <mergeCell ref="C70:C75"/>
    <mergeCell ref="A76:A81"/>
    <mergeCell ref="B76:B81"/>
    <mergeCell ref="C76:C81"/>
    <mergeCell ref="D76:D81"/>
    <mergeCell ref="E76:E78"/>
    <mergeCell ref="AP105:AP107"/>
    <mergeCell ref="AP108:AP110"/>
    <mergeCell ref="AG111:AG114"/>
    <mergeCell ref="AH111:AJ114"/>
    <mergeCell ref="AR108:AR110"/>
    <mergeCell ref="AR111:AR113"/>
    <mergeCell ref="AP99:AP101"/>
    <mergeCell ref="AQ99:AQ101"/>
    <mergeCell ref="AP102:AP104"/>
    <mergeCell ref="AQ102:AQ104"/>
    <mergeCell ref="AR102:AR104"/>
    <mergeCell ref="AQ105:AQ107"/>
    <mergeCell ref="AR105:AR107"/>
    <mergeCell ref="P47:T50"/>
    <mergeCell ref="L50:M50"/>
    <mergeCell ref="O51:O56"/>
    <mergeCell ref="P51:U56"/>
    <mergeCell ref="L55:N60"/>
    <mergeCell ref="W55:Y60"/>
    <mergeCell ref="P58:T61"/>
    <mergeCell ref="I79:I81"/>
    <mergeCell ref="J79:L84"/>
    <mergeCell ref="X79:AA84"/>
    <mergeCell ref="AB79:AB81"/>
    <mergeCell ref="I82:I84"/>
    <mergeCell ref="AB82:AB84"/>
    <mergeCell ref="K55:K57"/>
    <mergeCell ref="K58:K60"/>
    <mergeCell ref="O62:O67"/>
    <mergeCell ref="P62:U67"/>
    <mergeCell ref="P69:T72"/>
    <mergeCell ref="O73:O78"/>
    <mergeCell ref="P73:U78"/>
    <mergeCell ref="AF97:AF99"/>
    <mergeCell ref="AF100:AF102"/>
    <mergeCell ref="AG100:AG105"/>
    <mergeCell ref="AH100:AH105"/>
    <mergeCell ref="AI100:AI105"/>
    <mergeCell ref="AJ100:AJ105"/>
    <mergeCell ref="AG107:AJ109"/>
    <mergeCell ref="Z55:Z57"/>
    <mergeCell ref="Z58:Z60"/>
    <mergeCell ref="AD94:AD96"/>
    <mergeCell ref="AG94:AG99"/>
    <mergeCell ref="AH94:AH99"/>
    <mergeCell ref="AI94:AI99"/>
    <mergeCell ref="AJ94:AJ99"/>
    <mergeCell ref="AM99:AM101"/>
    <mergeCell ref="AM102:AM104"/>
    <mergeCell ref="AN102:AN104"/>
    <mergeCell ref="AM96:AM98"/>
    <mergeCell ref="AN96:AN98"/>
    <mergeCell ref="AP96:AP98"/>
    <mergeCell ref="AQ96:AQ98"/>
    <mergeCell ref="AR96:AR98"/>
    <mergeCell ref="AN99:AN101"/>
    <mergeCell ref="AR99:AR101"/>
  </mergeCells>
  <printOptions horizontalCentered="1" verticalCentered="1"/>
  <pageMargins bottom="0.15939706660328612" footer="0.0" header="0.0" left="0.0" right="0.0" top="0.2277100951475516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/>
  </sheetPr>
  <sheetViews>
    <sheetView workbookViewId="0"/>
  </sheetViews>
  <sheetFormatPr customHeight="1" defaultColWidth="14.43" defaultRowHeight="15.0"/>
  <cols>
    <col customWidth="1" min="1" max="1" width="4.0"/>
    <col customWidth="1" min="2" max="2" width="4.29"/>
    <col customWidth="1" min="3" max="3" width="22.71"/>
    <col customWidth="1" min="4" max="4" width="8.71"/>
    <col customWidth="1" min="5" max="5" width="6.43"/>
    <col customWidth="1" min="6" max="6" width="12.29"/>
    <col customWidth="1" min="7" max="7" width="25.71"/>
    <col customWidth="1" min="8" max="8" width="5.29"/>
    <col customWidth="1" min="9" max="9" width="5.14"/>
    <col customWidth="1" min="10" max="10" width="6.29"/>
    <col customWidth="1" min="11" max="11" width="3.71"/>
    <col customWidth="1" min="12" max="12" width="4.0"/>
    <col customWidth="1" min="13" max="13" width="21.43"/>
    <col customWidth="1" min="14" max="14" width="8.86"/>
    <col customWidth="1" min="15" max="15" width="7.14"/>
    <col customWidth="1" min="16" max="16" width="13.29"/>
    <col customWidth="1" min="17" max="17" width="25.71"/>
    <col customWidth="1" min="18" max="18" width="5.14"/>
    <col customWidth="1" min="19" max="19" width="5.43"/>
    <col customWidth="1" min="20" max="20" width="6.29"/>
  </cols>
  <sheetData>
    <row r="1" ht="15.75" customHeight="1">
      <c r="B1" s="107" t="s">
        <v>218</v>
      </c>
      <c r="L1" s="107" t="s">
        <v>218</v>
      </c>
    </row>
    <row r="2" ht="15.75" customHeight="1">
      <c r="B2" s="205">
        <v>1.0</v>
      </c>
      <c r="C2" s="206" t="s">
        <v>219</v>
      </c>
      <c r="D2" s="206"/>
      <c r="E2" s="207" t="str">
        <f>'пр.взв'!D4</f>
        <v/>
      </c>
      <c r="G2" s="206"/>
      <c r="H2" s="206"/>
      <c r="I2" s="206"/>
      <c r="J2" s="206"/>
      <c r="L2" s="208">
        <f>B2</f>
        <v>1</v>
      </c>
      <c r="M2" s="206" t="s">
        <v>219</v>
      </c>
      <c r="N2" s="206"/>
      <c r="O2" s="207" t="str">
        <f>E2</f>
        <v/>
      </c>
      <c r="Q2" s="206"/>
      <c r="R2" s="206"/>
      <c r="S2" s="206"/>
      <c r="T2" s="206"/>
    </row>
    <row r="3" ht="12.75" customHeight="1">
      <c r="B3" s="209" t="s">
        <v>220</v>
      </c>
      <c r="C3" s="210" t="s">
        <v>221</v>
      </c>
      <c r="D3" s="211" t="s">
        <v>222</v>
      </c>
      <c r="E3" s="211"/>
      <c r="F3" s="212" t="s">
        <v>223</v>
      </c>
      <c r="G3" s="213" t="str">
        <f>'пр.взв'!G4</f>
        <v>В.к.  88  кг</v>
      </c>
      <c r="H3" s="210"/>
      <c r="I3" s="210"/>
      <c r="J3" s="210"/>
      <c r="K3" s="210"/>
      <c r="L3" s="209" t="s">
        <v>205</v>
      </c>
      <c r="M3" s="210" t="s">
        <v>221</v>
      </c>
      <c r="N3" s="211" t="s">
        <v>222</v>
      </c>
      <c r="O3" s="211"/>
      <c r="P3" s="158" t="str">
        <f t="shared" ref="P3:Q3" si="1">F3</f>
        <v>БОЕВОЕ</v>
      </c>
      <c r="Q3" s="213" t="str">
        <f t="shared" si="1"/>
        <v>В.к.  88  кг</v>
      </c>
      <c r="R3" s="210"/>
      <c r="S3" s="210"/>
      <c r="T3" s="210"/>
    </row>
    <row r="4" ht="12.75" customHeight="1">
      <c r="A4" s="214" t="s">
        <v>224</v>
      </c>
      <c r="B4" s="215" t="s">
        <v>8</v>
      </c>
      <c r="C4" s="216" t="s">
        <v>9</v>
      </c>
      <c r="D4" s="217" t="s">
        <v>225</v>
      </c>
      <c r="E4" s="218" t="s">
        <v>226</v>
      </c>
      <c r="F4" s="219"/>
      <c r="G4" s="216" t="s">
        <v>227</v>
      </c>
      <c r="H4" s="220" t="s">
        <v>228</v>
      </c>
      <c r="I4" s="216" t="s">
        <v>229</v>
      </c>
      <c r="J4" s="221" t="s">
        <v>230</v>
      </c>
      <c r="K4" s="214" t="s">
        <v>224</v>
      </c>
      <c r="L4" s="215" t="s">
        <v>8</v>
      </c>
      <c r="M4" s="216" t="s">
        <v>9</v>
      </c>
      <c r="N4" s="217" t="s">
        <v>225</v>
      </c>
      <c r="O4" s="218" t="s">
        <v>226</v>
      </c>
      <c r="P4" s="219"/>
      <c r="Q4" s="216" t="s">
        <v>227</v>
      </c>
      <c r="R4" s="220" t="s">
        <v>228</v>
      </c>
      <c r="S4" s="216" t="s">
        <v>229</v>
      </c>
      <c r="T4" s="221" t="s">
        <v>230</v>
      </c>
    </row>
    <row r="5" ht="13.5" customHeight="1">
      <c r="A5" s="222"/>
      <c r="B5" s="106"/>
      <c r="C5" s="223"/>
      <c r="D5" s="223"/>
      <c r="E5" s="224"/>
      <c r="F5" s="225"/>
      <c r="G5" s="223"/>
      <c r="H5" s="223"/>
      <c r="I5" s="223"/>
      <c r="J5" s="226"/>
      <c r="K5" s="222"/>
      <c r="L5" s="106"/>
      <c r="M5" s="223"/>
      <c r="N5" s="223"/>
      <c r="O5" s="224"/>
      <c r="P5" s="225"/>
      <c r="Q5" s="223"/>
      <c r="R5" s="223"/>
      <c r="S5" s="223"/>
      <c r="T5" s="226"/>
    </row>
    <row r="6" ht="12.75" customHeight="1">
      <c r="A6" s="227">
        <v>1.0</v>
      </c>
      <c r="B6" s="228">
        <v>1.0</v>
      </c>
      <c r="C6" s="229" t="str">
        <f>IFERROR(VLOOKUP(B6,'пр.взв'!$D$6:$Q$38,2,0),"")</f>
        <v>МАГОМЕДОВ Камал</v>
      </c>
      <c r="D6" s="230" t="str">
        <f>IFERROR(VLOOKUP(B6,'пр.взв'!$D$6:$Q$38,5,0),"")</f>
        <v>МС</v>
      </c>
      <c r="E6" s="230" t="str">
        <f>IFERROR(VLOOKUP(B6,'пр.взв'!$D$6:$Q$38,6,0),"")</f>
        <v>ЦФО</v>
      </c>
      <c r="F6" s="230" t="str">
        <f>IFERROR(VLOOKUP(B6,'пр.взв'!$D$6:$Q$38,8,0),"")</f>
        <v>Тверская</v>
      </c>
      <c r="G6" s="231"/>
      <c r="H6" s="232"/>
      <c r="I6" s="233"/>
      <c r="J6" s="234"/>
      <c r="K6" s="235">
        <v>9.0</v>
      </c>
      <c r="L6" s="228">
        <v>2.0</v>
      </c>
      <c r="M6" s="229" t="str">
        <f>IFERROR(VLOOKUP(L6,'пр.взв'!$D$6:$Q$38,2,0),"")</f>
        <v>АДЛЕЙБА Саид</v>
      </c>
      <c r="N6" s="230" t="str">
        <f>IFERROR(VLOOKUP(L6,'пр.взв'!$D$6:$Q$38,5,0),"")</f>
        <v>КМС</v>
      </c>
      <c r="O6" s="230" t="str">
        <f>IFERROR(VLOOKUP(L6,'пр.взв'!$D$6:$Q$38,6,0),"")</f>
        <v>ЮФО</v>
      </c>
      <c r="P6" s="230" t="str">
        <f>IFERROR(VLOOKUP(L6,'пр.взв'!$D$6:$Q$38,8,0),"")</f>
        <v>Ростовская</v>
      </c>
      <c r="Q6" s="231"/>
      <c r="R6" s="232"/>
      <c r="S6" s="233"/>
      <c r="T6" s="234"/>
    </row>
    <row r="7" ht="12.0" customHeight="1">
      <c r="A7" s="64"/>
      <c r="B7" s="87"/>
      <c r="C7" s="87"/>
      <c r="D7" s="87"/>
      <c r="E7" s="87"/>
      <c r="F7" s="87"/>
      <c r="G7" s="87"/>
      <c r="H7" s="87"/>
      <c r="I7" s="87"/>
      <c r="J7" s="236"/>
      <c r="L7" s="87"/>
      <c r="M7" s="87"/>
      <c r="N7" s="87"/>
      <c r="O7" s="87"/>
      <c r="P7" s="87"/>
      <c r="Q7" s="87"/>
      <c r="R7" s="87"/>
      <c r="S7" s="87"/>
      <c r="T7" s="236"/>
    </row>
    <row r="8" ht="12.75" customHeight="1">
      <c r="A8" s="64"/>
      <c r="B8" s="195">
        <v>17.0</v>
      </c>
      <c r="C8" s="237" t="str">
        <f>IFERROR(VLOOKUP(B8,'пр.взв'!$D$6:$Q$38,2,0),"")</f>
        <v>СНАХО  Аслан</v>
      </c>
      <c r="D8" s="238" t="str">
        <f>IFERROR(VLOOKUP(B8,'пр.взв'!$D$6:$Q$38,5,0),"")</f>
        <v>МС</v>
      </c>
      <c r="E8" s="238" t="str">
        <f>IFERROR(VLOOKUP(B8,'пр.взв'!$D$6:$Q$38,6,0),"")</f>
        <v>ЮФО</v>
      </c>
      <c r="F8" s="238" t="str">
        <f>IFERROR(VLOOKUP(B8,'пр.взв'!$D$6:$Q$38,8,0),"")</f>
        <v>Р.Адыгея</v>
      </c>
      <c r="G8" s="239"/>
      <c r="H8" s="239"/>
      <c r="I8" s="240"/>
      <c r="J8" s="241"/>
      <c r="L8" s="195">
        <v>18.0</v>
      </c>
      <c r="M8" s="237" t="str">
        <f>IFERROR(VLOOKUP(L8,'пр.взв'!$D$6:$Q$38,2,0),"")</f>
        <v>МАГОМЕДОВ Магомед</v>
      </c>
      <c r="N8" s="238" t="str">
        <f>IFERROR(VLOOKUP(L8,'пр.взв'!$D$6:$Q$38,5,0),"")</f>
        <v>МСМК</v>
      </c>
      <c r="O8" s="238" t="str">
        <f>IFERROR(VLOOKUP(L8,'пр.взв'!$D$6:$Q$38,6,0),"")</f>
        <v>СКФО</v>
      </c>
      <c r="P8" s="238" t="str">
        <f>IFERROR(VLOOKUP(L8,'пр.взв'!$D$6:$Q$38,8,0),"")</f>
        <v>Р.Дагестан</v>
      </c>
      <c r="Q8" s="239"/>
      <c r="R8" s="239"/>
      <c r="S8" s="240"/>
      <c r="T8" s="241"/>
    </row>
    <row r="9" ht="12.75" customHeight="1">
      <c r="A9" s="70"/>
      <c r="B9" s="223"/>
      <c r="C9" s="223"/>
      <c r="D9" s="223"/>
      <c r="E9" s="223"/>
      <c r="F9" s="223"/>
      <c r="G9" s="223"/>
      <c r="H9" s="223"/>
      <c r="I9" s="223"/>
      <c r="J9" s="226"/>
      <c r="K9" s="55"/>
      <c r="L9" s="223"/>
      <c r="M9" s="223"/>
      <c r="N9" s="223"/>
      <c r="O9" s="223"/>
      <c r="P9" s="223"/>
      <c r="Q9" s="223"/>
      <c r="R9" s="223"/>
      <c r="S9" s="223"/>
      <c r="T9" s="226"/>
    </row>
    <row r="10" ht="12.75" customHeight="1">
      <c r="A10" s="227">
        <v>2.0</v>
      </c>
      <c r="B10" s="228">
        <v>9.0</v>
      </c>
      <c r="C10" s="229" t="str">
        <f>IFERROR(VLOOKUP(B10,'пр.взв'!$D$6:$Q$38,2,0),"")</f>
        <v>ШАРИПОВ Рустам</v>
      </c>
      <c r="D10" s="230" t="str">
        <f>IFERROR(VLOOKUP(B10,'пр.взв'!$D$6:$Q$38,5,0),"")</f>
        <v>КМС</v>
      </c>
      <c r="E10" s="230" t="str">
        <f>IFERROR(VLOOKUP(B10,'пр.взв'!$D$6:$Q$38,6,0),"")</f>
        <v>УФО</v>
      </c>
      <c r="F10" s="230" t="str">
        <f>IFERROR(VLOOKUP(B10,'пр.взв'!$D$6:$Q$38,8,0),"")</f>
        <v>Челябинская</v>
      </c>
      <c r="G10" s="231"/>
      <c r="H10" s="232"/>
      <c r="I10" s="233"/>
      <c r="J10" s="242"/>
      <c r="K10" s="235">
        <v>10.0</v>
      </c>
      <c r="L10" s="228">
        <v>10.0</v>
      </c>
      <c r="M10" s="229" t="str">
        <f>IFERROR(VLOOKUP(L10,'пр.взв'!$D$6:$Q$38,2,0),"")</f>
        <v>МАГОМЕДОВ Магомед</v>
      </c>
      <c r="N10" s="230" t="str">
        <f>IFERROR(VLOOKUP(L10,'пр.взв'!$D$6:$Q$38,5,0),"")</f>
        <v>ЗМС</v>
      </c>
      <c r="O10" s="230" t="str">
        <f>IFERROR(VLOOKUP(L10,'пр.взв'!$D$6:$Q$38,6,0),"")</f>
        <v>МОС</v>
      </c>
      <c r="P10" s="230" t="str">
        <f>IFERROR(VLOOKUP(L10,'пр.взв'!$D$6:$Q$38,8,0),"")</f>
        <v>Московская</v>
      </c>
      <c r="Q10" s="231"/>
      <c r="R10" s="232"/>
      <c r="S10" s="233"/>
      <c r="T10" s="242"/>
    </row>
    <row r="11" ht="12.0" customHeight="1">
      <c r="A11" s="64"/>
      <c r="B11" s="87"/>
      <c r="C11" s="87"/>
      <c r="D11" s="87"/>
      <c r="E11" s="87"/>
      <c r="F11" s="87"/>
      <c r="G11" s="87"/>
      <c r="H11" s="87"/>
      <c r="I11" s="87"/>
      <c r="J11" s="236"/>
      <c r="L11" s="87"/>
      <c r="M11" s="87"/>
      <c r="N11" s="87"/>
      <c r="O11" s="87"/>
      <c r="P11" s="87"/>
      <c r="Q11" s="87"/>
      <c r="R11" s="87"/>
      <c r="S11" s="87"/>
      <c r="T11" s="236"/>
    </row>
    <row r="12" ht="12.75" customHeight="1">
      <c r="A12" s="64"/>
      <c r="B12" s="195">
        <v>25.0</v>
      </c>
      <c r="C12" s="237" t="str">
        <f>IFERROR(VLOOKUP(B12,'пр.взв'!$D$6:$Q$38,2,0),"")</f>
        <v>АЛИХАНОВ Абусупиян</v>
      </c>
      <c r="D12" s="238" t="str">
        <f>IFERROR(VLOOKUP(B12,'пр.взв'!$D$6:$Q$38,5,0),"")</f>
        <v>МСМК</v>
      </c>
      <c r="E12" s="238" t="str">
        <f>IFERROR(VLOOKUP(B12,'пр.взв'!$D$6:$Q$38,6,0),"")</f>
        <v>ПФО</v>
      </c>
      <c r="F12" s="238" t="str">
        <f>IFERROR(VLOOKUP(B12,'пр.взв'!$D$6:$Q$38,8,0),"")</f>
        <v>Нижегородская</v>
      </c>
      <c r="G12" s="239"/>
      <c r="H12" s="239"/>
      <c r="I12" s="240"/>
      <c r="J12" s="241"/>
      <c r="L12" s="195">
        <v>26.0</v>
      </c>
      <c r="M12" s="237" t="str">
        <f>IFERROR(VLOOKUP(L12,'пр.взв'!$D$6:$Q$38,2,0),"")</f>
        <v>КИЧКИН Сергей</v>
      </c>
      <c r="N12" s="238" t="str">
        <f>IFERROR(VLOOKUP(L12,'пр.взв'!$D$6:$Q$38,5,0),"")</f>
        <v>КМС</v>
      </c>
      <c r="O12" s="238" t="str">
        <f>IFERROR(VLOOKUP(L12,'пр.взв'!$D$6:$Q$38,6,0),"")</f>
        <v>ПФО</v>
      </c>
      <c r="P12" s="238" t="str">
        <f>IFERROR(VLOOKUP(L12,'пр.взв'!$D$6:$Q$38,8,0),"")</f>
        <v>Самарская</v>
      </c>
      <c r="Q12" s="239"/>
      <c r="R12" s="239"/>
      <c r="S12" s="240"/>
      <c r="T12" s="241"/>
    </row>
    <row r="13" ht="12.75" customHeight="1">
      <c r="A13" s="70"/>
      <c r="B13" s="223"/>
      <c r="C13" s="223"/>
      <c r="D13" s="223"/>
      <c r="E13" s="223"/>
      <c r="F13" s="223"/>
      <c r="G13" s="223"/>
      <c r="H13" s="223"/>
      <c r="I13" s="223"/>
      <c r="J13" s="226"/>
      <c r="K13" s="55"/>
      <c r="L13" s="223"/>
      <c r="M13" s="223"/>
      <c r="N13" s="223"/>
      <c r="O13" s="223"/>
      <c r="P13" s="223"/>
      <c r="Q13" s="223"/>
      <c r="R13" s="223"/>
      <c r="S13" s="223"/>
      <c r="T13" s="226"/>
    </row>
    <row r="14" ht="12.75" customHeight="1">
      <c r="A14" s="227">
        <v>3.0</v>
      </c>
      <c r="B14" s="228">
        <v>5.0</v>
      </c>
      <c r="C14" s="229" t="str">
        <f>IFERROR(VLOOKUP(B14,'пр.взв'!$D$6:$Q$38,2,0),"")</f>
        <v>АВДЕЕВ Артём</v>
      </c>
      <c r="D14" s="230" t="str">
        <f>IFERROR(VLOOKUP(B14,'пр.взв'!$D$6:$Q$38,5,0),"")</f>
        <v>МС</v>
      </c>
      <c r="E14" s="230" t="str">
        <f>IFERROR(VLOOKUP(B14,'пр.взв'!$D$6:$Q$38,6,0),"")</f>
        <v>ПФО</v>
      </c>
      <c r="F14" s="230" t="str">
        <f>IFERROR(VLOOKUP(B14,'пр.взв'!$D$6:$Q$38,8,0),"")</f>
        <v>Самарская</v>
      </c>
      <c r="G14" s="243"/>
      <c r="H14" s="244"/>
      <c r="I14" s="245"/>
      <c r="J14" s="246"/>
      <c r="K14" s="235">
        <v>11.0</v>
      </c>
      <c r="L14" s="228">
        <v>6.0</v>
      </c>
      <c r="M14" s="229" t="str">
        <f>IFERROR(VLOOKUP(L14,'пр.взв'!$D$6:$Q$38,2,0),"")</f>
        <v>МАКСУТОВ Руслан</v>
      </c>
      <c r="N14" s="230" t="str">
        <f>IFERROR(VLOOKUP(L14,'пр.взв'!$D$6:$Q$38,5,0),"")</f>
        <v>МС</v>
      </c>
      <c r="O14" s="230" t="str">
        <f>IFERROR(VLOOKUP(L14,'пр.взв'!$D$6:$Q$38,6,0),"")</f>
        <v>СПБ</v>
      </c>
      <c r="P14" s="230" t="str">
        <f>IFERROR(VLOOKUP(L14,'пр.взв'!$D$6:$Q$38,8,0),"")</f>
        <v>Санкт-Петербург</v>
      </c>
      <c r="Q14" s="243"/>
      <c r="R14" s="244"/>
      <c r="S14" s="245"/>
      <c r="T14" s="246"/>
    </row>
    <row r="15" ht="12.75" customHeight="1">
      <c r="A15" s="64"/>
      <c r="B15" s="87"/>
      <c r="C15" s="87"/>
      <c r="D15" s="87"/>
      <c r="E15" s="87"/>
      <c r="F15" s="87"/>
      <c r="G15" s="87"/>
      <c r="H15" s="87"/>
      <c r="I15" s="87"/>
      <c r="J15" s="236"/>
      <c r="L15" s="87"/>
      <c r="M15" s="87"/>
      <c r="N15" s="87"/>
      <c r="O15" s="87"/>
      <c r="P15" s="87"/>
      <c r="Q15" s="87"/>
      <c r="R15" s="87"/>
      <c r="S15" s="87"/>
      <c r="T15" s="236"/>
    </row>
    <row r="16" ht="12.75" customHeight="1">
      <c r="A16" s="64"/>
      <c r="B16" s="195">
        <v>21.0</v>
      </c>
      <c r="C16" s="237" t="str">
        <f>IFERROR(VLOOKUP(B16,'пр.взв'!$D$6:$Q$38,2,0),"")</f>
        <v>ЕГОРОВ Роман</v>
      </c>
      <c r="D16" s="238" t="str">
        <f>IFERROR(VLOOKUP(B16,'пр.взв'!$D$6:$Q$38,5,0),"")</f>
        <v>МСМК</v>
      </c>
      <c r="E16" s="238" t="str">
        <f>IFERROR(VLOOKUP(B16,'пр.взв'!$D$6:$Q$38,6,0),"")</f>
        <v>МОС</v>
      </c>
      <c r="F16" s="238" t="str">
        <f>IFERROR(VLOOKUP(B16,'пр.взв'!$D$6:$Q$38,8,0),"")</f>
        <v>Москва</v>
      </c>
      <c r="G16" s="239"/>
      <c r="H16" s="239"/>
      <c r="I16" s="240"/>
      <c r="J16" s="241"/>
      <c r="L16" s="195">
        <v>22.0</v>
      </c>
      <c r="M16" s="237" t="str">
        <f>IFERROR(VLOOKUP(L16,'пр.взв'!$D$6:$Q$38,2,0),"")</f>
        <v>СУМАЛАЕВ Гаджимурад</v>
      </c>
      <c r="N16" s="238" t="str">
        <f>IFERROR(VLOOKUP(L16,'пр.взв'!$D$6:$Q$38,5,0),"")</f>
        <v>МС</v>
      </c>
      <c r="O16" s="238" t="str">
        <f>IFERROR(VLOOKUP(L16,'пр.взв'!$D$6:$Q$38,6,0),"")</f>
        <v>СКФО</v>
      </c>
      <c r="P16" s="238" t="str">
        <f>IFERROR(VLOOKUP(L16,'пр.взв'!$D$6:$Q$38,8,0),"")</f>
        <v>Р.Дагестан</v>
      </c>
      <c r="Q16" s="239"/>
      <c r="R16" s="239"/>
      <c r="S16" s="240"/>
      <c r="T16" s="241"/>
    </row>
    <row r="17" ht="13.5" customHeight="1">
      <c r="A17" s="70"/>
      <c r="B17" s="223"/>
      <c r="C17" s="223"/>
      <c r="D17" s="223"/>
      <c r="E17" s="223"/>
      <c r="F17" s="223"/>
      <c r="G17" s="223"/>
      <c r="H17" s="223"/>
      <c r="I17" s="223"/>
      <c r="J17" s="226"/>
      <c r="K17" s="55"/>
      <c r="L17" s="223"/>
      <c r="M17" s="223"/>
      <c r="N17" s="223"/>
      <c r="O17" s="223"/>
      <c r="P17" s="223"/>
      <c r="Q17" s="223"/>
      <c r="R17" s="223"/>
      <c r="S17" s="223"/>
      <c r="T17" s="226"/>
    </row>
    <row r="18" ht="12.75" customHeight="1">
      <c r="A18" s="227">
        <v>4.0</v>
      </c>
      <c r="B18" s="228">
        <v>13.0</v>
      </c>
      <c r="C18" s="229" t="str">
        <f>IFERROR(VLOOKUP(B18,'пр.взв'!$D$6:$Q$38,2,0),"")</f>
        <v>МАГОМЕДОВ Нуцалхан</v>
      </c>
      <c r="D18" s="230" t="str">
        <f>IFERROR(VLOOKUP(B18,'пр.взв'!$D$6:$Q$38,5,0),"")</f>
        <v>МС</v>
      </c>
      <c r="E18" s="230" t="str">
        <f>IFERROR(VLOOKUP(B18,'пр.взв'!$D$6:$Q$38,6,0),"")</f>
        <v>СКФО</v>
      </c>
      <c r="F18" s="230" t="str">
        <f>IFERROR(VLOOKUP(B18,'пр.взв'!$D$6:$Q$38,8,0),"")</f>
        <v>Р.Дагестан</v>
      </c>
      <c r="G18" s="231"/>
      <c r="H18" s="232"/>
      <c r="I18" s="233"/>
      <c r="J18" s="242"/>
      <c r="K18" s="235">
        <v>12.0</v>
      </c>
      <c r="L18" s="228">
        <v>14.0</v>
      </c>
      <c r="M18" s="229" t="str">
        <f>IFERROR(VLOOKUP(L18,'пр.взв'!$D$6:$Q$38,2,0),"")</f>
        <v>ХАЧАТРЯН Давид</v>
      </c>
      <c r="N18" s="230" t="str">
        <f>IFERROR(VLOOKUP(L18,'пр.взв'!$D$6:$Q$38,5,0),"")</f>
        <v>МС</v>
      </c>
      <c r="O18" s="230" t="str">
        <f>IFERROR(VLOOKUP(L18,'пр.взв'!$D$6:$Q$38,6,0),"")</f>
        <v>ПФО</v>
      </c>
      <c r="P18" s="230" t="str">
        <f>IFERROR(VLOOKUP(L18,'пр.взв'!$D$6:$Q$38,8,0),"")</f>
        <v>Нижегородская</v>
      </c>
      <c r="Q18" s="239"/>
      <c r="R18" s="247"/>
      <c r="S18" s="248"/>
      <c r="T18" s="249"/>
    </row>
    <row r="19" ht="12.75" customHeight="1">
      <c r="A19" s="64"/>
      <c r="B19" s="87"/>
      <c r="C19" s="87"/>
      <c r="D19" s="87"/>
      <c r="E19" s="87"/>
      <c r="F19" s="87"/>
      <c r="G19" s="87"/>
      <c r="H19" s="87"/>
      <c r="I19" s="87"/>
      <c r="J19" s="236"/>
      <c r="L19" s="87"/>
      <c r="M19" s="87"/>
      <c r="N19" s="87"/>
      <c r="O19" s="87"/>
      <c r="P19" s="87"/>
      <c r="Q19" s="87"/>
      <c r="R19" s="87"/>
      <c r="S19" s="87"/>
      <c r="T19" s="236"/>
    </row>
    <row r="20" ht="12.75" customHeight="1">
      <c r="A20" s="64"/>
      <c r="B20" s="195">
        <v>29.0</v>
      </c>
      <c r="C20" s="237" t="str">
        <f>IFERROR(VLOOKUP(B20,'пр.взв'!$D$6:$Q$38,2,0),"")</f>
        <v>КОНОВАЛОВ Михаил</v>
      </c>
      <c r="D20" s="238" t="str">
        <f>IFERROR(VLOOKUP(B20,'пр.взв'!$D$6:$Q$38,5,0),"")</f>
        <v>МС</v>
      </c>
      <c r="E20" s="238" t="str">
        <f>IFERROR(VLOOKUP(B20,'пр.взв'!$D$6:$Q$38,6,0),"")</f>
        <v>СПБ</v>
      </c>
      <c r="F20" s="238" t="str">
        <f>IFERROR(VLOOKUP(B20,'пр.взв'!$D$6:$Q$38,8,0),"")</f>
        <v>Санкт-Петербург</v>
      </c>
      <c r="G20" s="239"/>
      <c r="H20" s="239"/>
      <c r="I20" s="240"/>
      <c r="J20" s="241"/>
      <c r="L20" s="195">
        <v>30.0</v>
      </c>
      <c r="M20" s="237" t="str">
        <f>IFERROR(VLOOKUP(L20,'пр.взв'!$D$6:$Q$38,2,0),"")</f>
        <v/>
      </c>
      <c r="N20" s="238" t="str">
        <f>IFERROR(VLOOKUP(L20,'пр.взв'!$D$6:$Q$38,5,0),"")</f>
        <v/>
      </c>
      <c r="O20" s="238" t="str">
        <f>IFERROR(VLOOKUP(L20,'пр.взв'!$D$6:$Q$38,6,0),"")</f>
        <v/>
      </c>
      <c r="P20" s="238" t="str">
        <f>IFERROR(VLOOKUP(L20,'пр.взв'!$D$6:$Q$38,8,0),"")</f>
        <v/>
      </c>
      <c r="Q20" s="239"/>
      <c r="R20" s="239"/>
      <c r="S20" s="240"/>
      <c r="T20" s="241"/>
    </row>
    <row r="21" ht="13.5" customHeight="1">
      <c r="A21" s="70"/>
      <c r="B21" s="223"/>
      <c r="C21" s="223"/>
      <c r="D21" s="223"/>
      <c r="E21" s="223"/>
      <c r="F21" s="223"/>
      <c r="G21" s="223"/>
      <c r="H21" s="223"/>
      <c r="I21" s="223"/>
      <c r="J21" s="226"/>
      <c r="K21" s="55"/>
      <c r="L21" s="223"/>
      <c r="M21" s="223"/>
      <c r="N21" s="223"/>
      <c r="O21" s="223"/>
      <c r="P21" s="223"/>
      <c r="Q21" s="223"/>
      <c r="R21" s="223"/>
      <c r="S21" s="223"/>
      <c r="T21" s="226"/>
    </row>
    <row r="22" ht="12.75" customHeight="1">
      <c r="A22" s="227">
        <v>5.0</v>
      </c>
      <c r="B22" s="228">
        <v>3.0</v>
      </c>
      <c r="C22" s="229" t="str">
        <f>IFERROR(VLOOKUP(B22,'пр.взв'!$D$6:$Q$38,2,0),"")</f>
        <v>ВАЛИЕВ Мансур</v>
      </c>
      <c r="D22" s="230" t="str">
        <f>IFERROR(VLOOKUP(B22,'пр.взв'!$D$6:$Q$38,5,0),"")</f>
        <v>КМС</v>
      </c>
      <c r="E22" s="230" t="str">
        <f>IFERROR(VLOOKUP(B22,'пр.взв'!$D$6:$Q$38,6,0),"")</f>
        <v>СКФО</v>
      </c>
      <c r="F22" s="230" t="str">
        <f>IFERROR(VLOOKUP(B22,'пр.взв'!$D$6:$Q$38,8,0),"")</f>
        <v>Р.Дагестан</v>
      </c>
      <c r="G22" s="243"/>
      <c r="H22" s="244"/>
      <c r="I22" s="245"/>
      <c r="J22" s="246"/>
      <c r="K22" s="235">
        <v>13.0</v>
      </c>
      <c r="L22" s="228">
        <v>4.0</v>
      </c>
      <c r="M22" s="229" t="str">
        <f>IFERROR(VLOOKUP(L22,'пр.взв'!$D$6:$Q$38,2,0),"")</f>
        <v>МЕДЖИДОВ джамбулат</v>
      </c>
      <c r="N22" s="230" t="str">
        <f>IFERROR(VLOOKUP(L22,'пр.взв'!$D$6:$Q$38,5,0),"")</f>
        <v>МС</v>
      </c>
      <c r="O22" s="230" t="str">
        <f>IFERROR(VLOOKUP(L22,'пр.взв'!$D$6:$Q$38,6,0),"")</f>
        <v>ЦФО</v>
      </c>
      <c r="P22" s="230" t="str">
        <f>IFERROR(VLOOKUP(L22,'пр.взв'!$D$6:$Q$38,8,0),"")</f>
        <v>Костромская</v>
      </c>
      <c r="Q22" s="243"/>
      <c r="R22" s="244"/>
      <c r="S22" s="245"/>
      <c r="T22" s="246"/>
    </row>
    <row r="23" ht="12.75" customHeight="1">
      <c r="A23" s="64"/>
      <c r="B23" s="87"/>
      <c r="C23" s="87"/>
      <c r="D23" s="87"/>
      <c r="E23" s="87"/>
      <c r="F23" s="87"/>
      <c r="G23" s="87"/>
      <c r="H23" s="87"/>
      <c r="I23" s="87"/>
      <c r="J23" s="236"/>
      <c r="L23" s="87"/>
      <c r="M23" s="87"/>
      <c r="N23" s="87"/>
      <c r="O23" s="87"/>
      <c r="P23" s="87"/>
      <c r="Q23" s="87"/>
      <c r="R23" s="87"/>
      <c r="S23" s="87"/>
      <c r="T23" s="236"/>
    </row>
    <row r="24" ht="12.75" customHeight="1">
      <c r="A24" s="64"/>
      <c r="B24" s="195">
        <v>19.0</v>
      </c>
      <c r="C24" s="237" t="str">
        <f>IFERROR(VLOOKUP(B24,'пр.взв'!$D$6:$Q$38,2,0),"")</f>
        <v>СИНЕПУП Ярослав</v>
      </c>
      <c r="D24" s="238" t="str">
        <f>IFERROR(VLOOKUP(B24,'пр.взв'!$D$6:$Q$38,5,0),"")</f>
        <v>КМС</v>
      </c>
      <c r="E24" s="238" t="str">
        <f>IFERROR(VLOOKUP(B24,'пр.взв'!$D$6:$Q$38,6,0),"")</f>
        <v>ЦФО</v>
      </c>
      <c r="F24" s="238" t="str">
        <f>IFERROR(VLOOKUP(B24,'пр.взв'!$D$6:$Q$38,8,0),"")</f>
        <v>Калужская</v>
      </c>
      <c r="G24" s="239"/>
      <c r="H24" s="239"/>
      <c r="I24" s="240"/>
      <c r="J24" s="241"/>
      <c r="L24" s="195">
        <v>20.0</v>
      </c>
      <c r="M24" s="237" t="str">
        <f>IFERROR(VLOOKUP(L24,'пр.взв'!$D$6:$Q$38,2,0),"")</f>
        <v>БАГИЯН Владислав</v>
      </c>
      <c r="N24" s="238" t="str">
        <f>IFERROR(VLOOKUP(L24,'пр.взв'!$D$6:$Q$38,5,0),"")</f>
        <v>МС</v>
      </c>
      <c r="O24" s="238" t="str">
        <f>IFERROR(VLOOKUP(L24,'пр.взв'!$D$6:$Q$38,6,0),"")</f>
        <v>ПФО</v>
      </c>
      <c r="P24" s="238" t="str">
        <f>IFERROR(VLOOKUP(L24,'пр.взв'!$D$6:$Q$38,8,0),"")</f>
        <v>Самарская</v>
      </c>
      <c r="Q24" s="239"/>
      <c r="R24" s="239"/>
      <c r="S24" s="240"/>
      <c r="T24" s="241"/>
    </row>
    <row r="25" ht="13.5" customHeight="1">
      <c r="A25" s="70"/>
      <c r="B25" s="223"/>
      <c r="C25" s="223"/>
      <c r="D25" s="223"/>
      <c r="E25" s="223"/>
      <c r="F25" s="223"/>
      <c r="G25" s="223"/>
      <c r="H25" s="223"/>
      <c r="I25" s="223"/>
      <c r="J25" s="226"/>
      <c r="K25" s="55"/>
      <c r="L25" s="223"/>
      <c r="M25" s="223"/>
      <c r="N25" s="223"/>
      <c r="O25" s="223"/>
      <c r="P25" s="223"/>
      <c r="Q25" s="223"/>
      <c r="R25" s="223"/>
      <c r="S25" s="223"/>
      <c r="T25" s="226"/>
    </row>
    <row r="26" ht="12.75" customHeight="1">
      <c r="A26" s="227">
        <v>6.0</v>
      </c>
      <c r="B26" s="228">
        <v>11.0</v>
      </c>
      <c r="C26" s="229" t="str">
        <f>IFERROR(VLOOKUP(B26,'пр.взв'!$D$6:$Q$38,2,0),"")</f>
        <v>РУСТАМОВ Солтан</v>
      </c>
      <c r="D26" s="230" t="str">
        <f>IFERROR(VLOOKUP(B26,'пр.взв'!$D$6:$Q$38,5,0),"")</f>
        <v>КМС</v>
      </c>
      <c r="E26" s="230" t="str">
        <f>IFERROR(VLOOKUP(B26,'пр.взв'!$D$6:$Q$38,6,0),"")</f>
        <v>СПБ</v>
      </c>
      <c r="F26" s="230" t="str">
        <f>IFERROR(VLOOKUP(B26,'пр.взв'!$D$6:$Q$38,8,0),"")</f>
        <v>Санкт-Петербург</v>
      </c>
      <c r="G26" s="231"/>
      <c r="H26" s="232"/>
      <c r="I26" s="233"/>
      <c r="J26" s="242"/>
      <c r="K26" s="235">
        <v>14.0</v>
      </c>
      <c r="L26" s="228">
        <v>12.0</v>
      </c>
      <c r="M26" s="229" t="str">
        <f>IFERROR(VLOOKUP(L26,'пр.взв'!$D$6:$Q$38,2,0),"")</f>
        <v>МАНУКЯН Аркади</v>
      </c>
      <c r="N26" s="230" t="str">
        <f>IFERROR(VLOOKUP(L26,'пр.взв'!$D$6:$Q$38,5,0),"")</f>
        <v>КМС</v>
      </c>
      <c r="O26" s="230" t="str">
        <f>IFERROR(VLOOKUP(L26,'пр.взв'!$D$6:$Q$38,6,0),"")</f>
        <v>УФО</v>
      </c>
      <c r="P26" s="230" t="str">
        <f>IFERROR(VLOOKUP(L26,'пр.взв'!$D$6:$Q$38,8,0),"")</f>
        <v>Челябинская</v>
      </c>
      <c r="Q26" s="231"/>
      <c r="R26" s="232"/>
      <c r="S26" s="233"/>
      <c r="T26" s="242"/>
    </row>
    <row r="27" ht="12.75" customHeight="1">
      <c r="A27" s="64"/>
      <c r="B27" s="87"/>
      <c r="C27" s="87"/>
      <c r="D27" s="87"/>
      <c r="E27" s="87"/>
      <c r="F27" s="87"/>
      <c r="G27" s="87"/>
      <c r="H27" s="87"/>
      <c r="I27" s="87"/>
      <c r="J27" s="236"/>
      <c r="L27" s="87"/>
      <c r="M27" s="87"/>
      <c r="N27" s="87"/>
      <c r="O27" s="87"/>
      <c r="P27" s="87"/>
      <c r="Q27" s="87"/>
      <c r="R27" s="87"/>
      <c r="S27" s="87"/>
      <c r="T27" s="236"/>
    </row>
    <row r="28" ht="12.75" customHeight="1">
      <c r="A28" s="64"/>
      <c r="B28" s="195">
        <v>27.0</v>
      </c>
      <c r="C28" s="237" t="str">
        <f>IFERROR(VLOOKUP(B28,'пр.взв'!$D$6:$Q$38,2,0),"")</f>
        <v>МАГОМЕДОВ Ибрагим</v>
      </c>
      <c r="D28" s="238" t="str">
        <f>IFERROR(VLOOKUP(B28,'пр.взв'!$D$6:$Q$38,5,0),"")</f>
        <v>КМС</v>
      </c>
      <c r="E28" s="238" t="str">
        <f>IFERROR(VLOOKUP(B28,'пр.взв'!$D$6:$Q$38,6,0),"")</f>
        <v>СФО</v>
      </c>
      <c r="F28" s="238" t="str">
        <f>IFERROR(VLOOKUP(B28,'пр.взв'!$D$6:$Q$38,8,0),"")</f>
        <v>Красноярский</v>
      </c>
      <c r="G28" s="239"/>
      <c r="H28" s="239"/>
      <c r="I28" s="240"/>
      <c r="J28" s="241"/>
      <c r="L28" s="195">
        <v>28.0</v>
      </c>
      <c r="M28" s="237" t="str">
        <f>IFERROR(VLOOKUP(L28,'пр.взв'!$D$6:$Q$38,2,0),"")</f>
        <v>ТАРАНОВ Лев</v>
      </c>
      <c r="N28" s="238" t="str">
        <f>IFERROR(VLOOKUP(L28,'пр.взв'!$D$6:$Q$38,5,0),"")</f>
        <v>МС</v>
      </c>
      <c r="O28" s="238" t="str">
        <f>IFERROR(VLOOKUP(L28,'пр.взв'!$D$6:$Q$38,6,0),"")</f>
        <v>СПБ</v>
      </c>
      <c r="P28" s="238" t="str">
        <f>IFERROR(VLOOKUP(L28,'пр.взв'!$D$6:$Q$38,8,0),"")</f>
        <v>Санкт-Петербург</v>
      </c>
      <c r="Q28" s="239"/>
      <c r="R28" s="239"/>
      <c r="S28" s="240"/>
      <c r="T28" s="241"/>
    </row>
    <row r="29" ht="13.5" customHeight="1">
      <c r="A29" s="70"/>
      <c r="B29" s="223"/>
      <c r="C29" s="223"/>
      <c r="D29" s="223"/>
      <c r="E29" s="223"/>
      <c r="F29" s="223"/>
      <c r="G29" s="223"/>
      <c r="H29" s="223"/>
      <c r="I29" s="223"/>
      <c r="J29" s="226"/>
      <c r="K29" s="55"/>
      <c r="L29" s="223"/>
      <c r="M29" s="223"/>
      <c r="N29" s="223"/>
      <c r="O29" s="223"/>
      <c r="P29" s="223"/>
      <c r="Q29" s="223"/>
      <c r="R29" s="223"/>
      <c r="S29" s="223"/>
      <c r="T29" s="226"/>
    </row>
    <row r="30" ht="12.75" customHeight="1">
      <c r="A30" s="227">
        <v>7.0</v>
      </c>
      <c r="B30" s="228">
        <v>7.0</v>
      </c>
      <c r="C30" s="229" t="str">
        <f>IFERROR(VLOOKUP(B30,'пр.взв'!$D$6:$Q$38,2,0),"")</f>
        <v>РОДИН Николай</v>
      </c>
      <c r="D30" s="230" t="str">
        <f>IFERROR(VLOOKUP(B30,'пр.взв'!$D$6:$Q$38,5,0),"")</f>
        <v>МС</v>
      </c>
      <c r="E30" s="230" t="str">
        <f>IFERROR(VLOOKUP(B30,'пр.взв'!$D$6:$Q$38,6,0),"")</f>
        <v>ПФО</v>
      </c>
      <c r="F30" s="230" t="str">
        <f>IFERROR(VLOOKUP(B30,'пр.взв'!$D$6:$Q$38,8,0),"")</f>
        <v>Самарская</v>
      </c>
      <c r="G30" s="243"/>
      <c r="H30" s="244"/>
      <c r="I30" s="245"/>
      <c r="J30" s="246"/>
      <c r="K30" s="235">
        <v>15.0</v>
      </c>
      <c r="L30" s="228">
        <v>8.0</v>
      </c>
      <c r="M30" s="229" t="str">
        <f>IFERROR(VLOOKUP(L30,'пр.взв'!$D$6:$Q$38,2,0),"")</f>
        <v>ФЕДОРЕНКО Руслан</v>
      </c>
      <c r="N30" s="230" t="str">
        <f>IFERROR(VLOOKUP(L30,'пр.взв'!$D$6:$Q$38,5,0),"")</f>
        <v>КМС</v>
      </c>
      <c r="O30" s="230" t="str">
        <f>IFERROR(VLOOKUP(L30,'пр.взв'!$D$6:$Q$38,6,0),"")</f>
        <v>СФО</v>
      </c>
      <c r="P30" s="230" t="str">
        <f>IFERROR(VLOOKUP(L30,'пр.взв'!$D$6:$Q$38,8,0),"")</f>
        <v>Красноярский</v>
      </c>
      <c r="Q30" s="243"/>
      <c r="R30" s="244"/>
      <c r="S30" s="245"/>
      <c r="T30" s="246"/>
    </row>
    <row r="31" ht="12.75" customHeight="1">
      <c r="A31" s="64"/>
      <c r="B31" s="87"/>
      <c r="C31" s="87"/>
      <c r="D31" s="87"/>
      <c r="E31" s="87"/>
      <c r="F31" s="87"/>
      <c r="G31" s="87"/>
      <c r="H31" s="87"/>
      <c r="I31" s="87"/>
      <c r="J31" s="236"/>
      <c r="L31" s="87"/>
      <c r="M31" s="87"/>
      <c r="N31" s="87"/>
      <c r="O31" s="87"/>
      <c r="P31" s="87"/>
      <c r="Q31" s="87"/>
      <c r="R31" s="87"/>
      <c r="S31" s="87"/>
      <c r="T31" s="236"/>
    </row>
    <row r="32" ht="12.75" customHeight="1">
      <c r="A32" s="64"/>
      <c r="B32" s="195">
        <v>23.0</v>
      </c>
      <c r="C32" s="237" t="str">
        <f>IFERROR(VLOOKUP(B32,'пр.взв'!$D$6:$Q$38,2,0),"")</f>
        <v>САИДОВ Саид</v>
      </c>
      <c r="D32" s="238" t="str">
        <f>IFERROR(VLOOKUP(B32,'пр.взв'!$D$6:$Q$38,5,0),"")</f>
        <v>МСМК</v>
      </c>
      <c r="E32" s="238" t="str">
        <f>IFERROR(VLOOKUP(B32,'пр.взв'!$D$6:$Q$38,6,0),"")</f>
        <v>СКФО</v>
      </c>
      <c r="F32" s="238" t="str">
        <f>IFERROR(VLOOKUP(B32,'пр.взв'!$D$6:$Q$38,8,0),"")</f>
        <v>Р.Дагестан</v>
      </c>
      <c r="G32" s="239"/>
      <c r="H32" s="239"/>
      <c r="I32" s="240"/>
      <c r="J32" s="241"/>
      <c r="L32" s="195">
        <v>24.0</v>
      </c>
      <c r="M32" s="237" t="str">
        <f>IFERROR(VLOOKUP(L32,'пр.взв'!$D$6:$Q$38,2,0),"")</f>
        <v>БЕГОВ Бегов</v>
      </c>
      <c r="N32" s="238" t="str">
        <f>IFERROR(VLOOKUP(L32,'пр.взв'!$D$6:$Q$38,5,0),"")</f>
        <v>КМС</v>
      </c>
      <c r="O32" s="238" t="str">
        <f>IFERROR(VLOOKUP(L32,'пр.взв'!$D$6:$Q$38,6,0),"")</f>
        <v>СКФО</v>
      </c>
      <c r="P32" s="238" t="str">
        <f>IFERROR(VLOOKUP(L32,'пр.взв'!$D$6:$Q$38,8,0),"")</f>
        <v>Р.Дагестан</v>
      </c>
      <c r="Q32" s="239"/>
      <c r="R32" s="239"/>
      <c r="S32" s="240"/>
      <c r="T32" s="241"/>
    </row>
    <row r="33" ht="13.5" customHeight="1">
      <c r="A33" s="70"/>
      <c r="B33" s="223"/>
      <c r="C33" s="223"/>
      <c r="D33" s="223"/>
      <c r="E33" s="223"/>
      <c r="F33" s="223"/>
      <c r="G33" s="223"/>
      <c r="H33" s="223"/>
      <c r="I33" s="223"/>
      <c r="J33" s="226"/>
      <c r="K33" s="55"/>
      <c r="L33" s="223"/>
      <c r="M33" s="223"/>
      <c r="N33" s="223"/>
      <c r="O33" s="223"/>
      <c r="P33" s="223"/>
      <c r="Q33" s="223"/>
      <c r="R33" s="223"/>
      <c r="S33" s="223"/>
      <c r="T33" s="226"/>
    </row>
    <row r="34" ht="12.75" customHeight="1">
      <c r="A34" s="227">
        <v>8.0</v>
      </c>
      <c r="B34" s="228">
        <v>15.0</v>
      </c>
      <c r="C34" s="229" t="str">
        <f>IFERROR(VLOOKUP(B34,'пр.взв'!$D$6:$Q$38,2,0),"")</f>
        <v>ЖДАНОВ Даниил</v>
      </c>
      <c r="D34" s="230" t="str">
        <f>IFERROR(VLOOKUP(B34,'пр.взв'!$D$6:$Q$38,5,0),"")</f>
        <v>МС</v>
      </c>
      <c r="E34" s="230" t="str">
        <f>IFERROR(VLOOKUP(B34,'пр.взв'!$D$6:$Q$38,6,0),"")</f>
        <v>ПФО</v>
      </c>
      <c r="F34" s="230" t="str">
        <f>IFERROR(VLOOKUP(B34,'пр.взв'!$D$6:$Q$38,8,0),"")</f>
        <v>Самарская</v>
      </c>
      <c r="G34" s="239"/>
      <c r="H34" s="247"/>
      <c r="I34" s="248"/>
      <c r="J34" s="249"/>
      <c r="K34" s="235">
        <v>16.0</v>
      </c>
      <c r="L34" s="228">
        <v>16.0</v>
      </c>
      <c r="M34" s="229" t="str">
        <f>IFERROR(VLOOKUP(L34,'пр.взв'!$D$6:$Q$38,2,0),"")</f>
        <v>ЗАХАРОВ Гордей</v>
      </c>
      <c r="N34" s="230" t="str">
        <f>IFERROR(VLOOKUP(L34,'пр.взв'!$D$6:$Q$38,5,0),"")</f>
        <v>КМС</v>
      </c>
      <c r="O34" s="230" t="str">
        <f>IFERROR(VLOOKUP(L34,'пр.взв'!$D$6:$Q$38,6,0),"")</f>
        <v>СПБ</v>
      </c>
      <c r="P34" s="230" t="str">
        <f>IFERROR(VLOOKUP(L34,'пр.взв'!$D$6:$Q$38,8,0),"")</f>
        <v>Санкт-Петербург</v>
      </c>
      <c r="Q34" s="239"/>
      <c r="R34" s="247"/>
      <c r="S34" s="248"/>
      <c r="T34" s="249"/>
    </row>
    <row r="35" ht="12.75" customHeight="1">
      <c r="A35" s="64"/>
      <c r="B35" s="87"/>
      <c r="C35" s="87"/>
      <c r="D35" s="87"/>
      <c r="E35" s="87"/>
      <c r="F35" s="87"/>
      <c r="G35" s="87"/>
      <c r="H35" s="87"/>
      <c r="I35" s="87"/>
      <c r="J35" s="236"/>
      <c r="L35" s="87"/>
      <c r="M35" s="87"/>
      <c r="N35" s="87"/>
      <c r="O35" s="87"/>
      <c r="P35" s="87"/>
      <c r="Q35" s="87"/>
      <c r="R35" s="87"/>
      <c r="S35" s="87"/>
      <c r="T35" s="236"/>
    </row>
    <row r="36" ht="12.75" customHeight="1">
      <c r="A36" s="64"/>
      <c r="B36" s="195">
        <v>31.0</v>
      </c>
      <c r="C36" s="237" t="str">
        <f>IFERROR(VLOOKUP(B36,'пр.взв'!$D$6:$Q$38,2,0),"")</f>
        <v/>
      </c>
      <c r="D36" s="238" t="str">
        <f>IFERROR(VLOOKUP(B36,'пр.взв'!$D$6:$Q$38,5,0),"")</f>
        <v/>
      </c>
      <c r="E36" s="238" t="str">
        <f>IFERROR(VLOOKUP(B36,'пр.взв'!$D$6:$Q$38,6,0),"")</f>
        <v/>
      </c>
      <c r="F36" s="238" t="str">
        <f>IFERROR(VLOOKUP(B36,'пр.взв'!$D$6:$Q$38,8,0),"")</f>
        <v/>
      </c>
      <c r="G36" s="239"/>
      <c r="H36" s="239"/>
      <c r="I36" s="240"/>
      <c r="J36" s="241"/>
      <c r="L36" s="195">
        <v>32.0</v>
      </c>
      <c r="M36" s="237" t="str">
        <f>IFERROR(VLOOKUP(L36,'пр.взв'!$D$6:$Q$39,2,0),"")</f>
        <v/>
      </c>
      <c r="N36" s="238" t="str">
        <f>IFERROR(VLOOKUP(L36,'пр.взв'!$D$6:$Q$39,5,0),"")</f>
        <v/>
      </c>
      <c r="O36" s="238" t="str">
        <f>IFERROR(VLOOKUP(L36,'пр.взв'!$D$6:$Q$39,6,0),"")</f>
        <v/>
      </c>
      <c r="P36" s="238" t="str">
        <f>IFERROR(VLOOKUP(L36,'пр.взв'!$D$6:$Q$39,8,0),"")</f>
        <v/>
      </c>
      <c r="Q36" s="239"/>
      <c r="R36" s="239"/>
      <c r="S36" s="240"/>
      <c r="T36" s="241"/>
    </row>
    <row r="37" ht="13.5" customHeight="1">
      <c r="A37" s="70"/>
      <c r="B37" s="223"/>
      <c r="C37" s="223"/>
      <c r="D37" s="223"/>
      <c r="E37" s="223"/>
      <c r="F37" s="223"/>
      <c r="G37" s="223"/>
      <c r="H37" s="223"/>
      <c r="I37" s="223"/>
      <c r="J37" s="226"/>
      <c r="K37" s="55"/>
      <c r="L37" s="223"/>
      <c r="M37" s="223"/>
      <c r="N37" s="223"/>
      <c r="O37" s="223"/>
      <c r="P37" s="223"/>
      <c r="Q37" s="223"/>
      <c r="R37" s="223"/>
      <c r="S37" s="223"/>
      <c r="T37" s="226"/>
    </row>
    <row r="38" ht="12.75" customHeight="1">
      <c r="B38" s="208">
        <f>B2</f>
        <v>1</v>
      </c>
      <c r="C38" s="206" t="s">
        <v>219</v>
      </c>
      <c r="D38" s="206"/>
      <c r="E38" s="207"/>
      <c r="G38" s="206"/>
      <c r="H38" s="206"/>
      <c r="I38" s="206"/>
      <c r="J38" s="206"/>
      <c r="L38" s="208">
        <f>L2</f>
        <v>1</v>
      </c>
      <c r="M38" s="206" t="s">
        <v>219</v>
      </c>
      <c r="N38" s="206"/>
      <c r="O38" s="207"/>
      <c r="Q38" s="206"/>
      <c r="R38" s="206"/>
      <c r="S38" s="206"/>
      <c r="T38" s="206"/>
    </row>
    <row r="39" ht="12.75" customHeight="1">
      <c r="A39" s="250"/>
      <c r="B39" s="213" t="s">
        <v>220</v>
      </c>
      <c r="C39" s="210" t="s">
        <v>221</v>
      </c>
      <c r="D39" s="211" t="s">
        <v>231</v>
      </c>
      <c r="E39" s="211"/>
      <c r="F39" s="213" t="str">
        <f t="shared" ref="F39:G39" si="2">F3</f>
        <v>БОЕВОЕ</v>
      </c>
      <c r="G39" s="213" t="str">
        <f t="shared" si="2"/>
        <v>В.к.  88  кг</v>
      </c>
      <c r="H39" s="210"/>
      <c r="I39" s="210"/>
      <c r="J39" s="251"/>
      <c r="K39" s="210"/>
      <c r="L39" s="213" t="s">
        <v>205</v>
      </c>
      <c r="M39" s="210" t="s">
        <v>221</v>
      </c>
      <c r="N39" s="211" t="s">
        <v>231</v>
      </c>
      <c r="O39" s="211"/>
      <c r="P39" s="158" t="str">
        <f t="shared" ref="P39:Q39" si="3">F39</f>
        <v>БОЕВОЕ</v>
      </c>
      <c r="Q39" s="213" t="str">
        <f t="shared" si="3"/>
        <v>В.к.  88  кг</v>
      </c>
      <c r="R39" s="210"/>
      <c r="S39" s="210"/>
      <c r="T39" s="210"/>
    </row>
    <row r="40" ht="12.75" customHeight="1">
      <c r="A40" s="214" t="s">
        <v>224</v>
      </c>
      <c r="B40" s="215" t="s">
        <v>8</v>
      </c>
      <c r="C40" s="216" t="s">
        <v>9</v>
      </c>
      <c r="D40" s="217" t="s">
        <v>225</v>
      </c>
      <c r="E40" s="218" t="s">
        <v>226</v>
      </c>
      <c r="F40" s="219"/>
      <c r="G40" s="216" t="s">
        <v>227</v>
      </c>
      <c r="H40" s="220" t="s">
        <v>228</v>
      </c>
      <c r="I40" s="216" t="s">
        <v>229</v>
      </c>
      <c r="J40" s="221" t="s">
        <v>230</v>
      </c>
      <c r="K40" s="252" t="s">
        <v>224</v>
      </c>
      <c r="L40" s="215" t="s">
        <v>8</v>
      </c>
      <c r="M40" s="216" t="s">
        <v>9</v>
      </c>
      <c r="N40" s="217" t="s">
        <v>225</v>
      </c>
      <c r="O40" s="253" t="s">
        <v>226</v>
      </c>
      <c r="P40" s="219"/>
      <c r="Q40" s="216" t="s">
        <v>227</v>
      </c>
      <c r="R40" s="220" t="s">
        <v>228</v>
      </c>
      <c r="S40" s="216" t="s">
        <v>229</v>
      </c>
      <c r="T40" s="221" t="s">
        <v>230</v>
      </c>
    </row>
    <row r="41" ht="13.5" customHeight="1">
      <c r="A41" s="222"/>
      <c r="B41" s="106"/>
      <c r="C41" s="223"/>
      <c r="D41" s="223"/>
      <c r="E41" s="224"/>
      <c r="F41" s="225"/>
      <c r="G41" s="223"/>
      <c r="H41" s="223"/>
      <c r="I41" s="223"/>
      <c r="J41" s="226"/>
      <c r="K41" s="225"/>
      <c r="L41" s="106"/>
      <c r="M41" s="223"/>
      <c r="N41" s="223"/>
      <c r="O41" s="224"/>
      <c r="P41" s="225"/>
      <c r="Q41" s="223"/>
      <c r="R41" s="223"/>
      <c r="S41" s="223"/>
      <c r="T41" s="226"/>
    </row>
    <row r="42" ht="12.75" customHeight="1">
      <c r="A42" s="227">
        <v>1.0</v>
      </c>
      <c r="B42" s="228" t="str">
        <f>'пр.хода'!E13</f>
        <v/>
      </c>
      <c r="C42" s="229" t="str">
        <f>IFERROR(VLOOKUP(B42,'пр.взв'!$D$6:$Q$38,2,0),"")</f>
        <v/>
      </c>
      <c r="D42" s="230" t="str">
        <f>IFERROR(VLOOKUP(B42,'пр.взв'!$D$6:$Q$38,5,0),"")</f>
        <v/>
      </c>
      <c r="E42" s="230" t="str">
        <f>IFERROR(VLOOKUP(B42,'пр.взв'!$D$6:$Q$38,6,0),"")</f>
        <v/>
      </c>
      <c r="F42" s="230" t="str">
        <f>IFERROR(VLOOKUP(B42,'пр.взв'!$D$6:$Q$38,8,0),"")</f>
        <v/>
      </c>
      <c r="G42" s="243"/>
      <c r="H42" s="244"/>
      <c r="I42" s="245"/>
      <c r="J42" s="246"/>
      <c r="K42" s="254">
        <v>5.0</v>
      </c>
      <c r="L42" s="228" t="str">
        <f>'пр.хода'!AF13</f>
        <v/>
      </c>
      <c r="M42" s="229" t="str">
        <f>IFERROR(VLOOKUP(L42,'пр.взв'!$D$6:$Q$38,2,0),"")</f>
        <v/>
      </c>
      <c r="N42" s="230" t="str">
        <f>IFERROR(VLOOKUP(L42,'пр.взв'!$D$6:$Q$38,5,0),"")</f>
        <v/>
      </c>
      <c r="O42" s="230" t="str">
        <f>IFERROR(VLOOKUP(L42,'пр.взв'!$D$6:$Q$38,6,0),"")</f>
        <v/>
      </c>
      <c r="P42" s="230" t="str">
        <f>IFERROR(VLOOKUP(L42,'пр.взв'!$D$6:$Q$38,8,0),"")</f>
        <v/>
      </c>
      <c r="Q42" s="231"/>
      <c r="R42" s="232"/>
      <c r="S42" s="233"/>
      <c r="T42" s="234"/>
    </row>
    <row r="43" ht="12.0" customHeight="1">
      <c r="A43" s="64"/>
      <c r="B43" s="87"/>
      <c r="C43" s="87"/>
      <c r="D43" s="87"/>
      <c r="E43" s="87"/>
      <c r="F43" s="87"/>
      <c r="G43" s="87"/>
      <c r="H43" s="87"/>
      <c r="I43" s="87"/>
      <c r="J43" s="236"/>
      <c r="K43" s="91"/>
      <c r="L43" s="87"/>
      <c r="M43" s="87"/>
      <c r="N43" s="87"/>
      <c r="O43" s="87"/>
      <c r="P43" s="87"/>
      <c r="Q43" s="87"/>
      <c r="R43" s="87"/>
      <c r="S43" s="87"/>
      <c r="T43" s="236"/>
    </row>
    <row r="44" ht="12.75" customHeight="1">
      <c r="A44" s="64"/>
      <c r="B44" s="195" t="str">
        <f>'пр.хода'!E25</f>
        <v/>
      </c>
      <c r="C44" s="237" t="str">
        <f>IFERROR(VLOOKUP(B44,'пр.взв'!$D$6:$Q$38,2,0),"")</f>
        <v/>
      </c>
      <c r="D44" s="238" t="str">
        <f>IFERROR(VLOOKUP(B44,'пр.взв'!$D$6:$Q$38,5,0),"")</f>
        <v/>
      </c>
      <c r="E44" s="238" t="str">
        <f>IFERROR(VLOOKUP(B44,'пр.взв'!$D$6:$Q$38,6,0),"")</f>
        <v/>
      </c>
      <c r="F44" s="238" t="str">
        <f>IFERROR(VLOOKUP(B44,'пр.взв'!$D$6:$Q$38,8,0),"")</f>
        <v/>
      </c>
      <c r="G44" s="239"/>
      <c r="H44" s="239"/>
      <c r="I44" s="240"/>
      <c r="J44" s="241"/>
      <c r="K44" s="91"/>
      <c r="L44" s="195" t="str">
        <f>'пр.хода'!AF25</f>
        <v/>
      </c>
      <c r="M44" s="237" t="str">
        <f>IFERROR(VLOOKUP(L44,'пр.взв'!$D$6:$Q$38,2,0),"")</f>
        <v/>
      </c>
      <c r="N44" s="238" t="str">
        <f>IFERROR(VLOOKUP(L44,'пр.взв'!$D$6:$Q$38,5,0),"")</f>
        <v/>
      </c>
      <c r="O44" s="238" t="str">
        <f>IFERROR(VLOOKUP(L44,'пр.взв'!$D$6:$Q$38,6,0),"")</f>
        <v/>
      </c>
      <c r="P44" s="238" t="str">
        <f>IFERROR(VLOOKUP(L44,'пр.взв'!$D$6:$Q$38,8,0),"")</f>
        <v/>
      </c>
      <c r="Q44" s="239"/>
      <c r="R44" s="239"/>
      <c r="S44" s="240"/>
      <c r="T44" s="241"/>
    </row>
    <row r="45" ht="12.75" customHeight="1">
      <c r="A45" s="70"/>
      <c r="B45" s="223"/>
      <c r="C45" s="223"/>
      <c r="D45" s="223"/>
      <c r="E45" s="223"/>
      <c r="F45" s="223"/>
      <c r="G45" s="223"/>
      <c r="H45" s="223"/>
      <c r="I45" s="223"/>
      <c r="J45" s="226"/>
      <c r="K45" s="225"/>
      <c r="L45" s="223"/>
      <c r="M45" s="223"/>
      <c r="N45" s="223"/>
      <c r="O45" s="223"/>
      <c r="P45" s="223"/>
      <c r="Q45" s="223"/>
      <c r="R45" s="223"/>
      <c r="S45" s="223"/>
      <c r="T45" s="226"/>
    </row>
    <row r="46" ht="12.75" customHeight="1">
      <c r="A46" s="227">
        <v>2.0</v>
      </c>
      <c r="B46" s="228" t="str">
        <f>'пр.хода'!E37</f>
        <v/>
      </c>
      <c r="C46" s="229" t="str">
        <f>IFERROR(VLOOKUP(B46,'пр.взв'!$D$6:$Q$38,2,0),"")</f>
        <v/>
      </c>
      <c r="D46" s="230" t="str">
        <f>IFERROR(VLOOKUP(B46,'пр.взв'!$D$6:$Q$38,5,0),"")</f>
        <v/>
      </c>
      <c r="E46" s="230" t="str">
        <f>IFERROR(VLOOKUP(B46,'пр.взв'!$D$6:$Q$38,6,0),"")</f>
        <v/>
      </c>
      <c r="F46" s="230" t="str">
        <f>IFERROR(VLOOKUP(B46,'пр.взв'!$D$6:$Q$38,8,0),"")</f>
        <v/>
      </c>
      <c r="G46" s="231"/>
      <c r="H46" s="232"/>
      <c r="I46" s="233"/>
      <c r="J46" s="242"/>
      <c r="K46" s="254">
        <v>6.0</v>
      </c>
      <c r="L46" s="228" t="str">
        <f>'пр.хода'!AF37</f>
        <v/>
      </c>
      <c r="M46" s="229" t="str">
        <f>IFERROR(VLOOKUP(L46,'пр.взв'!$D$6:$Q$38,2,0),"")</f>
        <v/>
      </c>
      <c r="N46" s="230" t="str">
        <f>IFERROR(VLOOKUP(L46,'пр.взв'!$D$6:$Q$38,5,0),"")</f>
        <v/>
      </c>
      <c r="O46" s="230" t="str">
        <f>IFERROR(VLOOKUP(L46,'пр.взв'!$D$6:$Q$38,6,0),"")</f>
        <v/>
      </c>
      <c r="P46" s="230" t="str">
        <f>IFERROR(VLOOKUP(L46,'пр.взв'!$D$6:$Q$38,8,0),"")</f>
        <v/>
      </c>
      <c r="Q46" s="231"/>
      <c r="R46" s="232"/>
      <c r="S46" s="233"/>
      <c r="T46" s="242"/>
    </row>
    <row r="47" ht="12.0" customHeight="1">
      <c r="A47" s="64"/>
      <c r="B47" s="87"/>
      <c r="C47" s="87"/>
      <c r="D47" s="87"/>
      <c r="E47" s="87"/>
      <c r="F47" s="87"/>
      <c r="G47" s="87"/>
      <c r="H47" s="87"/>
      <c r="I47" s="87"/>
      <c r="J47" s="236"/>
      <c r="K47" s="91"/>
      <c r="L47" s="87"/>
      <c r="M47" s="87"/>
      <c r="N47" s="87"/>
      <c r="O47" s="87"/>
      <c r="P47" s="87"/>
      <c r="Q47" s="87"/>
      <c r="R47" s="87"/>
      <c r="S47" s="87"/>
      <c r="T47" s="236"/>
    </row>
    <row r="48" ht="12.75" customHeight="1">
      <c r="A48" s="64"/>
      <c r="B48" s="195" t="str">
        <f>'пр.хода'!E49</f>
        <v/>
      </c>
      <c r="C48" s="237" t="str">
        <f>IFERROR(VLOOKUP(B48,'пр.взв'!$D$6:$Q$38,2,0),"")</f>
        <v/>
      </c>
      <c r="D48" s="238" t="str">
        <f>IFERROR(VLOOKUP(B48,'пр.взв'!$D$6:$Q$38,5,0),"")</f>
        <v/>
      </c>
      <c r="E48" s="238" t="str">
        <f>IFERROR(VLOOKUP(B48,'пр.взв'!$D$6:$Q$38,6,0),"")</f>
        <v/>
      </c>
      <c r="F48" s="238" t="str">
        <f>IFERROR(VLOOKUP(B48,'пр.взв'!$D$6:$Q$38,8,0),"")</f>
        <v/>
      </c>
      <c r="G48" s="239"/>
      <c r="H48" s="239"/>
      <c r="I48" s="240"/>
      <c r="J48" s="241"/>
      <c r="K48" s="91"/>
      <c r="L48" s="195">
        <f>'пр.хода'!AF49</f>
        <v>14</v>
      </c>
      <c r="M48" s="237" t="str">
        <f>IFERROR(VLOOKUP(L48,'пр.взв'!$D$6:$Q$38,2,0),"")</f>
        <v>ХАЧАТРЯН Давид</v>
      </c>
      <c r="N48" s="238" t="str">
        <f>IFERROR(VLOOKUP(L48,'пр.взв'!$D$6:$Q$38,5,0),"")</f>
        <v>МС</v>
      </c>
      <c r="O48" s="238" t="str">
        <f>IFERROR(VLOOKUP(L48,'пр.взв'!$D$6:$Q$38,6,0),"")</f>
        <v>ПФО</v>
      </c>
      <c r="P48" s="238" t="str">
        <f>IFERROR(VLOOKUP(L48,'пр.взв'!$D$6:$Q$38,8,0),"")</f>
        <v>Нижегородская</v>
      </c>
      <c r="Q48" s="239"/>
      <c r="R48" s="239"/>
      <c r="S48" s="240"/>
      <c r="T48" s="241"/>
    </row>
    <row r="49" ht="12.75" customHeight="1">
      <c r="A49" s="70"/>
      <c r="B49" s="223"/>
      <c r="C49" s="223"/>
      <c r="D49" s="223"/>
      <c r="E49" s="223"/>
      <c r="F49" s="223"/>
      <c r="G49" s="223"/>
      <c r="H49" s="223"/>
      <c r="I49" s="223"/>
      <c r="J49" s="226"/>
      <c r="K49" s="225"/>
      <c r="L49" s="223"/>
      <c r="M49" s="223"/>
      <c r="N49" s="223"/>
      <c r="O49" s="223"/>
      <c r="P49" s="223"/>
      <c r="Q49" s="223"/>
      <c r="R49" s="223"/>
      <c r="S49" s="223"/>
      <c r="T49" s="226"/>
    </row>
    <row r="50" ht="12.75" customHeight="1">
      <c r="A50" s="227">
        <v>3.0</v>
      </c>
      <c r="B50" s="228" t="str">
        <f>'пр.хода'!E61</f>
        <v/>
      </c>
      <c r="C50" s="229" t="str">
        <f>IFERROR(VLOOKUP(B50,'пр.взв'!$D$6:$Q$38,2,0),"")</f>
        <v/>
      </c>
      <c r="D50" s="230" t="str">
        <f>IFERROR(VLOOKUP(B50,'пр.взв'!$D$6:$Q$38,5,0),"")</f>
        <v/>
      </c>
      <c r="E50" s="230" t="str">
        <f>IFERROR(VLOOKUP(B50,'пр.взв'!$D$6:$Q$38,6,0),"")</f>
        <v/>
      </c>
      <c r="F50" s="230" t="str">
        <f>IFERROR(VLOOKUP(B50,'пр.взв'!$D$6:$Q$38,8,0),"")</f>
        <v/>
      </c>
      <c r="G50" s="243"/>
      <c r="H50" s="244"/>
      <c r="I50" s="245"/>
      <c r="J50" s="246"/>
      <c r="K50" s="254">
        <v>7.0</v>
      </c>
      <c r="L50" s="228" t="str">
        <f>'пр.хода'!AF61</f>
        <v/>
      </c>
      <c r="M50" s="229" t="str">
        <f>IFERROR(VLOOKUP(L50,'пр.взв'!$D$6:$Q$38,2,0),"")</f>
        <v/>
      </c>
      <c r="N50" s="230" t="str">
        <f>IFERROR(VLOOKUP(L50,'пр.взв'!$D$6:$Q$38,5,0),"")</f>
        <v/>
      </c>
      <c r="O50" s="230" t="str">
        <f>IFERROR(VLOOKUP(L50,'пр.взв'!$D$6:$Q$38,6,0),"")</f>
        <v/>
      </c>
      <c r="P50" s="230" t="str">
        <f>IFERROR(VLOOKUP(L50,'пр.взв'!$D$6:$Q$38,8,0),"")</f>
        <v/>
      </c>
      <c r="Q50" s="243"/>
      <c r="R50" s="244"/>
      <c r="S50" s="245"/>
      <c r="T50" s="246"/>
    </row>
    <row r="51" ht="12.0" customHeight="1">
      <c r="A51" s="64"/>
      <c r="B51" s="87"/>
      <c r="C51" s="87"/>
      <c r="D51" s="87"/>
      <c r="E51" s="87"/>
      <c r="F51" s="87"/>
      <c r="G51" s="87"/>
      <c r="H51" s="87"/>
      <c r="I51" s="87"/>
      <c r="J51" s="236"/>
      <c r="K51" s="91"/>
      <c r="L51" s="87"/>
      <c r="M51" s="87"/>
      <c r="N51" s="87"/>
      <c r="O51" s="87"/>
      <c r="P51" s="87"/>
      <c r="Q51" s="87"/>
      <c r="R51" s="87"/>
      <c r="S51" s="87"/>
      <c r="T51" s="236"/>
    </row>
    <row r="52" ht="12.75" customHeight="1">
      <c r="A52" s="64"/>
      <c r="B52" s="195" t="str">
        <f>'пр.хода'!E73</f>
        <v/>
      </c>
      <c r="C52" s="237" t="str">
        <f>IFERROR(VLOOKUP(B52,'пр.взв'!$D$6:$Q$38,2,0),"")</f>
        <v/>
      </c>
      <c r="D52" s="238" t="str">
        <f>IFERROR(VLOOKUP(B52,'пр.взв'!$D$6:$Q$38,5,0),"")</f>
        <v/>
      </c>
      <c r="E52" s="238" t="str">
        <f>IFERROR(VLOOKUP(B52,'пр.взв'!$D$6:$Q$38,6,0),"")</f>
        <v/>
      </c>
      <c r="F52" s="238" t="str">
        <f>IFERROR(VLOOKUP(B52,'пр.взв'!$D$6:$Q$38,8,0),"")</f>
        <v/>
      </c>
      <c r="G52" s="239"/>
      <c r="H52" s="239"/>
      <c r="I52" s="240"/>
      <c r="J52" s="241"/>
      <c r="K52" s="91"/>
      <c r="L52" s="195" t="str">
        <f>'пр.хода'!AF73</f>
        <v/>
      </c>
      <c r="M52" s="237" t="str">
        <f>IFERROR(VLOOKUP(L52,'пр.взв'!$D$6:$Q$38,2,0),"")</f>
        <v/>
      </c>
      <c r="N52" s="238" t="str">
        <f>IFERROR(VLOOKUP(L52,'пр.взв'!$D$6:$Q$38,5,0),"")</f>
        <v/>
      </c>
      <c r="O52" s="238" t="str">
        <f>IFERROR(VLOOKUP(L52,'пр.взв'!$D$6:$Q$38,6,0),"")</f>
        <v/>
      </c>
      <c r="P52" s="238" t="str">
        <f>IFERROR(VLOOKUP(L52,'пр.взв'!$D$6:$Q$38,8,0),"")</f>
        <v/>
      </c>
      <c r="Q52" s="239"/>
      <c r="R52" s="239"/>
      <c r="S52" s="240"/>
      <c r="T52" s="241"/>
    </row>
    <row r="53" ht="12.75" customHeight="1">
      <c r="A53" s="70"/>
      <c r="B53" s="223"/>
      <c r="C53" s="223"/>
      <c r="D53" s="223"/>
      <c r="E53" s="223"/>
      <c r="F53" s="223"/>
      <c r="G53" s="223"/>
      <c r="H53" s="223"/>
      <c r="I53" s="223"/>
      <c r="J53" s="226"/>
      <c r="K53" s="225"/>
      <c r="L53" s="223"/>
      <c r="M53" s="223"/>
      <c r="N53" s="223"/>
      <c r="O53" s="223"/>
      <c r="P53" s="223"/>
      <c r="Q53" s="223"/>
      <c r="R53" s="223"/>
      <c r="S53" s="223"/>
      <c r="T53" s="226"/>
    </row>
    <row r="54" ht="12.75" customHeight="1">
      <c r="A54" s="227">
        <v>4.0</v>
      </c>
      <c r="B54" s="228">
        <f>'пр.хода'!E85</f>
        <v>23</v>
      </c>
      <c r="C54" s="229" t="str">
        <f>IFERROR(VLOOKUP(B54,'пр.взв'!$D$6:$Q$38,2,0),"")</f>
        <v>САИДОВ Саид</v>
      </c>
      <c r="D54" s="230" t="str">
        <f>IFERROR(VLOOKUP(B54,'пр.взв'!$D$6:$Q$38,5,0),"")</f>
        <v>МСМК</v>
      </c>
      <c r="E54" s="230" t="str">
        <f>IFERROR(VLOOKUP(B54,'пр.взв'!$D$6:$Q$38,6,0),"")</f>
        <v>СКФО</v>
      </c>
      <c r="F54" s="230" t="str">
        <f>IFERROR(VLOOKUP(B54,'пр.взв'!$D$6:$Q$38,8,0),"")</f>
        <v>Р.Дагестан</v>
      </c>
      <c r="G54" s="231"/>
      <c r="H54" s="232"/>
      <c r="I54" s="233"/>
      <c r="J54" s="242"/>
      <c r="K54" s="254">
        <v>8.0</v>
      </c>
      <c r="L54" s="228" t="str">
        <f>'пр.хода'!AF85</f>
        <v/>
      </c>
      <c r="M54" s="229" t="str">
        <f>IFERROR(VLOOKUP(L54,'пр.взв'!$D$6:$Q$38,2,0),"")</f>
        <v/>
      </c>
      <c r="N54" s="230" t="str">
        <f>IFERROR(VLOOKUP(L54,'пр.взв'!$D$6:$Q$38,5,0),"")</f>
        <v/>
      </c>
      <c r="O54" s="230" t="str">
        <f>IFERROR(VLOOKUP(L54,'пр.взв'!$D$6:$Q$38,6,0),"")</f>
        <v/>
      </c>
      <c r="P54" s="230" t="str">
        <f>IFERROR(VLOOKUP(L54,'пр.взв'!$D$6:$Q$38,8,0),"")</f>
        <v/>
      </c>
      <c r="Q54" s="231"/>
      <c r="R54" s="232"/>
      <c r="S54" s="233"/>
      <c r="T54" s="242"/>
    </row>
    <row r="55" ht="12.0" customHeight="1">
      <c r="A55" s="64"/>
      <c r="B55" s="87"/>
      <c r="C55" s="87"/>
      <c r="D55" s="87"/>
      <c r="E55" s="87"/>
      <c r="F55" s="87"/>
      <c r="G55" s="87"/>
      <c r="H55" s="87"/>
      <c r="I55" s="87"/>
      <c r="J55" s="236"/>
      <c r="K55" s="91"/>
      <c r="L55" s="87"/>
      <c r="M55" s="87"/>
      <c r="N55" s="87"/>
      <c r="O55" s="87"/>
      <c r="P55" s="87"/>
      <c r="Q55" s="87"/>
      <c r="R55" s="87"/>
      <c r="S55" s="87"/>
      <c r="T55" s="236"/>
    </row>
    <row r="56" ht="12.75" customHeight="1">
      <c r="A56" s="64"/>
      <c r="B56" s="195">
        <f>'пр.хода'!E97</f>
        <v>15</v>
      </c>
      <c r="C56" s="237" t="str">
        <f>IFERROR(VLOOKUP(B56,'пр.взв'!$D$6:$Q$38,2,0),"")</f>
        <v>ЖДАНОВ Даниил</v>
      </c>
      <c r="D56" s="238" t="str">
        <f>IFERROR(VLOOKUP(B56,'пр.взв'!$D$6:$Q$38,5,0),"")</f>
        <v>МС</v>
      </c>
      <c r="E56" s="238" t="str">
        <f>IFERROR(VLOOKUP(B56,'пр.взв'!$D$6:$Q$38,6,0),"")</f>
        <v>ПФО</v>
      </c>
      <c r="F56" s="238" t="str">
        <f>IFERROR(VLOOKUP(B56,'пр.взв'!$D$6:$Q$38,8,0),"")</f>
        <v>Самарская</v>
      </c>
      <c r="G56" s="239"/>
      <c r="H56" s="239"/>
      <c r="I56" s="240"/>
      <c r="J56" s="241"/>
      <c r="K56" s="91"/>
      <c r="L56" s="195">
        <f>'пр.хода'!AF97</f>
        <v>16</v>
      </c>
      <c r="M56" s="237" t="str">
        <f>IFERROR(VLOOKUP(L56,'пр.взв'!$D$6:$Q$39,2,0),"")</f>
        <v>ЗАХАРОВ Гордей</v>
      </c>
      <c r="N56" s="238" t="str">
        <f>IFERROR(VLOOKUP(L56,'пр.взв'!$D$6:$Q$39,5,0),"")</f>
        <v>КМС</v>
      </c>
      <c r="O56" s="238" t="str">
        <f>IFERROR(VLOOKUP(L56,'пр.взв'!$D$6:$Q$39,6,0),"")</f>
        <v>СПБ</v>
      </c>
      <c r="P56" s="238" t="str">
        <f>IFERROR(VLOOKUP(L56,'пр.взв'!$D$6:$Q$39,8,0),"")</f>
        <v>Санкт-Петербург</v>
      </c>
      <c r="Q56" s="239"/>
      <c r="R56" s="239"/>
      <c r="S56" s="240"/>
      <c r="T56" s="241"/>
    </row>
    <row r="57" ht="12.75" customHeight="1">
      <c r="A57" s="70"/>
      <c r="B57" s="223"/>
      <c r="C57" s="223"/>
      <c r="D57" s="223"/>
      <c r="E57" s="223"/>
      <c r="F57" s="223"/>
      <c r="G57" s="223"/>
      <c r="H57" s="223"/>
      <c r="I57" s="223"/>
      <c r="J57" s="226"/>
      <c r="K57" s="225"/>
      <c r="L57" s="223"/>
      <c r="M57" s="223"/>
      <c r="N57" s="223"/>
      <c r="O57" s="223"/>
      <c r="P57" s="223"/>
      <c r="Q57" s="223"/>
      <c r="R57" s="223"/>
      <c r="S57" s="223"/>
      <c r="T57" s="226"/>
    </row>
    <row r="58" ht="12.75" customHeight="1">
      <c r="B58" s="208">
        <f>B38</f>
        <v>1</v>
      </c>
      <c r="C58" s="206" t="s">
        <v>219</v>
      </c>
      <c r="D58" s="206"/>
      <c r="E58" s="207"/>
      <c r="G58" s="206"/>
      <c r="H58" s="206"/>
      <c r="I58" s="206"/>
      <c r="J58" s="206"/>
      <c r="L58" s="208">
        <f>L38</f>
        <v>1</v>
      </c>
      <c r="M58" s="206" t="s">
        <v>219</v>
      </c>
      <c r="N58" s="206"/>
      <c r="O58" s="207"/>
      <c r="Q58" s="206"/>
      <c r="R58" s="206"/>
      <c r="S58" s="206"/>
      <c r="T58" s="206"/>
    </row>
    <row r="59" ht="12.75" customHeight="1">
      <c r="B59" s="213" t="s">
        <v>220</v>
      </c>
      <c r="C59" s="210" t="s">
        <v>221</v>
      </c>
      <c r="D59" s="211" t="s">
        <v>232</v>
      </c>
      <c r="E59" s="211"/>
      <c r="F59" s="213" t="str">
        <f t="shared" ref="F59:G59" si="4">F39</f>
        <v>БОЕВОЕ</v>
      </c>
      <c r="G59" s="213" t="str">
        <f t="shared" si="4"/>
        <v>В.к.  88  кг</v>
      </c>
      <c r="H59" s="210"/>
      <c r="I59" s="210"/>
      <c r="J59" s="210"/>
      <c r="K59" s="210"/>
      <c r="L59" s="213" t="s">
        <v>233</v>
      </c>
      <c r="M59" s="210" t="s">
        <v>221</v>
      </c>
      <c r="N59" s="211" t="s">
        <v>232</v>
      </c>
      <c r="O59" s="211"/>
      <c r="P59" s="158" t="str">
        <f>P39</f>
        <v>БОЕВОЕ</v>
      </c>
      <c r="Q59" s="213" t="str">
        <f>G59</f>
        <v>В.к.  88  кг</v>
      </c>
      <c r="R59" s="210"/>
      <c r="S59" s="210"/>
      <c r="T59" s="210"/>
    </row>
    <row r="60" ht="12.75" customHeight="1">
      <c r="A60" s="214" t="s">
        <v>224</v>
      </c>
      <c r="B60" s="215" t="s">
        <v>8</v>
      </c>
      <c r="C60" s="216" t="s">
        <v>9</v>
      </c>
      <c r="D60" s="217" t="s">
        <v>225</v>
      </c>
      <c r="E60" s="218" t="s">
        <v>226</v>
      </c>
      <c r="F60" s="219"/>
      <c r="G60" s="216" t="s">
        <v>227</v>
      </c>
      <c r="H60" s="220" t="s">
        <v>228</v>
      </c>
      <c r="I60" s="216" t="s">
        <v>229</v>
      </c>
      <c r="J60" s="221" t="s">
        <v>230</v>
      </c>
      <c r="K60" s="214" t="s">
        <v>224</v>
      </c>
      <c r="L60" s="215" t="s">
        <v>8</v>
      </c>
      <c r="M60" s="216" t="s">
        <v>9</v>
      </c>
      <c r="N60" s="217" t="s">
        <v>225</v>
      </c>
      <c r="O60" s="253" t="s">
        <v>226</v>
      </c>
      <c r="P60" s="219"/>
      <c r="Q60" s="216" t="s">
        <v>227</v>
      </c>
      <c r="R60" s="220" t="s">
        <v>228</v>
      </c>
      <c r="S60" s="216" t="s">
        <v>229</v>
      </c>
      <c r="T60" s="221" t="s">
        <v>230</v>
      </c>
    </row>
    <row r="61" ht="13.5" customHeight="1">
      <c r="A61" s="222"/>
      <c r="B61" s="225"/>
      <c r="C61" s="223"/>
      <c r="D61" s="223"/>
      <c r="E61" s="224"/>
      <c r="F61" s="225"/>
      <c r="G61" s="223"/>
      <c r="H61" s="223"/>
      <c r="I61" s="223"/>
      <c r="J61" s="226"/>
      <c r="K61" s="222"/>
      <c r="L61" s="225"/>
      <c r="M61" s="223"/>
      <c r="N61" s="223"/>
      <c r="O61" s="224"/>
      <c r="P61" s="225"/>
      <c r="Q61" s="223"/>
      <c r="R61" s="223"/>
      <c r="S61" s="223"/>
      <c r="T61" s="226"/>
    </row>
    <row r="62" ht="12.75" customHeight="1">
      <c r="A62" s="255">
        <v>1.0</v>
      </c>
      <c r="B62" s="228" t="str">
        <f>'пр.хода'!G19</f>
        <v/>
      </c>
      <c r="C62" s="229" t="str">
        <f>IFERROR(VLOOKUP(B62,'пр.взв'!$D$6:$Q$38,2,0),"")</f>
        <v/>
      </c>
      <c r="D62" s="230" t="str">
        <f>IFERROR(VLOOKUP(B62,'пр.взв'!$D$6:$Q$38,5,0),"")</f>
        <v/>
      </c>
      <c r="E62" s="230" t="str">
        <f>IFERROR(VLOOKUP(B62,'пр.взв'!$D$6:$Q$38,6,0),"")</f>
        <v/>
      </c>
      <c r="F62" s="230" t="str">
        <f>IFERROR(VLOOKUP(B62,'пр.взв'!$D$6:$Q$38,8,0),"")</f>
        <v/>
      </c>
      <c r="G62" s="231"/>
      <c r="H62" s="232"/>
      <c r="I62" s="233"/>
      <c r="J62" s="217"/>
      <c r="K62" s="256">
        <v>3.0</v>
      </c>
      <c r="L62" s="228" t="str">
        <f>'пр.хода'!AD19</f>
        <v/>
      </c>
      <c r="M62" s="229" t="str">
        <f>IFERROR(VLOOKUP(L62,'пр.взв'!$D$6:$Q$38,2,0),"")</f>
        <v/>
      </c>
      <c r="N62" s="230" t="str">
        <f>IFERROR(VLOOKUP(L62,'пр.взв'!$D$6:$Q$38,5,0),"")</f>
        <v/>
      </c>
      <c r="O62" s="230" t="str">
        <f>IFERROR(VLOOKUP(L62,'пр.взв'!$D$6:$Q$38,6,0),"")</f>
        <v/>
      </c>
      <c r="P62" s="230" t="str">
        <f>IFERROR(VLOOKUP(L62,'пр.взв'!$D$6:$Q$38,8,0),"")</f>
        <v/>
      </c>
      <c r="Q62" s="231"/>
      <c r="R62" s="232"/>
      <c r="S62" s="233"/>
      <c r="T62" s="217"/>
    </row>
    <row r="63" ht="12.0" customHeight="1">
      <c r="A63" s="85"/>
      <c r="B63" s="87"/>
      <c r="C63" s="87"/>
      <c r="D63" s="87"/>
      <c r="E63" s="87"/>
      <c r="F63" s="87"/>
      <c r="G63" s="87"/>
      <c r="H63" s="87"/>
      <c r="I63" s="87"/>
      <c r="J63" s="87"/>
      <c r="K63" s="84"/>
      <c r="L63" s="87"/>
      <c r="M63" s="87"/>
      <c r="N63" s="87"/>
      <c r="O63" s="87"/>
      <c r="P63" s="87"/>
      <c r="Q63" s="87"/>
      <c r="R63" s="87"/>
      <c r="S63" s="87"/>
      <c r="T63" s="87"/>
    </row>
    <row r="64" ht="12.75" customHeight="1">
      <c r="A64" s="85"/>
      <c r="B64" s="195" t="str">
        <f>'пр.хода'!G43</f>
        <v/>
      </c>
      <c r="C64" s="237" t="str">
        <f>IFERROR(VLOOKUP(B64,'пр.взв'!$D$6:$Q$38,2,0),"")</f>
        <v/>
      </c>
      <c r="D64" s="238" t="str">
        <f>IFERROR(VLOOKUP(B64,'пр.взв'!$D$6:$Q$38,5,0),"")</f>
        <v/>
      </c>
      <c r="E64" s="238" t="str">
        <f>IFERROR(VLOOKUP(B64,'пр.взв'!$D$6:$Q$38,6,0),"")</f>
        <v/>
      </c>
      <c r="F64" s="238" t="str">
        <f>IFERROR(VLOOKUP(B64,'пр.взв'!$D$6:$Q$38,8,0),"")</f>
        <v/>
      </c>
      <c r="G64" s="239"/>
      <c r="H64" s="239"/>
      <c r="I64" s="240"/>
      <c r="J64" s="240"/>
      <c r="K64" s="84"/>
      <c r="L64" s="195" t="str">
        <f>'пр.хода'!AD43</f>
        <v/>
      </c>
      <c r="M64" s="237" t="str">
        <f>IFERROR(VLOOKUP(L64,'пр.взв'!$D$6:$Q$38,2,0),"")</f>
        <v/>
      </c>
      <c r="N64" s="238" t="str">
        <f>IFERROR(VLOOKUP(L64,'пр.взв'!$D$6:$Q$38,5,0),"")</f>
        <v/>
      </c>
      <c r="O64" s="238" t="str">
        <f>IFERROR(VLOOKUP(L64,'пр.взв'!$D$6:$Q$38,6,0),"")</f>
        <v/>
      </c>
      <c r="P64" s="238" t="str">
        <f>IFERROR(VLOOKUP(L64,'пр.взв'!$D$6:$Q$38,8,0),"")</f>
        <v/>
      </c>
      <c r="Q64" s="239"/>
      <c r="R64" s="239"/>
      <c r="S64" s="240"/>
      <c r="T64" s="240"/>
    </row>
    <row r="65" ht="12.75" customHeight="1">
      <c r="A65" s="224"/>
      <c r="B65" s="223"/>
      <c r="C65" s="223"/>
      <c r="D65" s="223"/>
      <c r="E65" s="223"/>
      <c r="F65" s="223"/>
      <c r="G65" s="223"/>
      <c r="H65" s="223"/>
      <c r="I65" s="223"/>
      <c r="J65" s="223"/>
      <c r="K65" s="223"/>
      <c r="L65" s="223"/>
      <c r="M65" s="223"/>
      <c r="N65" s="223"/>
      <c r="O65" s="223"/>
      <c r="P65" s="223"/>
      <c r="Q65" s="223"/>
      <c r="R65" s="223"/>
      <c r="S65" s="223"/>
      <c r="T65" s="223"/>
    </row>
    <row r="66" ht="12.75" customHeight="1">
      <c r="A66" s="255">
        <v>2.0</v>
      </c>
      <c r="B66" s="228" t="str">
        <f>'пр.хода'!G67</f>
        <v/>
      </c>
      <c r="C66" s="229" t="str">
        <f>IFERROR(VLOOKUP(B66,'пр.взв'!$D$6:$Q$38,2,0),"")</f>
        <v/>
      </c>
      <c r="D66" s="230" t="str">
        <f>IFERROR(VLOOKUP(B66,'пр.взв'!$D$6:$Q$38,5,0),"")</f>
        <v/>
      </c>
      <c r="E66" s="230" t="str">
        <f>IFERROR(VLOOKUP(B66,'пр.взв'!$D$6:$Q$38,6,0),"")</f>
        <v/>
      </c>
      <c r="F66" s="230" t="str">
        <f>IFERROR(VLOOKUP(B66,'пр.взв'!$D$6:$Q$38,8,0),"")</f>
        <v/>
      </c>
      <c r="G66" s="231"/>
      <c r="H66" s="232"/>
      <c r="I66" s="233"/>
      <c r="J66" s="230"/>
      <c r="K66" s="256">
        <v>4.0</v>
      </c>
      <c r="L66" s="228" t="str">
        <f>'пр.хода'!AD67</f>
        <v/>
      </c>
      <c r="M66" s="229" t="str">
        <f>IFERROR(VLOOKUP(L66,'пр.взв'!$D$6:$Q$38,2,0),"")</f>
        <v/>
      </c>
      <c r="N66" s="230" t="str">
        <f>IFERROR(VLOOKUP(L66,'пр.взв'!$D$6:$Q$38,5,0),"")</f>
        <v/>
      </c>
      <c r="O66" s="230" t="str">
        <f>IFERROR(VLOOKUP(L66,'пр.взв'!$D$6:$Q$38,6,0),"")</f>
        <v/>
      </c>
      <c r="P66" s="230" t="str">
        <f>IFERROR(VLOOKUP(L66,'пр.взв'!$D$6:$Q$38,8,0),"")</f>
        <v/>
      </c>
      <c r="Q66" s="231"/>
      <c r="R66" s="232"/>
      <c r="S66" s="233"/>
      <c r="T66" s="230"/>
    </row>
    <row r="67" ht="12.0" customHeight="1">
      <c r="A67" s="85"/>
      <c r="B67" s="87"/>
      <c r="C67" s="87"/>
      <c r="D67" s="87"/>
      <c r="E67" s="87"/>
      <c r="F67" s="87"/>
      <c r="G67" s="87"/>
      <c r="H67" s="87"/>
      <c r="I67" s="87"/>
      <c r="J67" s="87"/>
      <c r="K67" s="84"/>
      <c r="L67" s="87"/>
      <c r="M67" s="87"/>
      <c r="N67" s="87"/>
      <c r="O67" s="87"/>
      <c r="P67" s="87"/>
      <c r="Q67" s="87"/>
      <c r="R67" s="87"/>
      <c r="S67" s="87"/>
      <c r="T67" s="87"/>
    </row>
    <row r="68" ht="12.75" customHeight="1">
      <c r="A68" s="85"/>
      <c r="B68" s="195" t="str">
        <f>'пр.хода'!G91</f>
        <v/>
      </c>
      <c r="C68" s="237" t="str">
        <f>IFERROR(VLOOKUP(B68,'пр.взв'!$D$6:$Q$38,2,0),"")</f>
        <v/>
      </c>
      <c r="D68" s="238" t="str">
        <f>IFERROR(VLOOKUP(B68,'пр.взв'!$D$6:$Q$38,5,0),"")</f>
        <v/>
      </c>
      <c r="E68" s="238" t="str">
        <f>IFERROR(VLOOKUP(B68,'пр.взв'!$D$6:$Q$38,6,0),"")</f>
        <v/>
      </c>
      <c r="F68" s="238" t="str">
        <f>IFERROR(VLOOKUP(B68,'пр.взв'!$D$6:$Q$38,8,0),"")</f>
        <v/>
      </c>
      <c r="G68" s="239"/>
      <c r="H68" s="239"/>
      <c r="I68" s="240"/>
      <c r="J68" s="240"/>
      <c r="K68" s="84"/>
      <c r="L68" s="195" t="str">
        <f>'пр.хода'!AD91</f>
        <v/>
      </c>
      <c r="M68" s="237" t="str">
        <f>IFERROR(VLOOKUP(L68,'пр.взв'!$D$6:$Q$39,2,0),"")</f>
        <v/>
      </c>
      <c r="N68" s="238" t="str">
        <f>IFERROR(VLOOKUP(L68,'пр.взв'!$D$6:$Q$39,5,0),"")</f>
        <v/>
      </c>
      <c r="O68" s="238" t="str">
        <f>IFERROR(VLOOKUP(L68,'пр.взв'!$D$6:$Q$39,6,0),"")</f>
        <v/>
      </c>
      <c r="P68" s="238" t="str">
        <f>IFERROR(VLOOKUP(L68,'пр.взв'!$D$6:$Q$39,8,0),"")</f>
        <v/>
      </c>
      <c r="Q68" s="239"/>
      <c r="R68" s="239"/>
      <c r="S68" s="240"/>
      <c r="T68" s="240"/>
    </row>
    <row r="69" ht="12.75" customHeight="1">
      <c r="A69" s="224"/>
      <c r="B69" s="223"/>
      <c r="C69" s="223"/>
      <c r="D69" s="223"/>
      <c r="E69" s="223"/>
      <c r="F69" s="223"/>
      <c r="G69" s="223"/>
      <c r="H69" s="223"/>
      <c r="I69" s="223"/>
      <c r="J69" s="223"/>
      <c r="K69" s="223"/>
      <c r="L69" s="223"/>
      <c r="M69" s="223"/>
      <c r="N69" s="223"/>
      <c r="O69" s="223"/>
      <c r="P69" s="223"/>
      <c r="Q69" s="223"/>
      <c r="R69" s="223"/>
      <c r="S69" s="223"/>
      <c r="T69" s="223"/>
    </row>
    <row r="70" ht="12.75" customHeight="1">
      <c r="B70" s="208">
        <f>B58</f>
        <v>1</v>
      </c>
      <c r="C70" s="206" t="s">
        <v>219</v>
      </c>
      <c r="D70" s="206"/>
      <c r="E70" s="207"/>
      <c r="G70" s="206"/>
      <c r="H70" s="206"/>
      <c r="I70" s="206"/>
      <c r="J70" s="206"/>
      <c r="L70" s="208">
        <f>L58</f>
        <v>1</v>
      </c>
      <c r="M70" s="206" t="s">
        <v>219</v>
      </c>
      <c r="N70" s="206"/>
      <c r="O70" s="207"/>
      <c r="Q70" s="206"/>
      <c r="R70" s="206"/>
      <c r="S70" s="206"/>
      <c r="T70" s="206"/>
    </row>
    <row r="71" ht="12.75" customHeight="1">
      <c r="B71" s="213" t="s">
        <v>220</v>
      </c>
      <c r="C71" s="257" t="s">
        <v>234</v>
      </c>
      <c r="D71" s="258"/>
      <c r="E71" s="258"/>
      <c r="F71" s="259" t="str">
        <f t="shared" ref="F71:G71" si="5">F59</f>
        <v>БОЕВОЕ</v>
      </c>
      <c r="G71" s="260" t="str">
        <f t="shared" si="5"/>
        <v>В.к.  88  кг</v>
      </c>
      <c r="H71" s="258"/>
      <c r="I71" s="258"/>
      <c r="J71" s="258"/>
      <c r="K71" s="261"/>
      <c r="L71" s="213" t="s">
        <v>205</v>
      </c>
      <c r="M71" s="257" t="s">
        <v>234</v>
      </c>
      <c r="N71" s="258"/>
      <c r="O71" s="258"/>
      <c r="P71" s="262" t="str">
        <f>P59</f>
        <v>БОЕВОЕ</v>
      </c>
      <c r="Q71" s="213" t="str">
        <f>G71</f>
        <v>В.к.  88  кг</v>
      </c>
      <c r="R71" s="258"/>
      <c r="S71" s="258"/>
      <c r="T71" s="258"/>
    </row>
    <row r="72" ht="12.75" customHeight="1">
      <c r="A72" s="214" t="s">
        <v>224</v>
      </c>
      <c r="B72" s="215" t="s">
        <v>8</v>
      </c>
      <c r="C72" s="216" t="s">
        <v>9</v>
      </c>
      <c r="D72" s="217" t="s">
        <v>225</v>
      </c>
      <c r="E72" s="218" t="s">
        <v>226</v>
      </c>
      <c r="F72" s="219"/>
      <c r="G72" s="216" t="s">
        <v>227</v>
      </c>
      <c r="H72" s="220" t="s">
        <v>228</v>
      </c>
      <c r="I72" s="216" t="s">
        <v>229</v>
      </c>
      <c r="J72" s="221" t="s">
        <v>230</v>
      </c>
      <c r="K72" s="214" t="s">
        <v>224</v>
      </c>
      <c r="L72" s="215" t="s">
        <v>8</v>
      </c>
      <c r="M72" s="216" t="s">
        <v>9</v>
      </c>
      <c r="N72" s="217" t="s">
        <v>225</v>
      </c>
      <c r="O72" s="253" t="s">
        <v>226</v>
      </c>
      <c r="P72" s="219"/>
      <c r="Q72" s="216" t="s">
        <v>227</v>
      </c>
      <c r="R72" s="220" t="s">
        <v>228</v>
      </c>
      <c r="S72" s="216" t="s">
        <v>229</v>
      </c>
      <c r="T72" s="221" t="s">
        <v>230</v>
      </c>
    </row>
    <row r="73" ht="13.5" customHeight="1">
      <c r="A73" s="222"/>
      <c r="B73" s="225"/>
      <c r="C73" s="223"/>
      <c r="D73" s="223"/>
      <c r="E73" s="224"/>
      <c r="F73" s="225"/>
      <c r="G73" s="223"/>
      <c r="H73" s="223"/>
      <c r="I73" s="223"/>
      <c r="J73" s="226"/>
      <c r="K73" s="222"/>
      <c r="L73" s="225"/>
      <c r="M73" s="223"/>
      <c r="N73" s="223"/>
      <c r="O73" s="224"/>
      <c r="P73" s="225"/>
      <c r="Q73" s="223"/>
      <c r="R73" s="223"/>
      <c r="S73" s="223"/>
      <c r="T73" s="226"/>
    </row>
    <row r="74" ht="12.75" customHeight="1">
      <c r="A74" s="256">
        <v>1.0</v>
      </c>
      <c r="B74" s="228" t="str">
        <f>'пр.хода'!I31</f>
        <v/>
      </c>
      <c r="C74" s="229" t="str">
        <f>IFERROR(VLOOKUP(B74,'пр.взв'!$D$6:$Q$38,2,0),"")</f>
        <v/>
      </c>
      <c r="D74" s="230" t="str">
        <f>IFERROR(VLOOKUP(B74,'пр.взв'!$D$6:$Q$38,5,0),"")</f>
        <v/>
      </c>
      <c r="E74" s="230" t="str">
        <f>IFERROR(VLOOKUP(B74,'пр.взв'!$D$6:$Q$38,6,0),"")</f>
        <v/>
      </c>
      <c r="F74" s="230" t="str">
        <f>IFERROR(VLOOKUP(B74,'пр.взв'!$D$6:$Q$38,8,0),"")</f>
        <v/>
      </c>
      <c r="G74" s="231"/>
      <c r="H74" s="232"/>
      <c r="I74" s="233"/>
      <c r="J74" s="217"/>
      <c r="K74" s="256">
        <v>2.0</v>
      </c>
      <c r="L74" s="228" t="str">
        <f>'пр.хода'!AB31</f>
        <v/>
      </c>
      <c r="M74" s="229" t="str">
        <f>IFERROR(VLOOKUP(L74,'пр.взв'!$D$6:$Q$38,2,0),"")</f>
        <v/>
      </c>
      <c r="N74" s="230" t="str">
        <f>IFERROR(VLOOKUP(L74,'пр.взв'!$D$6:$Q$38,5,0),"")</f>
        <v/>
      </c>
      <c r="O74" s="230" t="str">
        <f>IFERROR(VLOOKUP(L74,'пр.взв'!$D$6:$Q$38,6,0),"")</f>
        <v/>
      </c>
      <c r="P74" s="230" t="str">
        <f>IFERROR(VLOOKUP(L74,'пр.взв'!$D$6:$Q$38,8,0),"")</f>
        <v/>
      </c>
      <c r="Q74" s="231"/>
      <c r="R74" s="232"/>
      <c r="S74" s="233"/>
      <c r="T74" s="217"/>
    </row>
    <row r="75" ht="12.0" customHeight="1">
      <c r="A75" s="84"/>
      <c r="B75" s="87"/>
      <c r="C75" s="87"/>
      <c r="D75" s="87"/>
      <c r="E75" s="87"/>
      <c r="F75" s="87"/>
      <c r="G75" s="87"/>
      <c r="H75" s="87"/>
      <c r="I75" s="87"/>
      <c r="J75" s="87"/>
      <c r="K75" s="84"/>
      <c r="L75" s="87"/>
      <c r="M75" s="87"/>
      <c r="N75" s="87"/>
      <c r="O75" s="87"/>
      <c r="P75" s="87"/>
      <c r="Q75" s="87"/>
      <c r="R75" s="87"/>
      <c r="S75" s="87"/>
      <c r="T75" s="87"/>
    </row>
    <row r="76" ht="12.75" customHeight="1">
      <c r="A76" s="84"/>
      <c r="B76" s="195" t="str">
        <f>'пр.хода'!I79</f>
        <v/>
      </c>
      <c r="C76" s="237" t="str">
        <f>IFERROR(VLOOKUP(B76,'пр.взв'!$D$6:$Q$38,2,0),"")</f>
        <v/>
      </c>
      <c r="D76" s="238" t="str">
        <f>IFERROR(VLOOKUP(B76,'пр.взв'!$D$6:$Q$38,5,0),"")</f>
        <v/>
      </c>
      <c r="E76" s="238" t="str">
        <f>IFERROR(VLOOKUP(B76,'пр.взв'!$D$6:$Q$38,6,0),"")</f>
        <v/>
      </c>
      <c r="F76" s="238" t="str">
        <f>IFERROR(VLOOKUP(B76,'пр.взв'!$D$6:$Q$38,8,0),"")</f>
        <v/>
      </c>
      <c r="G76" s="239"/>
      <c r="H76" s="239"/>
      <c r="I76" s="240"/>
      <c r="J76" s="240"/>
      <c r="K76" s="84"/>
      <c r="L76" s="195" t="str">
        <f>'пр.хода'!AB79</f>
        <v/>
      </c>
      <c r="M76" s="237" t="str">
        <f>IFERROR(VLOOKUP(L76,'пр.взв'!$D$6:$Q$39,2,0),"")</f>
        <v/>
      </c>
      <c r="N76" s="238" t="str">
        <f>IFERROR(VLOOKUP(L76,'пр.взв'!$D$6:$Q$39,5,0),"")</f>
        <v/>
      </c>
      <c r="O76" s="238" t="str">
        <f>IFERROR(VLOOKUP(L76,'пр.взв'!$D$6:$Q$39,6,0),"")</f>
        <v/>
      </c>
      <c r="P76" s="238" t="str">
        <f>IFERROR(VLOOKUP(L76,'пр.взв'!$D$6:$Q$39,8,0),"")</f>
        <v/>
      </c>
      <c r="Q76" s="239"/>
      <c r="R76" s="239"/>
      <c r="S76" s="240"/>
      <c r="T76" s="240"/>
    </row>
    <row r="77" ht="12.75" customHeight="1">
      <c r="A77" s="223"/>
      <c r="B77" s="223"/>
      <c r="C77" s="223"/>
      <c r="D77" s="223"/>
      <c r="E77" s="223"/>
      <c r="F77" s="223"/>
      <c r="G77" s="223"/>
      <c r="H77" s="223"/>
      <c r="I77" s="223"/>
      <c r="J77" s="223"/>
      <c r="K77" s="223"/>
      <c r="L77" s="223"/>
      <c r="M77" s="223"/>
      <c r="N77" s="223"/>
      <c r="O77" s="223"/>
      <c r="P77" s="223"/>
      <c r="Q77" s="223"/>
      <c r="R77" s="223"/>
      <c r="S77" s="223"/>
      <c r="T77" s="223"/>
    </row>
    <row r="78" ht="12.75" hidden="1" customHeight="1">
      <c r="B78" s="208">
        <f>B70</f>
        <v>1</v>
      </c>
      <c r="C78" s="206" t="s">
        <v>219</v>
      </c>
      <c r="D78" s="206"/>
      <c r="E78" s="207"/>
      <c r="G78" s="206"/>
      <c r="H78" s="206"/>
      <c r="I78" s="206"/>
      <c r="J78" s="206"/>
      <c r="L78" s="208">
        <f>L70</f>
        <v>1</v>
      </c>
      <c r="M78" s="206" t="s">
        <v>219</v>
      </c>
      <c r="N78" s="206"/>
      <c r="O78" s="207"/>
      <c r="Q78" s="206"/>
      <c r="R78" s="206"/>
      <c r="S78" s="206"/>
      <c r="T78" s="206"/>
    </row>
    <row r="79" ht="12.75" hidden="1" customHeight="1">
      <c r="A79" s="263" t="s">
        <v>235</v>
      </c>
      <c r="K79" s="263" t="s">
        <v>235</v>
      </c>
    </row>
    <row r="80" ht="12.75" hidden="1" customHeight="1">
      <c r="B80" s="213" t="s">
        <v>220</v>
      </c>
      <c r="C80" s="264"/>
      <c r="D80" s="264"/>
      <c r="E80" s="264"/>
      <c r="F80" s="264"/>
      <c r="G80" s="74" t="str">
        <f>G71</f>
        <v>В.к.  88  кг</v>
      </c>
      <c r="H80" s="264"/>
      <c r="I80" s="264"/>
      <c r="J80" s="264"/>
      <c r="K80" s="49"/>
      <c r="L80" s="213" t="s">
        <v>205</v>
      </c>
      <c r="M80" s="264"/>
      <c r="N80" s="264"/>
      <c r="O80" s="264"/>
      <c r="P80" s="265"/>
      <c r="Q80" s="74" t="str">
        <f>G80</f>
        <v>В.к.  88  кг</v>
      </c>
      <c r="R80" s="261"/>
      <c r="S80" s="261"/>
      <c r="T80" s="261"/>
    </row>
    <row r="81" ht="12.75" hidden="1" customHeight="1">
      <c r="A81" s="214" t="s">
        <v>224</v>
      </c>
      <c r="B81" s="215" t="s">
        <v>8</v>
      </c>
      <c r="C81" s="216" t="s">
        <v>9</v>
      </c>
      <c r="D81" s="217" t="s">
        <v>225</v>
      </c>
      <c r="E81" s="218" t="s">
        <v>226</v>
      </c>
      <c r="F81" s="219"/>
      <c r="G81" s="216" t="s">
        <v>227</v>
      </c>
      <c r="H81" s="220" t="s">
        <v>228</v>
      </c>
      <c r="I81" s="216" t="s">
        <v>229</v>
      </c>
      <c r="J81" s="221" t="s">
        <v>230</v>
      </c>
      <c r="K81" s="214" t="s">
        <v>224</v>
      </c>
      <c r="L81" s="215" t="s">
        <v>8</v>
      </c>
      <c r="M81" s="216" t="s">
        <v>9</v>
      </c>
      <c r="N81" s="217" t="s">
        <v>225</v>
      </c>
      <c r="O81" s="253" t="s">
        <v>226</v>
      </c>
      <c r="P81" s="219"/>
      <c r="Q81" s="216" t="s">
        <v>227</v>
      </c>
      <c r="R81" s="220" t="s">
        <v>228</v>
      </c>
      <c r="S81" s="216" t="s">
        <v>229</v>
      </c>
      <c r="T81" s="221" t="s">
        <v>230</v>
      </c>
    </row>
    <row r="82" ht="13.5" hidden="1" customHeight="1">
      <c r="A82" s="222"/>
      <c r="B82" s="225"/>
      <c r="C82" s="223"/>
      <c r="D82" s="223"/>
      <c r="E82" s="224"/>
      <c r="F82" s="225"/>
      <c r="G82" s="223"/>
      <c r="H82" s="223"/>
      <c r="I82" s="223"/>
      <c r="J82" s="226"/>
      <c r="K82" s="222"/>
      <c r="L82" s="225"/>
      <c r="M82" s="223"/>
      <c r="N82" s="223"/>
      <c r="O82" s="224"/>
      <c r="P82" s="225"/>
      <c r="Q82" s="223"/>
      <c r="R82" s="223"/>
      <c r="S82" s="223"/>
      <c r="T82" s="226"/>
    </row>
    <row r="83" ht="12.75" hidden="1" customHeight="1">
      <c r="A83" s="256">
        <v>1.0</v>
      </c>
      <c r="B83" s="110" t="str">
        <f>'пр.хода'!I6</f>
        <v/>
      </c>
      <c r="C83" s="229" t="str">
        <f>IFERROR(VLOOKUP(B83,'пр.взв'!$D$6:$Q$38,2,0),"")</f>
        <v/>
      </c>
      <c r="D83" s="230" t="str">
        <f>IFERROR(VLOOKUP(B83,'пр.взв'!$D$6:$Q$38,5,0),"")</f>
        <v/>
      </c>
      <c r="E83" s="230" t="str">
        <f>IFERROR(VLOOKUP(B83,'пр.взв'!$D$6:$Q$38,6,0),"")</f>
        <v/>
      </c>
      <c r="F83" s="230" t="str">
        <f>IFERROR(VLOOKUP(B83,'пр.взв'!$D$6:$Q$38,8,0),"")</f>
        <v/>
      </c>
      <c r="G83" s="231"/>
      <c r="H83" s="232"/>
      <c r="I83" s="233"/>
      <c r="J83" s="217"/>
      <c r="K83" s="256">
        <v>3.0</v>
      </c>
      <c r="L83" s="110" t="str">
        <f>'пр.хода'!J91</f>
        <v/>
      </c>
      <c r="M83" s="229" t="str">
        <f>IFERROR(VLOOKUP(L83,'пр.взв'!$D$6:$Q$38,2,0),"")</f>
        <v/>
      </c>
      <c r="N83" s="230" t="str">
        <f>IFERROR(VLOOKUP(L83,'пр.взв'!$D$6:$Q$38,5,0),"")</f>
        <v/>
      </c>
      <c r="O83" s="230" t="str">
        <f>IFERROR(VLOOKUP(L83,'пр.взв'!$D$6:$Q$38,6,0),"")</f>
        <v/>
      </c>
      <c r="P83" s="230" t="str">
        <f>IFERROR(VLOOKUP(L83,'пр.взв'!$D$6:$Q$38,8,0),"")</f>
        <v/>
      </c>
      <c r="Q83" s="231"/>
      <c r="R83" s="232"/>
      <c r="S83" s="233"/>
      <c r="T83" s="217"/>
    </row>
    <row r="84" ht="12.75" hidden="1" customHeight="1">
      <c r="A84" s="84"/>
      <c r="B84" s="87"/>
      <c r="C84" s="87"/>
      <c r="D84" s="87"/>
      <c r="E84" s="87"/>
      <c r="F84" s="87"/>
      <c r="G84" s="87"/>
      <c r="H84" s="87"/>
      <c r="I84" s="87"/>
      <c r="J84" s="87"/>
      <c r="K84" s="84"/>
      <c r="L84" s="87"/>
      <c r="M84" s="87"/>
      <c r="N84" s="87"/>
      <c r="O84" s="87"/>
      <c r="P84" s="87"/>
      <c r="Q84" s="87"/>
      <c r="R84" s="87"/>
      <c r="S84" s="87"/>
      <c r="T84" s="87"/>
    </row>
    <row r="85" ht="12.75" hidden="1" customHeight="1">
      <c r="A85" s="84"/>
      <c r="B85" s="195" t="str">
        <f>'пр.хода'!I10</f>
        <v/>
      </c>
      <c r="C85" s="237" t="str">
        <f>IFERROR(VLOOKUP(B85,'пр.взв'!$D$6:$Q$38,2,0),"")</f>
        <v/>
      </c>
      <c r="D85" s="238" t="str">
        <f>IFERROR(VLOOKUP(B85,'пр.взв'!$D$6:$Q$38,5,0),"")</f>
        <v/>
      </c>
      <c r="E85" s="238" t="str">
        <f>IFERROR(VLOOKUP(B85,'пр.взв'!$D$6:$Q$38,6,0),"")</f>
        <v/>
      </c>
      <c r="F85" s="238" t="str">
        <f>IFERROR(VLOOKUP(B85,'пр.взв'!$D$6:$Q$38,8,0),"")</f>
        <v/>
      </c>
      <c r="G85" s="239"/>
      <c r="H85" s="239"/>
      <c r="I85" s="240"/>
      <c r="J85" s="240"/>
      <c r="K85" s="84"/>
      <c r="L85" s="195" t="str">
        <f>'пр.хода'!J95</f>
        <v/>
      </c>
      <c r="M85" s="237" t="str">
        <f>IFERROR(VLOOKUP(L85,'пр.взв'!$D$6:$Q$38,2,0),"")</f>
        <v/>
      </c>
      <c r="N85" s="238" t="str">
        <f>IFERROR(VLOOKUP(L85,'пр.взв'!$D$6:$Q$38,5,0),"")</f>
        <v/>
      </c>
      <c r="O85" s="238" t="str">
        <f>IFERROR(VLOOKUP(L85,'пр.взв'!$D$6:$Q$38,6,0),"")</f>
        <v/>
      </c>
      <c r="P85" s="238" t="str">
        <f>IFERROR(VLOOKUP(L85,'пр.взв'!$D$6:$Q$38,8,0),"")</f>
        <v/>
      </c>
      <c r="Q85" s="239"/>
      <c r="R85" s="239"/>
      <c r="S85" s="240"/>
      <c r="T85" s="240"/>
    </row>
    <row r="86" ht="13.5" hidden="1" customHeight="1">
      <c r="A86" s="87"/>
      <c r="B86" s="87"/>
      <c r="C86" s="223"/>
      <c r="D86" s="223"/>
      <c r="E86" s="223"/>
      <c r="F86" s="223"/>
      <c r="G86" s="223"/>
      <c r="H86" s="223"/>
      <c r="I86" s="223"/>
      <c r="J86" s="223"/>
      <c r="K86" s="87"/>
      <c r="L86" s="87"/>
      <c r="M86" s="223"/>
      <c r="N86" s="223"/>
      <c r="O86" s="223"/>
      <c r="P86" s="223"/>
      <c r="Q86" s="223"/>
      <c r="R86" s="223"/>
      <c r="S86" s="223"/>
      <c r="T86" s="223"/>
    </row>
    <row r="87" ht="12.75" hidden="1" customHeight="1">
      <c r="A87" s="256">
        <v>2.0</v>
      </c>
      <c r="B87" s="110" t="str">
        <f>'пр.хода'!J17</f>
        <v/>
      </c>
      <c r="C87" s="229" t="str">
        <f>IFERROR(VLOOKUP(B87,'пр.взв'!$D$6:$Q$38,2,0),"")</f>
        <v/>
      </c>
      <c r="D87" s="230" t="str">
        <f>IFERROR(VLOOKUP(B87,'пр.взв'!$D$6:$Q$38,5,0),"")</f>
        <v/>
      </c>
      <c r="E87" s="230" t="str">
        <f>IFERROR(VLOOKUP(B87,'пр.взв'!$D$6:$Q$38,6,0),"")</f>
        <v/>
      </c>
      <c r="F87" s="230" t="str">
        <f>IFERROR(VLOOKUP(B87,'пр.взв'!$D$6:$Q$38,8,0),"")</f>
        <v/>
      </c>
      <c r="G87" s="231"/>
      <c r="H87" s="232"/>
      <c r="I87" s="233"/>
      <c r="J87" s="217"/>
      <c r="K87" s="256">
        <v>4.0</v>
      </c>
      <c r="L87" s="110" t="str">
        <f>'пр.хода'!I102</f>
        <v/>
      </c>
      <c r="M87" s="229" t="str">
        <f>IFERROR(VLOOKUP(L87,'пр.взв'!$D$6:$Q$38,2,0),"")</f>
        <v/>
      </c>
      <c r="N87" s="230" t="str">
        <f>IFERROR(VLOOKUP(L87,'пр.взв'!$D$6:$Q$38,5,0),"")</f>
        <v/>
      </c>
      <c r="O87" s="230" t="str">
        <f>IFERROR(VLOOKUP(L87,'пр.взв'!$D$6:$Q$38,6,0),"")</f>
        <v/>
      </c>
      <c r="P87" s="230" t="str">
        <f>IFERROR(VLOOKUP(L87,'пр.взв'!$D$6:$Q$38,8,0),"")</f>
        <v/>
      </c>
      <c r="Q87" s="231"/>
      <c r="R87" s="232"/>
      <c r="S87" s="233"/>
      <c r="T87" s="217"/>
    </row>
    <row r="88" ht="12.75" hidden="1" customHeight="1">
      <c r="A88" s="84"/>
      <c r="B88" s="87"/>
      <c r="C88" s="87"/>
      <c r="D88" s="87"/>
      <c r="E88" s="87"/>
      <c r="F88" s="87"/>
      <c r="G88" s="87"/>
      <c r="H88" s="87"/>
      <c r="I88" s="87"/>
      <c r="J88" s="87"/>
      <c r="K88" s="84"/>
      <c r="L88" s="87"/>
      <c r="M88" s="87"/>
      <c r="N88" s="87"/>
      <c r="O88" s="87"/>
      <c r="P88" s="87"/>
      <c r="Q88" s="87"/>
      <c r="R88" s="87"/>
      <c r="S88" s="87"/>
      <c r="T88" s="87"/>
    </row>
    <row r="89" ht="12.75" hidden="1" customHeight="1">
      <c r="A89" s="84"/>
      <c r="B89" s="195" t="str">
        <f>'пр.хода'!J21</f>
        <v/>
      </c>
      <c r="C89" s="237" t="str">
        <f>IFERROR(VLOOKUP(B89,'пр.взв'!$D$6:$Q$38,2,0),"")</f>
        <v/>
      </c>
      <c r="D89" s="238" t="str">
        <f>IFERROR(VLOOKUP(B89,'пр.взв'!$D$6:$Q$38,5,0),"")</f>
        <v/>
      </c>
      <c r="E89" s="238" t="str">
        <f>IFERROR(VLOOKUP(B89,'пр.взв'!$D$6:$Q$38,6,0),"")</f>
        <v/>
      </c>
      <c r="F89" s="238" t="str">
        <f>IFERROR(VLOOKUP(B89,'пр.взв'!$D$6:$Q$38,8,0),"")</f>
        <v/>
      </c>
      <c r="G89" s="239"/>
      <c r="H89" s="239"/>
      <c r="I89" s="240"/>
      <c r="J89" s="240"/>
      <c r="K89" s="84"/>
      <c r="L89" s="195" t="str">
        <f>'пр.хода'!I106</f>
        <v/>
      </c>
      <c r="M89" s="237" t="str">
        <f>IFERROR(VLOOKUP(L89,'пр.взв'!$D$6:$Q$39,2,0),"")</f>
        <v/>
      </c>
      <c r="N89" s="238" t="str">
        <f>IFERROR(VLOOKUP(L89,'пр.взв'!$D$6:$Q$39,5,0),"")</f>
        <v/>
      </c>
      <c r="O89" s="238" t="str">
        <f>IFERROR(VLOOKUP(L89,'пр.взв'!$D$6:$Q$39,6,0),"")</f>
        <v/>
      </c>
      <c r="P89" s="238" t="str">
        <f>IFERROR(VLOOKUP(L89,'пр.взв'!$D$6:$Q$39,8,0),"")</f>
        <v/>
      </c>
      <c r="Q89" s="239"/>
      <c r="R89" s="239"/>
      <c r="S89" s="240"/>
      <c r="T89" s="240"/>
    </row>
    <row r="90" ht="12.75" hidden="1" customHeight="1">
      <c r="A90" s="223"/>
      <c r="B90" s="87"/>
      <c r="C90" s="223"/>
      <c r="D90" s="223"/>
      <c r="E90" s="223"/>
      <c r="F90" s="223"/>
      <c r="G90" s="223"/>
      <c r="H90" s="223"/>
      <c r="I90" s="223"/>
      <c r="J90" s="223"/>
      <c r="K90" s="223"/>
      <c r="L90" s="87"/>
      <c r="M90" s="223"/>
      <c r="N90" s="223"/>
      <c r="O90" s="223"/>
      <c r="P90" s="223"/>
      <c r="Q90" s="223"/>
      <c r="R90" s="223"/>
      <c r="S90" s="223"/>
      <c r="T90" s="223"/>
    </row>
    <row r="91" ht="12.75" hidden="1" customHeight="1">
      <c r="B91" s="208">
        <f>B78</f>
        <v>1</v>
      </c>
      <c r="C91" s="206" t="s">
        <v>219</v>
      </c>
      <c r="D91" s="206"/>
      <c r="E91" s="207"/>
      <c r="G91" s="206"/>
      <c r="H91" s="206"/>
      <c r="I91" s="206"/>
      <c r="J91" s="206"/>
      <c r="L91" s="208">
        <f>L78</f>
        <v>1</v>
      </c>
      <c r="M91" s="206" t="s">
        <v>219</v>
      </c>
      <c r="N91" s="206"/>
      <c r="O91" s="207"/>
      <c r="Q91" s="206"/>
      <c r="R91" s="206"/>
      <c r="S91" s="206"/>
      <c r="T91" s="206"/>
    </row>
    <row r="92" ht="12.75" hidden="1" customHeight="1">
      <c r="A92" s="263" t="s">
        <v>236</v>
      </c>
      <c r="K92" s="263" t="s">
        <v>236</v>
      </c>
    </row>
    <row r="93" ht="15.0" hidden="1" customHeight="1">
      <c r="B93" s="213" t="s">
        <v>220</v>
      </c>
      <c r="C93" s="264"/>
      <c r="D93" s="264"/>
      <c r="E93" s="264"/>
      <c r="F93" s="264"/>
      <c r="G93" s="74" t="str">
        <f>G80</f>
        <v>В.к.  88  кг</v>
      </c>
      <c r="H93" s="264"/>
      <c r="I93" s="264"/>
      <c r="J93" s="264"/>
      <c r="K93" s="49"/>
      <c r="L93" s="213" t="s">
        <v>205</v>
      </c>
      <c r="M93" s="264"/>
      <c r="N93" s="264"/>
      <c r="O93" s="264"/>
      <c r="P93" s="265"/>
      <c r="Q93" s="74" t="str">
        <f>Q80</f>
        <v>В.к.  88  кг</v>
      </c>
      <c r="R93" s="261"/>
      <c r="S93" s="261"/>
      <c r="T93" s="261"/>
    </row>
    <row r="94" ht="12.75" hidden="1" customHeight="1">
      <c r="A94" s="214" t="s">
        <v>224</v>
      </c>
      <c r="B94" s="215" t="s">
        <v>8</v>
      </c>
      <c r="C94" s="216" t="s">
        <v>9</v>
      </c>
      <c r="D94" s="217" t="s">
        <v>225</v>
      </c>
      <c r="E94" s="218" t="s">
        <v>226</v>
      </c>
      <c r="F94" s="219"/>
      <c r="G94" s="216" t="s">
        <v>227</v>
      </c>
      <c r="H94" s="220" t="s">
        <v>228</v>
      </c>
      <c r="I94" s="216" t="s">
        <v>229</v>
      </c>
      <c r="J94" s="221" t="s">
        <v>230</v>
      </c>
      <c r="K94" s="214" t="s">
        <v>224</v>
      </c>
      <c r="L94" s="215" t="s">
        <v>8</v>
      </c>
      <c r="M94" s="216" t="s">
        <v>9</v>
      </c>
      <c r="N94" s="217" t="s">
        <v>225</v>
      </c>
      <c r="O94" s="253" t="s">
        <v>226</v>
      </c>
      <c r="P94" s="219"/>
      <c r="Q94" s="216" t="s">
        <v>227</v>
      </c>
      <c r="R94" s="220" t="s">
        <v>228</v>
      </c>
      <c r="S94" s="216" t="s">
        <v>229</v>
      </c>
      <c r="T94" s="221" t="s">
        <v>230</v>
      </c>
    </row>
    <row r="95" ht="12.75" hidden="1" customHeight="1">
      <c r="A95" s="222"/>
      <c r="B95" s="225"/>
      <c r="C95" s="223"/>
      <c r="D95" s="223"/>
      <c r="E95" s="224"/>
      <c r="F95" s="225"/>
      <c r="G95" s="223"/>
      <c r="H95" s="223"/>
      <c r="I95" s="223"/>
      <c r="J95" s="226"/>
      <c r="K95" s="222"/>
      <c r="L95" s="225"/>
      <c r="M95" s="223"/>
      <c r="N95" s="223"/>
      <c r="O95" s="224"/>
      <c r="P95" s="225"/>
      <c r="Q95" s="223"/>
      <c r="R95" s="223"/>
      <c r="S95" s="223"/>
      <c r="T95" s="226"/>
    </row>
    <row r="96" ht="12.75" hidden="1" customHeight="1">
      <c r="A96" s="266">
        <v>5.0</v>
      </c>
      <c r="B96" s="110" t="str">
        <f>'пр.хода'!M8</f>
        <v/>
      </c>
      <c r="C96" s="229" t="str">
        <f>IFERROR(VLOOKUP(B96,'пр.взв'!$D$6:$Q$38,2,0),"")</f>
        <v/>
      </c>
      <c r="D96" s="230" t="str">
        <f>IFERROR(VLOOKUP(B96,'пр.взв'!$D$6:$Q$38,5,0),"")</f>
        <v/>
      </c>
      <c r="E96" s="230" t="str">
        <f>IFERROR(VLOOKUP(B96,'пр.взв'!$D$6:$Q$38,6,0),"")</f>
        <v/>
      </c>
      <c r="F96" s="230" t="str">
        <f>IFERROR(VLOOKUP(B96,'пр.взв'!$D$6:$Q$38,8,0),"")</f>
        <v/>
      </c>
      <c r="G96" s="243"/>
      <c r="H96" s="244"/>
      <c r="I96" s="245"/>
      <c r="J96" s="267"/>
      <c r="K96" s="266">
        <v>7.0</v>
      </c>
      <c r="L96" s="110" t="str">
        <f>'пр.хода'!N89</f>
        <v/>
      </c>
      <c r="M96" s="229" t="str">
        <f>IFERROR(VLOOKUP(L96,'пр.взв'!$D$6:$Q$38,2,0),"")</f>
        <v/>
      </c>
      <c r="N96" s="230" t="str">
        <f>IFERROR(VLOOKUP(L96,'пр.взв'!$D$6:$Q$38,5,0),"")</f>
        <v/>
      </c>
      <c r="O96" s="230" t="str">
        <f>IFERROR(VLOOKUP(L96,'пр.взв'!$D$6:$Q$38,6,0),"")</f>
        <v/>
      </c>
      <c r="P96" s="230" t="str">
        <f>IFERROR(VLOOKUP(L96,'пр.взв'!$D$6:$Q$38,8,0),"")</f>
        <v/>
      </c>
      <c r="Q96" s="243"/>
      <c r="R96" s="244"/>
      <c r="S96" s="245"/>
      <c r="T96" s="267"/>
    </row>
    <row r="97" ht="12.75" hidden="1" customHeight="1">
      <c r="A97" s="84"/>
      <c r="B97" s="87"/>
      <c r="C97" s="87"/>
      <c r="D97" s="87"/>
      <c r="E97" s="87"/>
      <c r="F97" s="87"/>
      <c r="G97" s="87"/>
      <c r="H97" s="87"/>
      <c r="I97" s="87"/>
      <c r="J97" s="87"/>
      <c r="K97" s="84"/>
      <c r="L97" s="87"/>
      <c r="M97" s="87"/>
      <c r="N97" s="87"/>
      <c r="O97" s="87"/>
      <c r="P97" s="87"/>
      <c r="Q97" s="87"/>
      <c r="R97" s="87"/>
      <c r="S97" s="87"/>
      <c r="T97" s="87"/>
    </row>
    <row r="98" ht="12.75" hidden="1" customHeight="1">
      <c r="A98" s="84"/>
      <c r="B98" s="195" t="str">
        <f>'пр.хода'!M12</f>
        <v/>
      </c>
      <c r="C98" s="237" t="str">
        <f>IFERROR(VLOOKUP(B98,'пр.взв'!$D$6:$Q$38,2,0),"")</f>
        <v/>
      </c>
      <c r="D98" s="238" t="str">
        <f>IFERROR(VLOOKUP(B98,'пр.взв'!$D$6:$Q$38,5,0),"")</f>
        <v/>
      </c>
      <c r="E98" s="238" t="str">
        <f>IFERROR(VLOOKUP(B98,'пр.взв'!$D$6:$Q$38,6,0),"")</f>
        <v/>
      </c>
      <c r="F98" s="238" t="str">
        <f>IFERROR(VLOOKUP(B98,'пр.взв'!$D$6:$Q$38,8,0),"")</f>
        <v/>
      </c>
      <c r="G98" s="239"/>
      <c r="H98" s="239"/>
      <c r="I98" s="240"/>
      <c r="J98" s="240"/>
      <c r="K98" s="84"/>
      <c r="L98" s="195" t="str">
        <f>'пр.хода'!N93</f>
        <v/>
      </c>
      <c r="M98" s="237" t="str">
        <f>IFERROR(VLOOKUP(L98,'пр.взв'!$D$6:$Q$38,2,0),"")</f>
        <v/>
      </c>
      <c r="N98" s="238" t="str">
        <f>IFERROR(VLOOKUP(L98,'пр.взв'!$D$6:$Q$38,5,0),"")</f>
        <v/>
      </c>
      <c r="O98" s="238" t="str">
        <f>IFERROR(VLOOKUP(L98,'пр.взв'!$D$6:$Q$38,6,0),"")</f>
        <v/>
      </c>
      <c r="P98" s="238" t="str">
        <f>IFERROR(VLOOKUP(L98,'пр.взв'!$D$6:$Q$38,8,0),"")</f>
        <v/>
      </c>
      <c r="Q98" s="239"/>
      <c r="R98" s="239"/>
      <c r="S98" s="240"/>
      <c r="T98" s="240"/>
    </row>
    <row r="99" ht="13.5" hidden="1" customHeight="1">
      <c r="A99" s="223"/>
      <c r="B99" s="87"/>
      <c r="C99" s="223"/>
      <c r="D99" s="223"/>
      <c r="E99" s="223"/>
      <c r="F99" s="223"/>
      <c r="G99" s="223"/>
      <c r="H99" s="223"/>
      <c r="I99" s="223"/>
      <c r="J99" s="223"/>
      <c r="K99" s="223"/>
      <c r="L99" s="87"/>
      <c r="M99" s="223"/>
      <c r="N99" s="223"/>
      <c r="O99" s="223"/>
      <c r="P99" s="223"/>
      <c r="Q99" s="223"/>
      <c r="R99" s="223"/>
      <c r="S99" s="223"/>
      <c r="T99" s="223"/>
    </row>
    <row r="100" ht="12.75" hidden="1" customHeight="1">
      <c r="A100" s="256">
        <v>6.0</v>
      </c>
      <c r="B100" s="110" t="str">
        <f>'пр.хода'!N19</f>
        <v/>
      </c>
      <c r="C100" s="229" t="str">
        <f>IFERROR(VLOOKUP(B100,'пр.взв'!$D$6:$Q$38,2,0),"")</f>
        <v/>
      </c>
      <c r="D100" s="230" t="str">
        <f>IFERROR(VLOOKUP(B100,'пр.взв'!$D$6:$Q$38,5,0),"")</f>
        <v/>
      </c>
      <c r="E100" s="230" t="str">
        <f>IFERROR(VLOOKUP(B100,'пр.взв'!$D$6:$Q$38,6,0),"")</f>
        <v/>
      </c>
      <c r="F100" s="230" t="str">
        <f>IFERROR(VLOOKUP(B100,'пр.взв'!$D$6:$Q$38,8,0),"")</f>
        <v/>
      </c>
      <c r="G100" s="231"/>
      <c r="H100" s="232"/>
      <c r="I100" s="233"/>
      <c r="J100" s="217"/>
      <c r="K100" s="256">
        <v>8.0</v>
      </c>
      <c r="L100" s="110" t="str">
        <f>'пр.хода'!M100</f>
        <v/>
      </c>
      <c r="M100" s="229" t="str">
        <f>IFERROR(VLOOKUP(L100,'пр.взв'!$D$6:$Q$38,2,0),"")</f>
        <v/>
      </c>
      <c r="N100" s="230" t="str">
        <f>IFERROR(VLOOKUP(L100,'пр.взв'!$D$6:$Q$38,5,0),"")</f>
        <v/>
      </c>
      <c r="O100" s="230" t="str">
        <f>IFERROR(VLOOKUP(L100,'пр.взв'!$D$6:$Q$38,6,0),"")</f>
        <v/>
      </c>
      <c r="P100" s="230" t="str">
        <f>IFERROR(VLOOKUP(L100,'пр.взв'!$D$6:$Q$38,8,0),"")</f>
        <v/>
      </c>
      <c r="Q100" s="231"/>
      <c r="R100" s="232"/>
      <c r="S100" s="233"/>
      <c r="T100" s="217"/>
    </row>
    <row r="101" ht="12.75" hidden="1" customHeight="1">
      <c r="A101" s="84"/>
      <c r="B101" s="87"/>
      <c r="C101" s="87"/>
      <c r="D101" s="87"/>
      <c r="E101" s="87"/>
      <c r="F101" s="87"/>
      <c r="G101" s="87"/>
      <c r="H101" s="87"/>
      <c r="I101" s="87"/>
      <c r="J101" s="87"/>
      <c r="K101" s="84"/>
      <c r="L101" s="87"/>
      <c r="M101" s="87"/>
      <c r="N101" s="87"/>
      <c r="O101" s="87"/>
      <c r="P101" s="87"/>
      <c r="Q101" s="87"/>
      <c r="R101" s="87"/>
      <c r="S101" s="87"/>
      <c r="T101" s="87"/>
    </row>
    <row r="102" ht="12.75" hidden="1" customHeight="1">
      <c r="A102" s="84"/>
      <c r="B102" s="195" t="str">
        <f>'пр.хода'!N23</f>
        <v/>
      </c>
      <c r="C102" s="237" t="str">
        <f>IFERROR(VLOOKUP(B102,'пр.взв'!$D$6:$Q$38,2,0),"")</f>
        <v/>
      </c>
      <c r="D102" s="238" t="str">
        <f>IFERROR(VLOOKUP(B102,'пр.взв'!$D$6:$Q$38,5,0),"")</f>
        <v/>
      </c>
      <c r="E102" s="238" t="str">
        <f>IFERROR(VLOOKUP(B102,'пр.взв'!$D$6:$Q$38,6,0),"")</f>
        <v/>
      </c>
      <c r="F102" s="238" t="str">
        <f>IFERROR(VLOOKUP(B102,'пр.взв'!$D$6:$Q$38,8,0),"")</f>
        <v/>
      </c>
      <c r="G102" s="239"/>
      <c r="H102" s="239"/>
      <c r="I102" s="240"/>
      <c r="J102" s="240"/>
      <c r="K102" s="84"/>
      <c r="L102" s="195" t="str">
        <f>'пр.хода'!M104</f>
        <v/>
      </c>
      <c r="M102" s="237" t="str">
        <f>IFERROR(VLOOKUP(L102,'пр.взв'!$D$6:$Q$39,2,0),"")</f>
        <v/>
      </c>
      <c r="N102" s="238" t="str">
        <f>IFERROR(VLOOKUP(L102,'пр.взв'!$D$6:$Q$39,5,0),"")</f>
        <v/>
      </c>
      <c r="O102" s="238" t="str">
        <f>IFERROR(VLOOKUP(L102,'пр.взв'!$D$6:$Q$39,6,0),"")</f>
        <v/>
      </c>
      <c r="P102" s="238" t="str">
        <f>IFERROR(VLOOKUP(L102,'пр.взв'!$D$6:$Q$39,8,0),"")</f>
        <v/>
      </c>
      <c r="Q102" s="239"/>
      <c r="R102" s="239"/>
      <c r="S102" s="240"/>
      <c r="T102" s="240"/>
    </row>
    <row r="103" ht="12.75" hidden="1" customHeight="1">
      <c r="A103" s="223"/>
      <c r="B103" s="87"/>
      <c r="C103" s="223"/>
      <c r="D103" s="223"/>
      <c r="E103" s="223"/>
      <c r="F103" s="223"/>
      <c r="G103" s="223"/>
      <c r="H103" s="223"/>
      <c r="I103" s="223"/>
      <c r="J103" s="223"/>
      <c r="K103" s="223"/>
      <c r="L103" s="87"/>
      <c r="M103" s="223"/>
      <c r="N103" s="223"/>
      <c r="O103" s="223"/>
      <c r="P103" s="223"/>
      <c r="Q103" s="223"/>
      <c r="R103" s="223"/>
      <c r="S103" s="223"/>
      <c r="T103" s="223"/>
    </row>
    <row r="104" ht="12.75" hidden="1" customHeight="1">
      <c r="B104" s="208">
        <f>B91</f>
        <v>1</v>
      </c>
      <c r="C104" s="206" t="s">
        <v>219</v>
      </c>
      <c r="D104" s="206"/>
      <c r="E104" s="207"/>
      <c r="G104" s="206"/>
      <c r="H104" s="206"/>
      <c r="I104" s="206"/>
      <c r="J104" s="206"/>
      <c r="L104" s="208">
        <f>L91</f>
        <v>1</v>
      </c>
      <c r="M104" s="206" t="s">
        <v>219</v>
      </c>
      <c r="N104" s="206"/>
      <c r="O104" s="207"/>
      <c r="Q104" s="206"/>
      <c r="R104" s="206"/>
      <c r="S104" s="206"/>
      <c r="T104" s="206"/>
    </row>
    <row r="105" ht="12.75" hidden="1" customHeight="1">
      <c r="A105" s="263" t="s">
        <v>237</v>
      </c>
      <c r="K105" s="263" t="s">
        <v>237</v>
      </c>
    </row>
    <row r="106" ht="17.25" hidden="1" customHeight="1">
      <c r="B106" s="213" t="s">
        <v>220</v>
      </c>
      <c r="C106" s="264"/>
      <c r="D106" s="264"/>
      <c r="E106" s="264"/>
      <c r="F106" s="264"/>
      <c r="G106" s="74" t="str">
        <f>G93</f>
        <v>В.к.  88  кг</v>
      </c>
      <c r="H106" s="264"/>
      <c r="I106" s="264"/>
      <c r="J106" s="264"/>
      <c r="K106" s="49"/>
      <c r="L106" s="213" t="s">
        <v>205</v>
      </c>
      <c r="M106" s="264"/>
      <c r="N106" s="264"/>
      <c r="O106" s="264"/>
      <c r="P106" s="265"/>
      <c r="Q106" s="74" t="str">
        <f>Q93</f>
        <v>В.к.  88  кг</v>
      </c>
      <c r="R106" s="261"/>
      <c r="S106" s="261"/>
      <c r="T106" s="261"/>
    </row>
    <row r="107" ht="12.75" hidden="1" customHeight="1">
      <c r="A107" s="214" t="s">
        <v>224</v>
      </c>
      <c r="B107" s="215" t="s">
        <v>8</v>
      </c>
      <c r="C107" s="216" t="s">
        <v>9</v>
      </c>
      <c r="D107" s="217" t="s">
        <v>225</v>
      </c>
      <c r="E107" s="218" t="s">
        <v>226</v>
      </c>
      <c r="F107" s="219"/>
      <c r="G107" s="216" t="s">
        <v>227</v>
      </c>
      <c r="H107" s="220" t="s">
        <v>228</v>
      </c>
      <c r="I107" s="216" t="s">
        <v>229</v>
      </c>
      <c r="J107" s="221" t="s">
        <v>230</v>
      </c>
      <c r="K107" s="214" t="s">
        <v>224</v>
      </c>
      <c r="L107" s="215" t="s">
        <v>8</v>
      </c>
      <c r="M107" s="216" t="s">
        <v>9</v>
      </c>
      <c r="N107" s="217" t="s">
        <v>225</v>
      </c>
      <c r="O107" s="253" t="s">
        <v>226</v>
      </c>
      <c r="P107" s="219"/>
      <c r="Q107" s="216" t="s">
        <v>227</v>
      </c>
      <c r="R107" s="220" t="s">
        <v>228</v>
      </c>
      <c r="S107" s="216" t="s">
        <v>229</v>
      </c>
      <c r="T107" s="221" t="s">
        <v>230</v>
      </c>
    </row>
    <row r="108" ht="12.75" hidden="1" customHeight="1">
      <c r="A108" s="222"/>
      <c r="B108" s="225"/>
      <c r="C108" s="223"/>
      <c r="D108" s="223"/>
      <c r="E108" s="224"/>
      <c r="F108" s="225"/>
      <c r="G108" s="223"/>
      <c r="H108" s="223"/>
      <c r="I108" s="223"/>
      <c r="J108" s="226"/>
      <c r="K108" s="222"/>
      <c r="L108" s="225"/>
      <c r="M108" s="223"/>
      <c r="N108" s="223"/>
      <c r="O108" s="224"/>
      <c r="P108" s="225"/>
      <c r="Q108" s="223"/>
      <c r="R108" s="223"/>
      <c r="S108" s="223"/>
      <c r="T108" s="226"/>
    </row>
    <row r="109" ht="12.75" hidden="1" customHeight="1">
      <c r="A109" s="256">
        <v>9.0</v>
      </c>
      <c r="B109" s="110" t="str">
        <f>'пр.хода'!Q10</f>
        <v/>
      </c>
      <c r="C109" s="229" t="str">
        <f>IFERROR(VLOOKUP(B109,'пр.взв'!$D$6:$Q$38,2,0),"")</f>
        <v/>
      </c>
      <c r="D109" s="230" t="str">
        <f>IFERROR(VLOOKUP(B109,'пр.взв'!$D$6:$Q$38,5,0),"")</f>
        <v/>
      </c>
      <c r="E109" s="230" t="str">
        <f>IFERROR(VLOOKUP(B109,'пр.взв'!$D$6:$Q$38,6,0),"")</f>
        <v/>
      </c>
      <c r="F109" s="230" t="str">
        <f>IFERROR(VLOOKUP(B109,'пр.взв'!$D$6:$Q$38,8,0),"")</f>
        <v/>
      </c>
      <c r="G109" s="231"/>
      <c r="H109" s="232"/>
      <c r="I109" s="233"/>
      <c r="J109" s="217"/>
      <c r="K109" s="256">
        <v>10.0</v>
      </c>
      <c r="L109" s="110" t="str">
        <f>'пр.хода'!R91</f>
        <v/>
      </c>
      <c r="M109" s="229" t="str">
        <f>IFERROR(VLOOKUP(L109,'пр.взв'!$D$6:$Q$38,2,0),"")</f>
        <v/>
      </c>
      <c r="N109" s="230" t="str">
        <f>IFERROR(VLOOKUP(L109,'пр.взв'!$D$6:$Q$38,5,0),"")</f>
        <v/>
      </c>
      <c r="O109" s="230" t="str">
        <f>IFERROR(VLOOKUP(L109,'пр.взв'!$D$6:$Q$38,6,0),"")</f>
        <v/>
      </c>
      <c r="P109" s="230" t="str">
        <f>IFERROR(VLOOKUP(L109,'пр.взв'!$D$6:$Q$38,8,0),"")</f>
        <v/>
      </c>
      <c r="Q109" s="231"/>
      <c r="R109" s="232"/>
      <c r="S109" s="233"/>
      <c r="T109" s="217"/>
    </row>
    <row r="110" ht="12.75" hidden="1" customHeight="1">
      <c r="A110" s="84"/>
      <c r="B110" s="87"/>
      <c r="C110" s="87"/>
      <c r="D110" s="87"/>
      <c r="E110" s="87"/>
      <c r="F110" s="87"/>
      <c r="G110" s="87"/>
      <c r="H110" s="87"/>
      <c r="I110" s="87"/>
      <c r="J110" s="87"/>
      <c r="K110" s="84"/>
      <c r="L110" s="87"/>
      <c r="M110" s="87"/>
      <c r="N110" s="87"/>
      <c r="O110" s="87"/>
      <c r="P110" s="87"/>
      <c r="Q110" s="87"/>
      <c r="R110" s="87"/>
      <c r="S110" s="87"/>
      <c r="T110" s="87"/>
    </row>
    <row r="111" ht="12.75" hidden="1" customHeight="1">
      <c r="A111" s="84"/>
      <c r="B111" s="195" t="str">
        <f>'пр.хода'!R21</f>
        <v/>
      </c>
      <c r="C111" s="237" t="str">
        <f>IFERROR(VLOOKUP(B111,'пр.взв'!$D$6:$Q$38,2,0),"")</f>
        <v/>
      </c>
      <c r="D111" s="238" t="str">
        <f>IFERROR(VLOOKUP(B111,'пр.взв'!$D$6:$Q$38,5,0),"")</f>
        <v/>
      </c>
      <c r="E111" s="238" t="str">
        <f>IFERROR(VLOOKUP(B111,'пр.взв'!$D$6:$Q$38,6,0),"")</f>
        <v/>
      </c>
      <c r="F111" s="238" t="str">
        <f>IFERROR(VLOOKUP(B111,'пр.взв'!$D$6:$Q$38,8,0),"")</f>
        <v/>
      </c>
      <c r="G111" s="239"/>
      <c r="H111" s="239"/>
      <c r="I111" s="240"/>
      <c r="J111" s="240"/>
      <c r="K111" s="84"/>
      <c r="L111" s="195" t="str">
        <f>'пр.хода'!Q102</f>
        <v/>
      </c>
      <c r="M111" s="237" t="str">
        <f>IFERROR(VLOOKUP(L111,'пр.взв'!$D$6:$Q$39,2,0),"")</f>
        <v/>
      </c>
      <c r="N111" s="238" t="str">
        <f>IFERROR(VLOOKUP(L111,'пр.взв'!$D$6:$Q$39,5,0),"")</f>
        <v/>
      </c>
      <c r="O111" s="238" t="str">
        <f>IFERROR(VLOOKUP(L111,'пр.взв'!$D$6:$Q$39,6,0),"")</f>
        <v/>
      </c>
      <c r="P111" s="238" t="str">
        <f>IFERROR(VLOOKUP(L111,'пр.взв'!$D$6:$Q$39,8,0),"")</f>
        <v/>
      </c>
      <c r="Q111" s="239"/>
      <c r="R111" s="239"/>
      <c r="S111" s="240"/>
      <c r="T111" s="240"/>
    </row>
    <row r="112" ht="12.75" hidden="1" customHeight="1">
      <c r="A112" s="223"/>
      <c r="B112" s="87"/>
      <c r="C112" s="223"/>
      <c r="D112" s="223"/>
      <c r="E112" s="223"/>
      <c r="F112" s="223"/>
      <c r="G112" s="223"/>
      <c r="H112" s="223"/>
      <c r="I112" s="223"/>
      <c r="J112" s="223"/>
      <c r="K112" s="223"/>
      <c r="L112" s="87"/>
      <c r="M112" s="223"/>
      <c r="N112" s="223"/>
      <c r="O112" s="223"/>
      <c r="P112" s="223"/>
      <c r="Q112" s="223"/>
      <c r="R112" s="223"/>
      <c r="S112" s="223"/>
      <c r="T112" s="223"/>
    </row>
  </sheetData>
  <mergeCells count="908">
    <mergeCell ref="G4:G5"/>
    <mergeCell ref="H4:H5"/>
    <mergeCell ref="G6:G7"/>
    <mergeCell ref="H6:H7"/>
    <mergeCell ref="G8:G9"/>
    <mergeCell ref="H8:H9"/>
    <mergeCell ref="I4:I5"/>
    <mergeCell ref="J4:J5"/>
    <mergeCell ref="I6:I7"/>
    <mergeCell ref="J6:J7"/>
    <mergeCell ref="I8:I9"/>
    <mergeCell ref="J8:J9"/>
    <mergeCell ref="M4:M5"/>
    <mergeCell ref="N4:N5"/>
    <mergeCell ref="M6:M7"/>
    <mergeCell ref="N6:N7"/>
    <mergeCell ref="O6:O7"/>
    <mergeCell ref="P6:P7"/>
    <mergeCell ref="Q6:Q7"/>
    <mergeCell ref="O4:P5"/>
    <mergeCell ref="Q4:Q5"/>
    <mergeCell ref="R4:R5"/>
    <mergeCell ref="S4:S5"/>
    <mergeCell ref="R6:R7"/>
    <mergeCell ref="S6:S7"/>
    <mergeCell ref="T6:T7"/>
    <mergeCell ref="B1:J1"/>
    <mergeCell ref="L1:T1"/>
    <mergeCell ref="E2:F2"/>
    <mergeCell ref="O2:P2"/>
    <mergeCell ref="A4:A5"/>
    <mergeCell ref="B4:B5"/>
    <mergeCell ref="C4:C5"/>
    <mergeCell ref="T4:T5"/>
    <mergeCell ref="O8:O9"/>
    <mergeCell ref="P8:P9"/>
    <mergeCell ref="Q8:Q9"/>
    <mergeCell ref="R8:R9"/>
    <mergeCell ref="S8:S9"/>
    <mergeCell ref="T8:T9"/>
    <mergeCell ref="K4:K5"/>
    <mergeCell ref="L4:L5"/>
    <mergeCell ref="K6:K9"/>
    <mergeCell ref="L6:L7"/>
    <mergeCell ref="L8:L9"/>
    <mergeCell ref="M8:M9"/>
    <mergeCell ref="N8:N9"/>
    <mergeCell ref="M12:M13"/>
    <mergeCell ref="N12:N13"/>
    <mergeCell ref="O12:O13"/>
    <mergeCell ref="P12:P13"/>
    <mergeCell ref="J10:J11"/>
    <mergeCell ref="K10:K13"/>
    <mergeCell ref="M10:M11"/>
    <mergeCell ref="N10:N11"/>
    <mergeCell ref="O10:O11"/>
    <mergeCell ref="P10:P11"/>
    <mergeCell ref="J12:J13"/>
    <mergeCell ref="J14:J15"/>
    <mergeCell ref="M14:M15"/>
    <mergeCell ref="C14:C15"/>
    <mergeCell ref="D14:D15"/>
    <mergeCell ref="E14:E15"/>
    <mergeCell ref="F14:F15"/>
    <mergeCell ref="G14:G15"/>
    <mergeCell ref="H14:H15"/>
    <mergeCell ref="I14:I15"/>
    <mergeCell ref="E8:E9"/>
    <mergeCell ref="F8:F9"/>
    <mergeCell ref="E10:E11"/>
    <mergeCell ref="F10:F11"/>
    <mergeCell ref="G10:G11"/>
    <mergeCell ref="H10:H11"/>
    <mergeCell ref="I10:I11"/>
    <mergeCell ref="C8:C9"/>
    <mergeCell ref="D8:D9"/>
    <mergeCell ref="C10:C11"/>
    <mergeCell ref="D10:D11"/>
    <mergeCell ref="C12:C13"/>
    <mergeCell ref="D12:D13"/>
    <mergeCell ref="E12:E13"/>
    <mergeCell ref="K14:K17"/>
    <mergeCell ref="K18:K21"/>
    <mergeCell ref="L18:L19"/>
    <mergeCell ref="M18:M19"/>
    <mergeCell ref="J20:J21"/>
    <mergeCell ref="L20:L21"/>
    <mergeCell ref="M20:M21"/>
    <mergeCell ref="L10:L11"/>
    <mergeCell ref="L12:L13"/>
    <mergeCell ref="L14:L15"/>
    <mergeCell ref="N14:N15"/>
    <mergeCell ref="O14:O15"/>
    <mergeCell ref="P14:P15"/>
    <mergeCell ref="P16:P17"/>
    <mergeCell ref="P20:P21"/>
    <mergeCell ref="Q20:Q21"/>
    <mergeCell ref="R20:R21"/>
    <mergeCell ref="S20:S21"/>
    <mergeCell ref="T20:T21"/>
    <mergeCell ref="N16:N17"/>
    <mergeCell ref="O16:O17"/>
    <mergeCell ref="N18:N19"/>
    <mergeCell ref="O18:O19"/>
    <mergeCell ref="P18:P19"/>
    <mergeCell ref="N20:N21"/>
    <mergeCell ref="O20:O21"/>
    <mergeCell ref="L24:L25"/>
    <mergeCell ref="M24:M25"/>
    <mergeCell ref="N24:N25"/>
    <mergeCell ref="O24:O25"/>
    <mergeCell ref="I22:I23"/>
    <mergeCell ref="J22:J23"/>
    <mergeCell ref="K22:K25"/>
    <mergeCell ref="L22:L23"/>
    <mergeCell ref="M22:M23"/>
    <mergeCell ref="N22:N23"/>
    <mergeCell ref="O22:O23"/>
    <mergeCell ref="C20:C21"/>
    <mergeCell ref="C22:C23"/>
    <mergeCell ref="D22:D23"/>
    <mergeCell ref="E22:E23"/>
    <mergeCell ref="F22:F23"/>
    <mergeCell ref="G22:G23"/>
    <mergeCell ref="H22:H23"/>
    <mergeCell ref="B22:B23"/>
    <mergeCell ref="C24:C25"/>
    <mergeCell ref="D24:D25"/>
    <mergeCell ref="E24:E25"/>
    <mergeCell ref="F24:F25"/>
    <mergeCell ref="G24:G25"/>
    <mergeCell ref="H24:H25"/>
    <mergeCell ref="B28:B29"/>
    <mergeCell ref="C28:C29"/>
    <mergeCell ref="D28:D29"/>
    <mergeCell ref="E28:E29"/>
    <mergeCell ref="F28:F29"/>
    <mergeCell ref="G28:G29"/>
    <mergeCell ref="B30:B31"/>
    <mergeCell ref="G30:G31"/>
    <mergeCell ref="M34:M35"/>
    <mergeCell ref="N34:N35"/>
    <mergeCell ref="O34:O35"/>
    <mergeCell ref="P34:P35"/>
    <mergeCell ref="Q34:Q35"/>
    <mergeCell ref="R34:R35"/>
    <mergeCell ref="S34:S35"/>
    <mergeCell ref="T34:T35"/>
    <mergeCell ref="B36:B37"/>
    <mergeCell ref="C36:C37"/>
    <mergeCell ref="D36:D37"/>
    <mergeCell ref="E36:E37"/>
    <mergeCell ref="E30:E31"/>
    <mergeCell ref="F30:F31"/>
    <mergeCell ref="A34:A37"/>
    <mergeCell ref="B34:B35"/>
    <mergeCell ref="C34:C35"/>
    <mergeCell ref="D34:D35"/>
    <mergeCell ref="E34:E35"/>
    <mergeCell ref="F36:F37"/>
    <mergeCell ref="G36:G37"/>
    <mergeCell ref="R36:R37"/>
    <mergeCell ref="S36:S37"/>
    <mergeCell ref="T36:T37"/>
    <mergeCell ref="L34:L35"/>
    <mergeCell ref="L36:L37"/>
    <mergeCell ref="M36:M37"/>
    <mergeCell ref="N36:N37"/>
    <mergeCell ref="O36:O37"/>
    <mergeCell ref="P36:P37"/>
    <mergeCell ref="Q36:Q37"/>
    <mergeCell ref="O38:P38"/>
    <mergeCell ref="H44:H45"/>
    <mergeCell ref="I44:I45"/>
    <mergeCell ref="L42:L43"/>
    <mergeCell ref="L44:L45"/>
    <mergeCell ref="G42:G43"/>
    <mergeCell ref="H42:H43"/>
    <mergeCell ref="I42:I43"/>
    <mergeCell ref="J42:J43"/>
    <mergeCell ref="K42:K45"/>
    <mergeCell ref="M42:M43"/>
    <mergeCell ref="J44:J45"/>
    <mergeCell ref="M44:M45"/>
    <mergeCell ref="F34:F35"/>
    <mergeCell ref="G34:G35"/>
    <mergeCell ref="H34:H35"/>
    <mergeCell ref="I34:I35"/>
    <mergeCell ref="J34:J35"/>
    <mergeCell ref="K34:K37"/>
    <mergeCell ref="J36:J37"/>
    <mergeCell ref="E38:F38"/>
    <mergeCell ref="O40:P41"/>
    <mergeCell ref="Q40:Q41"/>
    <mergeCell ref="R40:R41"/>
    <mergeCell ref="S40:S41"/>
    <mergeCell ref="T40:T41"/>
    <mergeCell ref="G40:G41"/>
    <mergeCell ref="H40:H41"/>
    <mergeCell ref="J40:J41"/>
    <mergeCell ref="K40:K41"/>
    <mergeCell ref="L40:L41"/>
    <mergeCell ref="M40:M41"/>
    <mergeCell ref="N40:N41"/>
    <mergeCell ref="H36:H37"/>
    <mergeCell ref="I36:I37"/>
    <mergeCell ref="B40:B41"/>
    <mergeCell ref="C40:C41"/>
    <mergeCell ref="D40:D41"/>
    <mergeCell ref="E40:F41"/>
    <mergeCell ref="I40:I41"/>
    <mergeCell ref="N42:N43"/>
    <mergeCell ref="O42:O43"/>
    <mergeCell ref="P42:P43"/>
    <mergeCell ref="Q42:Q43"/>
    <mergeCell ref="R42:R43"/>
    <mergeCell ref="S42:S43"/>
    <mergeCell ref="T42:T43"/>
    <mergeCell ref="B44:B45"/>
    <mergeCell ref="C44:C45"/>
    <mergeCell ref="S44:S45"/>
    <mergeCell ref="T44:T45"/>
    <mergeCell ref="F44:F45"/>
    <mergeCell ref="G44:G45"/>
    <mergeCell ref="N44:N45"/>
    <mergeCell ref="O44:O45"/>
    <mergeCell ref="P44:P45"/>
    <mergeCell ref="Q44:Q45"/>
    <mergeCell ref="R44:R45"/>
    <mergeCell ref="D4:D5"/>
    <mergeCell ref="E4:F5"/>
    <mergeCell ref="A6:A9"/>
    <mergeCell ref="C6:C7"/>
    <mergeCell ref="D6:D7"/>
    <mergeCell ref="E6:E7"/>
    <mergeCell ref="F6:F7"/>
    <mergeCell ref="Q10:Q11"/>
    <mergeCell ref="R10:R11"/>
    <mergeCell ref="S10:S11"/>
    <mergeCell ref="T10:T11"/>
    <mergeCell ref="Q12:Q13"/>
    <mergeCell ref="R12:R13"/>
    <mergeCell ref="S12:S13"/>
    <mergeCell ref="T12:T13"/>
    <mergeCell ref="F12:F13"/>
    <mergeCell ref="G12:G13"/>
    <mergeCell ref="H12:H13"/>
    <mergeCell ref="I12:I13"/>
    <mergeCell ref="Q14:Q15"/>
    <mergeCell ref="R14:R15"/>
    <mergeCell ref="S14:S15"/>
    <mergeCell ref="T14:T15"/>
    <mergeCell ref="C16:C17"/>
    <mergeCell ref="D16:D17"/>
    <mergeCell ref="E16:E17"/>
    <mergeCell ref="F16:F17"/>
    <mergeCell ref="G16:G17"/>
    <mergeCell ref="H16:H17"/>
    <mergeCell ref="I16:I17"/>
    <mergeCell ref="J16:J17"/>
    <mergeCell ref="L16:L17"/>
    <mergeCell ref="M16:M17"/>
    <mergeCell ref="Q16:Q17"/>
    <mergeCell ref="R16:R17"/>
    <mergeCell ref="S16:S17"/>
    <mergeCell ref="T16:T17"/>
    <mergeCell ref="I18:I19"/>
    <mergeCell ref="J18:J19"/>
    <mergeCell ref="Q18:Q19"/>
    <mergeCell ref="R18:R19"/>
    <mergeCell ref="S18:S19"/>
    <mergeCell ref="T18:T19"/>
    <mergeCell ref="B18:B19"/>
    <mergeCell ref="C18:C19"/>
    <mergeCell ref="D18:D19"/>
    <mergeCell ref="E18:E19"/>
    <mergeCell ref="F18:F19"/>
    <mergeCell ref="G18:G19"/>
    <mergeCell ref="H18:H19"/>
    <mergeCell ref="O26:O27"/>
    <mergeCell ref="P26:P27"/>
    <mergeCell ref="H28:H29"/>
    <mergeCell ref="I28:I29"/>
    <mergeCell ref="L26:L27"/>
    <mergeCell ref="L28:L29"/>
    <mergeCell ref="M28:M29"/>
    <mergeCell ref="N28:N29"/>
    <mergeCell ref="O28:O29"/>
    <mergeCell ref="P28:P29"/>
    <mergeCell ref="H26:H27"/>
    <mergeCell ref="I26:I27"/>
    <mergeCell ref="J26:J27"/>
    <mergeCell ref="K26:K29"/>
    <mergeCell ref="M26:M27"/>
    <mergeCell ref="N26:N27"/>
    <mergeCell ref="J28:J29"/>
    <mergeCell ref="R28:R29"/>
    <mergeCell ref="S28:S29"/>
    <mergeCell ref="R24:R25"/>
    <mergeCell ref="S24:S25"/>
    <mergeCell ref="Q26:Q27"/>
    <mergeCell ref="R26:R27"/>
    <mergeCell ref="S26:S27"/>
    <mergeCell ref="T26:T27"/>
    <mergeCell ref="Q28:Q29"/>
    <mergeCell ref="T28:T29"/>
    <mergeCell ref="B32:B33"/>
    <mergeCell ref="C32:C33"/>
    <mergeCell ref="D32:D33"/>
    <mergeCell ref="E32:E33"/>
    <mergeCell ref="F32:F33"/>
    <mergeCell ref="G32:G33"/>
    <mergeCell ref="H32:H33"/>
    <mergeCell ref="I32:I33"/>
    <mergeCell ref="L30:L31"/>
    <mergeCell ref="L32:L33"/>
    <mergeCell ref="C30:C31"/>
    <mergeCell ref="D30:D31"/>
    <mergeCell ref="H30:H31"/>
    <mergeCell ref="I30:I31"/>
    <mergeCell ref="J30:J31"/>
    <mergeCell ref="K30:K33"/>
    <mergeCell ref="J32:J33"/>
    <mergeCell ref="N30:N31"/>
    <mergeCell ref="O30:O31"/>
    <mergeCell ref="P30:P31"/>
    <mergeCell ref="Q30:Q31"/>
    <mergeCell ref="R30:R31"/>
    <mergeCell ref="S30:S31"/>
    <mergeCell ref="T30:T31"/>
    <mergeCell ref="M30:M31"/>
    <mergeCell ref="M32:M33"/>
    <mergeCell ref="N32:N33"/>
    <mergeCell ref="O32:O33"/>
    <mergeCell ref="P32:P33"/>
    <mergeCell ref="Q32:Q33"/>
    <mergeCell ref="R32:R33"/>
    <mergeCell ref="A14:A17"/>
    <mergeCell ref="A18:A21"/>
    <mergeCell ref="A22:A25"/>
    <mergeCell ref="A26:A29"/>
    <mergeCell ref="A30:A33"/>
    <mergeCell ref="B20:B21"/>
    <mergeCell ref="D20:D21"/>
    <mergeCell ref="E20:E21"/>
    <mergeCell ref="F20:F21"/>
    <mergeCell ref="G20:G21"/>
    <mergeCell ref="H20:H21"/>
    <mergeCell ref="I20:I21"/>
    <mergeCell ref="B6:B7"/>
    <mergeCell ref="B8:B9"/>
    <mergeCell ref="A10:A13"/>
    <mergeCell ref="B10:B11"/>
    <mergeCell ref="B12:B13"/>
    <mergeCell ref="B14:B15"/>
    <mergeCell ref="B16:B17"/>
    <mergeCell ref="I24:I25"/>
    <mergeCell ref="J24:J25"/>
    <mergeCell ref="P22:P23"/>
    <mergeCell ref="Q22:Q23"/>
    <mergeCell ref="R22:R23"/>
    <mergeCell ref="S22:S23"/>
    <mergeCell ref="T22:T23"/>
    <mergeCell ref="P24:P25"/>
    <mergeCell ref="Q24:Q25"/>
    <mergeCell ref="T24:T25"/>
    <mergeCell ref="B24:B25"/>
    <mergeCell ref="B26:B27"/>
    <mergeCell ref="C26:C27"/>
    <mergeCell ref="D26:D27"/>
    <mergeCell ref="E26:E27"/>
    <mergeCell ref="F26:F27"/>
    <mergeCell ref="G26:G27"/>
    <mergeCell ref="S32:S33"/>
    <mergeCell ref="T32:T33"/>
    <mergeCell ref="R48:R49"/>
    <mergeCell ref="S48:S49"/>
    <mergeCell ref="O46:O47"/>
    <mergeCell ref="P46:P47"/>
    <mergeCell ref="Q46:Q47"/>
    <mergeCell ref="R46:R47"/>
    <mergeCell ref="S46:S47"/>
    <mergeCell ref="T46:T47"/>
    <mergeCell ref="O48:O49"/>
    <mergeCell ref="T48:T49"/>
    <mergeCell ref="A60:A61"/>
    <mergeCell ref="C60:C61"/>
    <mergeCell ref="D60:D61"/>
    <mergeCell ref="E60:F61"/>
    <mergeCell ref="G60:G61"/>
    <mergeCell ref="H60:H61"/>
    <mergeCell ref="A62:A65"/>
    <mergeCell ref="F64:F65"/>
    <mergeCell ref="G62:G63"/>
    <mergeCell ref="H62:H63"/>
    <mergeCell ref="K62:K65"/>
    <mergeCell ref="G64:G65"/>
    <mergeCell ref="H64:H65"/>
    <mergeCell ref="I64:I65"/>
    <mergeCell ref="J64:J65"/>
    <mergeCell ref="S64:S65"/>
    <mergeCell ref="T64:T65"/>
    <mergeCell ref="L64:L65"/>
    <mergeCell ref="M64:M65"/>
    <mergeCell ref="N64:N65"/>
    <mergeCell ref="O64:O65"/>
    <mergeCell ref="P64:P65"/>
    <mergeCell ref="Q64:Q65"/>
    <mergeCell ref="R64:R65"/>
    <mergeCell ref="F68:F69"/>
    <mergeCell ref="G68:G69"/>
    <mergeCell ref="H68:H69"/>
    <mergeCell ref="D64:D65"/>
    <mergeCell ref="E64:E65"/>
    <mergeCell ref="D66:D67"/>
    <mergeCell ref="E66:E67"/>
    <mergeCell ref="F66:F67"/>
    <mergeCell ref="G66:G67"/>
    <mergeCell ref="H66:H67"/>
    <mergeCell ref="R68:R69"/>
    <mergeCell ref="S68:S69"/>
    <mergeCell ref="P66:P67"/>
    <mergeCell ref="Q66:Q67"/>
    <mergeCell ref="R66:R67"/>
    <mergeCell ref="S66:S67"/>
    <mergeCell ref="T66:T67"/>
    <mergeCell ref="P68:P69"/>
    <mergeCell ref="Q68:Q69"/>
    <mergeCell ref="T68:T69"/>
    <mergeCell ref="H76:H77"/>
    <mergeCell ref="I76:I77"/>
    <mergeCell ref="L74:L75"/>
    <mergeCell ref="L76:L77"/>
    <mergeCell ref="M76:M77"/>
    <mergeCell ref="N76:N77"/>
    <mergeCell ref="H74:H75"/>
    <mergeCell ref="I74:I75"/>
    <mergeCell ref="J74:J75"/>
    <mergeCell ref="K74:K77"/>
    <mergeCell ref="M74:M75"/>
    <mergeCell ref="N74:N75"/>
    <mergeCell ref="J76:J77"/>
    <mergeCell ref="R76:R77"/>
    <mergeCell ref="S76:S77"/>
    <mergeCell ref="O74:O75"/>
    <mergeCell ref="P74:P75"/>
    <mergeCell ref="Q74:Q75"/>
    <mergeCell ref="R74:R75"/>
    <mergeCell ref="S74:S75"/>
    <mergeCell ref="T74:T75"/>
    <mergeCell ref="O76:O77"/>
    <mergeCell ref="T76:T77"/>
    <mergeCell ref="D68:D69"/>
    <mergeCell ref="E68:E69"/>
    <mergeCell ref="E70:F70"/>
    <mergeCell ref="A72:A73"/>
    <mergeCell ref="B72:B73"/>
    <mergeCell ref="C72:C73"/>
    <mergeCell ref="D72:D73"/>
    <mergeCell ref="E72:F73"/>
    <mergeCell ref="G72:G73"/>
    <mergeCell ref="H72:H73"/>
    <mergeCell ref="Q72:Q73"/>
    <mergeCell ref="R72:R73"/>
    <mergeCell ref="S72:S73"/>
    <mergeCell ref="T72:T73"/>
    <mergeCell ref="I72:I73"/>
    <mergeCell ref="J72:J73"/>
    <mergeCell ref="K72:K73"/>
    <mergeCell ref="L72:L73"/>
    <mergeCell ref="M72:M73"/>
    <mergeCell ref="N72:N73"/>
    <mergeCell ref="O72:P73"/>
    <mergeCell ref="B64:B65"/>
    <mergeCell ref="C64:C65"/>
    <mergeCell ref="A66:A69"/>
    <mergeCell ref="B66:B67"/>
    <mergeCell ref="C66:C67"/>
    <mergeCell ref="B68:B69"/>
    <mergeCell ref="C68:C69"/>
    <mergeCell ref="D76:D77"/>
    <mergeCell ref="E76:E77"/>
    <mergeCell ref="F76:F77"/>
    <mergeCell ref="G76:G77"/>
    <mergeCell ref="P76:P77"/>
    <mergeCell ref="Q76:Q77"/>
    <mergeCell ref="H48:H49"/>
    <mergeCell ref="I48:I49"/>
    <mergeCell ref="L46:L47"/>
    <mergeCell ref="L48:L49"/>
    <mergeCell ref="M48:M49"/>
    <mergeCell ref="N48:N49"/>
    <mergeCell ref="H46:H47"/>
    <mergeCell ref="I46:I47"/>
    <mergeCell ref="J46:J47"/>
    <mergeCell ref="K46:K49"/>
    <mergeCell ref="M46:M47"/>
    <mergeCell ref="N46:N47"/>
    <mergeCell ref="J48:J49"/>
    <mergeCell ref="R50:R51"/>
    <mergeCell ref="S50:S51"/>
    <mergeCell ref="T50:T51"/>
    <mergeCell ref="L52:L53"/>
    <mergeCell ref="M52:M53"/>
    <mergeCell ref="N52:N53"/>
    <mergeCell ref="O52:O53"/>
    <mergeCell ref="P52:P53"/>
    <mergeCell ref="Q52:Q53"/>
    <mergeCell ref="R52:R53"/>
    <mergeCell ref="S52:S53"/>
    <mergeCell ref="T52:T53"/>
    <mergeCell ref="K50:K53"/>
    <mergeCell ref="L50:L51"/>
    <mergeCell ref="M50:M51"/>
    <mergeCell ref="N50:N51"/>
    <mergeCell ref="O50:O51"/>
    <mergeCell ref="P50:P51"/>
    <mergeCell ref="Q50:Q51"/>
    <mergeCell ref="D44:D45"/>
    <mergeCell ref="E44:E45"/>
    <mergeCell ref="A40:A41"/>
    <mergeCell ref="A42:A45"/>
    <mergeCell ref="B42:B43"/>
    <mergeCell ref="C42:C43"/>
    <mergeCell ref="D42:D43"/>
    <mergeCell ref="E42:E43"/>
    <mergeCell ref="F42:F43"/>
    <mergeCell ref="A46:A49"/>
    <mergeCell ref="B46:B47"/>
    <mergeCell ref="C46:C47"/>
    <mergeCell ref="D46:D47"/>
    <mergeCell ref="E46:E47"/>
    <mergeCell ref="F46:F47"/>
    <mergeCell ref="G46:G47"/>
    <mergeCell ref="P48:P49"/>
    <mergeCell ref="Q48:Q49"/>
    <mergeCell ref="F48:F49"/>
    <mergeCell ref="G48:G49"/>
    <mergeCell ref="F50:F51"/>
    <mergeCell ref="G50:G51"/>
    <mergeCell ref="H50:H51"/>
    <mergeCell ref="I50:I51"/>
    <mergeCell ref="J50:J51"/>
    <mergeCell ref="G52:G53"/>
    <mergeCell ref="H52:H53"/>
    <mergeCell ref="I52:I53"/>
    <mergeCell ref="J52:J53"/>
    <mergeCell ref="D48:D49"/>
    <mergeCell ref="E48:E49"/>
    <mergeCell ref="D50:D51"/>
    <mergeCell ref="E50:E51"/>
    <mergeCell ref="D52:D53"/>
    <mergeCell ref="E52:E53"/>
    <mergeCell ref="F52:F53"/>
    <mergeCell ref="P54:P55"/>
    <mergeCell ref="Q54:Q55"/>
    <mergeCell ref="R54:R55"/>
    <mergeCell ref="S54:S55"/>
    <mergeCell ref="T54:T55"/>
    <mergeCell ref="B48:B49"/>
    <mergeCell ref="C48:C49"/>
    <mergeCell ref="A50:A53"/>
    <mergeCell ref="B50:B51"/>
    <mergeCell ref="C50:C51"/>
    <mergeCell ref="C52:C53"/>
    <mergeCell ref="C54:C55"/>
    <mergeCell ref="I56:I57"/>
    <mergeCell ref="J56:J57"/>
    <mergeCell ref="L56:L57"/>
    <mergeCell ref="M56:M57"/>
    <mergeCell ref="N56:N57"/>
    <mergeCell ref="O56:O57"/>
    <mergeCell ref="P56:P57"/>
    <mergeCell ref="Q56:Q57"/>
    <mergeCell ref="R56:R57"/>
    <mergeCell ref="S56:S57"/>
    <mergeCell ref="T56:T57"/>
    <mergeCell ref="O58:P58"/>
    <mergeCell ref="I54:I55"/>
    <mergeCell ref="J54:J55"/>
    <mergeCell ref="K54:K57"/>
    <mergeCell ref="L54:L55"/>
    <mergeCell ref="M54:M55"/>
    <mergeCell ref="N54:N55"/>
    <mergeCell ref="O54:O55"/>
    <mergeCell ref="F56:F57"/>
    <mergeCell ref="E58:F58"/>
    <mergeCell ref="B52:B53"/>
    <mergeCell ref="B54:B55"/>
    <mergeCell ref="D54:D55"/>
    <mergeCell ref="E54:E55"/>
    <mergeCell ref="F54:F55"/>
    <mergeCell ref="G54:G55"/>
    <mergeCell ref="H54:H55"/>
    <mergeCell ref="A54:A57"/>
    <mergeCell ref="B56:B57"/>
    <mergeCell ref="C56:C57"/>
    <mergeCell ref="D56:D57"/>
    <mergeCell ref="E56:E57"/>
    <mergeCell ref="G56:G57"/>
    <mergeCell ref="H56:H57"/>
    <mergeCell ref="Q60:Q61"/>
    <mergeCell ref="R60:R61"/>
    <mergeCell ref="S60:S61"/>
    <mergeCell ref="T60:T61"/>
    <mergeCell ref="I60:I61"/>
    <mergeCell ref="J60:J61"/>
    <mergeCell ref="K60:K61"/>
    <mergeCell ref="L60:L61"/>
    <mergeCell ref="M60:M61"/>
    <mergeCell ref="N60:N61"/>
    <mergeCell ref="O60:P61"/>
    <mergeCell ref="B60:B61"/>
    <mergeCell ref="B62:B63"/>
    <mergeCell ref="C62:C63"/>
    <mergeCell ref="D62:D63"/>
    <mergeCell ref="O62:O63"/>
    <mergeCell ref="P62:P63"/>
    <mergeCell ref="Q62:Q63"/>
    <mergeCell ref="R62:R63"/>
    <mergeCell ref="S62:S63"/>
    <mergeCell ref="T62:T63"/>
    <mergeCell ref="E62:E63"/>
    <mergeCell ref="F62:F63"/>
    <mergeCell ref="I62:I63"/>
    <mergeCell ref="J62:J63"/>
    <mergeCell ref="L62:L63"/>
    <mergeCell ref="M62:M63"/>
    <mergeCell ref="N62:N63"/>
    <mergeCell ref="I68:I69"/>
    <mergeCell ref="J68:J69"/>
    <mergeCell ref="L68:L69"/>
    <mergeCell ref="M68:M69"/>
    <mergeCell ref="N68:N69"/>
    <mergeCell ref="O68:O69"/>
    <mergeCell ref="O70:P70"/>
    <mergeCell ref="I66:I67"/>
    <mergeCell ref="J66:J67"/>
    <mergeCell ref="K66:K69"/>
    <mergeCell ref="L66:L67"/>
    <mergeCell ref="M66:M67"/>
    <mergeCell ref="N66:N67"/>
    <mergeCell ref="O66:O67"/>
    <mergeCell ref="S83:S84"/>
    <mergeCell ref="T83:T84"/>
    <mergeCell ref="O81:P82"/>
    <mergeCell ref="Q81:Q82"/>
    <mergeCell ref="R81:R82"/>
    <mergeCell ref="S81:S82"/>
    <mergeCell ref="T81:T82"/>
    <mergeCell ref="O83:O84"/>
    <mergeCell ref="P83:P84"/>
    <mergeCell ref="E89:E90"/>
    <mergeCell ref="F89:F90"/>
    <mergeCell ref="E91:F91"/>
    <mergeCell ref="A92:J92"/>
    <mergeCell ref="E85:E86"/>
    <mergeCell ref="F85:F86"/>
    <mergeCell ref="A87:A90"/>
    <mergeCell ref="C87:C88"/>
    <mergeCell ref="D87:D88"/>
    <mergeCell ref="E87:E88"/>
    <mergeCell ref="F87:F88"/>
    <mergeCell ref="G94:G95"/>
    <mergeCell ref="H94:H95"/>
    <mergeCell ref="I94:I95"/>
    <mergeCell ref="J94:J95"/>
    <mergeCell ref="K94:K95"/>
    <mergeCell ref="L94:L95"/>
    <mergeCell ref="M94:M95"/>
    <mergeCell ref="B94:B95"/>
    <mergeCell ref="B96:B97"/>
    <mergeCell ref="C96:C97"/>
    <mergeCell ref="D96:D97"/>
    <mergeCell ref="O96:O97"/>
    <mergeCell ref="P96:P97"/>
    <mergeCell ref="N98:N99"/>
    <mergeCell ref="O98:O99"/>
    <mergeCell ref="P98:P99"/>
    <mergeCell ref="M100:M101"/>
    <mergeCell ref="N100:N101"/>
    <mergeCell ref="O100:O101"/>
    <mergeCell ref="P100:P101"/>
    <mergeCell ref="B109:B110"/>
    <mergeCell ref="C109:C110"/>
    <mergeCell ref="E109:E110"/>
    <mergeCell ref="F109:F110"/>
    <mergeCell ref="G109:G110"/>
    <mergeCell ref="H109:H110"/>
    <mergeCell ref="I109:I110"/>
    <mergeCell ref="A109:A112"/>
    <mergeCell ref="B111:B112"/>
    <mergeCell ref="C111:C112"/>
    <mergeCell ref="D111:D112"/>
    <mergeCell ref="E111:E112"/>
    <mergeCell ref="F111:F112"/>
    <mergeCell ref="G111:G112"/>
    <mergeCell ref="C89:C90"/>
    <mergeCell ref="D89:D90"/>
    <mergeCell ref="A94:A95"/>
    <mergeCell ref="C94:C95"/>
    <mergeCell ref="D94:D95"/>
    <mergeCell ref="E94:F95"/>
    <mergeCell ref="A96:A99"/>
    <mergeCell ref="D98:D99"/>
    <mergeCell ref="B98:B99"/>
    <mergeCell ref="C98:C99"/>
    <mergeCell ref="A100:A103"/>
    <mergeCell ref="B100:B101"/>
    <mergeCell ref="C100:C101"/>
    <mergeCell ref="D100:D101"/>
    <mergeCell ref="E100:E101"/>
    <mergeCell ref="D102:D103"/>
    <mergeCell ref="E102:E103"/>
    <mergeCell ref="F102:F103"/>
    <mergeCell ref="E104:F104"/>
    <mergeCell ref="E107:F108"/>
    <mergeCell ref="G107:G108"/>
    <mergeCell ref="H107:H108"/>
    <mergeCell ref="Q107:Q108"/>
    <mergeCell ref="R107:R108"/>
    <mergeCell ref="S107:S108"/>
    <mergeCell ref="T107:T108"/>
    <mergeCell ref="S109:S110"/>
    <mergeCell ref="T109:T110"/>
    <mergeCell ref="I107:I108"/>
    <mergeCell ref="J107:J108"/>
    <mergeCell ref="K107:K108"/>
    <mergeCell ref="L107:L108"/>
    <mergeCell ref="M107:M108"/>
    <mergeCell ref="N107:N108"/>
    <mergeCell ref="O107:P108"/>
    <mergeCell ref="B102:B103"/>
    <mergeCell ref="C102:C103"/>
    <mergeCell ref="A107:A108"/>
    <mergeCell ref="B107:B108"/>
    <mergeCell ref="C107:C108"/>
    <mergeCell ref="D107:D108"/>
    <mergeCell ref="D109:D110"/>
    <mergeCell ref="P111:P112"/>
    <mergeCell ref="Q111:Q112"/>
    <mergeCell ref="R111:R112"/>
    <mergeCell ref="S111:S112"/>
    <mergeCell ref="T111:T112"/>
    <mergeCell ref="H111:H112"/>
    <mergeCell ref="I111:I112"/>
    <mergeCell ref="J111:J112"/>
    <mergeCell ref="L111:L112"/>
    <mergeCell ref="M111:M112"/>
    <mergeCell ref="N111:N112"/>
    <mergeCell ref="O111:O112"/>
    <mergeCell ref="B76:B77"/>
    <mergeCell ref="C76:C77"/>
    <mergeCell ref="O78:P78"/>
    <mergeCell ref="A79:J79"/>
    <mergeCell ref="K79:T79"/>
    <mergeCell ref="B74:B75"/>
    <mergeCell ref="C74:C75"/>
    <mergeCell ref="D74:D75"/>
    <mergeCell ref="E74:E75"/>
    <mergeCell ref="F74:F75"/>
    <mergeCell ref="G74:G75"/>
    <mergeCell ref="E78:F78"/>
    <mergeCell ref="H81:H82"/>
    <mergeCell ref="I81:I82"/>
    <mergeCell ref="J81:J82"/>
    <mergeCell ref="K81:K82"/>
    <mergeCell ref="L81:L82"/>
    <mergeCell ref="M81:M82"/>
    <mergeCell ref="N81:N82"/>
    <mergeCell ref="B81:B82"/>
    <mergeCell ref="B83:B84"/>
    <mergeCell ref="C83:C84"/>
    <mergeCell ref="D83:D84"/>
    <mergeCell ref="Q83:Q84"/>
    <mergeCell ref="R83:R84"/>
    <mergeCell ref="O85:O86"/>
    <mergeCell ref="P85:P86"/>
    <mergeCell ref="Q85:Q86"/>
    <mergeCell ref="R85:R86"/>
    <mergeCell ref="S85:S86"/>
    <mergeCell ref="T85:T86"/>
    <mergeCell ref="A83:A86"/>
    <mergeCell ref="B85:B86"/>
    <mergeCell ref="C85:C86"/>
    <mergeCell ref="D85:D86"/>
    <mergeCell ref="A74:A77"/>
    <mergeCell ref="A81:A82"/>
    <mergeCell ref="C81:C82"/>
    <mergeCell ref="D81:D82"/>
    <mergeCell ref="E81:F82"/>
    <mergeCell ref="G81:G82"/>
    <mergeCell ref="G83:G84"/>
    <mergeCell ref="S89:S90"/>
    <mergeCell ref="T89:T90"/>
    <mergeCell ref="O91:P91"/>
    <mergeCell ref="K92:T92"/>
    <mergeCell ref="L89:L90"/>
    <mergeCell ref="M89:M90"/>
    <mergeCell ref="N89:N90"/>
    <mergeCell ref="O89:O90"/>
    <mergeCell ref="P89:P90"/>
    <mergeCell ref="Q89:Q90"/>
    <mergeCell ref="R89:R90"/>
    <mergeCell ref="M83:M84"/>
    <mergeCell ref="N83:N84"/>
    <mergeCell ref="G85:G86"/>
    <mergeCell ref="H85:H86"/>
    <mergeCell ref="G87:G88"/>
    <mergeCell ref="H87:H88"/>
    <mergeCell ref="G89:G90"/>
    <mergeCell ref="H89:H90"/>
    <mergeCell ref="E83:E84"/>
    <mergeCell ref="F83:F84"/>
    <mergeCell ref="H83:H84"/>
    <mergeCell ref="I83:I84"/>
    <mergeCell ref="J83:J84"/>
    <mergeCell ref="K83:K86"/>
    <mergeCell ref="L83:L84"/>
    <mergeCell ref="P87:P88"/>
    <mergeCell ref="Q87:Q88"/>
    <mergeCell ref="R87:R88"/>
    <mergeCell ref="S87:S88"/>
    <mergeCell ref="T87:T88"/>
    <mergeCell ref="L85:L86"/>
    <mergeCell ref="M85:M86"/>
    <mergeCell ref="N85:N86"/>
    <mergeCell ref="L87:L88"/>
    <mergeCell ref="M87:M88"/>
    <mergeCell ref="N87:N88"/>
    <mergeCell ref="O87:O88"/>
    <mergeCell ref="B87:B88"/>
    <mergeCell ref="B89:B90"/>
    <mergeCell ref="I85:I86"/>
    <mergeCell ref="J85:J86"/>
    <mergeCell ref="I87:I88"/>
    <mergeCell ref="J87:J88"/>
    <mergeCell ref="K87:K90"/>
    <mergeCell ref="I89:I90"/>
    <mergeCell ref="J89:J90"/>
    <mergeCell ref="L96:L97"/>
    <mergeCell ref="M96:M97"/>
    <mergeCell ref="E98:E99"/>
    <mergeCell ref="F98:F99"/>
    <mergeCell ref="G98:G99"/>
    <mergeCell ref="H98:H99"/>
    <mergeCell ref="I98:I99"/>
    <mergeCell ref="J98:J99"/>
    <mergeCell ref="L98:L99"/>
    <mergeCell ref="M98:M99"/>
    <mergeCell ref="E96:E97"/>
    <mergeCell ref="F96:F97"/>
    <mergeCell ref="G96:G97"/>
    <mergeCell ref="H96:H97"/>
    <mergeCell ref="I96:I97"/>
    <mergeCell ref="J96:J97"/>
    <mergeCell ref="K96:K99"/>
    <mergeCell ref="Q96:Q97"/>
    <mergeCell ref="R96:R97"/>
    <mergeCell ref="Q98:Q99"/>
    <mergeCell ref="R98:R99"/>
    <mergeCell ref="Q100:Q101"/>
    <mergeCell ref="R100:R101"/>
    <mergeCell ref="S96:S97"/>
    <mergeCell ref="T96:T97"/>
    <mergeCell ref="S98:S99"/>
    <mergeCell ref="T98:T99"/>
    <mergeCell ref="S100:S101"/>
    <mergeCell ref="T100:T101"/>
    <mergeCell ref="N94:N95"/>
    <mergeCell ref="O94:P95"/>
    <mergeCell ref="Q94:Q95"/>
    <mergeCell ref="R94:R95"/>
    <mergeCell ref="S94:S95"/>
    <mergeCell ref="T94:T95"/>
    <mergeCell ref="N96:N97"/>
    <mergeCell ref="G102:G103"/>
    <mergeCell ref="H102:H103"/>
    <mergeCell ref="I102:I103"/>
    <mergeCell ref="J102:J103"/>
    <mergeCell ref="A105:J105"/>
    <mergeCell ref="F100:F101"/>
    <mergeCell ref="G100:G101"/>
    <mergeCell ref="H100:H101"/>
    <mergeCell ref="I100:I101"/>
    <mergeCell ref="J100:J101"/>
    <mergeCell ref="K100:K103"/>
    <mergeCell ref="L100:L101"/>
    <mergeCell ref="S102:S103"/>
    <mergeCell ref="T102:T103"/>
    <mergeCell ref="O104:P104"/>
    <mergeCell ref="K105:T105"/>
    <mergeCell ref="L102:L103"/>
    <mergeCell ref="M102:M103"/>
    <mergeCell ref="N102:N103"/>
    <mergeCell ref="O102:O103"/>
    <mergeCell ref="P102:P103"/>
    <mergeCell ref="Q102:Q103"/>
    <mergeCell ref="R102:R103"/>
    <mergeCell ref="Q109:Q110"/>
    <mergeCell ref="R109:R110"/>
    <mergeCell ref="J109:J110"/>
    <mergeCell ref="K109:K112"/>
    <mergeCell ref="L109:L110"/>
    <mergeCell ref="M109:M110"/>
    <mergeCell ref="N109:N110"/>
    <mergeCell ref="O109:O110"/>
    <mergeCell ref="P109:P110"/>
  </mergeCells>
  <printOptions horizontalCentered="1"/>
  <pageMargins bottom="0.0" footer="0.0" header="0.0" left="0.0" right="0.0" top="0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/>
  </sheetPr>
  <sheetViews>
    <sheetView workbookViewId="0"/>
  </sheetViews>
  <sheetFormatPr customHeight="1" defaultColWidth="14.43" defaultRowHeight="15.0"/>
  <cols>
    <col customWidth="1" min="1" max="1" width="4.0"/>
    <col customWidth="1" min="2" max="2" width="4.29"/>
    <col customWidth="1" min="3" max="3" width="22.71"/>
    <col customWidth="1" hidden="1" min="4" max="4" width="8.71"/>
    <col customWidth="1" min="5" max="5" width="6.43"/>
    <col customWidth="1" min="6" max="6" width="14.29"/>
    <col customWidth="1" hidden="1" min="7" max="7" width="25.71"/>
    <col customWidth="1" hidden="1" min="8" max="8" width="5.29"/>
    <col customWidth="1" hidden="1" min="9" max="9" width="5.14"/>
    <col customWidth="1" hidden="1" min="10" max="10" width="6.29"/>
    <col customWidth="1" min="11" max="11" width="2.14"/>
    <col customWidth="1" min="12" max="12" width="4.0"/>
    <col customWidth="1" min="13" max="13" width="5.29"/>
    <col customWidth="1" min="14" max="14" width="24.57"/>
    <col customWidth="1" hidden="1" min="15" max="15" width="7.14"/>
    <col customWidth="1" min="16" max="16" width="6.71"/>
    <col customWidth="1" min="17" max="17" width="16.14"/>
    <col customWidth="1" hidden="1" min="18" max="18" width="5.14"/>
    <col customWidth="1" hidden="1" min="19" max="19" width="5.43"/>
    <col customWidth="1" hidden="1" min="20" max="21" width="6.29"/>
  </cols>
  <sheetData>
    <row r="1" ht="15.75" customHeight="1">
      <c r="A1" s="12"/>
      <c r="B1" s="268" t="s">
        <v>218</v>
      </c>
      <c r="K1" s="12"/>
      <c r="L1" s="8"/>
      <c r="M1" s="268" t="s">
        <v>218</v>
      </c>
    </row>
    <row r="2" ht="15.75" customHeight="1">
      <c r="A2" s="12"/>
      <c r="B2" s="269">
        <v>3.0</v>
      </c>
      <c r="C2" s="270" t="s">
        <v>219</v>
      </c>
      <c r="D2" s="270"/>
      <c r="E2" s="66" t="str">
        <f>'пр.взв'!H4</f>
        <v/>
      </c>
      <c r="G2" s="270"/>
      <c r="H2" s="270"/>
      <c r="I2" s="270"/>
      <c r="J2" s="270"/>
      <c r="L2" s="8"/>
      <c r="M2" s="269">
        <f>B2</f>
        <v>3</v>
      </c>
      <c r="N2" s="270" t="s">
        <v>219</v>
      </c>
      <c r="O2" s="270"/>
      <c r="P2" s="66" t="str">
        <f>F2</f>
        <v/>
      </c>
      <c r="R2" s="270"/>
      <c r="S2" s="270"/>
      <c r="T2" s="270"/>
      <c r="U2" s="270"/>
    </row>
    <row r="3" ht="12.75" customHeight="1">
      <c r="A3" s="46"/>
      <c r="B3" s="271" t="s">
        <v>220</v>
      </c>
      <c r="C3" s="272" t="s">
        <v>221</v>
      </c>
      <c r="D3" s="273" t="s">
        <v>222</v>
      </c>
      <c r="E3" s="274"/>
      <c r="F3" s="275" t="s">
        <v>222</v>
      </c>
      <c r="G3" s="276" t="str">
        <f>'пр.взв'!G4</f>
        <v>В.к.  88  кг</v>
      </c>
      <c r="H3" s="272"/>
      <c r="I3" s="272"/>
      <c r="J3" s="272"/>
      <c r="L3" s="272"/>
      <c r="M3" s="271" t="s">
        <v>205</v>
      </c>
      <c r="N3" s="273" t="s">
        <v>221</v>
      </c>
      <c r="O3" s="273" t="s">
        <v>222</v>
      </c>
      <c r="P3" s="274" t="s">
        <v>222</v>
      </c>
      <c r="Q3" s="277"/>
      <c r="R3" s="276" t="str">
        <f>G3</f>
        <v>В.к.  88  кг</v>
      </c>
      <c r="S3" s="272"/>
      <c r="T3" s="272"/>
      <c r="U3" s="272"/>
    </row>
    <row r="4" ht="24.0" customHeight="1">
      <c r="A4" s="278" t="s">
        <v>224</v>
      </c>
      <c r="B4" s="279" t="s">
        <v>8</v>
      </c>
      <c r="C4" s="280" t="s">
        <v>9</v>
      </c>
      <c r="D4" s="281" t="s">
        <v>225</v>
      </c>
      <c r="E4" s="282" t="s">
        <v>238</v>
      </c>
      <c r="F4" s="283"/>
      <c r="G4" s="284" t="s">
        <v>227</v>
      </c>
      <c r="H4" s="285" t="s">
        <v>228</v>
      </c>
      <c r="I4" s="284" t="s">
        <v>229</v>
      </c>
      <c r="J4" s="286" t="s">
        <v>230</v>
      </c>
      <c r="L4" s="287" t="s">
        <v>224</v>
      </c>
      <c r="M4" s="288" t="s">
        <v>8</v>
      </c>
      <c r="N4" s="284" t="s">
        <v>9</v>
      </c>
      <c r="O4" s="281" t="s">
        <v>225</v>
      </c>
      <c r="P4" s="289" t="s">
        <v>226</v>
      </c>
      <c r="Q4" s="283"/>
      <c r="R4" s="285" t="s">
        <v>227</v>
      </c>
      <c r="S4" s="285" t="s">
        <v>228</v>
      </c>
      <c r="T4" s="286" t="s">
        <v>229</v>
      </c>
      <c r="U4" s="290" t="s">
        <v>230</v>
      </c>
    </row>
    <row r="5" ht="12.75" hidden="1" customHeight="1">
      <c r="A5" s="291"/>
      <c r="B5" s="292"/>
      <c r="C5" s="293"/>
      <c r="D5" s="294"/>
      <c r="E5" s="295"/>
      <c r="F5" s="296"/>
      <c r="G5" s="297"/>
      <c r="H5" s="298"/>
      <c r="I5" s="298"/>
      <c r="J5" s="299"/>
      <c r="L5" s="300"/>
      <c r="M5" s="301"/>
      <c r="N5" s="293"/>
      <c r="O5" s="294"/>
      <c r="P5" s="302"/>
      <c r="Q5" s="303"/>
      <c r="R5" s="298"/>
      <c r="S5" s="298"/>
      <c r="T5" s="304"/>
      <c r="U5" s="305"/>
    </row>
    <row r="6" ht="12.75" hidden="1" customHeight="1">
      <c r="A6" s="291"/>
      <c r="B6" s="292"/>
      <c r="C6" s="293"/>
      <c r="D6" s="294"/>
      <c r="E6" s="295"/>
      <c r="F6" s="296"/>
      <c r="G6" s="297"/>
      <c r="H6" s="298"/>
      <c r="I6" s="298"/>
      <c r="J6" s="299"/>
      <c r="L6" s="300"/>
      <c r="M6" s="301"/>
      <c r="N6" s="293"/>
      <c r="O6" s="294"/>
      <c r="P6" s="302"/>
      <c r="Q6" s="303"/>
      <c r="R6" s="298"/>
      <c r="S6" s="298"/>
      <c r="T6" s="304"/>
      <c r="U6" s="305"/>
    </row>
    <row r="7" ht="12.75" hidden="1" customHeight="1">
      <c r="A7" s="291"/>
      <c r="B7" s="292"/>
      <c r="C7" s="293"/>
      <c r="D7" s="294"/>
      <c r="E7" s="295"/>
      <c r="F7" s="296"/>
      <c r="G7" s="297"/>
      <c r="H7" s="298"/>
      <c r="I7" s="298"/>
      <c r="J7" s="299"/>
      <c r="L7" s="300"/>
      <c r="M7" s="301"/>
      <c r="N7" s="293"/>
      <c r="O7" s="294"/>
      <c r="P7" s="302"/>
      <c r="Q7" s="303"/>
      <c r="R7" s="298"/>
      <c r="S7" s="298"/>
      <c r="T7" s="304"/>
      <c r="U7" s="305"/>
    </row>
    <row r="8" ht="12.75" hidden="1" customHeight="1">
      <c r="A8" s="291"/>
      <c r="B8" s="292"/>
      <c r="C8" s="293"/>
      <c r="D8" s="294"/>
      <c r="E8" s="295"/>
      <c r="F8" s="296"/>
      <c r="G8" s="297"/>
      <c r="H8" s="298"/>
      <c r="I8" s="298"/>
      <c r="J8" s="299"/>
      <c r="L8" s="300"/>
      <c r="M8" s="301"/>
      <c r="N8" s="293"/>
      <c r="O8" s="294"/>
      <c r="P8" s="302"/>
      <c r="Q8" s="303"/>
      <c r="R8" s="298"/>
      <c r="S8" s="298"/>
      <c r="T8" s="304"/>
      <c r="U8" s="305"/>
    </row>
    <row r="9" ht="12.75" hidden="1" customHeight="1">
      <c r="A9" s="291"/>
      <c r="B9" s="292"/>
      <c r="C9" s="293"/>
      <c r="D9" s="294"/>
      <c r="E9" s="295"/>
      <c r="F9" s="296"/>
      <c r="G9" s="297"/>
      <c r="H9" s="298"/>
      <c r="I9" s="298"/>
      <c r="J9" s="299"/>
      <c r="L9" s="300"/>
      <c r="M9" s="301"/>
      <c r="N9" s="293"/>
      <c r="O9" s="294"/>
      <c r="P9" s="302"/>
      <c r="Q9" s="303"/>
      <c r="R9" s="298"/>
      <c r="S9" s="298"/>
      <c r="T9" s="304"/>
      <c r="U9" s="305"/>
    </row>
    <row r="10" ht="12.75" hidden="1" customHeight="1">
      <c r="A10" s="291"/>
      <c r="B10" s="292"/>
      <c r="C10" s="293"/>
      <c r="D10" s="294"/>
      <c r="E10" s="295"/>
      <c r="F10" s="296"/>
      <c r="G10" s="297"/>
      <c r="H10" s="298"/>
      <c r="I10" s="298"/>
      <c r="J10" s="299"/>
      <c r="L10" s="300"/>
      <c r="M10" s="301"/>
      <c r="N10" s="293"/>
      <c r="O10" s="294"/>
      <c r="P10" s="302"/>
      <c r="Q10" s="303"/>
      <c r="R10" s="298"/>
      <c r="S10" s="298"/>
      <c r="T10" s="304"/>
      <c r="U10" s="305"/>
    </row>
    <row r="11" ht="12.75" hidden="1" customHeight="1">
      <c r="A11" s="291"/>
      <c r="B11" s="292"/>
      <c r="C11" s="293"/>
      <c r="D11" s="294"/>
      <c r="E11" s="295"/>
      <c r="F11" s="296"/>
      <c r="G11" s="297"/>
      <c r="H11" s="298"/>
      <c r="I11" s="298"/>
      <c r="J11" s="299"/>
      <c r="L11" s="300"/>
      <c r="M11" s="301"/>
      <c r="N11" s="293"/>
      <c r="O11" s="294"/>
      <c r="P11" s="302"/>
      <c r="Q11" s="303"/>
      <c r="R11" s="298"/>
      <c r="S11" s="298"/>
      <c r="T11" s="304"/>
      <c r="U11" s="305"/>
    </row>
    <row r="12" ht="12.75" hidden="1" customHeight="1">
      <c r="A12" s="291"/>
      <c r="B12" s="292"/>
      <c r="C12" s="293"/>
      <c r="D12" s="294"/>
      <c r="E12" s="295"/>
      <c r="F12" s="296"/>
      <c r="G12" s="297"/>
      <c r="H12" s="298"/>
      <c r="I12" s="298"/>
      <c r="J12" s="299"/>
      <c r="L12" s="300"/>
      <c r="M12" s="301"/>
      <c r="N12" s="293"/>
      <c r="O12" s="294"/>
      <c r="P12" s="302"/>
      <c r="Q12" s="303"/>
      <c r="R12" s="298"/>
      <c r="S12" s="298"/>
      <c r="T12" s="304"/>
      <c r="U12" s="305"/>
    </row>
    <row r="13" ht="12.75" hidden="1" customHeight="1">
      <c r="A13" s="291"/>
      <c r="B13" s="292"/>
      <c r="C13" s="293"/>
      <c r="D13" s="294"/>
      <c r="E13" s="295"/>
      <c r="F13" s="296"/>
      <c r="G13" s="297"/>
      <c r="H13" s="298"/>
      <c r="I13" s="298"/>
      <c r="J13" s="299"/>
      <c r="L13" s="300"/>
      <c r="M13" s="301"/>
      <c r="N13" s="293"/>
      <c r="O13" s="294"/>
      <c r="P13" s="302"/>
      <c r="Q13" s="303"/>
      <c r="R13" s="298"/>
      <c r="S13" s="298"/>
      <c r="T13" s="304"/>
      <c r="U13" s="305"/>
    </row>
    <row r="14" ht="12.75" hidden="1" customHeight="1">
      <c r="A14" s="291"/>
      <c r="B14" s="292"/>
      <c r="C14" s="293"/>
      <c r="D14" s="294"/>
      <c r="E14" s="295"/>
      <c r="F14" s="296"/>
      <c r="G14" s="297"/>
      <c r="H14" s="298"/>
      <c r="I14" s="298"/>
      <c r="J14" s="299"/>
      <c r="L14" s="300"/>
      <c r="M14" s="301"/>
      <c r="N14" s="293"/>
      <c r="O14" s="294"/>
      <c r="P14" s="302"/>
      <c r="Q14" s="303"/>
      <c r="R14" s="298"/>
      <c r="S14" s="298"/>
      <c r="T14" s="304"/>
      <c r="U14" s="305"/>
    </row>
    <row r="15" ht="12.75" hidden="1" customHeight="1">
      <c r="A15" s="291"/>
      <c r="B15" s="292"/>
      <c r="C15" s="293"/>
      <c r="D15" s="294"/>
      <c r="E15" s="295"/>
      <c r="F15" s="296"/>
      <c r="G15" s="297"/>
      <c r="H15" s="298"/>
      <c r="I15" s="298"/>
      <c r="J15" s="299"/>
      <c r="L15" s="300"/>
      <c r="M15" s="301"/>
      <c r="N15" s="293"/>
      <c r="O15" s="294"/>
      <c r="P15" s="302"/>
      <c r="Q15" s="303"/>
      <c r="R15" s="298"/>
      <c r="S15" s="298"/>
      <c r="T15" s="304"/>
      <c r="U15" s="305"/>
    </row>
    <row r="16" ht="12.75" hidden="1" customHeight="1">
      <c r="A16" s="291"/>
      <c r="B16" s="292"/>
      <c r="C16" s="293"/>
      <c r="D16" s="294"/>
      <c r="E16" s="295"/>
      <c r="F16" s="296"/>
      <c r="G16" s="297"/>
      <c r="H16" s="298"/>
      <c r="I16" s="298"/>
      <c r="J16" s="299"/>
      <c r="L16" s="300"/>
      <c r="M16" s="301"/>
      <c r="N16" s="293"/>
      <c r="O16" s="294"/>
      <c r="P16" s="302"/>
      <c r="Q16" s="303"/>
      <c r="R16" s="298"/>
      <c r="S16" s="298"/>
      <c r="T16" s="304"/>
      <c r="U16" s="305"/>
    </row>
    <row r="17" ht="12.75" hidden="1" customHeight="1">
      <c r="A17" s="291"/>
      <c r="B17" s="292"/>
      <c r="C17" s="293"/>
      <c r="D17" s="294"/>
      <c r="E17" s="295"/>
      <c r="F17" s="296"/>
      <c r="G17" s="297"/>
      <c r="H17" s="298"/>
      <c r="I17" s="298"/>
      <c r="J17" s="299"/>
      <c r="L17" s="300"/>
      <c r="M17" s="301"/>
      <c r="N17" s="293"/>
      <c r="O17" s="294"/>
      <c r="P17" s="302"/>
      <c r="Q17" s="303"/>
      <c r="R17" s="298"/>
      <c r="S17" s="298"/>
      <c r="T17" s="304"/>
      <c r="U17" s="305"/>
    </row>
    <row r="18" ht="12.75" hidden="1" customHeight="1">
      <c r="A18" s="291"/>
      <c r="B18" s="292"/>
      <c r="C18" s="293"/>
      <c r="D18" s="294"/>
      <c r="E18" s="295"/>
      <c r="F18" s="296"/>
      <c r="G18" s="297"/>
      <c r="H18" s="298"/>
      <c r="I18" s="298"/>
      <c r="J18" s="299"/>
      <c r="L18" s="300"/>
      <c r="M18" s="301"/>
      <c r="N18" s="293"/>
      <c r="O18" s="294"/>
      <c r="P18" s="302"/>
      <c r="Q18" s="303"/>
      <c r="R18" s="298"/>
      <c r="S18" s="298"/>
      <c r="T18" s="304"/>
      <c r="U18" s="305"/>
    </row>
    <row r="19" ht="12.75" hidden="1" customHeight="1">
      <c r="A19" s="291"/>
      <c r="B19" s="292"/>
      <c r="C19" s="293"/>
      <c r="D19" s="294"/>
      <c r="E19" s="295"/>
      <c r="F19" s="296"/>
      <c r="G19" s="297"/>
      <c r="H19" s="298"/>
      <c r="I19" s="298"/>
      <c r="J19" s="299"/>
      <c r="L19" s="300"/>
      <c r="M19" s="301"/>
      <c r="N19" s="293"/>
      <c r="O19" s="294"/>
      <c r="P19" s="302"/>
      <c r="Q19" s="303"/>
      <c r="R19" s="298"/>
      <c r="S19" s="298"/>
      <c r="T19" s="304"/>
      <c r="U19" s="305"/>
    </row>
    <row r="20" ht="12.75" hidden="1" customHeight="1">
      <c r="A20" s="291"/>
      <c r="B20" s="292"/>
      <c r="C20" s="293"/>
      <c r="D20" s="294"/>
      <c r="E20" s="295"/>
      <c r="F20" s="296"/>
      <c r="G20" s="297"/>
      <c r="H20" s="298"/>
      <c r="I20" s="298"/>
      <c r="J20" s="299"/>
      <c r="L20" s="300"/>
      <c r="M20" s="301"/>
      <c r="N20" s="293"/>
      <c r="O20" s="294"/>
      <c r="P20" s="302"/>
      <c r="Q20" s="303"/>
      <c r="R20" s="298"/>
      <c r="S20" s="298"/>
      <c r="T20" s="304"/>
      <c r="U20" s="305"/>
    </row>
    <row r="21" ht="12.75" hidden="1" customHeight="1">
      <c r="A21" s="291"/>
      <c r="B21" s="292"/>
      <c r="C21" s="293"/>
      <c r="D21" s="294"/>
      <c r="E21" s="295"/>
      <c r="F21" s="296"/>
      <c r="G21" s="297"/>
      <c r="H21" s="298"/>
      <c r="I21" s="298"/>
      <c r="J21" s="299"/>
      <c r="L21" s="300"/>
      <c r="M21" s="301"/>
      <c r="N21" s="293"/>
      <c r="O21" s="294"/>
      <c r="P21" s="302"/>
      <c r="Q21" s="303"/>
      <c r="R21" s="298"/>
      <c r="S21" s="298"/>
      <c r="T21" s="304"/>
      <c r="U21" s="305"/>
    </row>
    <row r="22" ht="12.75" hidden="1" customHeight="1">
      <c r="A22" s="291"/>
      <c r="B22" s="292"/>
      <c r="C22" s="293"/>
      <c r="D22" s="294"/>
      <c r="E22" s="295"/>
      <c r="F22" s="296"/>
      <c r="G22" s="297"/>
      <c r="H22" s="298"/>
      <c r="I22" s="298"/>
      <c r="J22" s="299"/>
      <c r="L22" s="300"/>
      <c r="M22" s="301"/>
      <c r="N22" s="293"/>
      <c r="O22" s="294"/>
      <c r="P22" s="302"/>
      <c r="Q22" s="303"/>
      <c r="R22" s="298"/>
      <c r="S22" s="298"/>
      <c r="T22" s="304"/>
      <c r="U22" s="305"/>
    </row>
    <row r="23" ht="12.75" hidden="1" customHeight="1">
      <c r="A23" s="291"/>
      <c r="B23" s="292"/>
      <c r="C23" s="293"/>
      <c r="D23" s="294"/>
      <c r="E23" s="295"/>
      <c r="F23" s="296"/>
      <c r="G23" s="297"/>
      <c r="H23" s="298"/>
      <c r="I23" s="298"/>
      <c r="J23" s="299"/>
      <c r="L23" s="300"/>
      <c r="M23" s="301"/>
      <c r="N23" s="293"/>
      <c r="O23" s="294"/>
      <c r="P23" s="302"/>
      <c r="Q23" s="303"/>
      <c r="R23" s="298"/>
      <c r="S23" s="298"/>
      <c r="T23" s="304"/>
      <c r="U23" s="305"/>
    </row>
    <row r="24" ht="12.75" hidden="1" customHeight="1">
      <c r="A24" s="291"/>
      <c r="B24" s="292"/>
      <c r="C24" s="293"/>
      <c r="D24" s="294"/>
      <c r="E24" s="295"/>
      <c r="F24" s="296"/>
      <c r="G24" s="297"/>
      <c r="H24" s="298"/>
      <c r="I24" s="298"/>
      <c r="J24" s="299"/>
      <c r="L24" s="300"/>
      <c r="M24" s="301"/>
      <c r="N24" s="293"/>
      <c r="O24" s="294"/>
      <c r="P24" s="302"/>
      <c r="Q24" s="303"/>
      <c r="R24" s="298"/>
      <c r="S24" s="298"/>
      <c r="T24" s="304"/>
      <c r="U24" s="305"/>
    </row>
    <row r="25" ht="12.75" hidden="1" customHeight="1">
      <c r="A25" s="291"/>
      <c r="B25" s="292"/>
      <c r="C25" s="293"/>
      <c r="D25" s="294"/>
      <c r="E25" s="295"/>
      <c r="F25" s="296"/>
      <c r="G25" s="297"/>
      <c r="H25" s="298"/>
      <c r="I25" s="298"/>
      <c r="J25" s="299"/>
      <c r="L25" s="300"/>
      <c r="M25" s="301"/>
      <c r="N25" s="293"/>
      <c r="O25" s="294"/>
      <c r="P25" s="302"/>
      <c r="Q25" s="303"/>
      <c r="R25" s="298"/>
      <c r="S25" s="298"/>
      <c r="T25" s="304"/>
      <c r="U25" s="305"/>
    </row>
    <row r="26" ht="12.75" hidden="1" customHeight="1">
      <c r="A26" s="291"/>
      <c r="B26" s="292"/>
      <c r="C26" s="293"/>
      <c r="D26" s="294"/>
      <c r="E26" s="295"/>
      <c r="F26" s="296"/>
      <c r="G26" s="297"/>
      <c r="H26" s="298"/>
      <c r="I26" s="298"/>
      <c r="J26" s="299"/>
      <c r="L26" s="300"/>
      <c r="M26" s="301"/>
      <c r="N26" s="293"/>
      <c r="O26" s="294"/>
      <c r="P26" s="302"/>
      <c r="Q26" s="303"/>
      <c r="R26" s="298"/>
      <c r="S26" s="298"/>
      <c r="T26" s="304"/>
      <c r="U26" s="305"/>
    </row>
    <row r="27" ht="12.75" hidden="1" customHeight="1">
      <c r="A27" s="291"/>
      <c r="B27" s="292"/>
      <c r="C27" s="293"/>
      <c r="D27" s="294"/>
      <c r="E27" s="295"/>
      <c r="F27" s="296"/>
      <c r="G27" s="297"/>
      <c r="H27" s="298"/>
      <c r="I27" s="298"/>
      <c r="J27" s="299"/>
      <c r="L27" s="300"/>
      <c r="M27" s="301"/>
      <c r="N27" s="293"/>
      <c r="O27" s="294"/>
      <c r="P27" s="302"/>
      <c r="Q27" s="303"/>
      <c r="R27" s="298"/>
      <c r="S27" s="298"/>
      <c r="T27" s="304"/>
      <c r="U27" s="305"/>
    </row>
    <row r="28" ht="12.75" hidden="1" customHeight="1">
      <c r="A28" s="291"/>
      <c r="B28" s="292"/>
      <c r="C28" s="293"/>
      <c r="D28" s="294"/>
      <c r="E28" s="295"/>
      <c r="F28" s="296"/>
      <c r="G28" s="297"/>
      <c r="H28" s="298"/>
      <c r="I28" s="298"/>
      <c r="J28" s="299"/>
      <c r="L28" s="300"/>
      <c r="M28" s="301"/>
      <c r="N28" s="293"/>
      <c r="O28" s="294"/>
      <c r="P28" s="302"/>
      <c r="Q28" s="303"/>
      <c r="R28" s="298"/>
      <c r="S28" s="298"/>
      <c r="T28" s="304"/>
      <c r="U28" s="305"/>
    </row>
    <row r="29" ht="12.75" hidden="1" customHeight="1">
      <c r="A29" s="291"/>
      <c r="B29" s="292"/>
      <c r="C29" s="293"/>
      <c r="D29" s="294"/>
      <c r="E29" s="295"/>
      <c r="F29" s="296"/>
      <c r="G29" s="297"/>
      <c r="H29" s="298"/>
      <c r="I29" s="298"/>
      <c r="J29" s="299"/>
      <c r="L29" s="300"/>
      <c r="M29" s="301"/>
      <c r="N29" s="293"/>
      <c r="O29" s="294"/>
      <c r="P29" s="302"/>
      <c r="Q29" s="303"/>
      <c r="R29" s="298"/>
      <c r="S29" s="298"/>
      <c r="T29" s="304"/>
      <c r="U29" s="305"/>
    </row>
    <row r="30" ht="12.75" hidden="1" customHeight="1">
      <c r="A30" s="291"/>
      <c r="B30" s="292"/>
      <c r="C30" s="293"/>
      <c r="D30" s="294"/>
      <c r="E30" s="295"/>
      <c r="F30" s="296"/>
      <c r="G30" s="297"/>
      <c r="H30" s="298"/>
      <c r="I30" s="298"/>
      <c r="J30" s="299"/>
      <c r="L30" s="300"/>
      <c r="M30" s="301"/>
      <c r="N30" s="293"/>
      <c r="O30" s="294"/>
      <c r="P30" s="302"/>
      <c r="Q30" s="303"/>
      <c r="R30" s="298"/>
      <c r="S30" s="298"/>
      <c r="T30" s="304"/>
      <c r="U30" s="305"/>
    </row>
    <row r="31" ht="12.75" hidden="1" customHeight="1">
      <c r="A31" s="291"/>
      <c r="B31" s="292"/>
      <c r="C31" s="293"/>
      <c r="D31" s="294"/>
      <c r="E31" s="295"/>
      <c r="F31" s="296"/>
      <c r="G31" s="297"/>
      <c r="H31" s="298"/>
      <c r="I31" s="298"/>
      <c r="J31" s="299"/>
      <c r="L31" s="300"/>
      <c r="M31" s="301"/>
      <c r="N31" s="293"/>
      <c r="O31" s="294"/>
      <c r="P31" s="302"/>
      <c r="Q31" s="303"/>
      <c r="R31" s="298"/>
      <c r="S31" s="298"/>
      <c r="T31" s="304"/>
      <c r="U31" s="305"/>
    </row>
    <row r="32" ht="12.75" hidden="1" customHeight="1">
      <c r="A32" s="291"/>
      <c r="B32" s="292"/>
      <c r="C32" s="293"/>
      <c r="D32" s="294"/>
      <c r="E32" s="295"/>
      <c r="F32" s="296"/>
      <c r="G32" s="297"/>
      <c r="H32" s="298"/>
      <c r="I32" s="298"/>
      <c r="J32" s="299"/>
      <c r="L32" s="300"/>
      <c r="M32" s="301"/>
      <c r="N32" s="293"/>
      <c r="O32" s="294"/>
      <c r="P32" s="302"/>
      <c r="Q32" s="303"/>
      <c r="R32" s="298"/>
      <c r="S32" s="298"/>
      <c r="T32" s="304"/>
      <c r="U32" s="305"/>
    </row>
    <row r="33" ht="12.75" hidden="1" customHeight="1">
      <c r="A33" s="291"/>
      <c r="B33" s="292"/>
      <c r="C33" s="293"/>
      <c r="D33" s="294"/>
      <c r="E33" s="295"/>
      <c r="F33" s="296"/>
      <c r="G33" s="297"/>
      <c r="H33" s="298"/>
      <c r="I33" s="298"/>
      <c r="J33" s="299"/>
      <c r="L33" s="300"/>
      <c r="M33" s="301"/>
      <c r="N33" s="293"/>
      <c r="O33" s="294"/>
      <c r="P33" s="302"/>
      <c r="Q33" s="303"/>
      <c r="R33" s="298"/>
      <c r="S33" s="298"/>
      <c r="T33" s="304"/>
      <c r="U33" s="305"/>
    </row>
    <row r="34" ht="12.75" hidden="1" customHeight="1">
      <c r="A34" s="291"/>
      <c r="B34" s="292"/>
      <c r="C34" s="293"/>
      <c r="D34" s="294"/>
      <c r="E34" s="295"/>
      <c r="F34" s="296"/>
      <c r="G34" s="297"/>
      <c r="H34" s="298"/>
      <c r="I34" s="298"/>
      <c r="J34" s="299"/>
      <c r="L34" s="300"/>
      <c r="M34" s="301"/>
      <c r="N34" s="293"/>
      <c r="O34" s="294"/>
      <c r="P34" s="302"/>
      <c r="Q34" s="303"/>
      <c r="R34" s="298"/>
      <c r="S34" s="298"/>
      <c r="T34" s="304"/>
      <c r="U34" s="305"/>
    </row>
    <row r="35" ht="12.75" hidden="1" customHeight="1">
      <c r="A35" s="291"/>
      <c r="B35" s="292"/>
      <c r="C35" s="293"/>
      <c r="D35" s="294"/>
      <c r="E35" s="295"/>
      <c r="F35" s="296"/>
      <c r="G35" s="297"/>
      <c r="H35" s="298"/>
      <c r="I35" s="298"/>
      <c r="J35" s="299"/>
      <c r="L35" s="300"/>
      <c r="M35" s="301"/>
      <c r="N35" s="293"/>
      <c r="O35" s="294"/>
      <c r="P35" s="302"/>
      <c r="Q35" s="303"/>
      <c r="R35" s="298"/>
      <c r="S35" s="298"/>
      <c r="T35" s="304"/>
      <c r="U35" s="305"/>
    </row>
    <row r="36" ht="12.75" hidden="1" customHeight="1">
      <c r="A36" s="291"/>
      <c r="B36" s="292"/>
      <c r="C36" s="293"/>
      <c r="D36" s="294"/>
      <c r="E36" s="295"/>
      <c r="F36" s="296"/>
      <c r="G36" s="297"/>
      <c r="H36" s="298"/>
      <c r="I36" s="298"/>
      <c r="J36" s="299"/>
      <c r="L36" s="300"/>
      <c r="M36" s="301"/>
      <c r="N36" s="293"/>
      <c r="O36" s="294"/>
      <c r="P36" s="302"/>
      <c r="Q36" s="303"/>
      <c r="R36" s="298"/>
      <c r="S36" s="298"/>
      <c r="T36" s="304"/>
      <c r="U36" s="305"/>
    </row>
    <row r="37" ht="12.75" hidden="1" customHeight="1">
      <c r="A37" s="291"/>
      <c r="B37" s="292"/>
      <c r="C37" s="293"/>
      <c r="D37" s="294"/>
      <c r="E37" s="295"/>
      <c r="F37" s="296"/>
      <c r="G37" s="297"/>
      <c r="H37" s="298"/>
      <c r="I37" s="298"/>
      <c r="J37" s="299"/>
      <c r="L37" s="300"/>
      <c r="M37" s="301"/>
      <c r="N37" s="293"/>
      <c r="O37" s="294"/>
      <c r="P37" s="302"/>
      <c r="Q37" s="303"/>
      <c r="R37" s="298"/>
      <c r="S37" s="298"/>
      <c r="T37" s="304"/>
      <c r="U37" s="305"/>
    </row>
    <row r="38" ht="12.75" hidden="1" customHeight="1">
      <c r="A38" s="291"/>
      <c r="B38" s="292"/>
      <c r="C38" s="293"/>
      <c r="D38" s="294"/>
      <c r="E38" s="295"/>
      <c r="F38" s="296"/>
      <c r="G38" s="297"/>
      <c r="H38" s="298"/>
      <c r="I38" s="298"/>
      <c r="J38" s="299"/>
      <c r="L38" s="300"/>
      <c r="M38" s="301"/>
      <c r="N38" s="293"/>
      <c r="O38" s="294"/>
      <c r="P38" s="302"/>
      <c r="Q38" s="303"/>
      <c r="R38" s="298"/>
      <c r="S38" s="298"/>
      <c r="T38" s="304"/>
      <c r="U38" s="305"/>
    </row>
    <row r="39" ht="12.75" hidden="1" customHeight="1">
      <c r="A39" s="291"/>
      <c r="B39" s="292"/>
      <c r="C39" s="293"/>
      <c r="D39" s="294"/>
      <c r="E39" s="295"/>
      <c r="F39" s="296"/>
      <c r="G39" s="297"/>
      <c r="H39" s="298"/>
      <c r="I39" s="298"/>
      <c r="J39" s="299"/>
      <c r="L39" s="300"/>
      <c r="M39" s="301"/>
      <c r="N39" s="293"/>
      <c r="O39" s="294"/>
      <c r="P39" s="302"/>
      <c r="Q39" s="303"/>
      <c r="R39" s="298"/>
      <c r="S39" s="298"/>
      <c r="T39" s="304"/>
      <c r="U39" s="305"/>
    </row>
    <row r="40" ht="12.75" hidden="1" customHeight="1">
      <c r="A40" s="291"/>
      <c r="B40" s="292"/>
      <c r="C40" s="293"/>
      <c r="D40" s="294"/>
      <c r="E40" s="295"/>
      <c r="F40" s="296"/>
      <c r="G40" s="297"/>
      <c r="H40" s="298"/>
      <c r="I40" s="298"/>
      <c r="J40" s="299"/>
      <c r="L40" s="300"/>
      <c r="M40" s="301"/>
      <c r="N40" s="293"/>
      <c r="O40" s="294"/>
      <c r="P40" s="302"/>
      <c r="Q40" s="303"/>
      <c r="R40" s="298"/>
      <c r="S40" s="298"/>
      <c r="T40" s="304"/>
      <c r="U40" s="305"/>
    </row>
    <row r="41" ht="12.75" customHeight="1">
      <c r="A41" s="306">
        <v>1.0</v>
      </c>
      <c r="B41" s="292">
        <v>1.0</v>
      </c>
      <c r="C41" s="307" t="str">
        <f>IFERROR(VLOOKUP(B41,'пр.взв'!$D$6:$Q$38,2,0),"")</f>
        <v>МАГОМЕДОВ Камал</v>
      </c>
      <c r="D41" s="308" t="str">
        <f>IFERROR(VLOOKUP(B41,'пр.взв'!$D$6:$Q$35,5,0),"")</f>
        <v>МС</v>
      </c>
      <c r="E41" s="309" t="str">
        <f>IFERROR(VLOOKUP(B41,'пр.взв'!$D$6:$Q$38,6,0),"")</f>
        <v>ЦФО</v>
      </c>
      <c r="F41" s="310" t="str">
        <f>IFERROR(VLOOKUP(B41,'пр.взв'!$D$6:$Q$38,8,0),"")</f>
        <v>Тверская</v>
      </c>
      <c r="G41" s="305"/>
      <c r="H41" s="311"/>
      <c r="I41" s="311"/>
      <c r="J41" s="312"/>
      <c r="L41" s="300">
        <v>9.0</v>
      </c>
      <c r="M41" s="313">
        <v>2.0</v>
      </c>
      <c r="N41" s="307" t="str">
        <f>IFERROR(VLOOKUP(M41,'пр.взв'!$D$6:$Q$38,2,0),"")</f>
        <v>АДЛЕЙБА Саид</v>
      </c>
      <c r="O41" s="308" t="str">
        <f>IFERROR(VLOOKUP(M41,'пр.взв'!$D$6:$Q$35,5,0),"")</f>
        <v>КМС</v>
      </c>
      <c r="P41" s="309" t="str">
        <f>IFERROR(VLOOKUP(M41,'пр.взв'!$D$6:$Q$38,6,0),"")</f>
        <v>ЮФО</v>
      </c>
      <c r="Q41" s="310" t="str">
        <f>IFERROR(VLOOKUP(M41,'пр.взв'!$D$6:$Q$38,8,0),"")</f>
        <v>Ростовская</v>
      </c>
      <c r="R41" s="311"/>
      <c r="S41" s="311"/>
      <c r="T41" s="314"/>
      <c r="U41" s="305"/>
    </row>
    <row r="42" ht="12.75" customHeight="1">
      <c r="A42" s="223"/>
      <c r="B42" s="315">
        <v>17.0</v>
      </c>
      <c r="C42" s="316" t="str">
        <f>IFERROR(VLOOKUP(B42,'пр.взв'!$D$6:$Q$38,2,0),"")</f>
        <v>СНАХО  Аслан</v>
      </c>
      <c r="D42" s="317" t="str">
        <f>IFERROR(VLOOKUP(B42,'пр.взв'!$D$6:$Q$35,5,0),"")</f>
        <v>МС</v>
      </c>
      <c r="E42" s="318" t="str">
        <f>IFERROR(VLOOKUP(B42,'пр.взв'!$D$6:$Q$38,6,0),"")</f>
        <v>ЮФО</v>
      </c>
      <c r="F42" s="319" t="str">
        <f>IFERROR(VLOOKUP(B42,'пр.взв'!$D$6:$Q$38,8,0),"")</f>
        <v>Р.Адыгея</v>
      </c>
      <c r="G42" s="320"/>
      <c r="H42" s="320"/>
      <c r="I42" s="320"/>
      <c r="J42" s="321"/>
      <c r="L42" s="223"/>
      <c r="M42" s="322">
        <v>18.0</v>
      </c>
      <c r="N42" s="316" t="str">
        <f>IFERROR(VLOOKUP(M42,'пр.взв'!$D$6:$Q$38,2,0),"")</f>
        <v>МАГОМЕДОВ Магомед</v>
      </c>
      <c r="O42" s="317" t="str">
        <f>IFERROR(VLOOKUP(M42,'пр.взв'!$D$6:$Q$35,5,0),"")</f>
        <v>МСМК</v>
      </c>
      <c r="P42" s="318" t="str">
        <f>IFERROR(VLOOKUP(M42,'пр.взв'!$D$6:$Q$38,6,0),"")</f>
        <v>СКФО</v>
      </c>
      <c r="Q42" s="319" t="str">
        <f>IFERROR(VLOOKUP(M42,'пр.взв'!$D$6:$Q$38,8,0),"")</f>
        <v>Р.Дагестан</v>
      </c>
      <c r="R42" s="320"/>
      <c r="S42" s="320"/>
      <c r="T42" s="321"/>
      <c r="U42" s="305"/>
    </row>
    <row r="43" ht="12.75" customHeight="1">
      <c r="A43" s="306">
        <v>2.0</v>
      </c>
      <c r="B43" s="292">
        <v>9.0</v>
      </c>
      <c r="C43" s="307" t="str">
        <f>IFERROR(VLOOKUP(B43,'пр.взв'!$D$6:$Q$38,2,0),"")</f>
        <v>ШАРИПОВ Рустам</v>
      </c>
      <c r="D43" s="308" t="str">
        <f>IFERROR(VLOOKUP(B43,'пр.взв'!$D$6:$Q$35,5,0),"")</f>
        <v>КМС</v>
      </c>
      <c r="E43" s="309" t="str">
        <f>IFERROR(VLOOKUP(B43,'пр.взв'!$D$6:$Q$38,6,0),"")</f>
        <v>УФО</v>
      </c>
      <c r="F43" s="310" t="str">
        <f>IFERROR(VLOOKUP(B43,'пр.взв'!$D$6:$Q$38,8,0),"")</f>
        <v>Челябинская</v>
      </c>
      <c r="G43" s="305"/>
      <c r="H43" s="311"/>
      <c r="I43" s="311"/>
      <c r="J43" s="312"/>
      <c r="L43" s="300">
        <v>10.0</v>
      </c>
      <c r="M43" s="313">
        <v>10.0</v>
      </c>
      <c r="N43" s="307" t="str">
        <f>IFERROR(VLOOKUP(M43,'пр.взв'!$D$6:$Q$38,2,0),"")</f>
        <v>МАГОМЕДОВ Магомед</v>
      </c>
      <c r="O43" s="308" t="str">
        <f>IFERROR(VLOOKUP(M43,'пр.взв'!$D$6:$Q$35,5,0),"")</f>
        <v>ЗМС</v>
      </c>
      <c r="P43" s="309" t="str">
        <f>IFERROR(VLOOKUP(M43,'пр.взв'!$D$6:$Q$38,6,0),"")</f>
        <v>МОС</v>
      </c>
      <c r="Q43" s="310" t="str">
        <f>IFERROR(VLOOKUP(M43,'пр.взв'!$D$6:$Q$38,8,0),"")</f>
        <v>Московская</v>
      </c>
      <c r="R43" s="311"/>
      <c r="S43" s="311"/>
      <c r="T43" s="314"/>
      <c r="U43" s="305"/>
    </row>
    <row r="44" ht="12.75" customHeight="1">
      <c r="A44" s="223"/>
      <c r="B44" s="315">
        <v>25.0</v>
      </c>
      <c r="C44" s="316" t="str">
        <f>IFERROR(VLOOKUP(B44,'пр.взв'!$D$6:$Q$38,2,0),"")</f>
        <v>АЛИХАНОВ Абусупиян</v>
      </c>
      <c r="D44" s="317" t="str">
        <f>IFERROR(VLOOKUP(B44,'пр.взв'!$D$6:$Q$35,5,0),"")</f>
        <v>МСМК</v>
      </c>
      <c r="E44" s="318" t="str">
        <f>IFERROR(VLOOKUP(B44,'пр.взв'!$D$6:$Q$38,6,0),"")</f>
        <v>ПФО</v>
      </c>
      <c r="F44" s="319" t="str">
        <f>IFERROR(VLOOKUP(B44,'пр.взв'!$D$6:$Q$38,8,0),"")</f>
        <v>Нижегородская</v>
      </c>
      <c r="G44" s="320"/>
      <c r="H44" s="320"/>
      <c r="I44" s="320"/>
      <c r="J44" s="321"/>
      <c r="L44" s="223"/>
      <c r="M44" s="322">
        <v>26.0</v>
      </c>
      <c r="N44" s="316" t="str">
        <f>IFERROR(VLOOKUP(M44,'пр.взв'!$D$6:$Q$38,2,0),"")</f>
        <v>КИЧКИН Сергей</v>
      </c>
      <c r="O44" s="317" t="str">
        <f>IFERROR(VLOOKUP(M44,'пр.взв'!$D$6:$Q$35,5,0),"")</f>
        <v>КМС</v>
      </c>
      <c r="P44" s="318" t="str">
        <f>IFERROR(VLOOKUP(M44,'пр.взв'!$D$6:$Q$38,6,0),"")</f>
        <v>ПФО</v>
      </c>
      <c r="Q44" s="319" t="str">
        <f>IFERROR(VLOOKUP(M44,'пр.взв'!$D$6:$Q$38,8,0),"")</f>
        <v>Самарская</v>
      </c>
      <c r="R44" s="320"/>
      <c r="S44" s="320"/>
      <c r="T44" s="321"/>
      <c r="U44" s="305"/>
    </row>
    <row r="45" ht="12.75" customHeight="1">
      <c r="A45" s="306">
        <v>3.0</v>
      </c>
      <c r="B45" s="323">
        <v>5.0</v>
      </c>
      <c r="C45" s="307" t="str">
        <f>IFERROR(VLOOKUP(B45,'пр.взв'!$D$6:$Q$38,2,0),"")</f>
        <v>АВДЕЕВ Артём</v>
      </c>
      <c r="D45" s="308" t="str">
        <f>IFERROR(VLOOKUP(B45,'пр.взв'!$D$6:$Q$35,5,0),"")</f>
        <v>МС</v>
      </c>
      <c r="E45" s="309" t="str">
        <f>IFERROR(VLOOKUP(B45,'пр.взв'!$D$6:$Q$38,6,0),"")</f>
        <v>ПФО</v>
      </c>
      <c r="F45" s="310" t="str">
        <f>IFERROR(VLOOKUP(B45,'пр.взв'!$D$6:$Q$38,8,0),"")</f>
        <v>Самарская</v>
      </c>
      <c r="G45" s="305"/>
      <c r="H45" s="311"/>
      <c r="I45" s="311"/>
      <c r="J45" s="312"/>
      <c r="L45" s="300">
        <v>11.0</v>
      </c>
      <c r="M45" s="324">
        <v>6.0</v>
      </c>
      <c r="N45" s="307" t="str">
        <f>IFERROR(VLOOKUP(M45,'пр.взв'!$D$6:$Q$38,2,0),"")</f>
        <v>МАКСУТОВ Руслан</v>
      </c>
      <c r="O45" s="308" t="str">
        <f>IFERROR(VLOOKUP(M45,'пр.взв'!$D$6:$Q$35,5,0),"")</f>
        <v>МС</v>
      </c>
      <c r="P45" s="309" t="str">
        <f>IFERROR(VLOOKUP(M45,'пр.взв'!$D$6:$Q$38,6,0),"")</f>
        <v>СПБ</v>
      </c>
      <c r="Q45" s="310" t="str">
        <f>IFERROR(VLOOKUP(M45,'пр.взв'!$D$6:$Q$38,8,0),"")</f>
        <v>Санкт-Петербург</v>
      </c>
      <c r="R45" s="311"/>
      <c r="S45" s="311"/>
      <c r="T45" s="314"/>
      <c r="U45" s="305"/>
    </row>
    <row r="46" ht="12.75" customHeight="1">
      <c r="A46" s="223"/>
      <c r="B46" s="325">
        <v>21.0</v>
      </c>
      <c r="C46" s="316" t="str">
        <f>IFERROR(VLOOKUP(B46,'пр.взв'!$D$6:$Q$38,2,0),"")</f>
        <v>ЕГОРОВ Роман</v>
      </c>
      <c r="D46" s="317" t="str">
        <f>IFERROR(VLOOKUP(B46,'пр.взв'!$D$6:$Q$35,5,0),"")</f>
        <v>МСМК</v>
      </c>
      <c r="E46" s="318" t="str">
        <f>IFERROR(VLOOKUP(B46,'пр.взв'!$D$6:$Q$38,6,0),"")</f>
        <v>МОС</v>
      </c>
      <c r="F46" s="319" t="str">
        <f>IFERROR(VLOOKUP(B46,'пр.взв'!$D$6:$Q$38,8,0),"")</f>
        <v>Москва</v>
      </c>
      <c r="G46" s="320"/>
      <c r="H46" s="320"/>
      <c r="I46" s="320"/>
      <c r="J46" s="321"/>
      <c r="L46" s="223"/>
      <c r="M46" s="326">
        <v>22.0</v>
      </c>
      <c r="N46" s="316" t="str">
        <f>IFERROR(VLOOKUP(M46,'пр.взв'!$D$6:$Q$38,2,0),"")</f>
        <v>СУМАЛАЕВ Гаджимурад</v>
      </c>
      <c r="O46" s="317" t="str">
        <f>IFERROR(VLOOKUP(M46,'пр.взв'!$D$6:$Q$35,5,0),"")</f>
        <v>МС</v>
      </c>
      <c r="P46" s="318" t="str">
        <f>IFERROR(VLOOKUP(M46,'пр.взв'!$D$6:$Q$38,6,0),"")</f>
        <v>СКФО</v>
      </c>
      <c r="Q46" s="319" t="str">
        <f>IFERROR(VLOOKUP(M46,'пр.взв'!$D$6:$Q$38,8,0),"")</f>
        <v>Р.Дагестан</v>
      </c>
      <c r="R46" s="320"/>
      <c r="S46" s="320"/>
      <c r="T46" s="321"/>
      <c r="U46" s="305"/>
    </row>
    <row r="47" ht="12.75" customHeight="1">
      <c r="A47" s="306">
        <v>4.0</v>
      </c>
      <c r="B47" s="323">
        <v>13.0</v>
      </c>
      <c r="C47" s="307" t="str">
        <f>IFERROR(VLOOKUP(B47,'пр.взв'!$D$6:$Q$38,2,0),"")</f>
        <v>МАГОМЕДОВ Нуцалхан</v>
      </c>
      <c r="D47" s="308" t="str">
        <f>IFERROR(VLOOKUP(B47,'пр.взв'!$D$6:$Q$35,5,0),"")</f>
        <v>МС</v>
      </c>
      <c r="E47" s="309" t="str">
        <f>IFERROR(VLOOKUP(B47,'пр.взв'!$D$6:$Q$38,6,0),"")</f>
        <v>СКФО</v>
      </c>
      <c r="F47" s="310" t="str">
        <f>IFERROR(VLOOKUP(B47,'пр.взв'!$D$6:$Q$38,8,0),"")</f>
        <v>Р.Дагестан</v>
      </c>
      <c r="G47" s="305"/>
      <c r="H47" s="311"/>
      <c r="I47" s="311"/>
      <c r="J47" s="312"/>
      <c r="L47" s="300">
        <v>12.0</v>
      </c>
      <c r="M47" s="324">
        <v>14.0</v>
      </c>
      <c r="N47" s="307" t="str">
        <f>IFERROR(VLOOKUP(M47,'пр.взв'!$D$6:$Q$38,2,0),"")</f>
        <v>ХАЧАТРЯН Давид</v>
      </c>
      <c r="O47" s="308" t="str">
        <f>IFERROR(VLOOKUP(M47,'пр.взв'!$D$6:$Q$35,5,0),"")</f>
        <v>МС</v>
      </c>
      <c r="P47" s="309" t="str">
        <f>IFERROR(VLOOKUP(M47,'пр.взв'!$D$6:$Q$38,6,0),"")</f>
        <v>ПФО</v>
      </c>
      <c r="Q47" s="310" t="str">
        <f>IFERROR(VLOOKUP(M47,'пр.взв'!$D$6:$Q$38,8,0),"")</f>
        <v>Нижегородская</v>
      </c>
      <c r="R47" s="311"/>
      <c r="S47" s="311"/>
      <c r="T47" s="314"/>
      <c r="U47" s="305"/>
    </row>
    <row r="48" ht="12.75" customHeight="1">
      <c r="A48" s="223"/>
      <c r="B48" s="325">
        <v>29.0</v>
      </c>
      <c r="C48" s="316" t="str">
        <f>IFERROR(VLOOKUP(B48,'пр.взв'!$D$6:$Q$38,2,0),"")</f>
        <v>КОНОВАЛОВ Михаил</v>
      </c>
      <c r="D48" s="317" t="str">
        <f>IFERROR(VLOOKUP(B48,'пр.взв'!$D$6:$Q$35,5,0),"")</f>
        <v>МС</v>
      </c>
      <c r="E48" s="318" t="str">
        <f>IFERROR(VLOOKUP(B48,'пр.взв'!$D$6:$Q$38,6,0),"")</f>
        <v>СПБ</v>
      </c>
      <c r="F48" s="319" t="str">
        <f>IFERROR(VLOOKUP(B48,'пр.взв'!$D$6:$Q$38,8,0),"")</f>
        <v>Санкт-Петербург</v>
      </c>
      <c r="G48" s="320"/>
      <c r="H48" s="320"/>
      <c r="I48" s="320"/>
      <c r="J48" s="321"/>
      <c r="L48" s="223"/>
      <c r="M48" s="326">
        <v>30.0</v>
      </c>
      <c r="N48" s="316" t="str">
        <f>IFERROR(VLOOKUP(M48,'пр.взв'!$D$6:$Q$38,2,0),"")</f>
        <v/>
      </c>
      <c r="O48" s="317" t="str">
        <f>IFERROR(VLOOKUP(M48,'пр.взв'!$D$6:$Q$35,5,0),"")</f>
        <v/>
      </c>
      <c r="P48" s="318" t="str">
        <f>IFERROR(VLOOKUP(M48,'пр.взв'!$D$6:$Q$38,6,0),"")</f>
        <v/>
      </c>
      <c r="Q48" s="319" t="str">
        <f>IFERROR(VLOOKUP(M48,'пр.взв'!$D$6:$Q$38,8,0),"")</f>
        <v/>
      </c>
      <c r="R48" s="320"/>
      <c r="S48" s="320"/>
      <c r="T48" s="321"/>
      <c r="U48" s="305"/>
    </row>
    <row r="49" ht="12.75" customHeight="1">
      <c r="A49" s="306">
        <v>5.0</v>
      </c>
      <c r="B49" s="323">
        <v>3.0</v>
      </c>
      <c r="C49" s="307" t="str">
        <f>IFERROR(VLOOKUP(B49,'пр.взв'!$D$6:$Q$38,2,0),"")</f>
        <v>ВАЛИЕВ Мансур</v>
      </c>
      <c r="D49" s="308" t="str">
        <f>IFERROR(VLOOKUP(B49,'пр.взв'!$D$6:$Q$35,5,0),"")</f>
        <v>КМС</v>
      </c>
      <c r="E49" s="309" t="str">
        <f>IFERROR(VLOOKUP(B49,'пр.взв'!$D$6:$Q$38,6,0),"")</f>
        <v>СКФО</v>
      </c>
      <c r="F49" s="310" t="str">
        <f>IFERROR(VLOOKUP(B49,'пр.взв'!$D$6:$Q$38,8,0),"")</f>
        <v>Р.Дагестан</v>
      </c>
      <c r="G49" s="305"/>
      <c r="H49" s="311"/>
      <c r="I49" s="311"/>
      <c r="J49" s="312"/>
      <c r="L49" s="300">
        <v>13.0</v>
      </c>
      <c r="M49" s="324">
        <v>4.0</v>
      </c>
      <c r="N49" s="307" t="str">
        <f>IFERROR(VLOOKUP(M49,'пр.взв'!$D$6:$Q$38,2,0),"")</f>
        <v>МЕДЖИДОВ джамбулат</v>
      </c>
      <c r="O49" s="308" t="str">
        <f>IFERROR(VLOOKUP(M49,'пр.взв'!$D$6:$Q$35,5,0),"")</f>
        <v>МС</v>
      </c>
      <c r="P49" s="309" t="str">
        <f>IFERROR(VLOOKUP(M49,'пр.взв'!$D$6:$Q$38,6,0),"")</f>
        <v>ЦФО</v>
      </c>
      <c r="Q49" s="310" t="str">
        <f>IFERROR(VLOOKUP(M49,'пр.взв'!$D$6:$Q$38,8,0),"")</f>
        <v>Костромская</v>
      </c>
      <c r="R49" s="311"/>
      <c r="S49" s="311"/>
      <c r="T49" s="314"/>
      <c r="U49" s="305"/>
    </row>
    <row r="50" ht="12.75" customHeight="1">
      <c r="A50" s="223"/>
      <c r="B50" s="325">
        <v>19.0</v>
      </c>
      <c r="C50" s="316" t="str">
        <f>IFERROR(VLOOKUP(B50,'пр.взв'!$D$6:$Q$38,2,0),"")</f>
        <v>СИНЕПУП Ярослав</v>
      </c>
      <c r="D50" s="317" t="str">
        <f>IFERROR(VLOOKUP(B50,'пр.взв'!$D$6:$Q$35,5,0),"")</f>
        <v>КМС</v>
      </c>
      <c r="E50" s="318" t="str">
        <f>IFERROR(VLOOKUP(B50,'пр.взв'!$D$6:$Q$38,6,0),"")</f>
        <v>ЦФО</v>
      </c>
      <c r="F50" s="319" t="str">
        <f>IFERROR(VLOOKUP(B50,'пр.взв'!$D$6:$Q$38,8,0),"")</f>
        <v>Калужская</v>
      </c>
      <c r="G50" s="320"/>
      <c r="H50" s="320"/>
      <c r="I50" s="320"/>
      <c r="J50" s="321"/>
      <c r="L50" s="223"/>
      <c r="M50" s="326">
        <v>20.0</v>
      </c>
      <c r="N50" s="316" t="str">
        <f>IFERROR(VLOOKUP(M50,'пр.взв'!$D$6:$Q$38,2,0),"")</f>
        <v>БАГИЯН Владислав</v>
      </c>
      <c r="O50" s="317" t="str">
        <f>IFERROR(VLOOKUP(M50,'пр.взв'!$D$6:$Q$35,5,0),"")</f>
        <v>МС</v>
      </c>
      <c r="P50" s="318" t="str">
        <f>IFERROR(VLOOKUP(M50,'пр.взв'!$D$6:$Q$38,6,0),"")</f>
        <v>ПФО</v>
      </c>
      <c r="Q50" s="319" t="str">
        <f>IFERROR(VLOOKUP(M50,'пр.взв'!$D$6:$Q$38,8,0),"")</f>
        <v>Самарская</v>
      </c>
      <c r="R50" s="320"/>
      <c r="S50" s="320"/>
      <c r="T50" s="321"/>
      <c r="U50" s="305"/>
    </row>
    <row r="51" ht="12.75" customHeight="1">
      <c r="A51" s="306">
        <v>6.0</v>
      </c>
      <c r="B51" s="323">
        <v>11.0</v>
      </c>
      <c r="C51" s="307" t="str">
        <f>IFERROR(VLOOKUP(B51,'пр.взв'!$D$6:$Q$38,2,0),"")</f>
        <v>РУСТАМОВ Солтан</v>
      </c>
      <c r="D51" s="308" t="str">
        <f>IFERROR(VLOOKUP(B51,'пр.взв'!$D$6:$Q$35,5,0),"")</f>
        <v>КМС</v>
      </c>
      <c r="E51" s="309" t="str">
        <f>IFERROR(VLOOKUP(B51,'пр.взв'!$D$6:$Q$38,6,0),"")</f>
        <v>СПБ</v>
      </c>
      <c r="F51" s="310" t="str">
        <f>IFERROR(VLOOKUP(B51,'пр.взв'!$D$6:$Q$38,8,0),"")</f>
        <v>Санкт-Петербург</v>
      </c>
      <c r="G51" s="305"/>
      <c r="H51" s="311"/>
      <c r="I51" s="311"/>
      <c r="J51" s="312"/>
      <c r="L51" s="300">
        <v>14.0</v>
      </c>
      <c r="M51" s="324">
        <v>12.0</v>
      </c>
      <c r="N51" s="307" t="str">
        <f>IFERROR(VLOOKUP(M51,'пр.взв'!$D$6:$Q$38,2,0),"")</f>
        <v>МАНУКЯН Аркади</v>
      </c>
      <c r="O51" s="308" t="str">
        <f>IFERROR(VLOOKUP(M51,'пр.взв'!$D$6:$Q$35,5,0),"")</f>
        <v>КМС</v>
      </c>
      <c r="P51" s="309" t="str">
        <f>IFERROR(VLOOKUP(M51,'пр.взв'!$D$6:$Q$38,6,0),"")</f>
        <v>УФО</v>
      </c>
      <c r="Q51" s="310" t="str">
        <f>IFERROR(VLOOKUP(M51,'пр.взв'!$D$6:$Q$38,8,0),"")</f>
        <v>Челябинская</v>
      </c>
      <c r="R51" s="311"/>
      <c r="S51" s="311"/>
      <c r="T51" s="314"/>
      <c r="U51" s="305"/>
    </row>
    <row r="52" ht="12.75" customHeight="1">
      <c r="A52" s="223"/>
      <c r="B52" s="325">
        <v>27.0</v>
      </c>
      <c r="C52" s="316" t="str">
        <f>IFERROR(VLOOKUP(B52,'пр.взв'!$D$6:$Q$38,2,0),"")</f>
        <v>МАГОМЕДОВ Ибрагим</v>
      </c>
      <c r="D52" s="317" t="str">
        <f>IFERROR(VLOOKUP(B52,'пр.взв'!$D$6:$Q$35,5,0),"")</f>
        <v>КМС</v>
      </c>
      <c r="E52" s="318" t="str">
        <f>IFERROR(VLOOKUP(B52,'пр.взв'!$D$6:$Q$38,6,0),"")</f>
        <v>СФО</v>
      </c>
      <c r="F52" s="319" t="str">
        <f>IFERROR(VLOOKUP(B52,'пр.взв'!$D$6:$Q$38,8,0),"")</f>
        <v>Красноярский</v>
      </c>
      <c r="G52" s="320"/>
      <c r="H52" s="320"/>
      <c r="I52" s="320"/>
      <c r="J52" s="321"/>
      <c r="L52" s="223"/>
      <c r="M52" s="326">
        <v>28.0</v>
      </c>
      <c r="N52" s="316" t="str">
        <f>IFERROR(VLOOKUP(M52,'пр.взв'!$D$6:$Q$38,2,0),"")</f>
        <v>ТАРАНОВ Лев</v>
      </c>
      <c r="O52" s="317" t="str">
        <f>IFERROR(VLOOKUP(M52,'пр.взв'!$D$6:$Q$35,5,0),"")</f>
        <v>МС</v>
      </c>
      <c r="P52" s="318" t="str">
        <f>IFERROR(VLOOKUP(M52,'пр.взв'!$D$6:$Q$38,6,0),"")</f>
        <v>СПБ</v>
      </c>
      <c r="Q52" s="319" t="str">
        <f>IFERROR(VLOOKUP(M52,'пр.взв'!$D$6:$Q$38,8,0),"")</f>
        <v>Санкт-Петербург</v>
      </c>
      <c r="R52" s="320"/>
      <c r="S52" s="320"/>
      <c r="T52" s="321"/>
      <c r="U52" s="305"/>
    </row>
    <row r="53" ht="12.75" customHeight="1">
      <c r="A53" s="306">
        <v>7.0</v>
      </c>
      <c r="B53" s="323">
        <v>7.0</v>
      </c>
      <c r="C53" s="307" t="str">
        <f>IFERROR(VLOOKUP(B53,'пр.взв'!$D$6:$Q$38,2,0),"")</f>
        <v>РОДИН Николай</v>
      </c>
      <c r="D53" s="308" t="str">
        <f>IFERROR(VLOOKUP(B53,'пр.взв'!$D$6:$Q$35,5,0),"")</f>
        <v>МС</v>
      </c>
      <c r="E53" s="309" t="str">
        <f>IFERROR(VLOOKUP(B53,'пр.взв'!$D$6:$Q$38,6,0),"")</f>
        <v>ПФО</v>
      </c>
      <c r="F53" s="310" t="str">
        <f>IFERROR(VLOOKUP(B53,'пр.взв'!$D$6:$Q$38,8,0),"")</f>
        <v>Самарская</v>
      </c>
      <c r="G53" s="305"/>
      <c r="H53" s="311"/>
      <c r="I53" s="311"/>
      <c r="J53" s="312"/>
      <c r="L53" s="300">
        <v>15.0</v>
      </c>
      <c r="M53" s="324">
        <v>8.0</v>
      </c>
      <c r="N53" s="307" t="str">
        <f>IFERROR(VLOOKUP(M53,'пр.взв'!$D$6:$Q$38,2,0),"")</f>
        <v>ФЕДОРЕНКО Руслан</v>
      </c>
      <c r="O53" s="308" t="str">
        <f>IFERROR(VLOOKUP(M53,'пр.взв'!$D$6:$Q$35,5,0),"")</f>
        <v>КМС</v>
      </c>
      <c r="P53" s="309" t="str">
        <f>IFERROR(VLOOKUP(M53,'пр.взв'!$D$6:$Q$38,6,0),"")</f>
        <v>СФО</v>
      </c>
      <c r="Q53" s="310" t="str">
        <f>IFERROR(VLOOKUP(M53,'пр.взв'!$D$6:$Q$38,8,0),"")</f>
        <v>Красноярский</v>
      </c>
      <c r="R53" s="311"/>
      <c r="S53" s="311"/>
      <c r="T53" s="314"/>
      <c r="U53" s="305"/>
    </row>
    <row r="54" ht="12.75" customHeight="1">
      <c r="A54" s="223"/>
      <c r="B54" s="325">
        <v>23.0</v>
      </c>
      <c r="C54" s="316" t="str">
        <f>IFERROR(VLOOKUP(B54,'пр.взв'!$D$6:$Q$38,2,0),"")</f>
        <v>САИДОВ Саид</v>
      </c>
      <c r="D54" s="317" t="str">
        <f>IFERROR(VLOOKUP(B54,'пр.взв'!$D$6:$Q$35,5,0),"")</f>
        <v>МСМК</v>
      </c>
      <c r="E54" s="318" t="str">
        <f>IFERROR(VLOOKUP(B54,'пр.взв'!$D$6:$Q$38,6,0),"")</f>
        <v>СКФО</v>
      </c>
      <c r="F54" s="319" t="str">
        <f>IFERROR(VLOOKUP(B54,'пр.взв'!$D$6:$Q$38,8,0),"")</f>
        <v>Р.Дагестан</v>
      </c>
      <c r="G54" s="320"/>
      <c r="H54" s="320"/>
      <c r="I54" s="320"/>
      <c r="J54" s="321"/>
      <c r="L54" s="223"/>
      <c r="M54" s="326">
        <v>24.0</v>
      </c>
      <c r="N54" s="316" t="str">
        <f>IFERROR(VLOOKUP(M54,'пр.взв'!$D$6:$Q$38,2,0),"")</f>
        <v>БЕГОВ Бегов</v>
      </c>
      <c r="O54" s="317" t="str">
        <f>IFERROR(VLOOKUP(M54,'пр.взв'!$D$6:$Q$35,5,0),"")</f>
        <v>КМС</v>
      </c>
      <c r="P54" s="318" t="str">
        <f>IFERROR(VLOOKUP(M54,'пр.взв'!$D$6:$Q$38,6,0),"")</f>
        <v>СКФО</v>
      </c>
      <c r="Q54" s="319" t="str">
        <f>IFERROR(VLOOKUP(M54,'пр.взв'!$D$6:$Q$38,8,0),"")</f>
        <v>Р.Дагестан</v>
      </c>
      <c r="R54" s="320"/>
      <c r="S54" s="320"/>
      <c r="T54" s="321"/>
      <c r="U54" s="305"/>
    </row>
    <row r="55" ht="12.75" customHeight="1">
      <c r="A55" s="306">
        <v>8.0</v>
      </c>
      <c r="B55" s="323">
        <v>15.0</v>
      </c>
      <c r="C55" s="307" t="str">
        <f>IFERROR(VLOOKUP(B55,'пр.взв'!$D$6:$Q$38,2,0),"")</f>
        <v>ЖДАНОВ Даниил</v>
      </c>
      <c r="D55" s="308" t="str">
        <f>IFERROR(VLOOKUP(B55,'пр.взв'!$D$6:$Q$35,5,0),"")</f>
        <v>МС</v>
      </c>
      <c r="E55" s="309" t="str">
        <f>IFERROR(VLOOKUP(B55,'пр.взв'!$D$6:$Q$38,6,0),"")</f>
        <v>ПФО</v>
      </c>
      <c r="F55" s="310" t="str">
        <f>IFERROR(VLOOKUP(B55,'пр.взв'!$D$6:$Q$38,8,0),"")</f>
        <v>Самарская</v>
      </c>
      <c r="G55" s="305"/>
      <c r="H55" s="311"/>
      <c r="I55" s="311"/>
      <c r="J55" s="312"/>
      <c r="L55" s="300">
        <v>16.0</v>
      </c>
      <c r="M55" s="324">
        <v>16.0</v>
      </c>
      <c r="N55" s="307" t="str">
        <f>IFERROR(VLOOKUP(M55,'пр.взв'!$D$6:$Q$38,2,0),"")</f>
        <v>ЗАХАРОВ Гордей</v>
      </c>
      <c r="O55" s="308" t="str">
        <f>IFERROR(VLOOKUP(M55,'пр.взв'!$D$6:$Q$35,5,0),"")</f>
        <v>КМС</v>
      </c>
      <c r="P55" s="309" t="str">
        <f>IFERROR(VLOOKUP(M55,'пр.взв'!$D$6:$Q$38,6,0),"")</f>
        <v>СПБ</v>
      </c>
      <c r="Q55" s="310" t="str">
        <f>IFERROR(VLOOKUP(M55,'пр.взв'!$D$6:$Q$38,8,0),"")</f>
        <v>Санкт-Петербург</v>
      </c>
      <c r="R55" s="311"/>
      <c r="S55" s="311"/>
      <c r="T55" s="314"/>
      <c r="U55" s="305"/>
    </row>
    <row r="56" ht="12.75" customHeight="1">
      <c r="A56" s="223"/>
      <c r="B56" s="325">
        <v>31.0</v>
      </c>
      <c r="C56" s="316" t="str">
        <f>IFERROR(VLOOKUP(B56,'пр.взв'!$D$6:$Q$38,2,0),"")</f>
        <v/>
      </c>
      <c r="D56" s="317" t="str">
        <f>IFERROR(VLOOKUP(B56,'пр.взв'!$D$6:$Q$35,5,0),"")</f>
        <v/>
      </c>
      <c r="E56" s="318" t="str">
        <f>IFERROR(VLOOKUP(B56,'пр.взв'!$D$6:$Q$38,6,0),"")</f>
        <v/>
      </c>
      <c r="F56" s="319" t="str">
        <f>IFERROR(VLOOKUP(B56,'пр.взв'!$D$6:$Q$38,8,0),"")</f>
        <v/>
      </c>
      <c r="G56" s="320"/>
      <c r="H56" s="320"/>
      <c r="I56" s="320"/>
      <c r="J56" s="321"/>
      <c r="L56" s="223"/>
      <c r="M56" s="326">
        <v>32.0</v>
      </c>
      <c r="N56" s="316" t="str">
        <f>IFERROR(VLOOKUP(M56,'пр.взв'!$D$6:$Q$38,2,0),"")</f>
        <v/>
      </c>
      <c r="O56" s="317" t="str">
        <f>IFERROR(VLOOKUP(M56,'пр.взв'!$D$6:$Q$35,5,0),"")</f>
        <v/>
      </c>
      <c r="P56" s="318" t="str">
        <f>IFERROR(VLOOKUP(M56,'пр.взв'!$D$6:$Q$38,6,0),"")</f>
        <v/>
      </c>
      <c r="Q56" s="319" t="str">
        <f>IFERROR(VLOOKUP(M56,'пр.взв'!$D$6:$Q$38,8,0),"")</f>
        <v/>
      </c>
      <c r="R56" s="320"/>
      <c r="S56" s="320"/>
      <c r="T56" s="321"/>
      <c r="U56" s="305"/>
    </row>
    <row r="57" ht="12.75" customHeight="1">
      <c r="A57" s="28"/>
      <c r="B57" s="276" t="s">
        <v>8</v>
      </c>
      <c r="C57" s="327" t="s">
        <v>239</v>
      </c>
      <c r="D57" s="273" t="s">
        <v>231</v>
      </c>
      <c r="E57" s="274"/>
      <c r="F57" s="275" t="s">
        <v>231</v>
      </c>
      <c r="G57" s="276" t="str">
        <f>G3</f>
        <v>В.к.  88  кг</v>
      </c>
      <c r="H57" s="272"/>
      <c r="I57" s="272"/>
      <c r="J57" s="272"/>
      <c r="L57" s="272"/>
      <c r="M57" s="276" t="s">
        <v>8</v>
      </c>
      <c r="N57" s="327" t="s">
        <v>240</v>
      </c>
      <c r="O57" s="273" t="s">
        <v>231</v>
      </c>
      <c r="P57" s="274"/>
      <c r="Q57" s="275" t="s">
        <v>231</v>
      </c>
      <c r="R57" s="276" t="str">
        <f>G57</f>
        <v>В.к.  88  кг</v>
      </c>
      <c r="S57" s="272"/>
      <c r="T57" s="272"/>
      <c r="U57" s="272"/>
    </row>
    <row r="58" ht="12.75" customHeight="1">
      <c r="A58" s="328" t="s">
        <v>224</v>
      </c>
      <c r="B58" s="329" t="s">
        <v>8</v>
      </c>
      <c r="C58" s="330" t="s">
        <v>9</v>
      </c>
      <c r="D58" s="331" t="s">
        <v>225</v>
      </c>
      <c r="E58" s="332" t="s">
        <v>238</v>
      </c>
      <c r="F58" s="128"/>
      <c r="G58" s="333" t="s">
        <v>227</v>
      </c>
      <c r="H58" s="334" t="s">
        <v>228</v>
      </c>
      <c r="I58" s="333" t="s">
        <v>229</v>
      </c>
      <c r="J58" s="335" t="s">
        <v>230</v>
      </c>
      <c r="L58" s="328" t="s">
        <v>224</v>
      </c>
      <c r="M58" s="329"/>
      <c r="N58" s="330" t="s">
        <v>9</v>
      </c>
      <c r="O58" s="331" t="s">
        <v>225</v>
      </c>
      <c r="P58" s="332" t="s">
        <v>238</v>
      </c>
      <c r="Q58" s="128"/>
      <c r="R58" s="334" t="s">
        <v>227</v>
      </c>
      <c r="S58" s="334" t="s">
        <v>228</v>
      </c>
      <c r="T58" s="335" t="s">
        <v>229</v>
      </c>
      <c r="U58" s="334" t="s">
        <v>230</v>
      </c>
    </row>
    <row r="59" ht="13.5" customHeight="1">
      <c r="A59" s="223"/>
      <c r="B59" s="87"/>
      <c r="C59" s="223"/>
      <c r="D59" s="223"/>
      <c r="E59" s="224"/>
      <c r="F59" s="225"/>
      <c r="G59" s="223"/>
      <c r="H59" s="223"/>
      <c r="I59" s="223"/>
      <c r="J59" s="226"/>
      <c r="L59" s="87"/>
      <c r="M59" s="223"/>
      <c r="N59" s="223"/>
      <c r="O59" s="223"/>
      <c r="P59" s="224"/>
      <c r="Q59" s="225"/>
      <c r="R59" s="223"/>
      <c r="S59" s="223"/>
      <c r="T59" s="226"/>
      <c r="U59" s="87"/>
    </row>
    <row r="60" ht="12.75" customHeight="1">
      <c r="A60" s="306">
        <v>1.0</v>
      </c>
      <c r="B60" s="323" t="str">
        <f>'пр.хода'!E13</f>
        <v/>
      </c>
      <c r="C60" s="307" t="str">
        <f>IFERROR(VLOOKUP(B60,'пр.взв'!$D$6:$Q$38,2,0),"")</f>
        <v/>
      </c>
      <c r="D60" s="308" t="str">
        <f>IFERROR(VLOOKUP(B60,'пр.взв'!$D$6:$Q$35,5,0),"")</f>
        <v/>
      </c>
      <c r="E60" s="309" t="str">
        <f>IFERROR(VLOOKUP(B60,'пр.взв'!$D$6:$Q$38,6,0),"")</f>
        <v/>
      </c>
      <c r="F60" s="310" t="str">
        <f>IFERROR(VLOOKUP(B60,'пр.взв'!$D$6:$Q$38,8,0),"")</f>
        <v/>
      </c>
      <c r="G60" s="305"/>
      <c r="H60" s="311"/>
      <c r="I60" s="311"/>
      <c r="J60" s="312"/>
      <c r="L60" s="300">
        <v>5.0</v>
      </c>
      <c r="M60" s="324" t="str">
        <f>'пр.хода'!AF13</f>
        <v/>
      </c>
      <c r="N60" s="307" t="str">
        <f>IFERROR(VLOOKUP(M60,'пр.взв'!$D$6:$Q$38,2,0),"")</f>
        <v/>
      </c>
      <c r="O60" s="308" t="str">
        <f>IFERROR(VLOOKUP(M60,'пр.взв'!$D$6:$Q$35,5,0),"")</f>
        <v/>
      </c>
      <c r="P60" s="309" t="str">
        <f>IFERROR(VLOOKUP(M60,'пр.взв'!$D$6:$Q$38,6,0),"")</f>
        <v/>
      </c>
      <c r="Q60" s="310" t="str">
        <f>IFERROR(VLOOKUP(M60,'пр.взв'!$D$6:$Q$38,8,0),"")</f>
        <v/>
      </c>
      <c r="R60" s="311"/>
      <c r="S60" s="311"/>
      <c r="T60" s="314"/>
      <c r="U60" s="305"/>
    </row>
    <row r="61" ht="12.75" customHeight="1">
      <c r="A61" s="223"/>
      <c r="B61" s="325" t="str">
        <f>'пр.хода'!E25</f>
        <v/>
      </c>
      <c r="C61" s="316" t="str">
        <f>IFERROR(VLOOKUP(B61,'пр.взв'!$D$6:$Q$38,2,0),"")</f>
        <v/>
      </c>
      <c r="D61" s="317" t="str">
        <f>IFERROR(VLOOKUP(B61,'пр.взв'!$D$6:$Q$35,5,0),"")</f>
        <v/>
      </c>
      <c r="E61" s="318" t="str">
        <f>IFERROR(VLOOKUP(B61,'пр.взв'!$D$6:$Q$38,6,0),"")</f>
        <v/>
      </c>
      <c r="F61" s="319" t="str">
        <f>IFERROR(VLOOKUP(B61,'пр.взв'!$D$6:$Q$38,8,0),"")</f>
        <v/>
      </c>
      <c r="G61" s="320"/>
      <c r="H61" s="320"/>
      <c r="I61" s="320"/>
      <c r="J61" s="321"/>
      <c r="L61" s="223"/>
      <c r="M61" s="326" t="str">
        <f>'пр.хода'!AF25</f>
        <v/>
      </c>
      <c r="N61" s="316" t="str">
        <f>IFERROR(VLOOKUP(M61,'пр.взв'!$D$6:$Q$38,2,0),"")</f>
        <v/>
      </c>
      <c r="O61" s="317" t="str">
        <f>IFERROR(VLOOKUP(M61,'пр.взв'!$D$6:$Q$35,5,0),"")</f>
        <v/>
      </c>
      <c r="P61" s="318" t="str">
        <f>IFERROR(VLOOKUP(M61,'пр.взв'!$D$6:$Q$38,6,0),"")</f>
        <v/>
      </c>
      <c r="Q61" s="319" t="str">
        <f>IFERROR(VLOOKUP(M61,'пр.взв'!$D$6:$Q$38,8,0),"")</f>
        <v/>
      </c>
      <c r="R61" s="320"/>
      <c r="S61" s="320"/>
      <c r="T61" s="321"/>
      <c r="U61" s="305"/>
    </row>
    <row r="62" ht="12.75" customHeight="1">
      <c r="A62" s="306">
        <v>2.0</v>
      </c>
      <c r="B62" s="323" t="str">
        <f>'пр.хода'!E37</f>
        <v/>
      </c>
      <c r="C62" s="307" t="str">
        <f>IFERROR(VLOOKUP(B62,'пр.взв'!$D$6:$Q$38,2,0),"")</f>
        <v/>
      </c>
      <c r="D62" s="308" t="str">
        <f>IFERROR(VLOOKUP(B62,'пр.взв'!$D$6:$Q$35,5,0),"")</f>
        <v/>
      </c>
      <c r="E62" s="309" t="str">
        <f>IFERROR(VLOOKUP(B62,'пр.взв'!$D$6:$Q$38,6,0),"")</f>
        <v/>
      </c>
      <c r="F62" s="310" t="str">
        <f>IFERROR(VLOOKUP(B62,'пр.взв'!$D$6:$Q$38,8,0),"")</f>
        <v/>
      </c>
      <c r="G62" s="305"/>
      <c r="H62" s="311"/>
      <c r="I62" s="311"/>
      <c r="J62" s="312"/>
      <c r="L62" s="300">
        <v>6.0</v>
      </c>
      <c r="M62" s="324" t="str">
        <f>'пр.хода'!AF37</f>
        <v/>
      </c>
      <c r="N62" s="307" t="str">
        <f>IFERROR(VLOOKUP(M62,'пр.взв'!$D$6:$Q$38,2,0),"")</f>
        <v/>
      </c>
      <c r="O62" s="308" t="str">
        <f>IFERROR(VLOOKUP(M62,'пр.взв'!$D$6:$Q$35,5,0),"")</f>
        <v/>
      </c>
      <c r="P62" s="309" t="str">
        <f>IFERROR(VLOOKUP(M62,'пр.взв'!$D$6:$Q$38,6,0),"")</f>
        <v/>
      </c>
      <c r="Q62" s="310" t="str">
        <f>IFERROR(VLOOKUP(M62,'пр.взв'!$D$6:$Q$38,8,0),"")</f>
        <v/>
      </c>
      <c r="R62" s="311"/>
      <c r="S62" s="311"/>
      <c r="T62" s="314"/>
      <c r="U62" s="305"/>
    </row>
    <row r="63" ht="12.75" customHeight="1">
      <c r="A63" s="223"/>
      <c r="B63" s="325" t="str">
        <f>'пр.хода'!E49</f>
        <v/>
      </c>
      <c r="C63" s="316" t="str">
        <f>IFERROR(VLOOKUP(B63,'пр.взв'!$D$6:$Q$38,2,0),"")</f>
        <v/>
      </c>
      <c r="D63" s="317" t="str">
        <f>IFERROR(VLOOKUP(B63,'пр.взв'!$D$6:$Q$35,5,0),"")</f>
        <v/>
      </c>
      <c r="E63" s="318" t="str">
        <f>IFERROR(VLOOKUP(B63,'пр.взв'!$D$6:$Q$38,6,0),"")</f>
        <v/>
      </c>
      <c r="F63" s="319" t="str">
        <f>IFERROR(VLOOKUP(B63,'пр.взв'!$D$6:$Q$38,8,0),"")</f>
        <v/>
      </c>
      <c r="G63" s="320"/>
      <c r="H63" s="320"/>
      <c r="I63" s="320"/>
      <c r="J63" s="321"/>
      <c r="L63" s="223"/>
      <c r="M63" s="326">
        <f>'пр.хода'!AF49</f>
        <v>14</v>
      </c>
      <c r="N63" s="316" t="str">
        <f>IFERROR(VLOOKUP(M63,'пр.взв'!$D$6:$Q$38,2,0),"")</f>
        <v>ХАЧАТРЯН Давид</v>
      </c>
      <c r="O63" s="317" t="str">
        <f>IFERROR(VLOOKUP(M63,'пр.взв'!$D$6:$Q$35,5,0),"")</f>
        <v>МС</v>
      </c>
      <c r="P63" s="318" t="str">
        <f>IFERROR(VLOOKUP(M63,'пр.взв'!$D$6:$Q$38,6,0),"")</f>
        <v>ПФО</v>
      </c>
      <c r="Q63" s="319" t="str">
        <f>IFERROR(VLOOKUP(M63,'пр.взв'!$D$6:$Q$38,8,0),"")</f>
        <v>Нижегородская</v>
      </c>
      <c r="R63" s="320"/>
      <c r="S63" s="320"/>
      <c r="T63" s="321"/>
      <c r="U63" s="305"/>
    </row>
    <row r="64" ht="12.75" customHeight="1">
      <c r="A64" s="306">
        <v>3.0</v>
      </c>
      <c r="B64" s="323" t="str">
        <f>'пр.хода'!E61</f>
        <v/>
      </c>
      <c r="C64" s="307" t="str">
        <f>IFERROR(VLOOKUP(B64,'пр.взв'!$D$6:$Q$38,2,0),"")</f>
        <v/>
      </c>
      <c r="D64" s="308" t="str">
        <f>IFERROR(VLOOKUP(B64,'пр.взв'!$D$6:$Q$35,5,0),"")</f>
        <v/>
      </c>
      <c r="E64" s="309" t="str">
        <f>IFERROR(VLOOKUP(B64,'пр.взв'!$D$6:$Q$38,6,0),"")</f>
        <v/>
      </c>
      <c r="F64" s="310" t="str">
        <f>IFERROR(VLOOKUP(B64,'пр.взв'!$D$6:$Q$38,8,0),"")</f>
        <v/>
      </c>
      <c r="G64" s="305"/>
      <c r="H64" s="311"/>
      <c r="I64" s="311"/>
      <c r="J64" s="312"/>
      <c r="L64" s="300">
        <v>7.0</v>
      </c>
      <c r="M64" s="324" t="str">
        <f>'пр.хода'!AF61</f>
        <v/>
      </c>
      <c r="N64" s="307" t="str">
        <f>IFERROR(VLOOKUP(M64,'пр.взв'!$D$6:$Q$38,2,0),"")</f>
        <v/>
      </c>
      <c r="O64" s="308" t="str">
        <f>IFERROR(VLOOKUP(M64,'пр.взв'!$D$6:$Q$35,5,0),"")</f>
        <v/>
      </c>
      <c r="P64" s="309" t="str">
        <f>IFERROR(VLOOKUP(M64,'пр.взв'!$D$6:$Q$38,6,0),"")</f>
        <v/>
      </c>
      <c r="Q64" s="310" t="str">
        <f>IFERROR(VLOOKUP(M64,'пр.взв'!$D$6:$Q$38,8,0),"")</f>
        <v/>
      </c>
      <c r="R64" s="311"/>
      <c r="S64" s="311"/>
      <c r="T64" s="314"/>
      <c r="U64" s="305"/>
    </row>
    <row r="65" ht="12.75" customHeight="1">
      <c r="A65" s="223"/>
      <c r="B65" s="325" t="str">
        <f>'пр.хода'!E73</f>
        <v/>
      </c>
      <c r="C65" s="316" t="str">
        <f>IFERROR(VLOOKUP(B65,'пр.взв'!$D$6:$Q$38,2,0),"")</f>
        <v/>
      </c>
      <c r="D65" s="317" t="str">
        <f>IFERROR(VLOOKUP(B65,'пр.взв'!$D$6:$Q$35,5,0),"")</f>
        <v/>
      </c>
      <c r="E65" s="318" t="str">
        <f>IFERROR(VLOOKUP(B65,'пр.взв'!$D$6:$Q$38,6,0),"")</f>
        <v/>
      </c>
      <c r="F65" s="319" t="str">
        <f>IFERROR(VLOOKUP(B65,'пр.взв'!$D$6:$Q$38,8,0),"")</f>
        <v/>
      </c>
      <c r="G65" s="320"/>
      <c r="H65" s="320"/>
      <c r="I65" s="320"/>
      <c r="J65" s="321"/>
      <c r="L65" s="223"/>
      <c r="M65" s="326" t="str">
        <f>'пр.хода'!AF73</f>
        <v/>
      </c>
      <c r="N65" s="316" t="str">
        <f>IFERROR(VLOOKUP(M65,'пр.взв'!$D$6:$Q$38,2,0),"")</f>
        <v/>
      </c>
      <c r="O65" s="317" t="str">
        <f>IFERROR(VLOOKUP(M65,'пр.взв'!$D$6:$Q$35,5,0),"")</f>
        <v/>
      </c>
      <c r="P65" s="318" t="str">
        <f>IFERROR(VLOOKUP(M65,'пр.взв'!$D$6:$Q$38,6,0),"")</f>
        <v/>
      </c>
      <c r="Q65" s="319" t="str">
        <f>IFERROR(VLOOKUP(M65,'пр.взв'!$D$6:$Q$38,8,0),"")</f>
        <v/>
      </c>
      <c r="R65" s="320"/>
      <c r="S65" s="320"/>
      <c r="T65" s="321"/>
      <c r="U65" s="305"/>
    </row>
    <row r="66" ht="12.75" customHeight="1">
      <c r="A66" s="306">
        <v>4.0</v>
      </c>
      <c r="B66" s="323">
        <f>'пр.хода'!E85</f>
        <v>23</v>
      </c>
      <c r="C66" s="307" t="str">
        <f>IFERROR(VLOOKUP(B66,'пр.взв'!$D$6:$Q$38,2,0),"")</f>
        <v>САИДОВ Саид</v>
      </c>
      <c r="D66" s="308" t="str">
        <f>IFERROR(VLOOKUP(B66,'пр.взв'!$D$6:$Q$35,5,0),"")</f>
        <v>МСМК</v>
      </c>
      <c r="E66" s="309" t="str">
        <f>IFERROR(VLOOKUP(B66,'пр.взв'!$D$6:$Q$38,6,0),"")</f>
        <v>СКФО</v>
      </c>
      <c r="F66" s="310" t="str">
        <f>IFERROR(VLOOKUP(B66,'пр.взв'!$D$6:$Q$38,8,0),"")</f>
        <v>Р.Дагестан</v>
      </c>
      <c r="G66" s="305"/>
      <c r="H66" s="311"/>
      <c r="I66" s="311"/>
      <c r="J66" s="312"/>
      <c r="L66" s="300">
        <v>8.0</v>
      </c>
      <c r="M66" s="324" t="str">
        <f>'пр.хода'!AF85</f>
        <v/>
      </c>
      <c r="N66" s="307" t="str">
        <f>IFERROR(VLOOKUP(M66,'пр.взв'!$D$6:$Q$38,2,0),"")</f>
        <v/>
      </c>
      <c r="O66" s="308" t="str">
        <f>IFERROR(VLOOKUP(M66,'пр.взв'!$D$6:$Q$35,5,0),"")</f>
        <v/>
      </c>
      <c r="P66" s="309" t="str">
        <f>IFERROR(VLOOKUP(M66,'пр.взв'!$D$6:$Q$38,6,0),"")</f>
        <v/>
      </c>
      <c r="Q66" s="310" t="str">
        <f>IFERROR(VLOOKUP(M66,'пр.взв'!$D$6:$Q$38,8,0),"")</f>
        <v/>
      </c>
      <c r="R66" s="311"/>
      <c r="S66" s="311"/>
      <c r="T66" s="314"/>
      <c r="U66" s="305"/>
    </row>
    <row r="67" ht="12.75" customHeight="1">
      <c r="A67" s="223"/>
      <c r="B67" s="325">
        <f>'пр.хода'!E97</f>
        <v>15</v>
      </c>
      <c r="C67" s="316" t="str">
        <f>IFERROR(VLOOKUP(B67,'пр.взв'!$D$6:$Q$38,2,0),"")</f>
        <v>ЖДАНОВ Даниил</v>
      </c>
      <c r="D67" s="317" t="str">
        <f>IFERROR(VLOOKUP(B67,'пр.взв'!$D$6:$Q$35,5,0),"")</f>
        <v>МС</v>
      </c>
      <c r="E67" s="318" t="str">
        <f>IFERROR(VLOOKUP(B67,'пр.взв'!$D$6:$Q$38,6,0),"")</f>
        <v>ПФО</v>
      </c>
      <c r="F67" s="319" t="str">
        <f>IFERROR(VLOOKUP(B67,'пр.взв'!$D$6:$Q$38,8,0),"")</f>
        <v>Самарская</v>
      </c>
      <c r="G67" s="320"/>
      <c r="H67" s="320"/>
      <c r="I67" s="320"/>
      <c r="J67" s="321"/>
      <c r="L67" s="223"/>
      <c r="M67" s="326">
        <f>'пр.хода'!AF97</f>
        <v>16</v>
      </c>
      <c r="N67" s="316" t="str">
        <f>IFERROR(VLOOKUP(M67,'пр.взв'!$D$6:$Q$38,2,0),"")</f>
        <v>ЗАХАРОВ Гордей</v>
      </c>
      <c r="O67" s="317" t="str">
        <f>IFERROR(VLOOKUP(M67,'пр.взв'!$D$6:$Q$35,5,0),"")</f>
        <v>КМС</v>
      </c>
      <c r="P67" s="318" t="str">
        <f>IFERROR(VLOOKUP(M67,'пр.взв'!$D$6:$Q$38,6,0),"")</f>
        <v>СПБ</v>
      </c>
      <c r="Q67" s="319" t="str">
        <f>IFERROR(VLOOKUP(M67,'пр.взв'!$D$6:$Q$38,8,0),"")</f>
        <v>Санкт-Петербург</v>
      </c>
      <c r="R67" s="320"/>
      <c r="S67" s="320"/>
      <c r="T67" s="321"/>
      <c r="U67" s="305"/>
    </row>
    <row r="68" ht="12.75" customHeight="1">
      <c r="A68" s="46"/>
      <c r="B68" s="276" t="s">
        <v>220</v>
      </c>
      <c r="C68" s="272" t="s">
        <v>221</v>
      </c>
      <c r="D68" s="273" t="s">
        <v>232</v>
      </c>
      <c r="E68" s="274"/>
      <c r="F68" s="275" t="s">
        <v>232</v>
      </c>
      <c r="G68" s="276" t="str">
        <f>G57</f>
        <v>В.к.  88  кг</v>
      </c>
      <c r="H68" s="272"/>
      <c r="I68" s="272"/>
      <c r="J68" s="272"/>
      <c r="L68" s="272"/>
      <c r="M68" s="276" t="s">
        <v>233</v>
      </c>
      <c r="N68" s="273" t="s">
        <v>221</v>
      </c>
      <c r="O68" s="273" t="s">
        <v>232</v>
      </c>
      <c r="P68" s="274" t="s">
        <v>232</v>
      </c>
      <c r="Q68" s="277"/>
      <c r="R68" s="276" t="str">
        <f>G68</f>
        <v>В.к.  88  кг</v>
      </c>
      <c r="S68" s="272"/>
      <c r="T68" s="272"/>
      <c r="U68" s="272"/>
    </row>
    <row r="69" ht="12.75" customHeight="1">
      <c r="A69" s="328" t="s">
        <v>224</v>
      </c>
      <c r="B69" s="329" t="s">
        <v>8</v>
      </c>
      <c r="C69" s="333" t="s">
        <v>9</v>
      </c>
      <c r="D69" s="336" t="s">
        <v>225</v>
      </c>
      <c r="E69" s="337" t="s">
        <v>226</v>
      </c>
      <c r="F69" s="128"/>
      <c r="G69" s="333" t="s">
        <v>227</v>
      </c>
      <c r="H69" s="334" t="s">
        <v>228</v>
      </c>
      <c r="I69" s="333" t="s">
        <v>229</v>
      </c>
      <c r="J69" s="335" t="s">
        <v>230</v>
      </c>
      <c r="L69" s="328" t="s">
        <v>224</v>
      </c>
      <c r="M69" s="329" t="s">
        <v>8</v>
      </c>
      <c r="N69" s="333" t="s">
        <v>9</v>
      </c>
      <c r="O69" s="336" t="s">
        <v>225</v>
      </c>
      <c r="P69" s="338" t="s">
        <v>226</v>
      </c>
      <c r="Q69" s="128"/>
      <c r="R69" s="334" t="s">
        <v>227</v>
      </c>
      <c r="S69" s="334" t="s">
        <v>228</v>
      </c>
      <c r="T69" s="335" t="s">
        <v>229</v>
      </c>
      <c r="U69" s="334" t="s">
        <v>230</v>
      </c>
    </row>
    <row r="70" ht="13.5" customHeight="1">
      <c r="A70" s="223"/>
      <c r="B70" s="223"/>
      <c r="C70" s="223"/>
      <c r="D70" s="223"/>
      <c r="E70" s="224"/>
      <c r="F70" s="225"/>
      <c r="G70" s="223"/>
      <c r="H70" s="223"/>
      <c r="I70" s="223"/>
      <c r="J70" s="226"/>
      <c r="L70" s="223"/>
      <c r="M70" s="223"/>
      <c r="N70" s="223"/>
      <c r="O70" s="223"/>
      <c r="P70" s="224"/>
      <c r="Q70" s="225"/>
      <c r="R70" s="223"/>
      <c r="S70" s="223"/>
      <c r="T70" s="226"/>
      <c r="U70" s="87"/>
    </row>
    <row r="71" ht="12.75" customHeight="1">
      <c r="A71" s="306">
        <v>1.0</v>
      </c>
      <c r="B71" s="323" t="str">
        <f>'пр.хода'!G19</f>
        <v/>
      </c>
      <c r="C71" s="307" t="str">
        <f>IFERROR(VLOOKUP(B71,'пр.взв'!$D$6:$Q$38,2,0),"")</f>
        <v/>
      </c>
      <c r="D71" s="308" t="str">
        <f>IFERROR(VLOOKUP(B71,'пр.взв'!$D$6:$Q$35,5,0),"")</f>
        <v/>
      </c>
      <c r="E71" s="309" t="str">
        <f>IFERROR(VLOOKUP(B71,'пр.взв'!$D$6:$Q$38,6,0),"")</f>
        <v/>
      </c>
      <c r="F71" s="310" t="str">
        <f>IFERROR(VLOOKUP(B71,'пр.взв'!$D$6:$Q$38,8,0),"")</f>
        <v/>
      </c>
      <c r="G71" s="305"/>
      <c r="H71" s="311"/>
      <c r="I71" s="311"/>
      <c r="J71" s="305"/>
      <c r="L71" s="300">
        <v>3.0</v>
      </c>
      <c r="M71" s="324" t="str">
        <f>'пр.хода'!AD19</f>
        <v/>
      </c>
      <c r="N71" s="307" t="str">
        <f>IFERROR(VLOOKUP(M71,'пр.взв'!$D$6:$Q$38,2,0),"")</f>
        <v/>
      </c>
      <c r="O71" s="308" t="str">
        <f>IFERROR(VLOOKUP(M71,'пр.взв'!$D$6:$Q$35,5,0),"")</f>
        <v/>
      </c>
      <c r="P71" s="309" t="str">
        <f>IFERROR(VLOOKUP(M71,'пр.взв'!$D$6:$Q$38,6,0),"")</f>
        <v/>
      </c>
      <c r="Q71" s="310" t="str">
        <f>IFERROR(VLOOKUP(M71,'пр.взв'!$D$6:$Q$38,8,0),"")</f>
        <v/>
      </c>
      <c r="R71" s="311"/>
      <c r="S71" s="311"/>
      <c r="T71" s="311"/>
      <c r="U71" s="305"/>
    </row>
    <row r="72" ht="12.75" customHeight="1">
      <c r="A72" s="223"/>
      <c r="B72" s="325" t="str">
        <f>'пр.хода'!G43</f>
        <v/>
      </c>
      <c r="C72" s="316" t="str">
        <f>IFERROR(VLOOKUP(B72,'пр.взв'!$D$6:$Q$38,2,0),"")</f>
        <v/>
      </c>
      <c r="D72" s="317" t="str">
        <f>IFERROR(VLOOKUP(B72,'пр.взв'!$D$6:$Q$35,5,0),"")</f>
        <v/>
      </c>
      <c r="E72" s="318" t="str">
        <f>IFERROR(VLOOKUP(B72,'пр.взв'!$D$6:$Q$38,6,0),"")</f>
        <v/>
      </c>
      <c r="F72" s="319" t="str">
        <f>IFERROR(VLOOKUP(B72,'пр.взв'!$D$6:$Q$38,8,0),"")</f>
        <v/>
      </c>
      <c r="G72" s="320"/>
      <c r="H72" s="320"/>
      <c r="I72" s="320"/>
      <c r="J72" s="320"/>
      <c r="L72" s="223"/>
      <c r="M72" s="326" t="str">
        <f>'пр.хода'!AD43</f>
        <v/>
      </c>
      <c r="N72" s="316" t="str">
        <f>IFERROR(VLOOKUP(M72,'пр.взв'!$D$6:$Q$38,2,0),"")</f>
        <v/>
      </c>
      <c r="O72" s="317" t="str">
        <f>IFERROR(VLOOKUP(M72,'пр.взв'!$D$6:$Q$35,5,0),"")</f>
        <v/>
      </c>
      <c r="P72" s="318" t="str">
        <f>IFERROR(VLOOKUP(M72,'пр.взв'!$D$6:$Q$38,6,0),"")</f>
        <v/>
      </c>
      <c r="Q72" s="319" t="str">
        <f>IFERROR(VLOOKUP(M72,'пр.взв'!$D$6:$Q$38,8,0),"")</f>
        <v/>
      </c>
      <c r="R72" s="320"/>
      <c r="S72" s="320"/>
      <c r="T72" s="320"/>
      <c r="U72" s="305"/>
    </row>
    <row r="73" ht="12.75" customHeight="1">
      <c r="A73" s="306">
        <v>2.0</v>
      </c>
      <c r="B73" s="323" t="str">
        <f>'пр.хода'!G67</f>
        <v/>
      </c>
      <c r="C73" s="307" t="str">
        <f>IFERROR(VLOOKUP(B73,'пр.взв'!$D$6:$Q$38,2,0),"")</f>
        <v/>
      </c>
      <c r="D73" s="308" t="str">
        <f>IFERROR(VLOOKUP(B73,'пр.взв'!$D$6:$Q$35,5,0),"")</f>
        <v/>
      </c>
      <c r="E73" s="309" t="str">
        <f>IFERROR(VLOOKUP(B73,'пр.взв'!$D$6:$Q$38,6,0),"")</f>
        <v/>
      </c>
      <c r="F73" s="310" t="str">
        <f>IFERROR(VLOOKUP(B73,'пр.взв'!$D$6:$Q$38,8,0),"")</f>
        <v/>
      </c>
      <c r="G73" s="305"/>
      <c r="H73" s="311"/>
      <c r="I73" s="311"/>
      <c r="J73" s="308"/>
      <c r="L73" s="300">
        <v>4.0</v>
      </c>
      <c r="M73" s="324" t="str">
        <f>'пр.хода'!AD67</f>
        <v/>
      </c>
      <c r="N73" s="307" t="str">
        <f>IFERROR(VLOOKUP(M73,'пр.взв'!$D$6:$Q$38,2,0),"")</f>
        <v/>
      </c>
      <c r="O73" s="308" t="str">
        <f>IFERROR(VLOOKUP(M73,'пр.взв'!$D$6:$Q$35,5,0),"")</f>
        <v/>
      </c>
      <c r="P73" s="309" t="str">
        <f>IFERROR(VLOOKUP(M73,'пр.взв'!$D$6:$Q$38,6,0),"")</f>
        <v/>
      </c>
      <c r="Q73" s="310" t="str">
        <f>IFERROR(VLOOKUP(M73,'пр.взв'!$D$6:$Q$38,8,0),"")</f>
        <v/>
      </c>
      <c r="R73" s="311"/>
      <c r="S73" s="311"/>
      <c r="T73" s="311"/>
      <c r="U73" s="308"/>
    </row>
    <row r="74" ht="12.75" customHeight="1">
      <c r="A74" s="223"/>
      <c r="B74" s="325" t="str">
        <f>'пр.хода'!G91</f>
        <v/>
      </c>
      <c r="C74" s="316" t="str">
        <f>IFERROR(VLOOKUP(B74,'пр.взв'!$D$6:$Q$38,2,0),"")</f>
        <v/>
      </c>
      <c r="D74" s="317" t="str">
        <f>IFERROR(VLOOKUP(B74,'пр.взв'!$D$6:$Q$35,5,0),"")</f>
        <v/>
      </c>
      <c r="E74" s="318" t="str">
        <f>IFERROR(VLOOKUP(B74,'пр.взв'!$D$6:$Q$38,6,0),"")</f>
        <v/>
      </c>
      <c r="F74" s="319" t="str">
        <f>IFERROR(VLOOKUP(B74,'пр.взв'!$D$6:$Q$38,8,0),"")</f>
        <v/>
      </c>
      <c r="G74" s="320"/>
      <c r="H74" s="320"/>
      <c r="I74" s="320"/>
      <c r="J74" s="320"/>
      <c r="L74" s="223"/>
      <c r="M74" s="326" t="str">
        <f>'пр.хода'!AD91</f>
        <v/>
      </c>
      <c r="N74" s="316" t="str">
        <f>IFERROR(VLOOKUP(M74,'пр.взв'!$D$6:$Q$38,2,0),"")</f>
        <v/>
      </c>
      <c r="O74" s="317" t="str">
        <f>IFERROR(VLOOKUP(M74,'пр.взв'!$D$6:$Q$35,5,0),"")</f>
        <v/>
      </c>
      <c r="P74" s="318" t="str">
        <f>IFERROR(VLOOKUP(M74,'пр.взв'!$D$6:$Q$38,6,0),"")</f>
        <v/>
      </c>
      <c r="Q74" s="319" t="str">
        <f>IFERROR(VLOOKUP(M74,'пр.взв'!$D$6:$Q$38,8,0),"")</f>
        <v/>
      </c>
      <c r="R74" s="320"/>
      <c r="S74" s="320"/>
      <c r="T74" s="320"/>
      <c r="U74" s="305"/>
    </row>
    <row r="75" ht="12.75" customHeight="1">
      <c r="A75" s="46"/>
      <c r="B75" s="276" t="s">
        <v>220</v>
      </c>
      <c r="C75" s="339" t="s">
        <v>234</v>
      </c>
      <c r="D75" s="311"/>
      <c r="E75" s="340"/>
      <c r="F75" s="341"/>
      <c r="G75" s="342" t="str">
        <f>G68</f>
        <v>В.к.  88  кг</v>
      </c>
      <c r="H75" s="311"/>
      <c r="I75" s="311"/>
      <c r="J75" s="311"/>
      <c r="L75" s="311"/>
      <c r="M75" s="343" t="s">
        <v>205</v>
      </c>
      <c r="N75" s="339" t="s">
        <v>234</v>
      </c>
      <c r="O75" s="311"/>
      <c r="P75" s="340"/>
      <c r="Q75" s="344"/>
      <c r="R75" s="343" t="str">
        <f>G75</f>
        <v>В.к.  88  кг</v>
      </c>
      <c r="S75" s="311"/>
      <c r="T75" s="311"/>
      <c r="U75" s="311"/>
    </row>
    <row r="76" ht="12.75" customHeight="1">
      <c r="A76" s="328" t="s">
        <v>224</v>
      </c>
      <c r="B76" s="329" t="s">
        <v>8</v>
      </c>
      <c r="C76" s="333" t="s">
        <v>9</v>
      </c>
      <c r="D76" s="336" t="s">
        <v>225</v>
      </c>
      <c r="E76" s="337" t="s">
        <v>226</v>
      </c>
      <c r="F76" s="128"/>
      <c r="G76" s="333" t="s">
        <v>227</v>
      </c>
      <c r="H76" s="334" t="s">
        <v>228</v>
      </c>
      <c r="I76" s="333" t="s">
        <v>229</v>
      </c>
      <c r="J76" s="335" t="s">
        <v>230</v>
      </c>
      <c r="L76" s="328" t="s">
        <v>224</v>
      </c>
      <c r="M76" s="329" t="s">
        <v>8</v>
      </c>
      <c r="N76" s="333" t="s">
        <v>9</v>
      </c>
      <c r="O76" s="336" t="s">
        <v>225</v>
      </c>
      <c r="P76" s="338" t="s">
        <v>226</v>
      </c>
      <c r="Q76" s="128"/>
      <c r="R76" s="334" t="s">
        <v>227</v>
      </c>
      <c r="S76" s="334" t="s">
        <v>228</v>
      </c>
      <c r="T76" s="335" t="s">
        <v>229</v>
      </c>
      <c r="U76" s="334" t="s">
        <v>230</v>
      </c>
    </row>
    <row r="77" ht="13.5" customHeight="1">
      <c r="A77" s="223"/>
      <c r="B77" s="223"/>
      <c r="C77" s="223"/>
      <c r="D77" s="223"/>
      <c r="E77" s="224"/>
      <c r="F77" s="225"/>
      <c r="G77" s="223"/>
      <c r="H77" s="223"/>
      <c r="I77" s="223"/>
      <c r="J77" s="226"/>
      <c r="L77" s="223"/>
      <c r="M77" s="223"/>
      <c r="N77" s="223"/>
      <c r="O77" s="223"/>
      <c r="P77" s="224"/>
      <c r="Q77" s="225"/>
      <c r="R77" s="223"/>
      <c r="S77" s="223"/>
      <c r="T77" s="226"/>
      <c r="U77" s="87"/>
    </row>
    <row r="78" ht="12.75" customHeight="1">
      <c r="A78" s="306">
        <v>1.0</v>
      </c>
      <c r="B78" s="323" t="str">
        <f>'пр.хода'!I31</f>
        <v/>
      </c>
      <c r="C78" s="307" t="str">
        <f>IFERROR(VLOOKUP(B78,'пр.взв'!$D$6:$Q$38,2,0),"")</f>
        <v/>
      </c>
      <c r="D78" s="308" t="str">
        <f>IFERROR(VLOOKUP(B78,'пр.взв'!$D$6:$Q$35,5,0),"")</f>
        <v/>
      </c>
      <c r="E78" s="309" t="str">
        <f>IFERROR(VLOOKUP(B78,'пр.взв'!$D$6:$Q$38,6,0),"")</f>
        <v/>
      </c>
      <c r="F78" s="310" t="str">
        <f>IFERROR(VLOOKUP(B78,'пр.взв'!$D$6:$Q$38,8,0),"")</f>
        <v/>
      </c>
      <c r="G78" s="305"/>
      <c r="H78" s="311"/>
      <c r="I78" s="311"/>
      <c r="J78" s="305"/>
      <c r="L78" s="300">
        <v>2.0</v>
      </c>
      <c r="M78" s="324" t="str">
        <f>'пр.хода'!AB31</f>
        <v/>
      </c>
      <c r="N78" s="307" t="str">
        <f>IFERROR(VLOOKUP(M78,'пр.взв'!$D$6:$Q$38,2,0),"")</f>
        <v/>
      </c>
      <c r="O78" s="308" t="str">
        <f>IFERROR(VLOOKUP(M78,'пр.взв'!$D$6:$Q$35,5,0),"")</f>
        <v/>
      </c>
      <c r="P78" s="309" t="str">
        <f>IFERROR(VLOOKUP(M78,'пр.взв'!$D$6:$Q$38,6,0),"")</f>
        <v/>
      </c>
      <c r="Q78" s="310" t="str">
        <f>IFERROR(VLOOKUP(M78,'пр.взв'!$D$6:$Q$38,8,0),"")</f>
        <v/>
      </c>
      <c r="R78" s="311"/>
      <c r="S78" s="311"/>
      <c r="T78" s="311"/>
      <c r="U78" s="305"/>
    </row>
    <row r="79" ht="12.75" customHeight="1">
      <c r="A79" s="223"/>
      <c r="B79" s="325" t="str">
        <f>'пр.хода'!I79</f>
        <v/>
      </c>
      <c r="C79" s="316" t="str">
        <f>IFERROR(VLOOKUP(B79,'пр.взв'!$D$6:$Q$38,2,0),"")</f>
        <v/>
      </c>
      <c r="D79" s="317" t="str">
        <f>IFERROR(VLOOKUP(B79,'пр.взв'!$D$6:$Q$35,5,0),"")</f>
        <v/>
      </c>
      <c r="E79" s="318" t="str">
        <f>IFERROR(VLOOKUP(B79,'пр.взв'!$D$6:$Q$38,6,0),"")</f>
        <v/>
      </c>
      <c r="F79" s="319" t="str">
        <f>IFERROR(VLOOKUP(B79,'пр.взв'!$D$6:$Q$38,8,0),"")</f>
        <v/>
      </c>
      <c r="G79" s="320"/>
      <c r="H79" s="320"/>
      <c r="I79" s="320"/>
      <c r="J79" s="320"/>
      <c r="L79" s="223"/>
      <c r="M79" s="326" t="str">
        <f>'пр.хода'!AB79</f>
        <v/>
      </c>
      <c r="N79" s="316" t="str">
        <f>IFERROR(VLOOKUP(M79,'пр.взв'!$D$6:$Q$38,2,0),"")</f>
        <v/>
      </c>
      <c r="O79" s="317" t="str">
        <f>IFERROR(VLOOKUP(M79,'пр.взв'!$D$6:$Q$35,5,0),"")</f>
        <v/>
      </c>
      <c r="P79" s="318" t="str">
        <f>IFERROR(VLOOKUP(M79,'пр.взв'!$D$6:$Q$38,6,0),"")</f>
        <v/>
      </c>
      <c r="Q79" s="319" t="str">
        <f>IFERROR(VLOOKUP(M79,'пр.взв'!$D$6:$Q$38,8,0),"")</f>
        <v/>
      </c>
      <c r="R79" s="320"/>
      <c r="S79" s="320"/>
      <c r="T79" s="320"/>
      <c r="U79" s="305"/>
    </row>
    <row r="80" ht="12.75" hidden="1" customHeight="1">
      <c r="A80" s="345"/>
      <c r="B80" s="345"/>
      <c r="C80" s="345"/>
      <c r="D80" s="345"/>
      <c r="E80" s="346"/>
      <c r="F80" s="347"/>
      <c r="G80" s="345"/>
      <c r="H80" s="345"/>
      <c r="I80" s="345"/>
      <c r="J80" s="345"/>
      <c r="L80" s="345"/>
      <c r="M80" s="345"/>
      <c r="N80" s="345"/>
      <c r="O80" s="345"/>
      <c r="P80" s="346"/>
      <c r="Q80" s="347"/>
      <c r="R80" s="345"/>
      <c r="S80" s="345"/>
      <c r="T80" s="345"/>
      <c r="U80" s="345"/>
    </row>
    <row r="81" ht="12.75" hidden="1" customHeight="1">
      <c r="A81" s="345"/>
      <c r="B81" s="345"/>
      <c r="C81" s="345"/>
      <c r="D81" s="345"/>
      <c r="E81" s="346"/>
      <c r="F81" s="347"/>
      <c r="G81" s="345"/>
      <c r="H81" s="345"/>
      <c r="I81" s="345"/>
      <c r="J81" s="345"/>
      <c r="L81" s="345"/>
      <c r="M81" s="345"/>
      <c r="N81" s="345"/>
      <c r="O81" s="345"/>
      <c r="P81" s="346"/>
      <c r="Q81" s="347"/>
      <c r="R81" s="345"/>
      <c r="S81" s="345"/>
      <c r="T81" s="345"/>
      <c r="U81" s="345"/>
    </row>
    <row r="82" ht="12.75" hidden="1" customHeight="1">
      <c r="A82" s="345"/>
      <c r="B82" s="345"/>
      <c r="C82" s="345"/>
      <c r="D82" s="345"/>
      <c r="E82" s="346"/>
      <c r="F82" s="347"/>
      <c r="G82" s="345"/>
      <c r="H82" s="345"/>
      <c r="I82" s="345"/>
      <c r="J82" s="345"/>
      <c r="L82" s="345"/>
      <c r="M82" s="345"/>
      <c r="N82" s="345"/>
      <c r="O82" s="345"/>
      <c r="P82" s="346"/>
      <c r="Q82" s="347"/>
      <c r="R82" s="345"/>
      <c r="S82" s="345"/>
      <c r="T82" s="345"/>
      <c r="U82" s="345"/>
    </row>
    <row r="83" ht="12.75" hidden="1" customHeight="1">
      <c r="A83" s="345"/>
      <c r="B83" s="345"/>
      <c r="C83" s="345"/>
      <c r="D83" s="345"/>
      <c r="E83" s="346"/>
      <c r="F83" s="347"/>
      <c r="G83" s="345"/>
      <c r="H83" s="345"/>
      <c r="I83" s="345"/>
      <c r="J83" s="345"/>
      <c r="L83" s="345"/>
      <c r="M83" s="345"/>
      <c r="N83" s="345"/>
      <c r="O83" s="345"/>
      <c r="P83" s="346"/>
      <c r="Q83" s="347"/>
      <c r="R83" s="345"/>
      <c r="S83" s="345"/>
      <c r="T83" s="345"/>
      <c r="U83" s="345"/>
    </row>
    <row r="84" ht="12.75" hidden="1" customHeight="1">
      <c r="A84" s="345"/>
      <c r="B84" s="345"/>
      <c r="C84" s="345"/>
      <c r="D84" s="345"/>
      <c r="E84" s="346"/>
      <c r="F84" s="347"/>
      <c r="G84" s="345"/>
      <c r="H84" s="345"/>
      <c r="I84" s="345"/>
      <c r="J84" s="345"/>
      <c r="L84" s="345"/>
      <c r="M84" s="345"/>
      <c r="N84" s="345"/>
      <c r="O84" s="345"/>
      <c r="P84" s="346"/>
      <c r="Q84" s="347"/>
      <c r="R84" s="345"/>
      <c r="S84" s="345"/>
      <c r="T84" s="345"/>
      <c r="U84" s="345"/>
    </row>
    <row r="85" ht="12.75" hidden="1" customHeight="1">
      <c r="A85" s="345" t="s">
        <v>241</v>
      </c>
      <c r="L85" s="345" t="s">
        <v>241</v>
      </c>
    </row>
    <row r="86" ht="12.75" hidden="1" customHeight="1">
      <c r="A86" s="46"/>
      <c r="B86" s="276" t="s">
        <v>220</v>
      </c>
      <c r="C86" s="305"/>
      <c r="D86" s="305"/>
      <c r="E86" s="348"/>
      <c r="F86" s="349"/>
      <c r="G86" s="342" t="str">
        <f>G75</f>
        <v>В.к.  88  кг</v>
      </c>
      <c r="H86" s="305"/>
      <c r="I86" s="305"/>
      <c r="J86" s="305"/>
      <c r="L86" s="28"/>
      <c r="M86" s="276" t="s">
        <v>205</v>
      </c>
      <c r="N86" s="305"/>
      <c r="O86" s="305"/>
      <c r="P86" s="348"/>
      <c r="Q86" s="277"/>
      <c r="R86" s="339" t="str">
        <f>G86</f>
        <v>В.к.  88  кг</v>
      </c>
      <c r="S86" s="311"/>
      <c r="T86" s="311"/>
      <c r="U86" s="311"/>
    </row>
    <row r="87" ht="12.75" hidden="1" customHeight="1">
      <c r="A87" s="328" t="s">
        <v>224</v>
      </c>
      <c r="B87" s="329" t="s">
        <v>8</v>
      </c>
      <c r="C87" s="333" t="s">
        <v>9</v>
      </c>
      <c r="D87" s="336" t="s">
        <v>225</v>
      </c>
      <c r="E87" s="337" t="s">
        <v>226</v>
      </c>
      <c r="F87" s="128"/>
      <c r="G87" s="333" t="s">
        <v>227</v>
      </c>
      <c r="H87" s="334" t="s">
        <v>228</v>
      </c>
      <c r="I87" s="333" t="s">
        <v>229</v>
      </c>
      <c r="J87" s="335" t="s">
        <v>230</v>
      </c>
      <c r="L87" s="328" t="s">
        <v>224</v>
      </c>
      <c r="M87" s="329" t="s">
        <v>8</v>
      </c>
      <c r="N87" s="333" t="s">
        <v>9</v>
      </c>
      <c r="O87" s="336" t="s">
        <v>225</v>
      </c>
      <c r="P87" s="338" t="s">
        <v>226</v>
      </c>
      <c r="Q87" s="128"/>
      <c r="R87" s="334" t="s">
        <v>227</v>
      </c>
      <c r="S87" s="334" t="s">
        <v>228</v>
      </c>
      <c r="T87" s="335" t="s">
        <v>229</v>
      </c>
      <c r="U87" s="334" t="s">
        <v>230</v>
      </c>
    </row>
    <row r="88" ht="13.5" hidden="1" customHeight="1">
      <c r="A88" s="223"/>
      <c r="B88" s="223"/>
      <c r="C88" s="223"/>
      <c r="D88" s="223"/>
      <c r="E88" s="224"/>
      <c r="F88" s="225"/>
      <c r="G88" s="223"/>
      <c r="H88" s="223"/>
      <c r="I88" s="223"/>
      <c r="J88" s="226"/>
      <c r="L88" s="223"/>
      <c r="M88" s="223"/>
      <c r="N88" s="223"/>
      <c r="O88" s="223"/>
      <c r="P88" s="224"/>
      <c r="Q88" s="225"/>
      <c r="R88" s="223"/>
      <c r="S88" s="223"/>
      <c r="T88" s="226"/>
      <c r="U88" s="87"/>
    </row>
    <row r="89" ht="12.75" hidden="1" customHeight="1">
      <c r="A89" s="306">
        <v>1.0</v>
      </c>
      <c r="B89" s="323" t="str">
        <f>'пр.хода'!I6</f>
        <v/>
      </c>
      <c r="C89" s="350" t="str">
        <f>IFERROR(VLOOKUP(B89,'пр.взв'!$D$6:$Q$35,2,0),"")</f>
        <v/>
      </c>
      <c r="D89" s="308" t="str">
        <f>IFERROR(VLOOKUP(B89,'пр.взв'!$D$6:$Q$35,5,0),"")</f>
        <v/>
      </c>
      <c r="E89" s="351" t="str">
        <f>IFERROR(VLOOKUP(B89,'пр.взв'!$D$6:$Q$35,6,0),"")</f>
        <v/>
      </c>
      <c r="F89" s="352" t="str">
        <f>IFERROR(VLOOKUP(B89,'пр.взв'!$D$6:$Q$35,8,0),"")</f>
        <v/>
      </c>
      <c r="G89" s="305"/>
      <c r="H89" s="311"/>
      <c r="I89" s="311"/>
      <c r="J89" s="305"/>
      <c r="L89" s="300">
        <v>3.0</v>
      </c>
      <c r="M89" s="324" t="str">
        <f>'пр.хода'!J91</f>
        <v/>
      </c>
      <c r="N89" s="350" t="str">
        <f>IFERROR(VLOOKUP(M89,'пр.взв'!$D$6:$Q$35,2,0),"")</f>
        <v/>
      </c>
      <c r="O89" s="308" t="str">
        <f>IFERROR(VLOOKUP(M89,'пр.взв'!$D$6:$Q$35,5,0),"")</f>
        <v/>
      </c>
      <c r="P89" s="351" t="str">
        <f>IFERROR(VLOOKUP(M89,'пр.взв'!$D$6:$Q$35,6,0),"")</f>
        <v/>
      </c>
      <c r="Q89" s="352" t="str">
        <f>IFERROR(VLOOKUP(M89,'пр.взв'!$D$6:$Q$35,8,0),"")</f>
        <v/>
      </c>
      <c r="R89" s="311"/>
      <c r="S89" s="311"/>
      <c r="T89" s="311"/>
      <c r="U89" s="305"/>
    </row>
    <row r="90" ht="12.75" hidden="1" customHeight="1">
      <c r="A90" s="87"/>
      <c r="B90" s="353" t="str">
        <f>'пр.хода'!I10</f>
        <v/>
      </c>
      <c r="C90" s="320" t="str">
        <f>IFERROR(VLOOKUP(B90,'пр.взв'!$D$6:$Q$35,2,0),"")</f>
        <v/>
      </c>
      <c r="D90" s="320" t="str">
        <f>IFERROR(VLOOKUP(B90,'пр.взв'!$D$6:$Q$35,5,0),"")</f>
        <v/>
      </c>
      <c r="E90" s="354" t="str">
        <f>IFERROR(VLOOKUP(B90,'пр.взв'!$D$6:$Q$35,6,0),"")</f>
        <v/>
      </c>
      <c r="F90" s="355" t="str">
        <f>IFERROR(VLOOKUP(B90,'пр.взв'!$D$6:$Q$35,8,0),"")</f>
        <v/>
      </c>
      <c r="G90" s="320"/>
      <c r="H90" s="320"/>
      <c r="I90" s="320"/>
      <c r="J90" s="320"/>
      <c r="L90" s="87"/>
      <c r="M90" s="326" t="str">
        <f>'пр.хода'!J95</f>
        <v/>
      </c>
      <c r="N90" s="320" t="str">
        <f>IFERROR(VLOOKUP(M90,'пр.взв'!$D$6:$Q$35,2,0),"")</f>
        <v/>
      </c>
      <c r="O90" s="320" t="str">
        <f>IFERROR(VLOOKUP(M90,'пр.взв'!$D$6:$Q$35,5,0),"")</f>
        <v/>
      </c>
      <c r="P90" s="354" t="str">
        <f>IFERROR(VLOOKUP(M90,'пр.взв'!$D$6:$Q$35,6,0),"")</f>
        <v/>
      </c>
      <c r="Q90" s="355" t="str">
        <f>IFERROR(VLOOKUP(M90,'пр.взв'!$D$6:$Q$35,8,0),"")</f>
        <v/>
      </c>
      <c r="R90" s="320"/>
      <c r="S90" s="320"/>
      <c r="T90" s="320"/>
      <c r="U90" s="305"/>
    </row>
    <row r="91" ht="12.75" hidden="1" customHeight="1">
      <c r="A91" s="306">
        <v>2.0</v>
      </c>
      <c r="B91" s="323" t="str">
        <f>'пр.хода'!J17</f>
        <v/>
      </c>
      <c r="C91" s="350" t="str">
        <f>IFERROR(VLOOKUP(B91,'пр.взв'!$D$6:$Q$35,2,0),"")</f>
        <v/>
      </c>
      <c r="D91" s="308" t="str">
        <f>IFERROR(VLOOKUP(B91,'пр.взв'!$D$6:$Q$35,5,0),"")</f>
        <v/>
      </c>
      <c r="E91" s="351" t="str">
        <f>IFERROR(VLOOKUP(B91,'пр.взв'!$D$6:$Q$35,6,0),"")</f>
        <v/>
      </c>
      <c r="F91" s="352" t="str">
        <f>IFERROR(VLOOKUP(B91,'пр.взв'!$D$6:$Q$35,8,0),"")</f>
        <v/>
      </c>
      <c r="G91" s="305"/>
      <c r="H91" s="311"/>
      <c r="I91" s="311"/>
      <c r="J91" s="305"/>
      <c r="L91" s="300">
        <v>4.0</v>
      </c>
      <c r="M91" s="324" t="str">
        <f>'пр.хода'!I102</f>
        <v/>
      </c>
      <c r="N91" s="350" t="str">
        <f>IFERROR(VLOOKUP(M91,'пр.взв'!$D$6:$Q$35,2,0),"")</f>
        <v/>
      </c>
      <c r="O91" s="308" t="str">
        <f>IFERROR(VLOOKUP(M91,'пр.взв'!$D$6:$Q$35,5,0),"")</f>
        <v/>
      </c>
      <c r="P91" s="351" t="str">
        <f>IFERROR(VLOOKUP(M91,'пр.взв'!$D$6:$Q$35,6,0),"")</f>
        <v/>
      </c>
      <c r="Q91" s="352" t="str">
        <f>IFERROR(VLOOKUP(M91,'пр.взв'!$D$6:$Q$35,8,0),"")</f>
        <v/>
      </c>
      <c r="R91" s="311"/>
      <c r="S91" s="311"/>
      <c r="T91" s="311"/>
      <c r="U91" s="305"/>
    </row>
    <row r="92" ht="12.75" hidden="1" customHeight="1">
      <c r="A92" s="223"/>
      <c r="B92" s="353" t="str">
        <f>'пр.хода'!J21</f>
        <v/>
      </c>
      <c r="C92" s="320" t="str">
        <f>IFERROR(VLOOKUP(B92,'пр.взв'!$D$6:$Q$35,2,0),"")</f>
        <v/>
      </c>
      <c r="D92" s="320" t="str">
        <f>IFERROR(VLOOKUP(B92,'пр.взв'!$D$6:$Q$35,5,0),"")</f>
        <v/>
      </c>
      <c r="E92" s="354" t="str">
        <f>IFERROR(VLOOKUP(B92,'пр.взв'!$D$6:$Q$35,6,0),"")</f>
        <v/>
      </c>
      <c r="F92" s="355" t="str">
        <f>IFERROR(VLOOKUP(B92,'пр.взв'!$D$6:$Q$35,8,0),"")</f>
        <v/>
      </c>
      <c r="G92" s="320"/>
      <c r="H92" s="320"/>
      <c r="I92" s="320"/>
      <c r="J92" s="320"/>
      <c r="L92" s="87"/>
      <c r="M92" s="326" t="str">
        <f>'пр.хода'!I106</f>
        <v/>
      </c>
      <c r="N92" s="320" t="str">
        <f>IFERROR(VLOOKUP(M92,'пр.взв'!$D$6:$Q$35,2,0),"")</f>
        <v/>
      </c>
      <c r="O92" s="320" t="str">
        <f>IFERROR(VLOOKUP(M92,'пр.взв'!$D$6:$Q$35,5,0),"")</f>
        <v/>
      </c>
      <c r="P92" s="354" t="str">
        <f>IFERROR(VLOOKUP(M92,'пр.взв'!$D$6:$Q$35,6,0),"")</f>
        <v/>
      </c>
      <c r="Q92" s="355" t="str">
        <f>IFERROR(VLOOKUP(M92,'пр.взв'!$D$6:$Q$35,8,0),"")</f>
        <v/>
      </c>
      <c r="R92" s="320"/>
      <c r="S92" s="320"/>
      <c r="T92" s="320"/>
      <c r="U92" s="305"/>
    </row>
    <row r="93" ht="12.75" hidden="1" customHeight="1">
      <c r="A93" s="345" t="s">
        <v>242</v>
      </c>
      <c r="L93" s="345" t="s">
        <v>242</v>
      </c>
    </row>
    <row r="94" ht="12.75" hidden="1" customHeight="1">
      <c r="A94" s="306">
        <v>5.0</v>
      </c>
      <c r="B94" s="323" t="str">
        <f>'пр.хода'!M8</f>
        <v/>
      </c>
      <c r="C94" s="350" t="str">
        <f>IFERROR(VLOOKUP(B94,'пр.взв'!$D$6:$Q$35,2,0),"")</f>
        <v/>
      </c>
      <c r="D94" s="308" t="str">
        <f>IFERROR(VLOOKUP(B94,'пр.взв'!$D$6:$Q$35,5,0),"")</f>
        <v/>
      </c>
      <c r="E94" s="351" t="str">
        <f>IFERROR(VLOOKUP(B94,'пр.взв'!$D$6:$Q$35,6,0),"")</f>
        <v/>
      </c>
      <c r="F94" s="352" t="str">
        <f>IFERROR(VLOOKUP(B94,'пр.взв'!$D$6:$Q$35,8,0),"")</f>
        <v/>
      </c>
      <c r="G94" s="305"/>
      <c r="H94" s="311"/>
      <c r="I94" s="311"/>
      <c r="J94" s="305"/>
      <c r="L94" s="300">
        <v>7.0</v>
      </c>
      <c r="M94" s="324" t="str">
        <f>'пр.хода'!N89</f>
        <v/>
      </c>
      <c r="N94" s="350" t="str">
        <f>IFERROR(VLOOKUP(M94,'пр.взв'!$D$6:$Q$35,2,0),"")</f>
        <v/>
      </c>
      <c r="O94" s="308" t="str">
        <f>IFERROR(VLOOKUP(M94,'пр.взв'!$D$6:$Q$35,5,0),"")</f>
        <v/>
      </c>
      <c r="P94" s="351" t="str">
        <f>IFERROR(VLOOKUP(M94,'пр.взв'!$D$6:$Q$35,6,0),"")</f>
        <v/>
      </c>
      <c r="Q94" s="352" t="str">
        <f>IFERROR(VLOOKUP(M94,'пр.взв'!$D$6:$Q$35,8,0),"")</f>
        <v/>
      </c>
      <c r="R94" s="311"/>
      <c r="S94" s="311"/>
      <c r="T94" s="311"/>
      <c r="U94" s="305"/>
    </row>
    <row r="95" ht="12.75" hidden="1" customHeight="1">
      <c r="A95" s="223"/>
      <c r="B95" s="353" t="str">
        <f>'пр.хода'!M12</f>
        <v/>
      </c>
      <c r="C95" s="320" t="str">
        <f>IFERROR(VLOOKUP(B95,'пр.взв'!$D$6:$Q$35,2,0),"")</f>
        <v/>
      </c>
      <c r="D95" s="320" t="str">
        <f>IFERROR(VLOOKUP(B95,'пр.взв'!$D$6:$Q$35,5,0),"")</f>
        <v/>
      </c>
      <c r="E95" s="354" t="str">
        <f>IFERROR(VLOOKUP(B95,'пр.взв'!$D$6:$Q$35,6,0),"")</f>
        <v/>
      </c>
      <c r="F95" s="355" t="str">
        <f>IFERROR(VLOOKUP(B95,'пр.взв'!$D$6:$Q$35,8,0),"")</f>
        <v/>
      </c>
      <c r="G95" s="320"/>
      <c r="H95" s="320"/>
      <c r="I95" s="320"/>
      <c r="J95" s="320"/>
      <c r="L95" s="87"/>
      <c r="M95" s="326" t="str">
        <f>'пр.хода'!N93</f>
        <v/>
      </c>
      <c r="N95" s="320" t="str">
        <f>IFERROR(VLOOKUP(M95,'пр.взв'!$D$6:$Q$35,2,0),"")</f>
        <v/>
      </c>
      <c r="O95" s="320" t="str">
        <f>IFERROR(VLOOKUP(M95,'пр.взв'!$D$6:$Q$35,5,0),"")</f>
        <v/>
      </c>
      <c r="P95" s="354" t="str">
        <f>IFERROR(VLOOKUP(M95,'пр.взв'!$D$6:$Q$35,6,0),"")</f>
        <v/>
      </c>
      <c r="Q95" s="355" t="str">
        <f>IFERROR(VLOOKUP(M95,'пр.взв'!$D$6:$Q$35,8,0),"")</f>
        <v/>
      </c>
      <c r="R95" s="320"/>
      <c r="S95" s="320"/>
      <c r="T95" s="320"/>
      <c r="U95" s="305"/>
    </row>
    <row r="96" ht="12.75" hidden="1" customHeight="1">
      <c r="A96" s="306">
        <v>6.0</v>
      </c>
      <c r="B96" s="323" t="str">
        <f>'пр.хода'!N19</f>
        <v/>
      </c>
      <c r="C96" s="350" t="str">
        <f>IFERROR(VLOOKUP(B96,'пр.взв'!$D$6:$Q$35,2,0),"")</f>
        <v/>
      </c>
      <c r="D96" s="308" t="str">
        <f>IFERROR(VLOOKUP(B96,'пр.взв'!$D$6:$Q$35,5,0),"")</f>
        <v/>
      </c>
      <c r="E96" s="351" t="str">
        <f>IFERROR(VLOOKUP(B96,'пр.взв'!$D$6:$Q$35,6,0),"")</f>
        <v/>
      </c>
      <c r="F96" s="352" t="str">
        <f>IFERROR(VLOOKUP(B96,'пр.взв'!$D$6:$Q$35,8,0),"")</f>
        <v/>
      </c>
      <c r="G96" s="305"/>
      <c r="H96" s="311"/>
      <c r="I96" s="311"/>
      <c r="J96" s="305"/>
      <c r="L96" s="300">
        <v>8.0</v>
      </c>
      <c r="M96" s="324" t="str">
        <f>'пр.хода'!M100</f>
        <v/>
      </c>
      <c r="N96" s="350" t="str">
        <f>IFERROR(VLOOKUP(M96,'пр.взв'!$D$6:$Q$35,2,0),"")</f>
        <v/>
      </c>
      <c r="O96" s="308" t="str">
        <f>IFERROR(VLOOKUP(M96,'пр.взв'!$D$6:$Q$35,5,0),"")</f>
        <v/>
      </c>
      <c r="P96" s="351" t="str">
        <f>IFERROR(VLOOKUP(M96,'пр.взв'!$D$6:$Q$35,6,0),"")</f>
        <v/>
      </c>
      <c r="Q96" s="352" t="str">
        <f>IFERROR(VLOOKUP(M96,'пр.взв'!$D$6:$Q$35,8,0),"")</f>
        <v/>
      </c>
      <c r="R96" s="311"/>
      <c r="S96" s="311"/>
      <c r="T96" s="311"/>
      <c r="U96" s="305"/>
    </row>
    <row r="97" ht="12.75" hidden="1" customHeight="1">
      <c r="A97" s="223"/>
      <c r="B97" s="353" t="str">
        <f>'пр.хода'!N23</f>
        <v/>
      </c>
      <c r="C97" s="320" t="str">
        <f>IFERROR(VLOOKUP(B97,'пр.взв'!$D$6:$Q$35,2,0),"")</f>
        <v/>
      </c>
      <c r="D97" s="320" t="str">
        <f>IFERROR(VLOOKUP(B97,'пр.взв'!$D$6:$Q$35,5,0),"")</f>
        <v/>
      </c>
      <c r="E97" s="354" t="str">
        <f>IFERROR(VLOOKUP(B97,'пр.взв'!$D$6:$Q$35,6,0),"")</f>
        <v/>
      </c>
      <c r="F97" s="355" t="str">
        <f>IFERROR(VLOOKUP(B97,'пр.взв'!$D$6:$Q$35,8,0),"")</f>
        <v/>
      </c>
      <c r="G97" s="320"/>
      <c r="H97" s="320"/>
      <c r="I97" s="320"/>
      <c r="J97" s="320"/>
      <c r="L97" s="87"/>
      <c r="M97" s="326" t="str">
        <f>'пр.хода'!M104</f>
        <v/>
      </c>
      <c r="N97" s="320" t="str">
        <f>IFERROR(VLOOKUP(M97,'пр.взв'!$D$6:$Q$35,2,0),"")</f>
        <v/>
      </c>
      <c r="O97" s="320" t="str">
        <f>IFERROR(VLOOKUP(M97,'пр.взв'!$D$6:$Q$35,5,0),"")</f>
        <v/>
      </c>
      <c r="P97" s="354" t="str">
        <f>IFERROR(VLOOKUP(M97,'пр.взв'!$D$6:$Q$35,6,0),"")</f>
        <v/>
      </c>
      <c r="Q97" s="355" t="str">
        <f>IFERROR(VLOOKUP(M97,'пр.взв'!$D$6:$Q$35,8,0),"")</f>
        <v/>
      </c>
      <c r="R97" s="320"/>
      <c r="S97" s="320"/>
      <c r="T97" s="320"/>
      <c r="U97" s="305"/>
    </row>
    <row r="98" ht="12.75" hidden="1" customHeight="1">
      <c r="A98" s="345" t="s">
        <v>243</v>
      </c>
      <c r="L98" s="345" t="s">
        <v>243</v>
      </c>
    </row>
    <row r="99" ht="12.75" hidden="1" customHeight="1">
      <c r="A99" s="306">
        <v>9.0</v>
      </c>
      <c r="B99" s="323" t="str">
        <f>'пр.хода'!Q10</f>
        <v/>
      </c>
      <c r="C99" s="350" t="str">
        <f>IFERROR(VLOOKUP(B99,'пр.взв'!$D$6:$Q$35,2,0),"")</f>
        <v/>
      </c>
      <c r="D99" s="308" t="str">
        <f>IFERROR(VLOOKUP(B99,'пр.взв'!$D$6:$Q$35,5,0),"")</f>
        <v/>
      </c>
      <c r="E99" s="351" t="str">
        <f>IFERROR(VLOOKUP(B99,'пр.взв'!$D$6:$Q$35,6,0),"")</f>
        <v/>
      </c>
      <c r="F99" s="352" t="str">
        <f>IFERROR(VLOOKUP(B99,'пр.взв'!$D$6:$Q$35,8,0),"")</f>
        <v/>
      </c>
      <c r="G99" s="305"/>
      <c r="H99" s="311"/>
      <c r="I99" s="311"/>
      <c r="J99" s="305"/>
      <c r="L99" s="300">
        <v>10.0</v>
      </c>
      <c r="M99" s="324" t="str">
        <f>'пр.хода'!R91</f>
        <v/>
      </c>
      <c r="N99" s="350" t="str">
        <f>IFERROR(VLOOKUP(M99,'пр.взв'!$D$6:$Q$35,2,0),"")</f>
        <v/>
      </c>
      <c r="O99" s="308" t="str">
        <f>IFERROR(VLOOKUP(M99,'пр.взв'!$D$6:$Q$35,5,0),"")</f>
        <v/>
      </c>
      <c r="P99" s="351" t="str">
        <f>IFERROR(VLOOKUP(M99,'пр.взв'!$D$6:$Q$35,6,0),"")</f>
        <v/>
      </c>
      <c r="Q99" s="352" t="str">
        <f>IFERROR(VLOOKUP(M99,'пр.взв'!$D$6:$Q$35,8,0),"")</f>
        <v/>
      </c>
      <c r="R99" s="311"/>
      <c r="S99" s="311"/>
      <c r="T99" s="311"/>
      <c r="U99" s="305"/>
    </row>
    <row r="100" ht="12.75" hidden="1" customHeight="1">
      <c r="A100" s="223"/>
      <c r="B100" s="353" t="str">
        <f>'пр.хода'!R21</f>
        <v/>
      </c>
      <c r="C100" s="320" t="str">
        <f>IFERROR(VLOOKUP(B100,'пр.взв'!$D$6:$Q$35,2,0),"")</f>
        <v/>
      </c>
      <c r="D100" s="320" t="str">
        <f>IFERROR(VLOOKUP(B100,'пр.взв'!$D$6:$Q$35,5,0),"")</f>
        <v/>
      </c>
      <c r="E100" s="354" t="str">
        <f>IFERROR(VLOOKUP(B100,'пр.взв'!$D$6:$Q$35,6,0),"")</f>
        <v/>
      </c>
      <c r="F100" s="355" t="str">
        <f>IFERROR(VLOOKUP(B100,'пр.взв'!$D$6:$Q$35,8,0),"")</f>
        <v/>
      </c>
      <c r="G100" s="320"/>
      <c r="H100" s="320"/>
      <c r="I100" s="320"/>
      <c r="J100" s="320"/>
      <c r="L100" s="87"/>
      <c r="M100" s="326" t="str">
        <f>'пр.хода'!Q102</f>
        <v/>
      </c>
      <c r="N100" s="320" t="str">
        <f>IFERROR(VLOOKUP(M100,'пр.взв'!$D$6:$Q$35,2,0),"")</f>
        <v/>
      </c>
      <c r="O100" s="320" t="str">
        <f>IFERROR(VLOOKUP(M100,'пр.взв'!$D$6:$Q$35,5,0),"")</f>
        <v/>
      </c>
      <c r="P100" s="354" t="str">
        <f>IFERROR(VLOOKUP(M100,'пр.взв'!$D$6:$Q$35,6,0),"")</f>
        <v/>
      </c>
      <c r="Q100" s="355" t="str">
        <f>IFERROR(VLOOKUP(M100,'пр.взв'!$D$6:$Q$35,8,0),"")</f>
        <v/>
      </c>
      <c r="R100" s="320"/>
      <c r="S100" s="320"/>
      <c r="T100" s="320"/>
      <c r="U100" s="305"/>
    </row>
    <row r="101" ht="12.75" hidden="1" customHeight="1">
      <c r="A101" s="28"/>
      <c r="B101" s="36"/>
      <c r="C101" s="356" t="s">
        <v>244</v>
      </c>
      <c r="D101" s="28"/>
      <c r="E101" s="348"/>
      <c r="F101" s="357"/>
      <c r="G101" s="28"/>
      <c r="H101" s="28"/>
      <c r="I101" s="28"/>
      <c r="J101" s="28"/>
      <c r="L101" s="28"/>
      <c r="M101" s="36"/>
      <c r="N101" s="356" t="s">
        <v>244</v>
      </c>
      <c r="O101" s="28"/>
      <c r="P101" s="348"/>
      <c r="Q101" s="357"/>
      <c r="R101" s="358"/>
      <c r="S101" s="358"/>
      <c r="T101" s="358"/>
      <c r="U101" s="358"/>
    </row>
    <row r="102" ht="12.75" hidden="1" customHeight="1">
      <c r="A102" s="28"/>
      <c r="B102" s="36"/>
      <c r="C102" s="359" t="s">
        <v>245</v>
      </c>
      <c r="D102" s="360" t="str">
        <f>'пр.взв'!$D$4</f>
        <v/>
      </c>
      <c r="E102" s="361"/>
      <c r="F102" s="362"/>
      <c r="G102" s="28"/>
      <c r="H102" s="28"/>
      <c r="I102" s="28"/>
      <c r="J102" s="28"/>
      <c r="L102" s="28"/>
      <c r="M102" s="36"/>
      <c r="N102" s="359" t="s">
        <v>245</v>
      </c>
      <c r="O102" s="360" t="str">
        <f>'пр.взв'!$D$4</f>
        <v/>
      </c>
      <c r="P102" s="361"/>
      <c r="Q102" s="362"/>
      <c r="R102" s="358"/>
      <c r="S102" s="358"/>
      <c r="T102" s="358"/>
      <c r="U102" s="358"/>
    </row>
    <row r="103" ht="12.75" hidden="1" customHeight="1">
      <c r="A103" s="363"/>
      <c r="B103" s="364" t="str">
        <f>'пр.хода'!Q15</f>
        <v/>
      </c>
      <c r="C103" s="305" t="str">
        <f>IFERROR(VLOOKUP(B103,'пр.взв'!$B$7:$H$72,2,0),"")</f>
        <v/>
      </c>
      <c r="D103" s="305" t="str">
        <f>IFERROR(VLOOKUP(B103,'пр.взв'!$B$7:$H$72,3,0),"")</f>
        <v/>
      </c>
      <c r="E103" s="348" t="str">
        <f>IFERROR(VLOOKUP(B103,'пр.взв'!$B$7:$H$72,4,0),"")</f>
        <v/>
      </c>
      <c r="F103" s="349" t="str">
        <f>IFERROR(VLOOKUP(B103,'пр.взв'!$B$7:$H$72,5,0),"")</f>
        <v/>
      </c>
      <c r="G103" s="305"/>
      <c r="H103" s="311"/>
      <c r="I103" s="311"/>
      <c r="J103" s="359"/>
      <c r="L103" s="363"/>
      <c r="M103" s="364" t="str">
        <f>'пр.хода'!Q15</f>
        <v/>
      </c>
      <c r="N103" s="305" t="str">
        <f>IFERROR(VLOOKUP(M103,'пр.взв'!$B$7:$H$72,2,0),"")</f>
        <v/>
      </c>
      <c r="O103" s="305" t="str">
        <f>IFERROR(VLOOKUP(M103,'пр.взв'!$B$7:$H$72,3,0),"")</f>
        <v/>
      </c>
      <c r="P103" s="348" t="str">
        <f>IFERROR(VLOOKUP(M103,'пр.взв'!$B$7:$H$72,4,0),"")</f>
        <v/>
      </c>
      <c r="Q103" s="349" t="str">
        <f>IFERROR(VLOOKUP(M103,'пр.взв'!$B$7:$H$72,5,0),"")</f>
        <v/>
      </c>
      <c r="R103" s="358"/>
      <c r="S103" s="358"/>
      <c r="T103" s="358"/>
      <c r="U103" s="358"/>
    </row>
    <row r="104" ht="12.75" hidden="1" customHeight="1">
      <c r="A104" s="365"/>
      <c r="B104" s="364" t="str">
        <f>'пр.хода'!Q21</f>
        <v/>
      </c>
      <c r="C104" s="305" t="str">
        <f>IFERROR(VLOOKUP(B104,'пр.взв'!$B$7:$H$72,2,0),"")</f>
        <v/>
      </c>
      <c r="D104" s="305" t="str">
        <f>IFERROR(VLOOKUP(B104,'пр.взв'!$B$7:$H$72,3,0),"")</f>
        <v/>
      </c>
      <c r="E104" s="366" t="str">
        <f>IFERROR(VLOOKUP(B104,'пр.взв'!$B$7:$H$72,4,0),"")</f>
        <v/>
      </c>
      <c r="F104" s="349" t="str">
        <f>IFERROR(VLOOKUP(B104,'пр.взв'!$B$7:$H$72,5,0),"")</f>
        <v/>
      </c>
      <c r="G104" s="305"/>
      <c r="H104" s="359"/>
      <c r="I104" s="359"/>
      <c r="J104" s="359"/>
      <c r="L104" s="365"/>
      <c r="M104" s="364" t="str">
        <f>'пр.хода'!Q21</f>
        <v/>
      </c>
      <c r="N104" s="305" t="str">
        <f>IFERROR(VLOOKUP(M104,'пр.взв'!$B$7:$H$72,2,0),"")</f>
        <v/>
      </c>
      <c r="O104" s="305" t="str">
        <f>IFERROR(VLOOKUP(M104,'пр.взв'!$B$7:$H$72,3,0),"")</f>
        <v/>
      </c>
      <c r="P104" s="366" t="str">
        <f>IFERROR(VLOOKUP(M104,'пр.взв'!$B$7:$H$72,4,0),"")</f>
        <v/>
      </c>
      <c r="Q104" s="349" t="str">
        <f>IFERROR(VLOOKUP(M104,'пр.взв'!$B$7:$H$72,5,0),"")</f>
        <v/>
      </c>
      <c r="R104" s="358"/>
      <c r="S104" s="358"/>
      <c r="T104" s="358"/>
      <c r="U104" s="358"/>
    </row>
    <row r="105" ht="12.75" hidden="1" customHeight="1">
      <c r="A105" s="8"/>
      <c r="B105" s="6"/>
      <c r="C105" s="367" t="s">
        <v>246</v>
      </c>
      <c r="D105" s="8"/>
      <c r="E105" s="368"/>
      <c r="F105" s="369"/>
      <c r="G105" s="8"/>
      <c r="H105" s="8"/>
      <c r="I105" s="8"/>
      <c r="J105" s="8"/>
      <c r="L105" s="8"/>
      <c r="M105" s="6"/>
      <c r="N105" s="367" t="s">
        <v>246</v>
      </c>
      <c r="O105" s="8"/>
      <c r="P105" s="368"/>
      <c r="Q105" s="369"/>
      <c r="R105" s="358"/>
      <c r="S105" s="358"/>
      <c r="T105" s="358"/>
      <c r="U105" s="358"/>
    </row>
    <row r="106" ht="12.75" hidden="1" customHeight="1">
      <c r="A106" s="28"/>
      <c r="B106" s="36"/>
      <c r="C106" s="359" t="s">
        <v>247</v>
      </c>
      <c r="D106" s="370" t="str">
        <f>'пр.взв'!$D$4</f>
        <v/>
      </c>
      <c r="E106" s="361"/>
      <c r="F106" s="362"/>
      <c r="G106" s="28"/>
      <c r="H106" s="28"/>
      <c r="I106" s="28"/>
      <c r="J106" s="28"/>
      <c r="L106" s="28"/>
      <c r="M106" s="36"/>
      <c r="N106" s="359" t="s">
        <v>247</v>
      </c>
      <c r="O106" s="370" t="str">
        <f>'пр.взв'!$D$4</f>
        <v/>
      </c>
      <c r="P106" s="361"/>
      <c r="Q106" s="362"/>
      <c r="R106" s="358"/>
      <c r="S106" s="358"/>
      <c r="T106" s="358"/>
      <c r="U106" s="358"/>
    </row>
    <row r="107" ht="12.75" hidden="1" customHeight="1">
      <c r="A107" s="363"/>
      <c r="B107" s="364" t="str">
        <f>'пр.хода'!Q64</f>
        <v/>
      </c>
      <c r="C107" s="305" t="str">
        <f>IFERROR(VLOOKUP(B107,'пр.взв'!$B$7:$H$72,2,0),"")</f>
        <v/>
      </c>
      <c r="D107" s="305" t="str">
        <f>IFERROR(VLOOKUP(B107,'пр.взв'!$B$7:$H$72,3,0),"")</f>
        <v/>
      </c>
      <c r="E107" s="348" t="str">
        <f>IFERROR(VLOOKUP(B107,'пр.взв'!$B$7:$H$72,4,0),"")</f>
        <v/>
      </c>
      <c r="F107" s="349" t="str">
        <f>IFERROR(VLOOKUP(B107,'пр.взв'!$B$7:$H$72,5,0),"")</f>
        <v/>
      </c>
      <c r="G107" s="305"/>
      <c r="H107" s="311"/>
      <c r="I107" s="311"/>
      <c r="J107" s="359"/>
      <c r="L107" s="363"/>
      <c r="M107" s="364" t="str">
        <f>'пр.хода'!Q64</f>
        <v/>
      </c>
      <c r="N107" s="305" t="str">
        <f>IFERROR(VLOOKUP(M107,'пр.взв'!$B$7:$H$72,2,0),"")</f>
        <v/>
      </c>
      <c r="O107" s="305" t="str">
        <f>IFERROR(VLOOKUP(M107,'пр.взв'!$B$7:$H$72,3,0),"")</f>
        <v/>
      </c>
      <c r="P107" s="348" t="str">
        <f>IFERROR(VLOOKUP(M107,'пр.взв'!$B$7:$H$72,4,0),"")</f>
        <v/>
      </c>
      <c r="Q107" s="349" t="str">
        <f>IFERROR(VLOOKUP(M107,'пр.взв'!$B$7:$H$72,5,0),"")</f>
        <v/>
      </c>
      <c r="R107" s="358"/>
      <c r="S107" s="358"/>
      <c r="T107" s="358"/>
      <c r="U107" s="358"/>
    </row>
    <row r="108" ht="12.75" hidden="1" customHeight="1">
      <c r="A108" s="365"/>
      <c r="B108" s="364" t="str">
        <f>'пр.хода'!Q69</f>
        <v/>
      </c>
      <c r="C108" s="305" t="str">
        <f>IFERROR(VLOOKUP(B108,'пр.взв'!$B$7:$H$72,2,0),"")</f>
        <v/>
      </c>
      <c r="D108" s="305" t="str">
        <f>IFERROR(VLOOKUP(B108,'пр.взв'!$B$7:$H$72,3,0),"")</f>
        <v/>
      </c>
      <c r="E108" s="366" t="str">
        <f>IFERROR(VLOOKUP(B108,'пр.взв'!$B$7:$H$72,4,0),"")</f>
        <v/>
      </c>
      <c r="F108" s="349" t="str">
        <f>IFERROR(VLOOKUP(B108,'пр.взв'!$B$7:$H$72,5,0),"")</f>
        <v/>
      </c>
      <c r="G108" s="305"/>
      <c r="H108" s="359"/>
      <c r="I108" s="359"/>
      <c r="J108" s="359"/>
      <c r="L108" s="365"/>
      <c r="M108" s="364" t="str">
        <f>'пр.хода'!Q69</f>
        <v/>
      </c>
      <c r="N108" s="305" t="str">
        <f>IFERROR(VLOOKUP(M108,'пр.взв'!$B$7:$H$72,2,0),"")</f>
        <v/>
      </c>
      <c r="O108" s="305" t="str">
        <f>IFERROR(VLOOKUP(M108,'пр.взв'!$B$7:$H$72,3,0),"")</f>
        <v/>
      </c>
      <c r="P108" s="366" t="str">
        <f>IFERROR(VLOOKUP(M108,'пр.взв'!$B$7:$H$72,4,0),"")</f>
        <v/>
      </c>
      <c r="Q108" s="349" t="str">
        <f>IFERROR(VLOOKUP(M108,'пр.взв'!$B$7:$H$72,5,0),"")</f>
        <v/>
      </c>
      <c r="R108" s="358"/>
      <c r="S108" s="358"/>
      <c r="T108" s="358"/>
      <c r="U108" s="358"/>
    </row>
    <row r="109" ht="12.75" customHeight="1">
      <c r="A109" s="28"/>
      <c r="B109" s="36"/>
      <c r="C109" s="371" t="s">
        <v>248</v>
      </c>
      <c r="D109" s="370" t="str">
        <f>'пр.взв'!$D$4</f>
        <v/>
      </c>
      <c r="E109" s="361"/>
      <c r="F109" s="362"/>
      <c r="G109" s="28"/>
      <c r="H109" s="28"/>
      <c r="I109" s="28"/>
      <c r="J109" s="28"/>
      <c r="L109" s="28"/>
      <c r="M109" s="36"/>
      <c r="N109" s="371" t="s">
        <v>248</v>
      </c>
      <c r="O109" s="370" t="str">
        <f>'пр.взв'!$D$4</f>
        <v/>
      </c>
      <c r="P109" s="361"/>
      <c r="Q109" s="362"/>
      <c r="R109" s="358"/>
      <c r="S109" s="358"/>
      <c r="T109" s="358"/>
      <c r="U109" s="358"/>
    </row>
    <row r="110" ht="12.75" customHeight="1">
      <c r="A110" s="363"/>
      <c r="B110" s="364" t="str">
        <f>'пр.хода'!M36</f>
        <v/>
      </c>
      <c r="C110" s="307" t="str">
        <f>IFERROR(VLOOKUP(B110,'пр.взв'!$D$6:$Q$38,2,0),"")</f>
        <v/>
      </c>
      <c r="D110" s="308" t="str">
        <f>IFERROR(VLOOKUP(B110,'пр.взв'!$D$6:$Q$35,5,0),"")</f>
        <v/>
      </c>
      <c r="E110" s="309" t="str">
        <f>IFERROR(VLOOKUP(B110,'пр.взв'!$D$6:$Q$38,6,0),"")</f>
        <v/>
      </c>
      <c r="F110" s="310" t="str">
        <f>IFERROR(VLOOKUP(B110,'пр.взв'!$D$6:$Q$38,8,0),"")</f>
        <v/>
      </c>
      <c r="G110" s="305"/>
      <c r="H110" s="311"/>
      <c r="I110" s="311"/>
      <c r="J110" s="359"/>
      <c r="L110" s="363"/>
      <c r="M110" s="364" t="str">
        <f>'пр.хода'!M36</f>
        <v/>
      </c>
      <c r="N110" s="307" t="str">
        <f>IFERROR(VLOOKUP(M110,'пр.взв'!$D$6:$Q$38,2,0),"")</f>
        <v/>
      </c>
      <c r="O110" s="308" t="str">
        <f>IFERROR(VLOOKUP(M110,'пр.взв'!$D$6:$Q$35,5,0),"")</f>
        <v/>
      </c>
      <c r="P110" s="309" t="str">
        <f>IFERROR(VLOOKUP(M110,'пр.взв'!$D$6:$Q$38,6,0),"")</f>
        <v/>
      </c>
      <c r="Q110" s="310" t="str">
        <f>IFERROR(VLOOKUP(M110,'пр.взв'!$D$6:$Q$38,8,0),"")</f>
        <v/>
      </c>
      <c r="R110" s="358"/>
      <c r="S110" s="358"/>
      <c r="T110" s="358"/>
      <c r="U110" s="358"/>
    </row>
    <row r="111" ht="12.75" customHeight="1">
      <c r="A111" s="365"/>
      <c r="B111" s="364" t="str">
        <f>'пр.хода'!S36</f>
        <v/>
      </c>
      <c r="C111" s="316" t="str">
        <f>IFERROR(VLOOKUP(B111,'пр.взв'!$D$6:$Q$38,2,0),"")</f>
        <v/>
      </c>
      <c r="D111" s="317" t="str">
        <f>IFERROR(VLOOKUP(B111,'пр.взв'!$D$6:$Q$35,5,0),"")</f>
        <v/>
      </c>
      <c r="E111" s="318" t="str">
        <f>IFERROR(VLOOKUP(B111,'пр.взв'!$D$6:$Q$38,6,0),"")</f>
        <v/>
      </c>
      <c r="F111" s="319" t="str">
        <f>IFERROR(VLOOKUP(B111,'пр.взв'!$D$6:$Q$38,8,0),"")</f>
        <v/>
      </c>
      <c r="G111" s="305"/>
      <c r="H111" s="359"/>
      <c r="I111" s="359"/>
      <c r="J111" s="359"/>
      <c r="L111" s="365"/>
      <c r="M111" s="364" t="str">
        <f>'пр.хода'!AD36</f>
        <v/>
      </c>
      <c r="N111" s="316" t="str">
        <f>IFERROR(VLOOKUP(M111,'пр.взв'!$D$6:$Q$38,2,0),"")</f>
        <v/>
      </c>
      <c r="O111" s="317" t="str">
        <f>IFERROR(VLOOKUP(M111,'пр.взв'!$D$6:$Q$35,5,0),"")</f>
        <v/>
      </c>
      <c r="P111" s="318" t="str">
        <f>IFERROR(VLOOKUP(M111,'пр.взв'!$D$6:$Q$38,6,0),"")</f>
        <v/>
      </c>
      <c r="Q111" s="319" t="str">
        <f>IFERROR(VLOOKUP(M111,'пр.взв'!$D$6:$Q$38,8,0),"")</f>
        <v/>
      </c>
      <c r="R111" s="358"/>
      <c r="S111" s="358"/>
      <c r="T111" s="358"/>
      <c r="U111" s="358"/>
    </row>
  </sheetData>
  <mergeCells count="131">
    <mergeCell ref="D58:D59"/>
    <mergeCell ref="E58:F59"/>
    <mergeCell ref="L58:L59"/>
    <mergeCell ref="M58:M59"/>
    <mergeCell ref="N58:N59"/>
    <mergeCell ref="O58:O59"/>
    <mergeCell ref="P58:Q59"/>
    <mergeCell ref="R58:R59"/>
    <mergeCell ref="S58:S59"/>
    <mergeCell ref="T58:T59"/>
    <mergeCell ref="U58:U59"/>
    <mergeCell ref="L60:L61"/>
    <mergeCell ref="L62:L63"/>
    <mergeCell ref="L64:L65"/>
    <mergeCell ref="G69:G70"/>
    <mergeCell ref="H69:H70"/>
    <mergeCell ref="G76:G77"/>
    <mergeCell ref="H76:H77"/>
    <mergeCell ref="A62:A63"/>
    <mergeCell ref="A64:A65"/>
    <mergeCell ref="A66:A67"/>
    <mergeCell ref="A69:A70"/>
    <mergeCell ref="C69:C70"/>
    <mergeCell ref="D69:D70"/>
    <mergeCell ref="E69:F70"/>
    <mergeCell ref="E87:F88"/>
    <mergeCell ref="G87:G88"/>
    <mergeCell ref="H87:H88"/>
    <mergeCell ref="I87:I88"/>
    <mergeCell ref="A71:A72"/>
    <mergeCell ref="A73:A74"/>
    <mergeCell ref="A76:A77"/>
    <mergeCell ref="A78:A79"/>
    <mergeCell ref="A85:J85"/>
    <mergeCell ref="A87:A88"/>
    <mergeCell ref="B87:B88"/>
    <mergeCell ref="J87:J88"/>
    <mergeCell ref="A96:A97"/>
    <mergeCell ref="A99:A100"/>
    <mergeCell ref="C87:C88"/>
    <mergeCell ref="D87:D88"/>
    <mergeCell ref="A89:A90"/>
    <mergeCell ref="A91:A92"/>
    <mergeCell ref="A93:J93"/>
    <mergeCell ref="A94:A95"/>
    <mergeCell ref="A98:J98"/>
    <mergeCell ref="A41:A42"/>
    <mergeCell ref="L41:L42"/>
    <mergeCell ref="A43:A44"/>
    <mergeCell ref="L43:L44"/>
    <mergeCell ref="A45:A46"/>
    <mergeCell ref="L45:L46"/>
    <mergeCell ref="L47:L48"/>
    <mergeCell ref="L49:L50"/>
    <mergeCell ref="L51:L52"/>
    <mergeCell ref="L53:L54"/>
    <mergeCell ref="L55:L56"/>
    <mergeCell ref="B58:B59"/>
    <mergeCell ref="C58:C59"/>
    <mergeCell ref="G58:G59"/>
    <mergeCell ref="H58:H59"/>
    <mergeCell ref="I58:I59"/>
    <mergeCell ref="J58:J59"/>
    <mergeCell ref="A47:A48"/>
    <mergeCell ref="A49:A50"/>
    <mergeCell ref="A51:A52"/>
    <mergeCell ref="A53:A54"/>
    <mergeCell ref="A55:A56"/>
    <mergeCell ref="A58:A59"/>
    <mergeCell ref="A60:A61"/>
    <mergeCell ref="M69:M70"/>
    <mergeCell ref="N69:N70"/>
    <mergeCell ref="O69:O70"/>
    <mergeCell ref="P69:Q70"/>
    <mergeCell ref="R69:R70"/>
    <mergeCell ref="S69:S70"/>
    <mergeCell ref="T69:T70"/>
    <mergeCell ref="U69:U70"/>
    <mergeCell ref="L71:L72"/>
    <mergeCell ref="L73:L74"/>
    <mergeCell ref="B76:B77"/>
    <mergeCell ref="C76:C77"/>
    <mergeCell ref="D76:D77"/>
    <mergeCell ref="E76:F77"/>
    <mergeCell ref="I76:I77"/>
    <mergeCell ref="J76:J77"/>
    <mergeCell ref="L76:L77"/>
    <mergeCell ref="M76:M77"/>
    <mergeCell ref="N76:N77"/>
    <mergeCell ref="O76:O77"/>
    <mergeCell ref="P76:Q77"/>
    <mergeCell ref="R76:R77"/>
    <mergeCell ref="S76:S77"/>
    <mergeCell ref="T76:T77"/>
    <mergeCell ref="U76:U77"/>
    <mergeCell ref="L78:L79"/>
    <mergeCell ref="L85:U85"/>
    <mergeCell ref="L87:L88"/>
    <mergeCell ref="L66:L67"/>
    <mergeCell ref="B69:B70"/>
    <mergeCell ref="I69:I70"/>
    <mergeCell ref="J69:J70"/>
    <mergeCell ref="L69:L70"/>
    <mergeCell ref="L99:L100"/>
    <mergeCell ref="D102:F102"/>
    <mergeCell ref="O102:Q102"/>
    <mergeCell ref="D106:F106"/>
    <mergeCell ref="O106:Q106"/>
    <mergeCell ref="D109:F109"/>
    <mergeCell ref="O109:Q109"/>
    <mergeCell ref="B1:J1"/>
    <mergeCell ref="K1:K111"/>
    <mergeCell ref="M1:U1"/>
    <mergeCell ref="E2:F2"/>
    <mergeCell ref="P2:Q2"/>
    <mergeCell ref="E4:F4"/>
    <mergeCell ref="P4:Q4"/>
    <mergeCell ref="M87:M88"/>
    <mergeCell ref="N87:N88"/>
    <mergeCell ref="O87:O88"/>
    <mergeCell ref="P87:Q88"/>
    <mergeCell ref="R87:R88"/>
    <mergeCell ref="S87:S88"/>
    <mergeCell ref="T87:T88"/>
    <mergeCell ref="U87:U88"/>
    <mergeCell ref="L89:L90"/>
    <mergeCell ref="L91:L92"/>
    <mergeCell ref="L93:U93"/>
    <mergeCell ref="L94:L95"/>
    <mergeCell ref="L96:L97"/>
    <mergeCell ref="L98:U98"/>
  </mergeCells>
  <printOptions horizontalCentered="1"/>
  <pageMargins bottom="0.0" footer="0.0" header="0.0" left="0.0" right="0.0" top="0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4.43"/>
    <col customWidth="1" min="3" max="3" width="22.0"/>
    <col customWidth="1" min="4" max="4" width="8.57"/>
    <col customWidth="1" min="5" max="5" width="6.57"/>
    <col customWidth="1" min="6" max="6" width="14.57"/>
    <col customWidth="1" min="7" max="7" width="25.71"/>
    <col customWidth="1" min="8" max="8" width="5.43"/>
    <col customWidth="1" min="9" max="9" width="6.57"/>
    <col customWidth="1" min="10" max="10" width="5.86"/>
  </cols>
  <sheetData>
    <row r="1" ht="29.25" customHeight="1">
      <c r="A1" s="372" t="str">
        <f>'пр.взв'!C2</f>
        <v>Чемпионат России по самбо (боевое) мужчины (отбор на Чемпионат Мира и Европы) ЕКП №23747</v>
      </c>
    </row>
    <row r="2" ht="12.75" hidden="1" customHeight="1">
      <c r="D2" s="373"/>
      <c r="E2" s="374" t="str">
        <f>HYPERLINK('пр.взв'!D4)</f>
        <v/>
      </c>
    </row>
    <row r="3" ht="20.25" hidden="1" customHeight="1">
      <c r="C3" s="375" t="s">
        <v>249</v>
      </c>
    </row>
    <row r="4" ht="12.75" hidden="1" customHeight="1">
      <c r="C4" s="376" t="s">
        <v>245</v>
      </c>
    </row>
    <row r="5" ht="12.75" hidden="1" customHeight="1">
      <c r="A5" s="377" t="s">
        <v>250</v>
      </c>
      <c r="B5" s="240" t="s">
        <v>8</v>
      </c>
      <c r="C5" s="267" t="s">
        <v>9</v>
      </c>
      <c r="D5" s="240" t="s">
        <v>225</v>
      </c>
      <c r="E5" s="378" t="s">
        <v>226</v>
      </c>
      <c r="F5" s="128"/>
      <c r="G5" s="240" t="s">
        <v>227</v>
      </c>
      <c r="H5" s="240" t="s">
        <v>228</v>
      </c>
      <c r="I5" s="240" t="s">
        <v>229</v>
      </c>
      <c r="J5" s="240" t="s">
        <v>230</v>
      </c>
    </row>
    <row r="6" ht="12.75" hidden="1" customHeight="1">
      <c r="A6" s="87"/>
      <c r="B6" s="87"/>
      <c r="C6" s="87"/>
      <c r="D6" s="87"/>
      <c r="E6" s="85"/>
      <c r="F6" s="91"/>
      <c r="G6" s="87"/>
      <c r="H6" s="87"/>
      <c r="I6" s="87"/>
      <c r="J6" s="87"/>
    </row>
    <row r="7" ht="12.75" hidden="1" customHeight="1">
      <c r="A7" s="379"/>
      <c r="B7" s="238" t="str">
        <f>'пр.хода'!V16</f>
        <v/>
      </c>
      <c r="C7" s="237" t="str">
        <f>IFERROR(VLOOKUP(B7,'пр.взв'!$D$6:$Q$39,2,0),"")</f>
        <v/>
      </c>
      <c r="D7" s="238" t="str">
        <f>IFERROR(VLOOKUP(B7,'пр.взв'!$D$6:$Q$39,5,0),"")</f>
        <v/>
      </c>
      <c r="E7" s="238" t="str">
        <f>IFERROR(VLOOKUP(B7,'пр.взв'!$D$6:$Q$39,6,0),"")</f>
        <v/>
      </c>
      <c r="F7" s="238" t="str">
        <f>IFERROR(VLOOKUP(B7,'пр.взв'!$D$6:$Q$39,8,0),"")</f>
        <v/>
      </c>
      <c r="G7" s="380"/>
      <c r="H7" s="240"/>
      <c r="I7" s="248"/>
      <c r="J7" s="240"/>
    </row>
    <row r="8" ht="12.75" hidden="1" customHeight="1">
      <c r="A8" s="87"/>
      <c r="B8" s="87"/>
      <c r="C8" s="87"/>
      <c r="D8" s="87"/>
      <c r="E8" s="87"/>
      <c r="F8" s="87"/>
      <c r="G8" s="106"/>
      <c r="H8" s="87"/>
      <c r="I8" s="87"/>
      <c r="J8" s="87"/>
    </row>
    <row r="9" ht="12.0" hidden="1" customHeight="1">
      <c r="A9" s="381"/>
      <c r="B9" s="238" t="str">
        <f>'пр.хода'!V26</f>
        <v/>
      </c>
      <c r="C9" s="237" t="str">
        <f>IFERROR(VLOOKUP(B9,'пр.взв'!$D$6:$Q$39,2,0),"")</f>
        <v/>
      </c>
      <c r="D9" s="238" t="str">
        <f>IFERROR(VLOOKUP(B9,'пр.взв'!$D$6:$Q$39,5,0),"")</f>
        <v/>
      </c>
      <c r="E9" s="238" t="str">
        <f>IFERROR(VLOOKUP(B9,'пр.взв'!$D$6:$Q$39,6,0),"")</f>
        <v/>
      </c>
      <c r="F9" s="238" t="str">
        <f>IFERROR(VLOOKUP(B9,'пр.взв'!$D$6:$Q$39,8,0),"")</f>
        <v/>
      </c>
      <c r="G9" s="380"/>
      <c r="H9" s="240"/>
      <c r="I9" s="240"/>
      <c r="J9" s="240"/>
    </row>
    <row r="10" ht="12.0" hidden="1" customHeight="1">
      <c r="A10" s="87"/>
      <c r="B10" s="87"/>
      <c r="C10" s="87"/>
      <c r="D10" s="87"/>
      <c r="E10" s="87"/>
      <c r="F10" s="87"/>
      <c r="G10" s="106"/>
      <c r="H10" s="87"/>
      <c r="I10" s="87"/>
      <c r="J10" s="87"/>
    </row>
    <row r="11" ht="34.5" hidden="1" customHeight="1">
      <c r="A11" s="172" t="s">
        <v>251</v>
      </c>
      <c r="B11" s="172"/>
      <c r="E11" s="382"/>
      <c r="F11" s="382"/>
    </row>
    <row r="12" ht="19.5" hidden="1" customHeight="1">
      <c r="B12" s="172" t="s">
        <v>204</v>
      </c>
      <c r="C12" s="383"/>
      <c r="D12" s="383"/>
      <c r="E12" s="383"/>
      <c r="F12" s="383"/>
      <c r="G12" s="383"/>
      <c r="H12" s="383"/>
      <c r="I12" s="383"/>
      <c r="J12" s="383"/>
    </row>
    <row r="13" ht="19.5" hidden="1" customHeight="1">
      <c r="B13" s="172" t="s">
        <v>205</v>
      </c>
      <c r="C13" s="383"/>
      <c r="D13" s="383"/>
      <c r="E13" s="383"/>
      <c r="F13" s="383"/>
      <c r="G13" s="383"/>
      <c r="H13" s="383"/>
      <c r="I13" s="383"/>
      <c r="J13" s="383"/>
    </row>
    <row r="14" ht="19.5" hidden="1" customHeight="1"/>
    <row r="15" ht="12.75" hidden="1" customHeight="1">
      <c r="C15" s="375" t="s">
        <v>249</v>
      </c>
    </row>
    <row r="16" ht="12.75" hidden="1" customHeight="1">
      <c r="C16" s="376" t="s">
        <v>247</v>
      </c>
      <c r="E16" s="74" t="str">
        <f>E2</f>
        <v/>
      </c>
    </row>
    <row r="17" ht="12.75" hidden="1" customHeight="1">
      <c r="A17" s="377" t="s">
        <v>250</v>
      </c>
      <c r="B17" s="240" t="s">
        <v>8</v>
      </c>
      <c r="C17" s="267" t="s">
        <v>9</v>
      </c>
      <c r="D17" s="240" t="s">
        <v>225</v>
      </c>
      <c r="E17" s="378" t="s">
        <v>226</v>
      </c>
      <c r="F17" s="128"/>
      <c r="G17" s="240" t="s">
        <v>227</v>
      </c>
      <c r="H17" s="240" t="s">
        <v>228</v>
      </c>
      <c r="I17" s="240" t="s">
        <v>229</v>
      </c>
      <c r="J17" s="240" t="s">
        <v>230</v>
      </c>
    </row>
    <row r="18" ht="12.75" hidden="1" customHeight="1">
      <c r="A18" s="87"/>
      <c r="B18" s="87"/>
      <c r="C18" s="87"/>
      <c r="D18" s="87"/>
      <c r="E18" s="92"/>
      <c r="F18" s="106"/>
      <c r="G18" s="87"/>
      <c r="H18" s="87"/>
      <c r="I18" s="87"/>
      <c r="J18" s="87"/>
    </row>
    <row r="19" ht="12.0" hidden="1" customHeight="1">
      <c r="A19" s="379"/>
      <c r="B19" s="238" t="str">
        <f>'пр.хода'!V97</f>
        <v/>
      </c>
      <c r="C19" s="237" t="str">
        <f>IFERROR(VLOOKUP(B19,'пр.взв'!$D$6:$Q$39,2,0),"")</f>
        <v/>
      </c>
      <c r="D19" s="238" t="str">
        <f>IFERROR(VLOOKUP(B19,'пр.взв'!$D$6:$Q$39,5,0),"")</f>
        <v/>
      </c>
      <c r="E19" s="238" t="str">
        <f>IFERROR(VLOOKUP(B19,'пр.взв'!$D$6:$Q$39,6,0),"")</f>
        <v/>
      </c>
      <c r="F19" s="238" t="str">
        <f>IFERROR(VLOOKUP(B19,'пр.взв'!$D$6:$Q$39,8,0),"")</f>
        <v/>
      </c>
      <c r="G19" s="380"/>
      <c r="H19" s="240"/>
      <c r="I19" s="248"/>
      <c r="J19" s="240"/>
    </row>
    <row r="20" ht="12.0" hidden="1" customHeight="1">
      <c r="A20" s="87"/>
      <c r="B20" s="87"/>
      <c r="C20" s="87"/>
      <c r="D20" s="87"/>
      <c r="E20" s="87"/>
      <c r="F20" s="87"/>
      <c r="G20" s="106"/>
      <c r="H20" s="87"/>
      <c r="I20" s="87"/>
      <c r="J20" s="87"/>
    </row>
    <row r="21" ht="12.0" hidden="1" customHeight="1">
      <c r="A21" s="381"/>
      <c r="B21" s="238" t="str">
        <f>'пр.хода'!V107</f>
        <v/>
      </c>
      <c r="C21" s="384" t="str">
        <f>IFERROR(VLOOKUP(B21,'пр.взв'!$D$6:$Q$39,2,0),"")</f>
        <v/>
      </c>
      <c r="D21" s="385" t="str">
        <f>IFERROR(VLOOKUP(B21,'пр.взв'!$D$6:$Q$39,5,0),"")</f>
        <v/>
      </c>
      <c r="E21" s="385" t="str">
        <f>IFERROR(VLOOKUP(B21,'пр.взв'!$D$6:$Q$39,6,0),"")</f>
        <v/>
      </c>
      <c r="F21" s="385" t="str">
        <f>IFERROR(VLOOKUP(B21,'пр.взв'!$D$6:$Q$39,8,0),"")</f>
        <v/>
      </c>
      <c r="G21" s="380"/>
      <c r="H21" s="240"/>
      <c r="I21" s="240"/>
      <c r="J21" s="240"/>
    </row>
    <row r="22" ht="12.0" hidden="1" customHeight="1">
      <c r="A22" s="87"/>
      <c r="B22" s="87"/>
      <c r="C22" s="87"/>
      <c r="D22" s="87"/>
      <c r="E22" s="87"/>
      <c r="F22" s="87"/>
      <c r="G22" s="106"/>
      <c r="H22" s="87"/>
      <c r="I22" s="87"/>
      <c r="J22" s="87"/>
    </row>
    <row r="23" ht="32.25" hidden="1" customHeight="1">
      <c r="A23" s="172" t="s">
        <v>251</v>
      </c>
      <c r="B23" s="172"/>
      <c r="E23" s="382"/>
      <c r="F23" s="382"/>
    </row>
    <row r="24" ht="19.5" hidden="1" customHeight="1">
      <c r="B24" s="172" t="s">
        <v>204</v>
      </c>
      <c r="C24" s="383"/>
      <c r="D24" s="383"/>
      <c r="E24" s="383"/>
      <c r="F24" s="383"/>
      <c r="G24" s="383"/>
      <c r="H24" s="383"/>
      <c r="I24" s="383"/>
      <c r="J24" s="383"/>
    </row>
    <row r="25" ht="19.5" hidden="1" customHeight="1">
      <c r="B25" s="172" t="s">
        <v>205</v>
      </c>
      <c r="C25" s="383"/>
      <c r="D25" s="383"/>
      <c r="E25" s="383"/>
      <c r="F25" s="383"/>
      <c r="G25" s="383"/>
      <c r="H25" s="383"/>
      <c r="I25" s="383"/>
      <c r="J25" s="383"/>
    </row>
    <row r="26" ht="12.75" hidden="1" customHeight="1"/>
    <row r="27" ht="12.75" hidden="1" customHeight="1"/>
    <row r="28" ht="54.75" customHeight="1"/>
    <row r="29" ht="12.75" customHeight="1">
      <c r="C29" s="386" t="s">
        <v>248</v>
      </c>
      <c r="E29" s="374" t="str">
        <f>'пр.взв'!G4</f>
        <v>В.к.  88  кг</v>
      </c>
      <c r="G29" s="387" t="s">
        <v>252</v>
      </c>
    </row>
    <row r="30" ht="12.75" customHeight="1">
      <c r="A30" s="377" t="s">
        <v>250</v>
      </c>
      <c r="B30" s="240" t="s">
        <v>8</v>
      </c>
      <c r="C30" s="267" t="s">
        <v>9</v>
      </c>
      <c r="D30" s="240" t="s">
        <v>225</v>
      </c>
      <c r="E30" s="378" t="s">
        <v>226</v>
      </c>
      <c r="F30" s="128"/>
      <c r="G30" s="240" t="s">
        <v>227</v>
      </c>
      <c r="H30" s="240" t="s">
        <v>228</v>
      </c>
      <c r="I30" s="240" t="s">
        <v>229</v>
      </c>
      <c r="J30" s="240" t="s">
        <v>230</v>
      </c>
    </row>
    <row r="31" ht="12.75" customHeight="1">
      <c r="A31" s="87"/>
      <c r="B31" s="87"/>
      <c r="C31" s="87"/>
      <c r="D31" s="87"/>
      <c r="E31" s="92"/>
      <c r="F31" s="106"/>
      <c r="G31" s="87"/>
      <c r="H31" s="87"/>
      <c r="I31" s="87"/>
      <c r="J31" s="87"/>
    </row>
    <row r="32" ht="12.0" customHeight="1">
      <c r="A32" s="379"/>
      <c r="B32" s="388" t="str">
        <f>'пр.хода'!K55</f>
        <v/>
      </c>
      <c r="C32" s="237" t="str">
        <f>IFERROR(VLOOKUP(B32,'пр.взв'!$D$6:$M$39,2,0),"")</f>
        <v/>
      </c>
      <c r="D32" s="238" t="str">
        <f>IFERROR(VLOOKUP(B32,'пр.взв'!$D$6:$M$39,5,0),"")</f>
        <v/>
      </c>
      <c r="E32" s="238" t="str">
        <f>IFERROR(VLOOKUP(B32,'пр.взв'!$D$6:$M$39,6,0),"")</f>
        <v/>
      </c>
      <c r="F32" s="238" t="str">
        <f>IFERROR(VLOOKUP(B32,'пр.взв'!$D$6:$M$39,8,0),"")</f>
        <v/>
      </c>
      <c r="G32" s="380"/>
      <c r="H32" s="240"/>
      <c r="I32" s="248"/>
      <c r="J32" s="240"/>
    </row>
    <row r="33" ht="12.0" customHeight="1">
      <c r="A33" s="87"/>
      <c r="B33" s="87"/>
      <c r="C33" s="87"/>
      <c r="D33" s="87"/>
      <c r="E33" s="87"/>
      <c r="F33" s="87"/>
      <c r="G33" s="106"/>
      <c r="H33" s="87"/>
      <c r="I33" s="87"/>
      <c r="J33" s="87"/>
    </row>
    <row r="34" ht="12.0" customHeight="1">
      <c r="A34" s="381"/>
      <c r="B34" s="388" t="str">
        <f>'пр.хода'!Z55</f>
        <v/>
      </c>
      <c r="C34" s="237" t="str">
        <f>IFERROR(VLOOKUP(B34,'пр.взв'!$D$6:$M$39,2,0),"")</f>
        <v/>
      </c>
      <c r="D34" s="238" t="str">
        <f>IFERROR(VLOOKUP(B34,'пр.взв'!$D$6:$M$39,5,0),"")</f>
        <v/>
      </c>
      <c r="E34" s="238" t="str">
        <f>IFERROR(VLOOKUP(B34,'пр.взв'!$D$6:$M$39,6,0),"")</f>
        <v/>
      </c>
      <c r="F34" s="238" t="str">
        <f>IFERROR(VLOOKUP(B34,'пр.взв'!$D$6:$M$39,8,0),"")</f>
        <v/>
      </c>
      <c r="G34" s="380"/>
      <c r="H34" s="240"/>
      <c r="I34" s="240"/>
      <c r="J34" s="240"/>
    </row>
    <row r="35" ht="12.0" customHeight="1">
      <c r="A35" s="87"/>
      <c r="B35" s="87"/>
      <c r="C35" s="87"/>
      <c r="D35" s="87"/>
      <c r="E35" s="87"/>
      <c r="F35" s="87"/>
      <c r="G35" s="106"/>
      <c r="H35" s="87"/>
      <c r="I35" s="87"/>
      <c r="J35" s="87"/>
    </row>
    <row r="36" ht="38.25" customHeight="1">
      <c r="A36" s="172" t="s">
        <v>251</v>
      </c>
      <c r="B36" s="172"/>
      <c r="E36" s="382"/>
      <c r="F36" s="382"/>
    </row>
    <row r="37" ht="19.5" customHeight="1">
      <c r="B37" s="172" t="s">
        <v>204</v>
      </c>
      <c r="C37" s="383"/>
      <c r="D37" s="383"/>
      <c r="E37" s="383"/>
      <c r="F37" s="383"/>
      <c r="G37" s="383"/>
      <c r="H37" s="383"/>
      <c r="I37" s="383"/>
      <c r="J37" s="383"/>
    </row>
    <row r="38" ht="19.5" customHeight="1">
      <c r="B38" s="172" t="s">
        <v>205</v>
      </c>
      <c r="C38" s="383"/>
      <c r="D38" s="383"/>
      <c r="E38" s="383"/>
      <c r="F38" s="383"/>
      <c r="G38" s="383"/>
      <c r="H38" s="383"/>
      <c r="I38" s="383"/>
      <c r="J38" s="383"/>
    </row>
    <row r="39" ht="12.75" customHeight="1"/>
  </sheetData>
  <mergeCells count="90">
    <mergeCell ref="G5:G6"/>
    <mergeCell ref="H5:H6"/>
    <mergeCell ref="I5:I6"/>
    <mergeCell ref="J5:J6"/>
    <mergeCell ref="A1:J1"/>
    <mergeCell ref="E2:F2"/>
    <mergeCell ref="A5:A6"/>
    <mergeCell ref="B5:B6"/>
    <mergeCell ref="C5:C6"/>
    <mergeCell ref="D5:D6"/>
    <mergeCell ref="E5:F6"/>
    <mergeCell ref="H7:H8"/>
    <mergeCell ref="I7:I8"/>
    <mergeCell ref="J7:J8"/>
    <mergeCell ref="A7:A8"/>
    <mergeCell ref="B7:B8"/>
    <mergeCell ref="C7:C8"/>
    <mergeCell ref="D7:D8"/>
    <mergeCell ref="E7:E8"/>
    <mergeCell ref="F7:F8"/>
    <mergeCell ref="G7:G8"/>
    <mergeCell ref="H9:H10"/>
    <mergeCell ref="I9:I10"/>
    <mergeCell ref="J9:J10"/>
    <mergeCell ref="A9:A10"/>
    <mergeCell ref="B9:B10"/>
    <mergeCell ref="C9:C10"/>
    <mergeCell ref="D9:D10"/>
    <mergeCell ref="E9:E10"/>
    <mergeCell ref="F9:F10"/>
    <mergeCell ref="G9:G1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E29:F29"/>
    <mergeCell ref="A30:A31"/>
    <mergeCell ref="B30:B31"/>
    <mergeCell ref="C30:C31"/>
    <mergeCell ref="D30:D31"/>
    <mergeCell ref="E30:F31"/>
    <mergeCell ref="B32:B33"/>
    <mergeCell ref="C32:C33"/>
    <mergeCell ref="D32:D33"/>
    <mergeCell ref="E32:E33"/>
    <mergeCell ref="F32:F33"/>
    <mergeCell ref="A32:A33"/>
    <mergeCell ref="A34:A35"/>
    <mergeCell ref="B34:B35"/>
    <mergeCell ref="C34:C35"/>
    <mergeCell ref="D34:D35"/>
    <mergeCell ref="E34:E35"/>
    <mergeCell ref="F34:F35"/>
    <mergeCell ref="I17:I18"/>
    <mergeCell ref="J17:J18"/>
    <mergeCell ref="A17:A18"/>
    <mergeCell ref="B17:B18"/>
    <mergeCell ref="C17:C18"/>
    <mergeCell ref="D17:D18"/>
    <mergeCell ref="E17:F18"/>
    <mergeCell ref="G17:G18"/>
    <mergeCell ref="H17:H18"/>
    <mergeCell ref="H19:H20"/>
    <mergeCell ref="I19:I20"/>
    <mergeCell ref="J19:J20"/>
    <mergeCell ref="A19:A20"/>
    <mergeCell ref="B19:B20"/>
    <mergeCell ref="C19:C20"/>
    <mergeCell ref="D19:D20"/>
    <mergeCell ref="E19:E20"/>
    <mergeCell ref="F19:F20"/>
    <mergeCell ref="G19:G20"/>
    <mergeCell ref="G30:G31"/>
    <mergeCell ref="H30:H31"/>
    <mergeCell ref="G32:G33"/>
    <mergeCell ref="H32:H33"/>
    <mergeCell ref="I30:I31"/>
    <mergeCell ref="J30:J31"/>
    <mergeCell ref="I32:I33"/>
    <mergeCell ref="J32:J33"/>
    <mergeCell ref="G34:G35"/>
    <mergeCell ref="H34:H35"/>
    <mergeCell ref="I34:I35"/>
    <mergeCell ref="J34:J35"/>
  </mergeCells>
  <printOptions horizontalCentered="1"/>
  <pageMargins bottom="0.1968503937007874" footer="0.0" header="0.0" left="0.1968503937007874" right="0.1968503937007874" top="0.1968503937007874"/>
  <pageSetup paperSize="9" scale="96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5.86"/>
    <col customWidth="1" min="2" max="2" width="5.43"/>
    <col customWidth="1" min="3" max="3" width="22.0"/>
    <col customWidth="1" min="4" max="4" width="12.29"/>
    <col customWidth="1" min="5" max="5" width="8.29"/>
    <col customWidth="1" min="6" max="6" width="24.0"/>
    <col customWidth="1" min="7" max="7" width="10.29"/>
    <col customWidth="1" min="8" max="8" width="22.43"/>
  </cols>
  <sheetData>
    <row r="1" ht="21.0" customHeight="1">
      <c r="A1" s="389" t="s">
        <v>202</v>
      </c>
    </row>
    <row r="2" ht="36.0" customHeight="1">
      <c r="B2" s="50" t="s">
        <v>253</v>
      </c>
      <c r="D2" s="390" t="str">
        <f>'пр.взв'!C2</f>
        <v>Чемпионат России по самбо (боевое) мужчины (отбор на Чемпионат Мира и Европы) ЕКП №23747</v>
      </c>
      <c r="E2" s="52"/>
      <c r="F2" s="52"/>
      <c r="G2" s="52"/>
      <c r="H2" s="53"/>
    </row>
    <row r="3" ht="15.0" customHeight="1">
      <c r="B3" s="391" t="str">
        <f>'пр.взв'!C3</f>
        <v>27.02 - 03.03.2023 г.                                                                                        г. Пермь</v>
      </c>
      <c r="C3" s="55"/>
      <c r="D3" s="55"/>
      <c r="E3" s="55"/>
      <c r="F3" s="55"/>
      <c r="G3" s="55"/>
      <c r="H3" s="173" t="str">
        <f>'пр.взв'!G4</f>
        <v>В.к.  88  кг</v>
      </c>
    </row>
    <row r="4" ht="12.75" customHeight="1">
      <c r="A4" s="392" t="s">
        <v>254</v>
      </c>
      <c r="B4" s="393" t="s">
        <v>8</v>
      </c>
      <c r="C4" s="59" t="s">
        <v>9</v>
      </c>
      <c r="D4" s="394" t="s">
        <v>10</v>
      </c>
      <c r="E4" s="218" t="s">
        <v>12</v>
      </c>
      <c r="F4" s="219"/>
      <c r="G4" s="217" t="s">
        <v>14</v>
      </c>
      <c r="H4" s="234" t="s">
        <v>15</v>
      </c>
    </row>
    <row r="5" ht="12.75" customHeight="1">
      <c r="A5" s="69"/>
      <c r="B5" s="55"/>
      <c r="C5" s="69"/>
      <c r="D5" s="225"/>
      <c r="E5" s="224"/>
      <c r="F5" s="225"/>
      <c r="G5" s="223"/>
      <c r="H5" s="226"/>
    </row>
    <row r="6" ht="24.0" customHeight="1">
      <c r="A6" s="395">
        <v>1.0</v>
      </c>
      <c r="B6" s="396" t="str">
        <f>'пр.хода'!O38</f>
        <v/>
      </c>
      <c r="C6" s="397" t="str">
        <f>IFERROR(VLOOKUP($B6,'пр.взв'!$D$6:$Q$39,2,0),"")</f>
        <v/>
      </c>
      <c r="D6" s="397" t="str">
        <f>IFERROR(VLOOKUP($B6,'пр.взв'!$D$6:$Q$39,4,0),"")</f>
        <v/>
      </c>
      <c r="E6" s="398" t="str">
        <f>IFERROR(VLOOKUP($B6,'пр.взв'!$D$6:$Q$39,6,0),"")</f>
        <v/>
      </c>
      <c r="F6" s="398" t="str">
        <f>IFERROR(VLOOKUP($B6,'пр.взв'!$D$6:$Q$39,7,0),"")</f>
        <v/>
      </c>
      <c r="G6" s="399" t="str">
        <f>IFERROR(VLOOKUP($B6,'пр.взв'!$D$6:$Q$39,8,0),"")</f>
        <v/>
      </c>
      <c r="H6" s="399" t="str">
        <f>IFERROR(VLOOKUP($B6,'пр.взв'!$D$6:$Q$39,10,0),"")</f>
        <v/>
      </c>
    </row>
    <row r="7" ht="24.0" customHeight="1">
      <c r="A7" s="400">
        <v>2.0</v>
      </c>
      <c r="B7" s="401" t="str">
        <f>'пр.хода'!O51</f>
        <v> </v>
      </c>
      <c r="C7" s="402" t="str">
        <f>IFERROR(VLOOKUP($B7,'пр.взв'!$D$6:$Q$39,2,0),"")</f>
        <v/>
      </c>
      <c r="D7" s="403" t="str">
        <f>IFERROR(VLOOKUP($B7,'пр.взв'!$D$6:$Q$39,4,0),"")</f>
        <v/>
      </c>
      <c r="E7" s="404" t="str">
        <f>IFERROR(VLOOKUP($B7,'пр.взв'!$D$6:$Q$39,6,0),"")</f>
        <v/>
      </c>
      <c r="F7" s="404" t="str">
        <f>IFERROR(VLOOKUP($B7,'пр.взв'!$D$6:$Q$39,7,0),"")</f>
        <v/>
      </c>
      <c r="G7" s="399" t="str">
        <f>IFERROR(VLOOKUP($B7,'пр.взв'!$D$6:$Q$39,8,0),"")</f>
        <v/>
      </c>
      <c r="H7" s="399" t="str">
        <f>IFERROR(VLOOKUP($B7,'пр.взв'!$D$6:$Q$39,10,0),"")</f>
        <v/>
      </c>
    </row>
    <row r="8" ht="24.0" customHeight="1">
      <c r="A8" s="400">
        <v>3.0</v>
      </c>
      <c r="B8" s="401" t="str">
        <f>'пр.хода'!O62</f>
        <v> </v>
      </c>
      <c r="C8" s="402" t="str">
        <f>IFERROR(VLOOKUP($B8,'пр.взв'!$D$6:$Q$39,2,0),"")</f>
        <v/>
      </c>
      <c r="D8" s="403" t="str">
        <f>IFERROR(VLOOKUP($B8,'пр.взв'!$D$6:$Q$39,4,0),"")</f>
        <v/>
      </c>
      <c r="E8" s="404" t="str">
        <f>IFERROR(VLOOKUP($B8,'пр.взв'!$D$6:$Q$39,6,0),"")</f>
        <v/>
      </c>
      <c r="F8" s="404" t="str">
        <f>IFERROR(VLOOKUP($B8,'пр.взв'!$D$6:$Q$39,7,0),"")</f>
        <v/>
      </c>
      <c r="G8" s="399" t="str">
        <f>IFERROR(VLOOKUP($B8,'пр.взв'!$D$6:$Q$39,8,0),"")</f>
        <v/>
      </c>
      <c r="H8" s="399" t="str">
        <f>IFERROR(VLOOKUP($B8,'пр.взв'!$D$6:$Q$39,10,0),"")</f>
        <v/>
      </c>
    </row>
    <row r="9" ht="24.0" customHeight="1">
      <c r="A9" s="400">
        <v>3.0</v>
      </c>
      <c r="B9" s="401" t="str">
        <f>'пр.хода'!O73</f>
        <v> </v>
      </c>
      <c r="C9" s="402" t="str">
        <f>IFERROR(VLOOKUP($B9,'пр.взв'!$D$6:$Q$39,2,0),"")</f>
        <v/>
      </c>
      <c r="D9" s="403" t="str">
        <f>IFERROR(VLOOKUP($B9,'пр.взв'!$D$6:$Q$39,4,0),"")</f>
        <v/>
      </c>
      <c r="E9" s="404" t="str">
        <f>IFERROR(VLOOKUP($B9,'пр.взв'!$D$6:$Q$39,6,0),"")</f>
        <v/>
      </c>
      <c r="F9" s="404" t="str">
        <f>IFERROR(VLOOKUP($B9,'пр.взв'!$D$6:$Q$39,7,0),"")</f>
        <v/>
      </c>
      <c r="G9" s="399" t="str">
        <f>IFERROR(VLOOKUP($B9,'пр.взв'!$D$6:$Q$39,8,0),"")</f>
        <v/>
      </c>
      <c r="H9" s="399" t="str">
        <f>IFERROR(VLOOKUP($B9,'пр.взв'!$D$6:$Q$39,10,0),"")</f>
        <v/>
      </c>
    </row>
    <row r="10" ht="24.0" customHeight="1">
      <c r="A10" s="400">
        <v>5.0</v>
      </c>
      <c r="B10" s="401" t="str">
        <f>'пр.хода'!AN9</f>
        <v> </v>
      </c>
      <c r="C10" s="402" t="str">
        <f>IFERROR(VLOOKUP($B10,'пр.взв'!$D$6:$Q$39,2,0),"")</f>
        <v/>
      </c>
      <c r="D10" s="403" t="str">
        <f>IFERROR(VLOOKUP($B10,'пр.взв'!$D$6:$Q$39,4,0),"")</f>
        <v/>
      </c>
      <c r="E10" s="404" t="str">
        <f>IFERROR(VLOOKUP($B10,'пр.взв'!$D$6:$Q$39,6,0),"")</f>
        <v/>
      </c>
      <c r="F10" s="404" t="str">
        <f>IFERROR(VLOOKUP($B10,'пр.взв'!$D$6:$Q$39,7,0),"")</f>
        <v/>
      </c>
      <c r="G10" s="399" t="str">
        <f>IFERROR(VLOOKUP($B10,'пр.взв'!$D$6:$Q$39,8,0),"")</f>
        <v/>
      </c>
      <c r="H10" s="399" t="str">
        <f>IFERROR(VLOOKUP($B10,'пр.взв'!$D$6:$Q$39,10,0),"")</f>
        <v/>
      </c>
    </row>
    <row r="11" ht="24.0" customHeight="1">
      <c r="A11" s="400">
        <v>5.0</v>
      </c>
      <c r="B11" s="401" t="str">
        <f>'пр.хода'!AN12</f>
        <v> </v>
      </c>
      <c r="C11" s="402" t="str">
        <f>IFERROR(VLOOKUP($B11,'пр.взв'!$D$6:$Q$39,2,0),"")</f>
        <v/>
      </c>
      <c r="D11" s="403" t="str">
        <f>IFERROR(VLOOKUP($B11,'пр.взв'!$D$6:$Q$39,4,0),"")</f>
        <v/>
      </c>
      <c r="E11" s="404" t="str">
        <f>IFERROR(VLOOKUP($B11,'пр.взв'!$D$6:$Q$39,6,0),"")</f>
        <v/>
      </c>
      <c r="F11" s="404" t="str">
        <f>IFERROR(VLOOKUP($B11,'пр.взв'!$D$6:$Q$39,7,0),"")</f>
        <v/>
      </c>
      <c r="G11" s="399" t="str">
        <f>IFERROR(VLOOKUP($B11,'пр.взв'!$D$6:$Q$39,8,0),"")</f>
        <v/>
      </c>
      <c r="H11" s="399" t="str">
        <f>IFERROR(VLOOKUP($B11,'пр.взв'!$D$6:$Q$39,10,0),"")</f>
        <v/>
      </c>
    </row>
    <row r="12" ht="24.0" customHeight="1">
      <c r="A12" s="405" t="s">
        <v>255</v>
      </c>
      <c r="B12" s="401" t="str">
        <f>'пр.хода'!AN15</f>
        <v> </v>
      </c>
      <c r="C12" s="402" t="str">
        <f>IFERROR(VLOOKUP($B12,'пр.взв'!$D$6:$Q$39,2,0),"")</f>
        <v/>
      </c>
      <c r="D12" s="403" t="str">
        <f>IFERROR(VLOOKUP($B12,'пр.взв'!$D$6:$Q$39,4,0),"")</f>
        <v/>
      </c>
      <c r="E12" s="404" t="str">
        <f>IFERROR(VLOOKUP($B12,'пр.взв'!$D$6:$Q$39,6,0),"")</f>
        <v/>
      </c>
      <c r="F12" s="404" t="str">
        <f>IFERROR(VLOOKUP($B12,'пр.взв'!$D$6:$Q$39,7,0),"")</f>
        <v/>
      </c>
      <c r="G12" s="399" t="str">
        <f>IFERROR(VLOOKUP($B12,'пр.взв'!$D$6:$Q$39,8,0),"")</f>
        <v/>
      </c>
      <c r="H12" s="399" t="str">
        <f>IFERROR(VLOOKUP($B12,'пр.взв'!$D$6:$Q$39,10,0),"")</f>
        <v/>
      </c>
    </row>
    <row r="13" ht="24.0" customHeight="1">
      <c r="A13" s="405" t="s">
        <v>255</v>
      </c>
      <c r="B13" s="401" t="str">
        <f>'пр.хода'!AN18</f>
        <v> </v>
      </c>
      <c r="C13" s="402" t="str">
        <f>IFERROR(VLOOKUP($B13,'пр.взв'!$D$6:$Q$39,2,0),"")</f>
        <v/>
      </c>
      <c r="D13" s="403" t="str">
        <f>IFERROR(VLOOKUP($B13,'пр.взв'!$D$6:$Q$39,4,0),"")</f>
        <v/>
      </c>
      <c r="E13" s="404" t="str">
        <f>IFERROR(VLOOKUP($B13,'пр.взв'!$D$6:$Q$39,6,0),"")</f>
        <v/>
      </c>
      <c r="F13" s="404" t="str">
        <f>IFERROR(VLOOKUP($B13,'пр.взв'!$D$6:$Q$39,7,0),"")</f>
        <v/>
      </c>
      <c r="G13" s="399" t="str">
        <f>IFERROR(VLOOKUP($B13,'пр.взв'!$D$6:$Q$39,8,0),"")</f>
        <v/>
      </c>
      <c r="H13" s="399" t="str">
        <f>IFERROR(VLOOKUP($B13,'пр.взв'!$D$6:$Q$39,10,0),"")</f>
        <v/>
      </c>
    </row>
    <row r="14" ht="24.0" customHeight="1">
      <c r="A14" s="405" t="s">
        <v>256</v>
      </c>
      <c r="B14" s="401" t="str">
        <f>'пр.хода'!AN21</f>
        <v> </v>
      </c>
      <c r="C14" s="402" t="str">
        <f>IFERROR(VLOOKUP($B14,'пр.взв'!$D$6:$Q$39,2,0),"")</f>
        <v/>
      </c>
      <c r="D14" s="403" t="str">
        <f>IFERROR(VLOOKUP($B14,'пр.взв'!$D$6:$Q$39,4,0),"")</f>
        <v/>
      </c>
      <c r="E14" s="404" t="str">
        <f>IFERROR(VLOOKUP($B14,'пр.взв'!$D$6:$Q$39,6,0),"")</f>
        <v/>
      </c>
      <c r="F14" s="404" t="str">
        <f>IFERROR(VLOOKUP($B14,'пр.взв'!$D$6:$Q$39,7,0),"")</f>
        <v/>
      </c>
      <c r="G14" s="399" t="str">
        <f>IFERROR(VLOOKUP($B14,'пр.взв'!$D$6:$Q$39,8,0),"")</f>
        <v/>
      </c>
      <c r="H14" s="399" t="str">
        <f>IFERROR(VLOOKUP($B14,'пр.взв'!$D$6:$Q$39,10,0),"")</f>
        <v/>
      </c>
    </row>
    <row r="15" ht="24.0" customHeight="1">
      <c r="A15" s="405" t="s">
        <v>256</v>
      </c>
      <c r="B15" s="401" t="str">
        <f>'пр.хода'!AN24</f>
        <v> </v>
      </c>
      <c r="C15" s="402" t="str">
        <f>IFERROR(VLOOKUP($B15,'пр.взв'!$D$6:$Q$39,2,0),"")</f>
        <v/>
      </c>
      <c r="D15" s="403" t="str">
        <f>IFERROR(VLOOKUP($B15,'пр.взв'!$D$6:$Q$39,4,0),"")</f>
        <v/>
      </c>
      <c r="E15" s="404" t="str">
        <f>IFERROR(VLOOKUP($B15,'пр.взв'!$D$6:$Q$39,6,0),"")</f>
        <v/>
      </c>
      <c r="F15" s="404" t="str">
        <f>IFERROR(VLOOKUP($B15,'пр.взв'!$D$6:$Q$39,7,0),"")</f>
        <v/>
      </c>
      <c r="G15" s="399" t="str">
        <f>IFERROR(VLOOKUP($B15,'пр.взв'!$D$6:$Q$39,8,0),"")</f>
        <v/>
      </c>
      <c r="H15" s="399" t="str">
        <f>IFERROR(VLOOKUP($B15,'пр.взв'!$D$6:$Q$39,10,0),"")</f>
        <v/>
      </c>
    </row>
    <row r="16" ht="24.0" customHeight="1">
      <c r="A16" s="405" t="s">
        <v>256</v>
      </c>
      <c r="B16" s="401" t="str">
        <f>'пр.хода'!AN27</f>
        <v> </v>
      </c>
      <c r="C16" s="402" t="str">
        <f>IFERROR(VLOOKUP($B16,'пр.взв'!$D$6:$Q$39,2,0),"")</f>
        <v/>
      </c>
      <c r="D16" s="403" t="str">
        <f>IFERROR(VLOOKUP($B16,'пр.взв'!$D$6:$Q$39,4,0),"")</f>
        <v/>
      </c>
      <c r="E16" s="404" t="str">
        <f>IFERROR(VLOOKUP($B16,'пр.взв'!$D$6:$Q$39,6,0),"")</f>
        <v/>
      </c>
      <c r="F16" s="404" t="str">
        <f>IFERROR(VLOOKUP($B16,'пр.взв'!$D$6:$Q$39,7,0),"")</f>
        <v/>
      </c>
      <c r="G16" s="399" t="str">
        <f>IFERROR(VLOOKUP($B16,'пр.взв'!$D$6:$Q$39,8,0),"")</f>
        <v/>
      </c>
      <c r="H16" s="399" t="str">
        <f>IFERROR(VLOOKUP($B16,'пр.взв'!$D$6:$Q$39,10,0),"")</f>
        <v/>
      </c>
    </row>
    <row r="17" ht="24.0" customHeight="1">
      <c r="A17" s="405" t="s">
        <v>256</v>
      </c>
      <c r="B17" s="401" t="str">
        <f>'пр.хода'!AN30</f>
        <v> </v>
      </c>
      <c r="C17" s="402" t="str">
        <f>IFERROR(VLOOKUP($B17,'пр.взв'!$D$6:$Q$39,2,0),"")</f>
        <v/>
      </c>
      <c r="D17" s="403" t="str">
        <f>IFERROR(VLOOKUP($B17,'пр.взв'!$D$6:$Q$39,4,0),"")</f>
        <v/>
      </c>
      <c r="E17" s="404" t="str">
        <f>IFERROR(VLOOKUP($B17,'пр.взв'!$D$6:$Q$39,6,0),"")</f>
        <v/>
      </c>
      <c r="F17" s="404" t="str">
        <f>IFERROR(VLOOKUP($B17,'пр.взв'!$D$6:$Q$39,7,0),"")</f>
        <v/>
      </c>
      <c r="G17" s="399" t="str">
        <f>IFERROR(VLOOKUP($B17,'пр.взв'!$D$6:$Q$39,8,0),"")</f>
        <v/>
      </c>
      <c r="H17" s="399" t="str">
        <f>IFERROR(VLOOKUP($B17,'пр.взв'!$D$6:$Q$39,10,0),"")</f>
        <v/>
      </c>
    </row>
    <row r="18" ht="24.0" customHeight="1">
      <c r="A18" s="405" t="s">
        <v>256</v>
      </c>
      <c r="B18" s="401" t="str">
        <f>'пр.хода'!AN33</f>
        <v> </v>
      </c>
      <c r="C18" s="402" t="str">
        <f>IFERROR(VLOOKUP($B18,'пр.взв'!$D$6:$Q$39,2,0),"")</f>
        <v/>
      </c>
      <c r="D18" s="403" t="str">
        <f>IFERROR(VLOOKUP($B18,'пр.взв'!$D$6:$Q$39,4,0),"")</f>
        <v/>
      </c>
      <c r="E18" s="404" t="str">
        <f>IFERROR(VLOOKUP($B18,'пр.взв'!$D$6:$Q$39,6,0),"")</f>
        <v/>
      </c>
      <c r="F18" s="404" t="str">
        <f>IFERROR(VLOOKUP($B18,'пр.взв'!$D$6:$Q$39,7,0),"")</f>
        <v/>
      </c>
      <c r="G18" s="399" t="str">
        <f>IFERROR(VLOOKUP($B18,'пр.взв'!$D$6:$Q$39,8,0),"")</f>
        <v/>
      </c>
      <c r="H18" s="399" t="str">
        <f>IFERROR(VLOOKUP($B18,'пр.взв'!$D$6:$Q$39,10,0),"")</f>
        <v/>
      </c>
    </row>
    <row r="19" ht="24.0" customHeight="1">
      <c r="A19" s="405" t="s">
        <v>256</v>
      </c>
      <c r="B19" s="401" t="str">
        <f>'пр.хода'!AN36</f>
        <v> </v>
      </c>
      <c r="C19" s="402" t="str">
        <f>IFERROR(VLOOKUP($B19,'пр.взв'!$D$6:$Q$39,2,0),"")</f>
        <v/>
      </c>
      <c r="D19" s="403" t="str">
        <f>IFERROR(VLOOKUP($B19,'пр.взв'!$D$6:$Q$39,4,0),"")</f>
        <v/>
      </c>
      <c r="E19" s="404" t="str">
        <f>IFERROR(VLOOKUP($B19,'пр.взв'!$D$6:$Q$39,6,0),"")</f>
        <v/>
      </c>
      <c r="F19" s="404" t="str">
        <f>IFERROR(VLOOKUP($B19,'пр.взв'!$D$6:$Q$39,7,0),"")</f>
        <v/>
      </c>
      <c r="G19" s="399" t="str">
        <f>IFERROR(VLOOKUP($B19,'пр.взв'!$D$6:$Q$39,8,0),"")</f>
        <v/>
      </c>
      <c r="H19" s="399" t="str">
        <f>IFERROR(VLOOKUP($B19,'пр.взв'!$D$6:$Q$39,10,0),"")</f>
        <v/>
      </c>
    </row>
    <row r="20" ht="24.0" customHeight="1">
      <c r="A20" s="405" t="s">
        <v>256</v>
      </c>
      <c r="B20" s="401" t="str">
        <f>'пр.хода'!AN39</f>
        <v> </v>
      </c>
      <c r="C20" s="402" t="str">
        <f>IFERROR(VLOOKUP($B20,'пр.взв'!$D$6:$Q$39,2,0),"")</f>
        <v/>
      </c>
      <c r="D20" s="403" t="str">
        <f>IFERROR(VLOOKUP($B20,'пр.взв'!$D$6:$Q$39,4,0),"")</f>
        <v/>
      </c>
      <c r="E20" s="404" t="str">
        <f>IFERROR(VLOOKUP($B20,'пр.взв'!$D$6:$Q$39,6,0),"")</f>
        <v/>
      </c>
      <c r="F20" s="404" t="str">
        <f>IFERROR(VLOOKUP($B20,'пр.взв'!$D$6:$Q$39,7,0),"")</f>
        <v/>
      </c>
      <c r="G20" s="399" t="str">
        <f>IFERROR(VLOOKUP($B20,'пр.взв'!$D$6:$Q$39,8,0),"")</f>
        <v/>
      </c>
      <c r="H20" s="399" t="str">
        <f>IFERROR(VLOOKUP($B20,'пр.взв'!$D$6:$Q$39,10,0),"")</f>
        <v/>
      </c>
    </row>
    <row r="21" ht="24.0" customHeight="1">
      <c r="A21" s="405" t="s">
        <v>256</v>
      </c>
      <c r="B21" s="401" t="str">
        <f>'пр.хода'!AN42</f>
        <v> </v>
      </c>
      <c r="C21" s="402" t="str">
        <f>IFERROR(VLOOKUP($B21,'пр.взв'!$D$6:$Q$39,2,0),"")</f>
        <v/>
      </c>
      <c r="D21" s="403" t="str">
        <f>IFERROR(VLOOKUP($B21,'пр.взв'!$D$6:$Q$39,4,0),"")</f>
        <v/>
      </c>
      <c r="E21" s="404" t="str">
        <f>IFERROR(VLOOKUP($B21,'пр.взв'!$D$6:$Q$39,6,0),"")</f>
        <v/>
      </c>
      <c r="F21" s="404" t="str">
        <f>IFERROR(VLOOKUP($B21,'пр.взв'!$D$6:$Q$39,7,0),"")</f>
        <v/>
      </c>
      <c r="G21" s="399" t="str">
        <f>IFERROR(VLOOKUP($B21,'пр.взв'!$D$6:$Q$39,8,0),"")</f>
        <v/>
      </c>
      <c r="H21" s="399" t="str">
        <f>IFERROR(VLOOKUP($B21,'пр.взв'!$D$6:$Q$39,10,0),"")</f>
        <v/>
      </c>
    </row>
    <row r="22" ht="24.0" customHeight="1">
      <c r="A22" s="405" t="s">
        <v>257</v>
      </c>
      <c r="B22" s="401" t="str">
        <f>'пр.хода'!AN45</f>
        <v> </v>
      </c>
      <c r="C22" s="402" t="str">
        <f>IFERROR(VLOOKUP($B22,'пр.взв'!$D$6:$Q$39,2,0),"")</f>
        <v/>
      </c>
      <c r="D22" s="403" t="str">
        <f>IFERROR(VLOOKUP($B22,'пр.взв'!$D$6:$Q$39,4,0),"")</f>
        <v/>
      </c>
      <c r="E22" s="404" t="str">
        <f>IFERROR(VLOOKUP($B22,'пр.взв'!$D$6:$Q$39,6,0),"")</f>
        <v/>
      </c>
      <c r="F22" s="404" t="str">
        <f>IFERROR(VLOOKUP($B22,'пр.взв'!$D$6:$Q$39,7,0),"")</f>
        <v/>
      </c>
      <c r="G22" s="399" t="str">
        <f>IFERROR(VLOOKUP($B22,'пр.взв'!$D$6:$Q$39,8,0),"")</f>
        <v/>
      </c>
      <c r="H22" s="399" t="str">
        <f>IFERROR(VLOOKUP($B22,'пр.взв'!$D$6:$Q$39,10,0),"")</f>
        <v/>
      </c>
    </row>
    <row r="23" ht="24.0" customHeight="1">
      <c r="A23" s="405" t="s">
        <v>257</v>
      </c>
      <c r="B23" s="401" t="str">
        <f>'пр.хода'!AN48</f>
        <v> </v>
      </c>
      <c r="C23" s="402" t="str">
        <f>IFERROR(VLOOKUP($B23,'пр.взв'!$D$6:$Q$39,2,0),"")</f>
        <v/>
      </c>
      <c r="D23" s="403" t="str">
        <f>IFERROR(VLOOKUP($B23,'пр.взв'!$D$6:$Q$39,4,0),"")</f>
        <v/>
      </c>
      <c r="E23" s="404" t="str">
        <f>IFERROR(VLOOKUP($B23,'пр.взв'!$D$6:$Q$39,6,0),"")</f>
        <v/>
      </c>
      <c r="F23" s="404" t="str">
        <f>IFERROR(VLOOKUP($B23,'пр.взв'!$D$6:$Q$39,7,0),"")</f>
        <v/>
      </c>
      <c r="G23" s="399" t="str">
        <f>IFERROR(VLOOKUP($B23,'пр.взв'!$D$6:$Q$39,8,0),"")</f>
        <v/>
      </c>
      <c r="H23" s="399" t="str">
        <f>IFERROR(VLOOKUP($B23,'пр.взв'!$D$6:$Q$39,10,0),"")</f>
        <v/>
      </c>
    </row>
    <row r="24" ht="24.0" customHeight="1">
      <c r="A24" s="405" t="s">
        <v>257</v>
      </c>
      <c r="B24" s="401" t="str">
        <f>'пр.хода'!AN51</f>
        <v> </v>
      </c>
      <c r="C24" s="402" t="str">
        <f>IFERROR(VLOOKUP($B24,'пр.взв'!$D$6:$Q$39,2,0),"")</f>
        <v/>
      </c>
      <c r="D24" s="403" t="str">
        <f>IFERROR(VLOOKUP($B24,'пр.взв'!$D$6:$Q$39,4,0),"")</f>
        <v/>
      </c>
      <c r="E24" s="404" t="str">
        <f>IFERROR(VLOOKUP($B24,'пр.взв'!$D$6:$Q$39,6,0),"")</f>
        <v/>
      </c>
      <c r="F24" s="404" t="str">
        <f>IFERROR(VLOOKUP($B24,'пр.взв'!$D$6:$Q$39,7,0),"")</f>
        <v/>
      </c>
      <c r="G24" s="399" t="str">
        <f>IFERROR(VLOOKUP($B24,'пр.взв'!$D$6:$Q$39,8,0),"")</f>
        <v/>
      </c>
      <c r="H24" s="399" t="str">
        <f>IFERROR(VLOOKUP($B24,'пр.взв'!$D$6:$Q$39,10,0),"")</f>
        <v/>
      </c>
    </row>
    <row r="25" ht="24.0" customHeight="1">
      <c r="A25" s="405" t="s">
        <v>257</v>
      </c>
      <c r="B25" s="401" t="str">
        <f>'пр.хода'!AN54</f>
        <v> </v>
      </c>
      <c r="C25" s="402" t="str">
        <f>IFERROR(VLOOKUP($B25,'пр.взв'!$D$6:$Q$39,2,0),"")</f>
        <v/>
      </c>
      <c r="D25" s="403" t="str">
        <f>IFERROR(VLOOKUP($B25,'пр.взв'!$D$6:$Q$39,4,0),"")</f>
        <v/>
      </c>
      <c r="E25" s="404" t="str">
        <f>IFERROR(VLOOKUP($B25,'пр.взв'!$D$6:$Q$39,6,0),"")</f>
        <v/>
      </c>
      <c r="F25" s="404" t="str">
        <f>IFERROR(VLOOKUP($B25,'пр.взв'!$D$6:$Q$39,7,0),"")</f>
        <v/>
      </c>
      <c r="G25" s="399" t="str">
        <f>IFERROR(VLOOKUP($B25,'пр.взв'!$D$6:$Q$39,8,0),"")</f>
        <v/>
      </c>
      <c r="H25" s="399" t="str">
        <f>IFERROR(VLOOKUP($B25,'пр.взв'!$D$6:$Q$39,10,0),"")</f>
        <v/>
      </c>
    </row>
    <row r="26" ht="24.0" customHeight="1">
      <c r="A26" s="405" t="s">
        <v>257</v>
      </c>
      <c r="B26" s="401" t="str">
        <f>'пр.хода'!AN57</f>
        <v> </v>
      </c>
      <c r="C26" s="402" t="str">
        <f>IFERROR(VLOOKUP($B26,'пр.взв'!$D$6:$Q$39,2,0),"")</f>
        <v/>
      </c>
      <c r="D26" s="403" t="str">
        <f>IFERROR(VLOOKUP($B26,'пр.взв'!$D$6:$Q$39,4,0),"")</f>
        <v/>
      </c>
      <c r="E26" s="404" t="str">
        <f>IFERROR(VLOOKUP($B26,'пр.взв'!$D$6:$Q$39,6,0),"")</f>
        <v/>
      </c>
      <c r="F26" s="404" t="str">
        <f>IFERROR(VLOOKUP($B26,'пр.взв'!$D$6:$Q$39,7,0),"")</f>
        <v/>
      </c>
      <c r="G26" s="399" t="str">
        <f>IFERROR(VLOOKUP($B26,'пр.взв'!$D$6:$Q$39,8,0),"")</f>
        <v/>
      </c>
      <c r="H26" s="399" t="str">
        <f>IFERROR(VLOOKUP($B26,'пр.взв'!$D$6:$Q$39,10,0),"")</f>
        <v/>
      </c>
    </row>
    <row r="27" ht="24.0" customHeight="1">
      <c r="A27" s="405" t="s">
        <v>257</v>
      </c>
      <c r="B27" s="401">
        <f>'пр.хода'!AN60</f>
        <v>7</v>
      </c>
      <c r="C27" s="402" t="str">
        <f>IFERROR(VLOOKUP($B27,'пр.взв'!$D$6:$Q$39,2,0),"")</f>
        <v>РОДИН Николай</v>
      </c>
      <c r="D27" s="403" t="str">
        <f>IFERROR(VLOOKUP($B27,'пр.взв'!$D$6:$Q$39,4,0),"")</f>
        <v>17.12.01, МС</v>
      </c>
      <c r="E27" s="404" t="str">
        <f>IFERROR(VLOOKUP($B27,'пр.взв'!$D$6:$Q$39,6,0),"")</f>
        <v>ПФО</v>
      </c>
      <c r="F27" s="404" t="str">
        <f>IFERROR(VLOOKUP($B27,'пр.взв'!$D$6:$Q$39,7,0),"")</f>
        <v>Самарская обл., Самара, ГАУ ДО СО СШОР 1</v>
      </c>
      <c r="G27" s="399" t="str">
        <f>IFERROR(VLOOKUP($B27,'пр.взв'!$D$6:$Q$39,8,0),"")</f>
        <v>Самарская</v>
      </c>
      <c r="H27" s="399" t="str">
        <f>IFERROR(VLOOKUP($B27,'пр.взв'!$D$6:$Q$39,10,0),"")</f>
        <v>Коновалов А.П., Будаков Н.Н.</v>
      </c>
    </row>
    <row r="28" ht="24.0" customHeight="1">
      <c r="A28" s="405" t="s">
        <v>257</v>
      </c>
      <c r="B28" s="401">
        <f>'пр.хода'!AN63</f>
        <v>31</v>
      </c>
      <c r="C28" s="402" t="str">
        <f>IFERROR(VLOOKUP($B28,'пр.взв'!$D$6:$Q$39,2,0),"")</f>
        <v/>
      </c>
      <c r="D28" s="403" t="str">
        <f>IFERROR(VLOOKUP($B28,'пр.взв'!$D$6:$Q$39,4,0),"")</f>
        <v/>
      </c>
      <c r="E28" s="404" t="str">
        <f>IFERROR(VLOOKUP($B28,'пр.взв'!$D$6:$Q$39,6,0),"")</f>
        <v/>
      </c>
      <c r="F28" s="404" t="str">
        <f>IFERROR(VLOOKUP($B28,'пр.взв'!$D$6:$Q$39,7,0),"")</f>
        <v/>
      </c>
      <c r="G28" s="399" t="str">
        <f>IFERROR(VLOOKUP($B28,'пр.взв'!$D$6:$Q$39,8,0),"")</f>
        <v/>
      </c>
      <c r="H28" s="399" t="str">
        <f>IFERROR(VLOOKUP($B28,'пр.взв'!$D$6:$Q$39,10,0),"")</f>
        <v/>
      </c>
    </row>
    <row r="29" ht="24.0" customHeight="1">
      <c r="A29" s="405" t="s">
        <v>257</v>
      </c>
      <c r="B29" s="401" t="str">
        <f>'пр.хода'!AN66</f>
        <v> </v>
      </c>
      <c r="C29" s="402" t="str">
        <f>IFERROR(VLOOKUP($B29,'пр.взв'!$D$6:$Q$39,2,0),"")</f>
        <v/>
      </c>
      <c r="D29" s="403" t="str">
        <f>IFERROR(VLOOKUP($B29,'пр.взв'!$D$6:$Q$39,4,0),"")</f>
        <v/>
      </c>
      <c r="E29" s="404" t="str">
        <f>IFERROR(VLOOKUP($B29,'пр.взв'!$D$6:$Q$39,6,0),"")</f>
        <v/>
      </c>
      <c r="F29" s="404" t="str">
        <f>IFERROR(VLOOKUP($B29,'пр.взв'!$D$6:$Q$39,7,0),"")</f>
        <v/>
      </c>
      <c r="G29" s="399" t="str">
        <f>IFERROR(VLOOKUP($B29,'пр.взв'!$D$6:$Q$39,8,0),"")</f>
        <v/>
      </c>
      <c r="H29" s="399" t="str">
        <f>IFERROR(VLOOKUP($B29,'пр.взв'!$D$6:$Q$39,10,0),"")</f>
        <v/>
      </c>
    </row>
    <row r="30" ht="24.0" customHeight="1">
      <c r="A30" s="405" t="s">
        <v>257</v>
      </c>
      <c r="B30" s="401" t="str">
        <f>'пр.хода'!AN69</f>
        <v> </v>
      </c>
      <c r="C30" s="402" t="str">
        <f>IFERROR(VLOOKUP($B30,'пр.взв'!$D$6:$Q$39,2,0),"")</f>
        <v/>
      </c>
      <c r="D30" s="403" t="str">
        <f>IFERROR(VLOOKUP($B30,'пр.взв'!$D$6:$Q$39,4,0),"")</f>
        <v/>
      </c>
      <c r="E30" s="404" t="str">
        <f>IFERROR(VLOOKUP($B30,'пр.взв'!$D$6:$Q$39,6,0),"")</f>
        <v/>
      </c>
      <c r="F30" s="404" t="str">
        <f>IFERROR(VLOOKUP($B30,'пр.взв'!$D$6:$Q$39,7,0),"")</f>
        <v/>
      </c>
      <c r="G30" s="399" t="str">
        <f>IFERROR(VLOOKUP($B30,'пр.взв'!$D$6:$Q$39,8,0),"")</f>
        <v/>
      </c>
      <c r="H30" s="399" t="str">
        <f>IFERROR(VLOOKUP($B30,'пр.взв'!$D$6:$Q$39,10,0),"")</f>
        <v/>
      </c>
    </row>
    <row r="31" ht="24.0" customHeight="1">
      <c r="A31" s="405" t="s">
        <v>257</v>
      </c>
      <c r="B31" s="401" t="str">
        <f>'пр.хода'!AN72</f>
        <v> </v>
      </c>
      <c r="C31" s="402" t="str">
        <f>IFERROR(VLOOKUP($B31,'пр.взв'!$D$6:$Q$39,2,0),"")</f>
        <v/>
      </c>
      <c r="D31" s="403" t="str">
        <f>IFERROR(VLOOKUP($B31,'пр.взв'!$D$6:$Q$39,4,0),"")</f>
        <v/>
      </c>
      <c r="E31" s="404" t="str">
        <f>IFERROR(VLOOKUP($B31,'пр.взв'!$D$6:$Q$39,6,0),"")</f>
        <v/>
      </c>
      <c r="F31" s="404" t="str">
        <f>IFERROR(VLOOKUP($B31,'пр.взв'!$D$6:$Q$39,7,0),"")</f>
        <v/>
      </c>
      <c r="G31" s="399" t="str">
        <f>IFERROR(VLOOKUP($B31,'пр.взв'!$D$6:$Q$39,8,0),"")</f>
        <v/>
      </c>
      <c r="H31" s="399" t="str">
        <f>IFERROR(VLOOKUP($B31,'пр.взв'!$D$6:$Q$39,10,0),"")</f>
        <v/>
      </c>
    </row>
    <row r="32" ht="24.0" customHeight="1">
      <c r="A32" s="405" t="s">
        <v>257</v>
      </c>
      <c r="B32" s="401">
        <f>'пр.хода'!AN75</f>
        <v>30</v>
      </c>
      <c r="C32" s="402" t="str">
        <f>IFERROR(VLOOKUP($B32,'пр.взв'!$D$6:$Q$39,2,0),"")</f>
        <v/>
      </c>
      <c r="D32" s="403" t="str">
        <f>IFERROR(VLOOKUP($B32,'пр.взв'!$D$6:$Q$39,4,0),"")</f>
        <v/>
      </c>
      <c r="E32" s="404" t="str">
        <f>IFERROR(VLOOKUP($B32,'пр.взв'!$D$6:$Q$39,6,0),"")</f>
        <v/>
      </c>
      <c r="F32" s="404" t="str">
        <f>IFERROR(VLOOKUP($B32,'пр.взв'!$D$6:$Q$39,7,0),"")</f>
        <v/>
      </c>
      <c r="G32" s="399" t="str">
        <f>IFERROR(VLOOKUP($B32,'пр.взв'!$D$6:$Q$39,8,0),"")</f>
        <v/>
      </c>
      <c r="H32" s="399" t="str">
        <f>IFERROR(VLOOKUP($B32,'пр.взв'!$D$6:$Q$39,10,0),"")</f>
        <v/>
      </c>
    </row>
    <row r="33" ht="24.0" customHeight="1">
      <c r="A33" s="405" t="s">
        <v>257</v>
      </c>
      <c r="B33" s="401" t="str">
        <f>'пр.хода'!AN78</f>
        <v> </v>
      </c>
      <c r="C33" s="402" t="str">
        <f>IFERROR(VLOOKUP($B33,'пр.взв'!$D$6:$Q$39,2,0),"")</f>
        <v/>
      </c>
      <c r="D33" s="403" t="str">
        <f>IFERROR(VLOOKUP($B33,'пр.взв'!$D$6:$Q$39,4,0),"")</f>
        <v/>
      </c>
      <c r="E33" s="404" t="str">
        <f>IFERROR(VLOOKUP($B33,'пр.взв'!$D$6:$Q$39,6,0),"")</f>
        <v/>
      </c>
      <c r="F33" s="404" t="str">
        <f>IFERROR(VLOOKUP($B33,'пр.взв'!$D$6:$Q$39,7,0),"")</f>
        <v/>
      </c>
      <c r="G33" s="399" t="str">
        <f>IFERROR(VLOOKUP($B33,'пр.взв'!$D$6:$Q$39,8,0),"")</f>
        <v/>
      </c>
      <c r="H33" s="399" t="str">
        <f>IFERROR(VLOOKUP($B33,'пр.взв'!$D$6:$Q$39,10,0),"")</f>
        <v/>
      </c>
    </row>
    <row r="34" ht="24.0" customHeight="1">
      <c r="A34" s="405" t="s">
        <v>257</v>
      </c>
      <c r="B34" s="401" t="str">
        <f>'пр.хода'!AN81</f>
        <v> </v>
      </c>
      <c r="C34" s="402" t="str">
        <f>IFERROR(VLOOKUP($B34,'пр.взв'!$D$6:$Q$39,2,0),"")</f>
        <v/>
      </c>
      <c r="D34" s="403" t="str">
        <f>IFERROR(VLOOKUP($B34,'пр.взв'!$D$6:$Q$39,4,0),"")</f>
        <v/>
      </c>
      <c r="E34" s="404" t="str">
        <f>IFERROR(VLOOKUP($B34,'пр.взв'!$D$6:$Q$39,6,0),"")</f>
        <v/>
      </c>
      <c r="F34" s="404" t="str">
        <f>IFERROR(VLOOKUP($B34,'пр.взв'!$D$6:$Q$39,7,0),"")</f>
        <v/>
      </c>
      <c r="G34" s="399" t="str">
        <f>IFERROR(VLOOKUP($B34,'пр.взв'!$D$6:$Q$39,8,0),"")</f>
        <v/>
      </c>
      <c r="H34" s="399" t="str">
        <f>IFERROR(VLOOKUP($B34,'пр.взв'!$D$6:$Q$39,10,0),"")</f>
        <v/>
      </c>
    </row>
    <row r="35" ht="24.0" customHeight="1">
      <c r="A35" s="405" t="s">
        <v>257</v>
      </c>
      <c r="B35" s="401" t="str">
        <f>'пр.хода'!AN84</f>
        <v> </v>
      </c>
      <c r="C35" s="402" t="str">
        <f>IFERROR(VLOOKUP($B35,'пр.взв'!$D$6:$Q$39,2,0),"")</f>
        <v/>
      </c>
      <c r="D35" s="403" t="str">
        <f>IFERROR(VLOOKUP($B35,'пр.взв'!$D$6:$Q$39,4,0),"")</f>
        <v/>
      </c>
      <c r="E35" s="404" t="str">
        <f>IFERROR(VLOOKUP($B35,'пр.взв'!$D$6:$Q$39,6,0),"")</f>
        <v/>
      </c>
      <c r="F35" s="404" t="str">
        <f>IFERROR(VLOOKUP($B35,'пр.взв'!$D$6:$Q$39,7,0),"")</f>
        <v/>
      </c>
      <c r="G35" s="399" t="str">
        <f>IFERROR(VLOOKUP($B35,'пр.взв'!$D$6:$Q$39,8,0),"")</f>
        <v/>
      </c>
      <c r="H35" s="399" t="str">
        <f>IFERROR(VLOOKUP($B35,'пр.взв'!$D$6:$Q$39,10,0),"")</f>
        <v/>
      </c>
    </row>
    <row r="36" ht="24.0" customHeight="1">
      <c r="A36" s="405" t="s">
        <v>257</v>
      </c>
      <c r="B36" s="401">
        <f>'пр.хода'!AN87</f>
        <v>32</v>
      </c>
      <c r="C36" s="402" t="str">
        <f>IFERROR(VLOOKUP($B36,'пр.взв'!$D$6:$Q$39,2,0),"")</f>
        <v/>
      </c>
      <c r="D36" s="403" t="str">
        <f>IFERROR(VLOOKUP($B36,'пр.взв'!$D$6:$Q$39,4,0),"")</f>
        <v/>
      </c>
      <c r="E36" s="404" t="str">
        <f>IFERROR(VLOOKUP($B36,'пр.взв'!$D$6:$Q$39,6,0),"")</f>
        <v/>
      </c>
      <c r="F36" s="404" t="str">
        <f>IFERROR(VLOOKUP($B36,'пр.взв'!$D$6:$Q$39,7,0),"")</f>
        <v/>
      </c>
      <c r="G36" s="399" t="str">
        <f>IFERROR(VLOOKUP($B36,'пр.взв'!$D$6:$Q$39,8,0),"")</f>
        <v/>
      </c>
      <c r="H36" s="399" t="str">
        <f>IFERROR(VLOOKUP($B36,'пр.взв'!$D$6:$Q$39,10,0),"")</f>
        <v/>
      </c>
    </row>
    <row r="37" ht="24.0" customHeight="1">
      <c r="A37" s="405" t="s">
        <v>257</v>
      </c>
      <c r="B37" s="406" t="str">
        <f>'пр.хода'!AN90</f>
        <v> </v>
      </c>
      <c r="C37" s="407" t="str">
        <f>IFERROR(VLOOKUP($B37,'пр.взв'!$D$6:$Q$39,2,0),"")</f>
        <v/>
      </c>
      <c r="D37" s="408" t="str">
        <f>IFERROR(VLOOKUP($B37,'пр.взв'!$D$6:$Q$39,4,0),"")</f>
        <v/>
      </c>
      <c r="E37" s="409" t="str">
        <f>IFERROR(VLOOKUP($B37,'пр.взв'!$D$6:$Q$39,6,0),"")</f>
        <v/>
      </c>
      <c r="F37" s="409" t="str">
        <f>IFERROR(VLOOKUP($B37,'пр.взв'!$D$6:$Q$39,7,0),"")</f>
        <v/>
      </c>
      <c r="G37" s="410" t="str">
        <f>IFERROR(VLOOKUP($B37,'пр.взв'!$D$6:$Q$39,8,0),"")</f>
        <v/>
      </c>
      <c r="H37" s="410" t="str">
        <f>IFERROR(VLOOKUP($B37,'пр.взв'!$D$6:$Q$39,10,0),"")</f>
        <v/>
      </c>
    </row>
    <row r="38" ht="12.75" customHeight="1">
      <c r="A38" s="199" t="str">
        <f>'пр.хода'!A99</f>
        <v/>
      </c>
      <c r="B38" s="199"/>
      <c r="C38" s="199"/>
      <c r="D38" s="199"/>
      <c r="E38" s="411" t="str">
        <f>'пр.хода'!F99</f>
        <v/>
      </c>
      <c r="G38" s="98" t="str">
        <f>'пр.хода'!F100</f>
        <v/>
      </c>
    </row>
    <row r="39" ht="12.75" customHeight="1">
      <c r="A39" s="199" t="str">
        <f>'пр.хода'!A107</f>
        <v>Гл.судья, судья ВК</v>
      </c>
      <c r="D39" s="199"/>
      <c r="F39" s="412" t="str">
        <f>'пр.хода'!A111</f>
        <v>Болотсктй Р.М.</v>
      </c>
      <c r="H39" s="413" t="str">
        <f>'пр.хода'!C111</f>
        <v>Москва</v>
      </c>
    </row>
    <row r="40" ht="12.75" customHeight="1">
      <c r="A40" s="199" t="str">
        <f>'пр.хода'!AG107</f>
        <v>Гл.секретарь, судья ВК</v>
      </c>
      <c r="D40" s="199"/>
      <c r="E40" s="199"/>
      <c r="F40" s="414" t="str">
        <f>'пр.хода'!AG111</f>
        <v>Зарипов А.А.</v>
      </c>
      <c r="G40" s="199"/>
      <c r="H40" s="415" t="str">
        <f>'пр.хода'!AH111</f>
        <v>Р. Татарстан</v>
      </c>
    </row>
  </sheetData>
  <mergeCells count="14">
    <mergeCell ref="D4:D5"/>
    <mergeCell ref="E4:F5"/>
    <mergeCell ref="A39:C39"/>
    <mergeCell ref="D39:E39"/>
    <mergeCell ref="A40:C40"/>
    <mergeCell ref="G4:G5"/>
    <mergeCell ref="H4:H5"/>
    <mergeCell ref="A1:H1"/>
    <mergeCell ref="B2:C2"/>
    <mergeCell ref="D2:H2"/>
    <mergeCell ref="B3:G3"/>
    <mergeCell ref="A4:A5"/>
    <mergeCell ref="B4:B5"/>
    <mergeCell ref="C4:C5"/>
  </mergeCells>
  <printOptions horizontalCentered="1"/>
  <pageMargins bottom="0.0" footer="0.0" header="0.0" left="0.0" right="0.0" top="0.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pageSetUpPr/>
  </sheetPr>
  <sheetViews>
    <sheetView workbookViewId="0"/>
  </sheetViews>
  <sheetFormatPr customHeight="1" defaultColWidth="14.43" defaultRowHeight="15.0"/>
  <cols>
    <col customWidth="1" min="1" max="6" width="8.71"/>
    <col customWidth="1" min="7" max="7" width="12.29"/>
    <col customWidth="1" min="8" max="8" width="19.0"/>
    <col customWidth="1" hidden="1" min="9" max="9" width="5.0"/>
  </cols>
  <sheetData>
    <row r="1" ht="38.25" customHeight="1">
      <c r="A1" s="416" t="str">
        <f>'пр.взв'!C2</f>
        <v>Чемпионат России по самбо (боевое) мужчины (отбор на Чемпионат Мира и Европы) ЕКП №23747</v>
      </c>
      <c r="B1" s="52"/>
      <c r="C1" s="52"/>
      <c r="D1" s="52"/>
      <c r="E1" s="52"/>
      <c r="F1" s="52"/>
      <c r="G1" s="52"/>
      <c r="H1" s="53"/>
    </row>
    <row r="2" ht="12.75" customHeight="1">
      <c r="A2" s="417" t="str">
        <f>'пр.взв'!A3</f>
        <v/>
      </c>
      <c r="B2" s="418"/>
      <c r="C2" s="418"/>
      <c r="D2" s="418"/>
      <c r="E2" s="418"/>
      <c r="F2" s="418"/>
      <c r="G2" s="418"/>
      <c r="H2" s="418"/>
    </row>
    <row r="3" ht="12.75" customHeight="1">
      <c r="A3" s="419" t="s">
        <v>258</v>
      </c>
    </row>
    <row r="4" ht="12.75" customHeight="1">
      <c r="B4" s="420"/>
      <c r="C4" s="421"/>
      <c r="D4" s="422" t="str">
        <f>'пр.взв'!G4</f>
        <v>В.к.  88  кг</v>
      </c>
      <c r="E4" s="52"/>
      <c r="F4" s="53"/>
      <c r="G4" s="421"/>
      <c r="H4" s="421"/>
    </row>
    <row r="5" ht="12.75" customHeight="1">
      <c r="A5" s="421"/>
      <c r="B5" s="421"/>
      <c r="C5" s="421"/>
      <c r="D5" s="421"/>
      <c r="E5" s="421"/>
      <c r="F5" s="421"/>
      <c r="G5" s="421"/>
      <c r="H5" s="421"/>
    </row>
    <row r="6" ht="12.75" customHeight="1">
      <c r="A6" s="423" t="s">
        <v>259</v>
      </c>
      <c r="B6" s="424" t="str">
        <f>IFERROR(VLOOKUP(I6,'пр.взв'!$D$6:$M$39,2,0),"")</f>
        <v/>
      </c>
      <c r="C6" s="418"/>
      <c r="D6" s="418"/>
      <c r="E6" s="418"/>
      <c r="F6" s="418"/>
      <c r="G6" s="418"/>
      <c r="H6" s="425" t="str">
        <f>IFERROR(VLOOKUP(I6,'пр.взв'!$D$6:$M$39,5,0),"")</f>
        <v/>
      </c>
      <c r="I6" s="426" t="str">
        <f>'пр.хода'!O38</f>
        <v/>
      </c>
    </row>
    <row r="7" ht="12.75" customHeight="1">
      <c r="A7" s="427"/>
      <c r="H7" s="65"/>
      <c r="I7" s="426"/>
    </row>
    <row r="8" ht="12.75" customHeight="1">
      <c r="A8" s="427"/>
      <c r="B8" s="428" t="str">
        <f>IFERROR(VLOOKUP(I6,'пр.взв'!$D$6:$M$39,6,0),"")</f>
        <v/>
      </c>
      <c r="E8" s="428" t="str">
        <f>IFERROR(VLOOKUP(I6,'пр.взв'!$D$6:$M$39,8,0),"")</f>
        <v/>
      </c>
      <c r="H8" s="65"/>
      <c r="I8" s="426"/>
    </row>
    <row r="9" ht="13.5" customHeight="1">
      <c r="A9" s="429"/>
      <c r="B9" s="55"/>
      <c r="C9" s="55"/>
      <c r="D9" s="55"/>
      <c r="E9" s="55"/>
      <c r="F9" s="55"/>
      <c r="G9" s="55"/>
      <c r="H9" s="71"/>
      <c r="I9" s="426"/>
    </row>
    <row r="10" ht="12.75" customHeight="1">
      <c r="A10" s="421"/>
      <c r="B10" s="421"/>
      <c r="C10" s="421"/>
      <c r="D10" s="421"/>
      <c r="E10" s="421"/>
      <c r="F10" s="421"/>
      <c r="G10" s="421"/>
      <c r="H10" s="421"/>
      <c r="I10" s="426"/>
    </row>
    <row r="11" ht="12.75" customHeight="1">
      <c r="A11" s="430" t="s">
        <v>260</v>
      </c>
      <c r="B11" s="424" t="str">
        <f>IFERROR(VLOOKUP(I11,'пр.взв'!$D$6:$M$39,2,0),"")</f>
        <v/>
      </c>
      <c r="C11" s="418"/>
      <c r="D11" s="418"/>
      <c r="E11" s="418"/>
      <c r="F11" s="418"/>
      <c r="G11" s="418"/>
      <c r="H11" s="425" t="str">
        <f>IFERROR(VLOOKUP(I11,'пр.взв'!$D$6:$M$39,5,0),"")</f>
        <v/>
      </c>
      <c r="I11" s="426" t="str">
        <f>'пр.хода'!O51</f>
        <v> </v>
      </c>
    </row>
    <row r="12" ht="12.75" customHeight="1">
      <c r="A12" s="427"/>
      <c r="H12" s="65"/>
      <c r="I12" s="426"/>
    </row>
    <row r="13" ht="12.75" customHeight="1">
      <c r="A13" s="427"/>
      <c r="B13" s="428" t="str">
        <f>IFERROR(VLOOKUP(I11,'пр.взв'!$D$6:$M$39,6,0),"")</f>
        <v/>
      </c>
      <c r="E13" s="428" t="str">
        <f>IFERROR(VLOOKUP(I11,'пр.взв'!$D$6:$M$39,8,0),"")</f>
        <v/>
      </c>
      <c r="H13" s="65"/>
      <c r="I13" s="426"/>
    </row>
    <row r="14" ht="13.5" customHeight="1">
      <c r="A14" s="429"/>
      <c r="B14" s="55"/>
      <c r="C14" s="55"/>
      <c r="D14" s="55"/>
      <c r="E14" s="55"/>
      <c r="F14" s="55"/>
      <c r="G14" s="55"/>
      <c r="H14" s="71"/>
      <c r="I14" s="426"/>
    </row>
    <row r="15" ht="12.75" customHeight="1">
      <c r="A15" s="421"/>
      <c r="B15" s="421"/>
      <c r="C15" s="421"/>
      <c r="D15" s="421"/>
      <c r="E15" s="421"/>
      <c r="F15" s="421"/>
      <c r="G15" s="421"/>
      <c r="H15" s="421"/>
      <c r="I15" s="426"/>
    </row>
    <row r="16" ht="12.75" customHeight="1">
      <c r="A16" s="431" t="s">
        <v>261</v>
      </c>
      <c r="B16" s="424" t="str">
        <f>IFERROR(VLOOKUP(I16,'пр.взв'!$D$6:$M$39,2,0),"")</f>
        <v/>
      </c>
      <c r="C16" s="418"/>
      <c r="D16" s="418"/>
      <c r="E16" s="418"/>
      <c r="F16" s="418"/>
      <c r="G16" s="418"/>
      <c r="H16" s="425" t="str">
        <f>IFERROR(VLOOKUP(I16,'пр.взв'!$D$6:$M$39,5,0),"")</f>
        <v/>
      </c>
      <c r="I16" s="426" t="str">
        <f>'пр.хода'!O62</f>
        <v> </v>
      </c>
    </row>
    <row r="17" ht="12.75" customHeight="1">
      <c r="A17" s="427"/>
      <c r="H17" s="65"/>
      <c r="I17" s="426"/>
    </row>
    <row r="18" ht="12.75" customHeight="1">
      <c r="A18" s="427"/>
      <c r="B18" s="428" t="str">
        <f>IFERROR(VLOOKUP(I16,'пр.взв'!$D$6:$M$39,6,0),"")</f>
        <v/>
      </c>
      <c r="E18" s="428" t="str">
        <f>IFERROR(VLOOKUP(I16,'пр.взв'!$D$6:$M$39,8,0),"")</f>
        <v/>
      </c>
      <c r="H18" s="65"/>
      <c r="I18" s="426"/>
    </row>
    <row r="19" ht="13.5" customHeight="1">
      <c r="A19" s="429"/>
      <c r="B19" s="55"/>
      <c r="C19" s="55"/>
      <c r="D19" s="55"/>
      <c r="E19" s="55"/>
      <c r="F19" s="55"/>
      <c r="G19" s="55"/>
      <c r="H19" s="71"/>
      <c r="I19" s="426"/>
    </row>
    <row r="20" ht="12.75" customHeight="1">
      <c r="A20" s="421"/>
      <c r="B20" s="421"/>
      <c r="C20" s="421"/>
      <c r="D20" s="421"/>
      <c r="E20" s="421"/>
      <c r="F20" s="421"/>
      <c r="G20" s="421"/>
      <c r="H20" s="421"/>
      <c r="I20" s="426"/>
    </row>
    <row r="21" ht="12.75" customHeight="1">
      <c r="A21" s="431" t="s">
        <v>261</v>
      </c>
      <c r="B21" s="424" t="str">
        <f>IFERROR(VLOOKUP(I21,'пр.взв'!$D$6:$M$39,2,0),"")</f>
        <v/>
      </c>
      <c r="C21" s="418"/>
      <c r="D21" s="418"/>
      <c r="E21" s="418"/>
      <c r="F21" s="418"/>
      <c r="G21" s="418"/>
      <c r="H21" s="425" t="str">
        <f>IFERROR(VLOOKUP(I21,'пр.взв'!$D$6:$M$39,5,0),"")</f>
        <v/>
      </c>
      <c r="I21" s="426" t="str">
        <f>'пр.хода'!O73</f>
        <v> </v>
      </c>
    </row>
    <row r="22" ht="12.75" customHeight="1">
      <c r="A22" s="427"/>
      <c r="H22" s="65"/>
      <c r="I22" s="426"/>
    </row>
    <row r="23" ht="12.75" customHeight="1">
      <c r="A23" s="427"/>
      <c r="B23" s="428" t="str">
        <f>IFERROR(VLOOKUP(I21,'пр.взв'!$D$6:$M$39,6,0),"")</f>
        <v/>
      </c>
      <c r="E23" s="428" t="str">
        <f>IFERROR(VLOOKUP(I21,'пр.взв'!$D$6:$M$39,8,0),"")</f>
        <v/>
      </c>
      <c r="H23" s="65"/>
    </row>
    <row r="24" ht="13.5" customHeight="1">
      <c r="A24" s="429"/>
      <c r="B24" s="55"/>
      <c r="C24" s="55"/>
      <c r="D24" s="55"/>
      <c r="E24" s="55"/>
      <c r="F24" s="55"/>
      <c r="G24" s="55"/>
      <c r="H24" s="71"/>
    </row>
    <row r="25" ht="12.75" customHeight="1">
      <c r="A25" s="421"/>
      <c r="B25" s="421"/>
      <c r="C25" s="421"/>
      <c r="D25" s="421"/>
      <c r="E25" s="421"/>
      <c r="F25" s="421"/>
      <c r="G25" s="421"/>
      <c r="H25" s="421"/>
    </row>
    <row r="26" ht="12.75" customHeight="1">
      <c r="A26" s="421" t="s">
        <v>262</v>
      </c>
      <c r="B26" s="421"/>
      <c r="C26" s="421"/>
      <c r="D26" s="421"/>
      <c r="E26" s="421"/>
      <c r="F26" s="421"/>
      <c r="G26" s="421"/>
      <c r="H26" s="421"/>
    </row>
    <row r="27" ht="12.75" customHeight="1"/>
    <row r="28" ht="12.75" customHeight="1">
      <c r="A28" s="432" t="str">
        <f>IFERROR(VLOOKUP(I28,'пр.взв'!$D$6:$M$39,10,0),"")</f>
        <v/>
      </c>
      <c r="B28" s="418"/>
      <c r="C28" s="418"/>
      <c r="D28" s="418"/>
      <c r="E28" s="418"/>
      <c r="F28" s="418"/>
      <c r="G28" s="418"/>
      <c r="H28" s="61"/>
      <c r="I28" s="47" t="str">
        <f>I6</f>
        <v/>
      </c>
    </row>
    <row r="29" ht="13.5" customHeight="1">
      <c r="A29" s="70"/>
      <c r="B29" s="55"/>
      <c r="C29" s="55"/>
      <c r="D29" s="55"/>
      <c r="E29" s="55"/>
      <c r="F29" s="55"/>
      <c r="G29" s="55"/>
      <c r="H29" s="71"/>
    </row>
    <row r="30" ht="12.75" customHeight="1"/>
    <row r="31" ht="12.75" customHeight="1"/>
    <row r="32" ht="12.75" customHeight="1">
      <c r="A32" s="421" t="s">
        <v>263</v>
      </c>
      <c r="B32" s="421"/>
      <c r="C32" s="421"/>
      <c r="D32" s="421"/>
      <c r="E32" s="421"/>
      <c r="F32" s="421"/>
      <c r="G32" s="421"/>
      <c r="H32" s="421"/>
    </row>
    <row r="33" ht="12.75" customHeight="1">
      <c r="A33" s="421"/>
      <c r="B33" s="421"/>
      <c r="C33" s="421"/>
      <c r="D33" s="421"/>
      <c r="E33" s="421"/>
      <c r="F33" s="421"/>
      <c r="G33" s="421"/>
      <c r="H33" s="421"/>
    </row>
    <row r="34" ht="12.75" customHeight="1">
      <c r="A34" s="421"/>
      <c r="B34" s="421"/>
      <c r="C34" s="421"/>
      <c r="D34" s="421"/>
      <c r="E34" s="421"/>
      <c r="F34" s="421"/>
      <c r="G34" s="421"/>
      <c r="H34" s="421"/>
    </row>
    <row r="35" ht="12.75" customHeight="1">
      <c r="A35" s="433"/>
      <c r="B35" s="433"/>
      <c r="C35" s="433"/>
      <c r="D35" s="433"/>
      <c r="E35" s="433"/>
      <c r="F35" s="433"/>
      <c r="G35" s="433"/>
      <c r="H35" s="433"/>
    </row>
    <row r="36" ht="12.75" customHeight="1">
      <c r="A36" s="421"/>
      <c r="B36" s="421"/>
      <c r="C36" s="421"/>
      <c r="D36" s="421"/>
      <c r="E36" s="421"/>
      <c r="F36" s="421"/>
      <c r="G36" s="421"/>
      <c r="H36" s="421"/>
    </row>
    <row r="37" ht="12.75" customHeight="1">
      <c r="A37" s="433"/>
      <c r="B37" s="433"/>
      <c r="C37" s="433"/>
      <c r="D37" s="433"/>
      <c r="E37" s="433"/>
      <c r="F37" s="433"/>
      <c r="G37" s="433"/>
      <c r="H37" s="433"/>
    </row>
    <row r="38" ht="12.75" customHeight="1">
      <c r="A38" s="434"/>
      <c r="B38" s="434"/>
      <c r="C38" s="434"/>
      <c r="D38" s="434"/>
      <c r="E38" s="434"/>
      <c r="F38" s="434"/>
      <c r="G38" s="434"/>
      <c r="H38" s="434"/>
    </row>
    <row r="39" ht="12.75" customHeight="1">
      <c r="A39" s="433"/>
      <c r="B39" s="433"/>
      <c r="C39" s="433"/>
      <c r="D39" s="433"/>
      <c r="E39" s="433"/>
      <c r="F39" s="433"/>
      <c r="G39" s="433"/>
      <c r="H39" s="433"/>
    </row>
    <row r="40" ht="12.75" customHeight="1">
      <c r="A40" s="434"/>
      <c r="B40" s="434"/>
      <c r="C40" s="434"/>
      <c r="D40" s="434"/>
      <c r="E40" s="434"/>
      <c r="F40" s="434"/>
      <c r="G40" s="434"/>
      <c r="H40" s="434"/>
    </row>
    <row r="41" ht="12.75" customHeight="1">
      <c r="A41" s="433"/>
      <c r="B41" s="433"/>
      <c r="C41" s="433"/>
      <c r="D41" s="433"/>
      <c r="E41" s="433"/>
      <c r="F41" s="433"/>
      <c r="G41" s="433"/>
      <c r="H41" s="433"/>
    </row>
    <row r="42" ht="12.75" customHeight="1">
      <c r="A42" s="434"/>
      <c r="B42" s="434"/>
      <c r="C42" s="434"/>
      <c r="D42" s="434"/>
      <c r="E42" s="434"/>
      <c r="F42" s="434"/>
      <c r="G42" s="434"/>
      <c r="H42" s="434"/>
    </row>
  </sheetData>
  <mergeCells count="25">
    <mergeCell ref="B8:D9"/>
    <mergeCell ref="E8:H9"/>
    <mergeCell ref="A1:H1"/>
    <mergeCell ref="A2:H2"/>
    <mergeCell ref="A3:H3"/>
    <mergeCell ref="D4:F4"/>
    <mergeCell ref="A6:A9"/>
    <mergeCell ref="B6:G7"/>
    <mergeCell ref="H6:H7"/>
    <mergeCell ref="B16:G17"/>
    <mergeCell ref="B18:D19"/>
    <mergeCell ref="A21:A24"/>
    <mergeCell ref="B21:G22"/>
    <mergeCell ref="H21:H22"/>
    <mergeCell ref="B23:D24"/>
    <mergeCell ref="E23:H24"/>
    <mergeCell ref="A28:H29"/>
    <mergeCell ref="A11:A14"/>
    <mergeCell ref="B11:G12"/>
    <mergeCell ref="H11:H12"/>
    <mergeCell ref="B13:D14"/>
    <mergeCell ref="E13:H14"/>
    <mergeCell ref="A16:A19"/>
    <mergeCell ref="H16:H17"/>
    <mergeCell ref="E18:H19"/>
  </mergeCells>
  <printOptions/>
  <pageMargins bottom="1.0" footer="0.0" header="0.0" left="0.75" right="0.75" top="1.0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16.0"/>
    <col customWidth="1" min="3" max="3" width="7.29"/>
    <col customWidth="1" min="4" max="4" width="14.57"/>
    <col customWidth="1" min="5" max="5" width="17.43"/>
    <col customWidth="1" min="6" max="6" width="17.14"/>
    <col customWidth="1" min="7" max="7" width="19.29"/>
    <col customWidth="1" min="8" max="8" width="4.71"/>
    <col customWidth="1" min="9" max="9" width="16.0"/>
    <col customWidth="1" min="10" max="10" width="7.29"/>
    <col customWidth="1" min="11" max="11" width="14.57"/>
    <col customWidth="1" min="12" max="17" width="17.57"/>
    <col customWidth="1" min="18" max="31" width="8.71"/>
  </cols>
  <sheetData>
    <row r="1" ht="36.0" customHeight="1">
      <c r="A1" s="74" t="s">
        <v>264</v>
      </c>
      <c r="H1" s="74" t="s">
        <v>264</v>
      </c>
      <c r="O1" s="435"/>
      <c r="P1" s="435"/>
      <c r="Q1" s="435"/>
      <c r="R1" s="435"/>
      <c r="S1" s="435"/>
      <c r="T1" s="435"/>
      <c r="U1" s="435"/>
      <c r="V1" s="435"/>
      <c r="W1" s="435"/>
      <c r="X1" s="49"/>
      <c r="Y1" s="49"/>
      <c r="Z1" s="49"/>
      <c r="AA1" s="49"/>
      <c r="AB1" s="49"/>
      <c r="AC1" s="49"/>
      <c r="AD1" s="49"/>
      <c r="AE1" s="49"/>
    </row>
    <row r="2" ht="12.75" customHeight="1">
      <c r="A2" s="58" t="s">
        <v>201</v>
      </c>
      <c r="H2" s="58" t="s">
        <v>201</v>
      </c>
      <c r="O2" s="208"/>
      <c r="P2" s="208"/>
      <c r="Q2" s="208"/>
      <c r="R2" s="57"/>
      <c r="S2" s="57"/>
    </row>
    <row r="3" ht="12.75" customHeight="1">
      <c r="B3" s="172" t="s">
        <v>239</v>
      </c>
      <c r="C3" s="374" t="str">
        <f>HYPERLINK('пр.взв'!D4)</f>
        <v/>
      </c>
      <c r="E3" s="173"/>
      <c r="F3" s="173"/>
      <c r="G3" s="173"/>
      <c r="I3" s="172" t="s">
        <v>240</v>
      </c>
      <c r="J3" s="374" t="str">
        <f>HYPERLINK('пр.взв'!D4)</f>
        <v/>
      </c>
      <c r="L3" s="173"/>
      <c r="M3" s="173"/>
      <c r="N3" s="173"/>
    </row>
    <row r="4" ht="12.75" customHeight="1">
      <c r="A4" s="436"/>
      <c r="B4" s="55"/>
    </row>
    <row r="5" ht="12.75" customHeight="1">
      <c r="A5" s="437">
        <v>1.0</v>
      </c>
      <c r="B5" s="81" t="str">
        <f>VLOOKUP(A5,'пр.взв'!B5:C39,2,FALSE)</f>
        <v>#N/A</v>
      </c>
      <c r="C5" s="81" t="str">
        <f>VLOOKUP(A5,'пр.взв'!B5:G39,3,FALSE)</f>
        <v>#N/A</v>
      </c>
      <c r="D5" s="81" t="str">
        <f>VLOOKUP(A5,'пр.взв'!B5:G39,4,FALSE)</f>
        <v>#N/A</v>
      </c>
      <c r="G5" s="172"/>
      <c r="H5" s="438">
        <v>2.0</v>
      </c>
      <c r="I5" s="81" t="str">
        <f>VLOOKUP(H5,'пр.взв'!B7:C39,2,FALSE)</f>
        <v>#N/A</v>
      </c>
      <c r="J5" s="81" t="str">
        <f>VLOOKUP(H5,'пр.взв'!B7:E39,3,FALSE)</f>
        <v>#N/A</v>
      </c>
      <c r="K5" s="81" t="str">
        <f>VLOOKUP(H5,'пр.взв'!B7:E39,4,FALSE)</f>
        <v>#N/A</v>
      </c>
    </row>
    <row r="6" ht="12.75" customHeight="1">
      <c r="A6" s="439"/>
      <c r="B6" s="93"/>
      <c r="C6" s="93"/>
      <c r="D6" s="93"/>
      <c r="E6" s="88"/>
      <c r="F6" s="88"/>
      <c r="G6" s="173"/>
      <c r="H6" s="93"/>
      <c r="I6" s="93"/>
      <c r="J6" s="93"/>
      <c r="K6" s="93"/>
    </row>
    <row r="7" ht="12.75" customHeight="1">
      <c r="A7" s="440">
        <v>17.0</v>
      </c>
      <c r="B7" s="102" t="str">
        <f>VLOOKUP(A7,'пр.взв'!B7:C39,2,FALSE)</f>
        <v>#N/A</v>
      </c>
      <c r="C7" s="102" t="str">
        <f>VLOOKUP(A7,'пр.взв'!B5:G39,3,FALSE)</f>
        <v>#N/A</v>
      </c>
      <c r="D7" s="102" t="str">
        <f>VLOOKUP(A7,'пр.взв'!B5:G39,4,FALSE)</f>
        <v>#N/A</v>
      </c>
      <c r="E7" s="441"/>
      <c r="F7" s="88"/>
      <c r="G7" s="88"/>
      <c r="H7" s="442">
        <v>18.0</v>
      </c>
      <c r="I7" s="96" t="str">
        <f>VLOOKUP(H7,'пр.взв'!B9:C39,2,FALSE)</f>
        <v>#N/A</v>
      </c>
      <c r="J7" s="96" t="str">
        <f>VLOOKUP(H7,'пр.взв'!B9:E39,3,FALSE)</f>
        <v>#N/A</v>
      </c>
      <c r="K7" s="96" t="str">
        <f>VLOOKUP(H7,'пр.взв'!B9:E39,4,FALSE)</f>
        <v>#N/A</v>
      </c>
      <c r="L7" s="443"/>
      <c r="M7" s="133"/>
    </row>
    <row r="8" ht="12.75" customHeight="1">
      <c r="A8" s="70"/>
      <c r="B8" s="93"/>
      <c r="C8" s="93"/>
      <c r="D8" s="93"/>
      <c r="E8" s="444"/>
      <c r="F8" s="107"/>
      <c r="G8" s="88"/>
      <c r="H8" s="93"/>
      <c r="I8" s="69"/>
      <c r="J8" s="69"/>
      <c r="K8" s="69"/>
      <c r="L8" s="250"/>
      <c r="M8" s="133"/>
    </row>
    <row r="9" ht="12.75" customHeight="1">
      <c r="A9" s="437">
        <v>9.0</v>
      </c>
      <c r="B9" s="81" t="str">
        <f>VLOOKUP(A9,'пр.взв'!B9:C39,2,FALSE)</f>
        <v>#N/A</v>
      </c>
      <c r="C9" s="81" t="str">
        <f>VLOOKUP(A9,'пр.взв'!B5:G39,3,FALSE)</f>
        <v>#N/A</v>
      </c>
      <c r="D9" s="81" t="str">
        <f>VLOOKUP(A9,'пр.взв'!B5:G39,4,FALSE)</f>
        <v>#N/A</v>
      </c>
      <c r="E9" s="444"/>
      <c r="F9" s="104"/>
      <c r="G9" s="88"/>
      <c r="H9" s="438">
        <v>10.0</v>
      </c>
      <c r="I9" s="81" t="str">
        <f>VLOOKUP(H9,'пр.взв'!B11:C39,2,FALSE)</f>
        <v>#N/A</v>
      </c>
      <c r="J9" s="81" t="str">
        <f>VLOOKUP(H9,'пр.взв'!B11:E39,3,FALSE)</f>
        <v>#N/A</v>
      </c>
      <c r="K9" s="81" t="str">
        <f>VLOOKUP(H9,'пр.взв'!B11:E39,4,FALSE)</f>
        <v>#N/A</v>
      </c>
      <c r="L9" s="250"/>
      <c r="M9" s="78"/>
    </row>
    <row r="10" ht="12.75" customHeight="1">
      <c r="A10" s="439"/>
      <c r="B10" s="93"/>
      <c r="C10" s="93"/>
      <c r="D10" s="93"/>
      <c r="E10" s="445"/>
      <c r="F10" s="446"/>
      <c r="G10" s="88"/>
      <c r="H10" s="93"/>
      <c r="I10" s="93"/>
      <c r="J10" s="93"/>
      <c r="K10" s="93"/>
      <c r="L10" s="447"/>
      <c r="M10" s="448"/>
    </row>
    <row r="11" ht="12.75" customHeight="1">
      <c r="A11" s="440">
        <v>25.0</v>
      </c>
      <c r="B11" s="102" t="str">
        <f>VLOOKUP(A11,'пр.взв'!B11:C39,2,FALSE)</f>
        <v>#N/A</v>
      </c>
      <c r="C11" s="102" t="str">
        <f>VLOOKUP(A11,'пр.взв'!B5:G39,3,FALSE)</f>
        <v>#N/A</v>
      </c>
      <c r="D11" s="102" t="str">
        <f>VLOOKUP(A11,'пр.взв'!B5:G39,4,FALSE)</f>
        <v>#N/A</v>
      </c>
      <c r="E11" s="449"/>
      <c r="F11" s="446"/>
      <c r="G11" s="88"/>
      <c r="H11" s="442">
        <v>26.0</v>
      </c>
      <c r="I11" s="96" t="str">
        <f>VLOOKUP(H11,'пр.взв'!B15:C39,2,FALSE)</f>
        <v>#N/A</v>
      </c>
      <c r="J11" s="96" t="str">
        <f>VLOOKUP(H11,'пр.взв'!B15:E39,3,FALSE)</f>
        <v>#N/A</v>
      </c>
      <c r="K11" s="96" t="str">
        <f>VLOOKUP(H11,'пр.взв'!B15:E39,4,FALSE)</f>
        <v>#N/A</v>
      </c>
      <c r="M11" s="450"/>
    </row>
    <row r="12" ht="12.75" customHeight="1">
      <c r="A12" s="70"/>
      <c r="B12" s="93"/>
      <c r="C12" s="93"/>
      <c r="D12" s="93"/>
      <c r="E12" s="88"/>
      <c r="F12" s="446"/>
      <c r="G12" s="107"/>
      <c r="H12" s="93"/>
      <c r="I12" s="69"/>
      <c r="J12" s="69"/>
      <c r="K12" s="69"/>
      <c r="M12" s="450"/>
    </row>
    <row r="13" ht="12.75" customHeight="1">
      <c r="A13" s="437">
        <v>5.0</v>
      </c>
      <c r="B13" s="81" t="str">
        <f>VLOOKUP(A13,'пр.взв'!B15:C39,2,FALSE)</f>
        <v>#N/A</v>
      </c>
      <c r="C13" s="81" t="str">
        <f>VLOOKUP(A13,'пр.взв'!B5:G39,3,FALSE)</f>
        <v>#N/A</v>
      </c>
      <c r="D13" s="81" t="str">
        <f>VLOOKUP(A13,'пр.взв'!B5:G39,4,FALSE)</f>
        <v>#N/A</v>
      </c>
      <c r="E13" s="88"/>
      <c r="F13" s="446"/>
      <c r="G13" s="120"/>
      <c r="H13" s="438">
        <v>6.0</v>
      </c>
      <c r="I13" s="81" t="str">
        <f>VLOOKUP(H13,'пр.взв'!B17:C41,2,FALSE)</f>
        <v>#N/A</v>
      </c>
      <c r="J13" s="81" t="str">
        <f>VLOOKUP(H13,'пр.взв'!B17:E41,3,FALSE)</f>
        <v>#N/A</v>
      </c>
      <c r="K13" s="81" t="str">
        <f>VLOOKUP(H13,'пр.взв'!B17:E41,4,FALSE)</f>
        <v>#N/A</v>
      </c>
      <c r="M13" s="450"/>
      <c r="N13" s="451"/>
    </row>
    <row r="14" ht="12.75" customHeight="1">
      <c r="A14" s="439"/>
      <c r="B14" s="93"/>
      <c r="C14" s="93"/>
      <c r="D14" s="93"/>
      <c r="E14" s="452"/>
      <c r="F14" s="446"/>
      <c r="G14" s="88"/>
      <c r="H14" s="93"/>
      <c r="I14" s="93"/>
      <c r="J14" s="93"/>
      <c r="K14" s="93"/>
      <c r="L14" s="443"/>
      <c r="M14" s="448"/>
      <c r="N14" s="450"/>
    </row>
    <row r="15" ht="12.75" customHeight="1">
      <c r="A15" s="440">
        <v>21.0</v>
      </c>
      <c r="B15" s="102" t="str">
        <f>VLOOKUP(A15,'пр.взв'!B17:C41,2,FALSE)</f>
        <v>#N/A</v>
      </c>
      <c r="C15" s="102" t="str">
        <f>VLOOKUP(A15,'пр.взв'!B5:G39,3,FALSE)</f>
        <v>#N/A</v>
      </c>
      <c r="D15" s="102" t="str">
        <f>VLOOKUP(A15,'пр.взв'!B5:G39,4,FALSE)</f>
        <v>#N/A</v>
      </c>
      <c r="E15" s="441"/>
      <c r="F15" s="446"/>
      <c r="G15" s="88"/>
      <c r="H15" s="442">
        <v>22.0</v>
      </c>
      <c r="I15" s="96" t="str">
        <f>VLOOKUP(H15,'пр.взв'!B19:C43,2,FALSE)</f>
        <v>#N/A</v>
      </c>
      <c r="J15" s="96" t="str">
        <f>VLOOKUP(H15,'пр.взв'!B19:E43,3,FALSE)</f>
        <v>#N/A</v>
      </c>
      <c r="K15" s="96" t="str">
        <f>VLOOKUP(H15,'пр.взв'!B19:E43,4,FALSE)</f>
        <v>#N/A</v>
      </c>
      <c r="L15" s="250"/>
      <c r="M15" s="448"/>
      <c r="N15" s="450"/>
    </row>
    <row r="16" ht="12.75" customHeight="1">
      <c r="A16" s="70"/>
      <c r="B16" s="93"/>
      <c r="C16" s="93"/>
      <c r="D16" s="93"/>
      <c r="E16" s="444"/>
      <c r="F16" s="453"/>
      <c r="G16" s="88"/>
      <c r="H16" s="93"/>
      <c r="I16" s="69"/>
      <c r="J16" s="69"/>
      <c r="K16" s="69"/>
      <c r="L16" s="250"/>
      <c r="M16" s="454"/>
      <c r="N16" s="450"/>
    </row>
    <row r="17" ht="12.75" customHeight="1">
      <c r="A17" s="437">
        <v>13.0</v>
      </c>
      <c r="B17" s="81" t="str">
        <f>VLOOKUP(A17,'пр.взв'!B19:C43,2,FALSE)</f>
        <v>#N/A</v>
      </c>
      <c r="C17" s="81" t="str">
        <f>VLOOKUP(A17,'пр.взв'!B5:G39,3,FALSE)</f>
        <v>#N/A</v>
      </c>
      <c r="D17" s="81" t="str">
        <f>VLOOKUP(A17,'пр.взв'!B5:G39,4,FALSE)</f>
        <v>#N/A</v>
      </c>
      <c r="E17" s="444"/>
      <c r="F17" s="88"/>
      <c r="G17" s="88"/>
      <c r="H17" s="438">
        <v>14.0</v>
      </c>
      <c r="I17" s="81" t="str">
        <f>VLOOKUP(H17,'пр.взв'!B21:C45,2,FALSE)</f>
        <v>#N/A</v>
      </c>
      <c r="J17" s="81" t="str">
        <f>VLOOKUP(H17,'пр.взв'!B21:E45,3,FALSE)</f>
        <v>#N/A</v>
      </c>
      <c r="K17" s="81" t="str">
        <f>VLOOKUP(H17,'пр.взв'!B21:E45,4,FALSE)</f>
        <v>#N/A</v>
      </c>
      <c r="L17" s="250"/>
      <c r="M17" s="133"/>
      <c r="N17" s="450"/>
    </row>
    <row r="18" ht="12.75" customHeight="1">
      <c r="A18" s="439"/>
      <c r="B18" s="93"/>
      <c r="C18" s="93"/>
      <c r="D18" s="93"/>
      <c r="E18" s="445"/>
      <c r="F18" s="88"/>
      <c r="G18" s="88"/>
      <c r="H18" s="93"/>
      <c r="I18" s="93"/>
      <c r="J18" s="93"/>
      <c r="K18" s="93"/>
      <c r="L18" s="447"/>
      <c r="M18" s="133"/>
      <c r="N18" s="450"/>
    </row>
    <row r="19" ht="12.75" customHeight="1">
      <c r="A19" s="440">
        <v>29.0</v>
      </c>
      <c r="B19" s="102" t="str">
        <f>VLOOKUP(A19,'пр.взв'!B21:C45,2,FALSE)</f>
        <v>#N/A</v>
      </c>
      <c r="C19" s="102" t="str">
        <f>VLOOKUP(A19,'пр.взв'!B5:G39,3,FALSE)</f>
        <v>#N/A</v>
      </c>
      <c r="D19" s="102" t="str">
        <f>VLOOKUP(A19,'пр.взв'!B5:G39,4,FALSE)</f>
        <v>#N/A</v>
      </c>
      <c r="E19" s="449"/>
      <c r="F19" s="88"/>
      <c r="G19" s="88"/>
      <c r="H19" s="442">
        <v>30.0</v>
      </c>
      <c r="I19" s="96" t="str">
        <f>VLOOKUP(H19,'пр.взв'!B23:C47,2,FALSE)</f>
        <v>#N/A</v>
      </c>
      <c r="J19" s="96" t="str">
        <f>VLOOKUP(H19,'пр.взв'!B23:E47,3,FALSE)</f>
        <v>#N/A</v>
      </c>
      <c r="K19" s="96" t="str">
        <f>VLOOKUP(H19,'пр.взв'!B23:E47,4,FALSE)</f>
        <v>#N/A</v>
      </c>
      <c r="N19" s="450"/>
    </row>
    <row r="20" ht="12.75" customHeight="1">
      <c r="A20" s="70"/>
      <c r="B20" s="93"/>
      <c r="C20" s="93"/>
      <c r="D20" s="93"/>
      <c r="E20" s="88"/>
      <c r="F20" s="88"/>
      <c r="G20" s="455"/>
      <c r="H20" s="93"/>
      <c r="I20" s="69"/>
      <c r="J20" s="69"/>
      <c r="K20" s="69"/>
      <c r="N20" s="456"/>
    </row>
    <row r="21" ht="12.75" customHeight="1">
      <c r="A21" s="437">
        <v>3.0</v>
      </c>
      <c r="B21" s="81" t="str">
        <f>VLOOKUP(A21,'пр.взв'!B5:C39,2,FALSE)</f>
        <v>#N/A</v>
      </c>
      <c r="C21" s="81" t="str">
        <f>VLOOKUP(A21,'пр.взв'!B5:G39,3,FALSE)</f>
        <v>#N/A</v>
      </c>
      <c r="D21" s="81" t="str">
        <f>VLOOKUP(A21,'пр.взв'!B5:G39,4,FALSE)</f>
        <v>#N/A</v>
      </c>
      <c r="E21" s="88"/>
      <c r="F21" s="88"/>
      <c r="G21" s="88"/>
      <c r="H21" s="438">
        <v>4.0</v>
      </c>
      <c r="I21" s="81" t="str">
        <f>VLOOKUP(H21,'пр.взв'!B7:C39,2,FALSE)</f>
        <v>#N/A</v>
      </c>
      <c r="J21" s="81" t="str">
        <f>VLOOKUP(H21,'пр.взв'!B7:E39,3,FALSE)</f>
        <v>#N/A</v>
      </c>
      <c r="K21" s="81" t="str">
        <f>VLOOKUP(H21,'пр.взв'!B7:E39,4,FALSE)</f>
        <v>#N/A</v>
      </c>
      <c r="N21" s="450"/>
    </row>
    <row r="22" ht="12.75" customHeight="1">
      <c r="A22" s="439"/>
      <c r="B22" s="93"/>
      <c r="C22" s="93"/>
      <c r="D22" s="93"/>
      <c r="E22" s="452"/>
      <c r="F22" s="88"/>
      <c r="G22" s="88"/>
      <c r="H22" s="93"/>
      <c r="I22" s="93"/>
      <c r="J22" s="93"/>
      <c r="K22" s="93"/>
      <c r="N22" s="450"/>
    </row>
    <row r="23" ht="12.75" customHeight="1">
      <c r="A23" s="440">
        <v>19.0</v>
      </c>
      <c r="B23" s="102" t="str">
        <f>VLOOKUP(A23,'пр.взв'!B25:C49,2,FALSE)</f>
        <v>#N/A</v>
      </c>
      <c r="C23" s="102" t="str">
        <f>VLOOKUP(A23,'пр.взв'!B5:G39,3,FALSE)</f>
        <v>#N/A</v>
      </c>
      <c r="D23" s="102" t="str">
        <f>VLOOKUP(A23,'пр.взв'!B5:G39,4,FALSE)</f>
        <v>#N/A</v>
      </c>
      <c r="E23" s="441"/>
      <c r="F23" s="88"/>
      <c r="G23" s="88"/>
      <c r="H23" s="442">
        <v>20.0</v>
      </c>
      <c r="I23" s="96" t="str">
        <f>VLOOKUP(H23,'пр.взв'!B27:C51,2,FALSE)</f>
        <v>#N/A</v>
      </c>
      <c r="J23" s="96" t="str">
        <f>VLOOKUP(H23,'пр.взв'!B27:E51,3,FALSE)</f>
        <v>#N/A</v>
      </c>
      <c r="K23" s="96" t="str">
        <f>VLOOKUP(H23,'пр.взв'!B27:E51,4,FALSE)</f>
        <v>#N/A</v>
      </c>
      <c r="L23" s="443"/>
      <c r="M23" s="133"/>
      <c r="N23" s="450"/>
    </row>
    <row r="24" ht="12.75" customHeight="1">
      <c r="A24" s="70"/>
      <c r="B24" s="93"/>
      <c r="C24" s="93"/>
      <c r="D24" s="93"/>
      <c r="E24" s="444"/>
      <c r="F24" s="107"/>
      <c r="G24" s="88"/>
      <c r="H24" s="93"/>
      <c r="I24" s="69"/>
      <c r="J24" s="69"/>
      <c r="K24" s="69"/>
      <c r="L24" s="250"/>
      <c r="M24" s="133"/>
      <c r="N24" s="450"/>
    </row>
    <row r="25" ht="12.75" customHeight="1">
      <c r="A25" s="437">
        <v>11.0</v>
      </c>
      <c r="B25" s="81" t="str">
        <f>VLOOKUP(A25,'пр.взв'!B27:C51,2,FALSE)</f>
        <v>#N/A</v>
      </c>
      <c r="C25" s="81" t="str">
        <f>VLOOKUP(A25,'пр.взв'!B5:G39,3,FALSE)</f>
        <v>#N/A</v>
      </c>
      <c r="D25" s="81" t="str">
        <f>VLOOKUP(A25,'пр.взв'!B5:G39,4,FALSE)</f>
        <v>#N/A</v>
      </c>
      <c r="E25" s="444"/>
      <c r="F25" s="104"/>
      <c r="G25" s="88"/>
      <c r="H25" s="438">
        <v>12.0</v>
      </c>
      <c r="I25" s="81" t="str">
        <f>VLOOKUP(H25,'пр.взв'!B29:C53,2,FALSE)</f>
        <v>#N/A</v>
      </c>
      <c r="J25" s="81" t="str">
        <f>VLOOKUP(H25,'пр.взв'!B29:E53,3,FALSE)</f>
        <v>#N/A</v>
      </c>
      <c r="K25" s="81" t="str">
        <f>VLOOKUP(H25,'пр.взв'!B29:E53,4,FALSE)</f>
        <v>#N/A</v>
      </c>
      <c r="L25" s="250"/>
      <c r="M25" s="78"/>
      <c r="N25" s="450"/>
    </row>
    <row r="26" ht="12.75" customHeight="1">
      <c r="A26" s="439"/>
      <c r="B26" s="93"/>
      <c r="C26" s="93"/>
      <c r="D26" s="93"/>
      <c r="E26" s="445"/>
      <c r="F26" s="446"/>
      <c r="G26" s="88"/>
      <c r="H26" s="93"/>
      <c r="I26" s="93"/>
      <c r="J26" s="93"/>
      <c r="K26" s="93"/>
      <c r="L26" s="447"/>
      <c r="M26" s="448"/>
      <c r="N26" s="450"/>
    </row>
    <row r="27" ht="12.75" customHeight="1">
      <c r="A27" s="440">
        <v>27.0</v>
      </c>
      <c r="B27" s="102" t="str">
        <f>VLOOKUP(A27,'пр.взв'!B29:C53,2,FALSE)</f>
        <v>#N/A</v>
      </c>
      <c r="C27" s="102" t="str">
        <f>VLOOKUP(A27,'пр.взв'!B5:G39,3,FALSE)</f>
        <v>#N/A</v>
      </c>
      <c r="D27" s="102" t="str">
        <f>VLOOKUP(A27,'пр.взв'!B5:G39,4,FALSE)</f>
        <v>#N/A</v>
      </c>
      <c r="E27" s="449"/>
      <c r="F27" s="446"/>
      <c r="G27" s="88"/>
      <c r="H27" s="442">
        <v>28.0</v>
      </c>
      <c r="I27" s="96" t="str">
        <f>VLOOKUP(H27,'пр.взв'!B31:C55,2,FALSE)</f>
        <v>#N/A</v>
      </c>
      <c r="J27" s="96" t="str">
        <f>VLOOKUP(H27,'пр.взв'!B31:E55,3,FALSE)</f>
        <v>#N/A</v>
      </c>
      <c r="K27" s="96" t="str">
        <f>VLOOKUP(H27,'пр.взв'!B31:E55,4,FALSE)</f>
        <v>#N/A</v>
      </c>
      <c r="M27" s="450"/>
      <c r="N27" s="450"/>
    </row>
    <row r="28" ht="12.75" customHeight="1">
      <c r="A28" s="70"/>
      <c r="B28" s="93"/>
      <c r="C28" s="93"/>
      <c r="D28" s="93"/>
      <c r="E28" s="88"/>
      <c r="F28" s="446"/>
      <c r="G28" s="88"/>
      <c r="H28" s="93"/>
      <c r="I28" s="69"/>
      <c r="J28" s="69"/>
      <c r="K28" s="69"/>
      <c r="M28" s="450"/>
      <c r="N28" s="450"/>
    </row>
    <row r="29" ht="12.75" customHeight="1">
      <c r="A29" s="437">
        <v>7.0</v>
      </c>
      <c r="B29" s="81" t="str">
        <f>VLOOKUP(A29,'пр.взв'!B5:C39,2,FALSE)</f>
        <v>#N/A</v>
      </c>
      <c r="C29" s="81" t="str">
        <f>VLOOKUP(A29,'пр.взв'!B5:G39,3,FALSE)</f>
        <v>#N/A</v>
      </c>
      <c r="D29" s="81" t="str">
        <f>VLOOKUP(A29,'пр.взв'!B5:G39,4,FALSE)</f>
        <v>#N/A</v>
      </c>
      <c r="E29" s="88"/>
      <c r="F29" s="446"/>
      <c r="G29" s="386"/>
      <c r="H29" s="438">
        <v>8.0</v>
      </c>
      <c r="I29" s="81" t="str">
        <f>VLOOKUP(H29,'пр.взв'!B7:C39,2,FALSE)</f>
        <v>#N/A</v>
      </c>
      <c r="J29" s="81" t="str">
        <f>VLOOKUP(H29,'пр.взв'!B7:E39,3,FALSE)</f>
        <v>#N/A</v>
      </c>
      <c r="K29" s="81" t="str">
        <f>VLOOKUP(H29,'пр.взв'!B7:E39,4,FALSE)</f>
        <v>#N/A</v>
      </c>
      <c r="M29" s="450"/>
      <c r="N29" s="456"/>
    </row>
    <row r="30" ht="12.75" customHeight="1">
      <c r="A30" s="439"/>
      <c r="B30" s="93"/>
      <c r="C30" s="93"/>
      <c r="D30" s="93"/>
      <c r="E30" s="452"/>
      <c r="F30" s="446"/>
      <c r="G30" s="88"/>
      <c r="H30" s="93"/>
      <c r="I30" s="93"/>
      <c r="J30" s="93"/>
      <c r="K30" s="93"/>
      <c r="M30" s="450"/>
    </row>
    <row r="31" ht="12.75" customHeight="1">
      <c r="A31" s="440">
        <v>23.0</v>
      </c>
      <c r="B31" s="102" t="str">
        <f>VLOOKUP(A31,'пр.взв'!B33:C57,2,FALSE)</f>
        <v>#N/A</v>
      </c>
      <c r="C31" s="102" t="str">
        <f>VLOOKUP(A31,'пр.взв'!B5:G39,3,FALSE)</f>
        <v>#N/A</v>
      </c>
      <c r="D31" s="102" t="str">
        <f>VLOOKUP(A31,'пр.взв'!B5:G39,4,FALSE)</f>
        <v>#N/A</v>
      </c>
      <c r="E31" s="441"/>
      <c r="F31" s="446"/>
      <c r="G31" s="88"/>
      <c r="H31" s="442">
        <v>24.0</v>
      </c>
      <c r="I31" s="96" t="str">
        <f>VLOOKUP(H31,'пр.взв'!B35:C59,2,FALSE)</f>
        <v>#N/A</v>
      </c>
      <c r="J31" s="96" t="str">
        <f>VLOOKUP(H31,'пр.взв'!B35:E59,3,FALSE)</f>
        <v>#N/A</v>
      </c>
      <c r="K31" s="96" t="str">
        <f>VLOOKUP(H31,'пр.взв'!B35:E59,4,FALSE)</f>
        <v>#N/A</v>
      </c>
      <c r="L31" s="443"/>
      <c r="M31" s="448"/>
    </row>
    <row r="32" ht="12.75" customHeight="1">
      <c r="A32" s="70"/>
      <c r="B32" s="93"/>
      <c r="C32" s="93"/>
      <c r="D32" s="93"/>
      <c r="E32" s="444"/>
      <c r="F32" s="453"/>
      <c r="G32" s="88"/>
      <c r="H32" s="93"/>
      <c r="I32" s="69"/>
      <c r="J32" s="69"/>
      <c r="K32" s="69"/>
      <c r="L32" s="250"/>
      <c r="M32" s="454"/>
    </row>
    <row r="33" ht="12.75" customHeight="1">
      <c r="A33" s="437">
        <v>15.0</v>
      </c>
      <c r="B33" s="81" t="str">
        <f>VLOOKUP(A33,'пр.взв'!B35:C59,2,FALSE)</f>
        <v>#N/A</v>
      </c>
      <c r="C33" s="81" t="str">
        <f>VLOOKUP(A33,'пр.взв'!B5:G39,3,FALSE)</f>
        <v>#N/A</v>
      </c>
      <c r="D33" s="81" t="str">
        <f>VLOOKUP(A33,'пр.взв'!B5:G39,4,FALSE)</f>
        <v>#N/A</v>
      </c>
      <c r="E33" s="444"/>
      <c r="F33" s="88"/>
      <c r="G33" s="88"/>
      <c r="H33" s="438">
        <v>16.0</v>
      </c>
      <c r="I33" s="81" t="str">
        <f>VLOOKUP(H33,'пр.взв'!B37:C61,2,FALSE)</f>
        <v>#N/A</v>
      </c>
      <c r="J33" s="81" t="str">
        <f>VLOOKUP(H33,'пр.взв'!B37:E61,3,FALSE)</f>
        <v>#N/A</v>
      </c>
      <c r="K33" s="81" t="str">
        <f>VLOOKUP(H33,'пр.взв'!B37:E61,4,FALSE)</f>
        <v>#N/A</v>
      </c>
      <c r="L33" s="250"/>
      <c r="M33" s="133"/>
    </row>
    <row r="34" ht="12.75" customHeight="1">
      <c r="A34" s="439"/>
      <c r="B34" s="93"/>
      <c r="C34" s="93"/>
      <c r="D34" s="93"/>
      <c r="E34" s="445"/>
      <c r="F34" s="88"/>
      <c r="G34" s="88"/>
      <c r="H34" s="93"/>
      <c r="I34" s="93"/>
      <c r="J34" s="93"/>
      <c r="K34" s="93"/>
      <c r="L34" s="447"/>
      <c r="M34" s="133"/>
    </row>
    <row r="35" ht="12.75" customHeight="1">
      <c r="A35" s="440">
        <v>31.0</v>
      </c>
      <c r="B35" s="102" t="str">
        <f>VLOOKUP(A35,'пр.взв'!B37:C61,2,FALSE)</f>
        <v>#N/A</v>
      </c>
      <c r="C35" s="102" t="str">
        <f>VLOOKUP(A35,'пр.взв'!B5:G39,3,FALSE)</f>
        <v>#N/A</v>
      </c>
      <c r="D35" s="102" t="str">
        <f>VLOOKUP(A35,'пр.взв'!B5:G39,4,FALSE)</f>
        <v>#N/A</v>
      </c>
      <c r="E35" s="449"/>
      <c r="F35" s="88"/>
      <c r="G35" s="88"/>
      <c r="H35" s="442">
        <v>32.0</v>
      </c>
      <c r="I35" s="96" t="str">
        <f>VLOOKUP(H35,'пр.взв'!B39:C63,2,FALSE)</f>
        <v>#N/A</v>
      </c>
      <c r="J35" s="96" t="str">
        <f>VLOOKUP(H35,'пр.взв'!B39:E63,3,FALSE)</f>
        <v>#N/A</v>
      </c>
      <c r="K35" s="96" t="str">
        <f>VLOOKUP(H35,'пр.взв'!B39:E63,4,FALSE)</f>
        <v>#N/A</v>
      </c>
    </row>
    <row r="36" ht="13.5" customHeight="1">
      <c r="A36" s="70"/>
      <c r="B36" s="69"/>
      <c r="C36" s="69"/>
      <c r="D36" s="69"/>
      <c r="H36" s="69"/>
      <c r="I36" s="69"/>
      <c r="J36" s="69"/>
      <c r="K36" s="69"/>
    </row>
    <row r="37" ht="12.75" customHeight="1">
      <c r="A37" s="49"/>
      <c r="B37" s="49"/>
      <c r="C37" s="49"/>
      <c r="E37" s="88"/>
      <c r="F37" s="88"/>
      <c r="G37" s="88"/>
      <c r="P37" s="199"/>
    </row>
    <row r="38" ht="12.75" customHeight="1">
      <c r="A38" s="172" t="s">
        <v>265</v>
      </c>
      <c r="B38" s="49"/>
      <c r="C38" s="174"/>
      <c r="D38" s="99"/>
      <c r="E38" s="99"/>
      <c r="F38" s="99"/>
      <c r="H38" s="172" t="s">
        <v>266</v>
      </c>
      <c r="I38" s="49"/>
      <c r="J38" s="174"/>
      <c r="K38" s="99"/>
      <c r="L38" s="99"/>
      <c r="M38" s="99"/>
      <c r="N38" s="49"/>
      <c r="O38" s="49"/>
      <c r="P38" s="49"/>
    </row>
    <row r="39" ht="12.75" customHeight="1">
      <c r="A39" s="49"/>
      <c r="B39" s="49"/>
      <c r="C39" s="99"/>
      <c r="I39" s="49"/>
      <c r="J39" s="99"/>
      <c r="K39" s="49"/>
      <c r="L39" s="49"/>
      <c r="M39" s="49"/>
      <c r="N39" s="49"/>
      <c r="O39" s="49"/>
      <c r="P39" s="49"/>
    </row>
    <row r="40" ht="12.75" customHeight="1">
      <c r="B40" s="457"/>
      <c r="C40" s="458"/>
      <c r="D40" s="99"/>
      <c r="E40" s="99"/>
      <c r="I40" s="457"/>
      <c r="J40" s="458"/>
      <c r="K40" s="99"/>
      <c r="L40" s="99"/>
      <c r="N40" s="49"/>
      <c r="O40" s="49"/>
      <c r="P40" s="49"/>
    </row>
    <row r="41" ht="12.75" customHeight="1">
      <c r="B41" s="49"/>
      <c r="C41" s="459"/>
      <c r="D41" s="99"/>
      <c r="E41" s="99"/>
      <c r="I41" s="49"/>
      <c r="J41" s="459"/>
      <c r="K41" s="99"/>
      <c r="L41" s="99"/>
      <c r="N41" s="49"/>
      <c r="O41" s="49"/>
      <c r="P41" s="49"/>
    </row>
    <row r="42" ht="12.75" customHeight="1">
      <c r="B42" s="49"/>
      <c r="C42" s="459"/>
      <c r="D42" s="460"/>
      <c r="E42" s="99"/>
      <c r="I42" s="49"/>
      <c r="J42" s="459"/>
      <c r="K42" s="460"/>
      <c r="L42" s="99"/>
      <c r="N42" s="49"/>
      <c r="O42" s="49"/>
      <c r="P42" s="49"/>
    </row>
    <row r="43" ht="12.75" customHeight="1">
      <c r="B43" s="382"/>
      <c r="C43" s="196"/>
      <c r="D43" s="461"/>
      <c r="E43" s="189"/>
      <c r="I43" s="382"/>
      <c r="J43" s="196"/>
      <c r="K43" s="461"/>
      <c r="L43" s="189"/>
      <c r="N43" s="49"/>
      <c r="O43" s="49"/>
      <c r="P43" s="49"/>
    </row>
    <row r="44" ht="12.75" customHeight="1">
      <c r="B44" s="49"/>
      <c r="C44" s="174"/>
      <c r="D44" s="459"/>
      <c r="E44" s="458"/>
      <c r="I44" s="49"/>
      <c r="J44" s="174"/>
      <c r="K44" s="459"/>
      <c r="L44" s="458"/>
      <c r="N44" s="49"/>
      <c r="O44" s="49"/>
      <c r="P44" s="49"/>
    </row>
    <row r="45" ht="12.75" customHeight="1">
      <c r="B45" s="49"/>
      <c r="C45" s="99"/>
      <c r="D45" s="196"/>
      <c r="E45" s="459"/>
      <c r="I45" s="49"/>
      <c r="J45" s="99"/>
      <c r="K45" s="196"/>
      <c r="L45" s="459"/>
      <c r="N45" s="49"/>
      <c r="O45" s="49"/>
      <c r="P45" s="49"/>
    </row>
    <row r="46" ht="12.75" customHeight="1">
      <c r="B46" s="49"/>
      <c r="E46" s="450"/>
      <c r="I46" s="49"/>
      <c r="L46" s="450"/>
      <c r="N46" s="49"/>
      <c r="O46" s="49"/>
      <c r="P46" s="49"/>
    </row>
    <row r="47" ht="12.75" customHeight="1">
      <c r="B47" s="49"/>
      <c r="C47" s="99"/>
      <c r="D47" s="99"/>
      <c r="E47" s="459"/>
      <c r="F47" s="462"/>
      <c r="I47" s="49"/>
      <c r="J47" s="99"/>
      <c r="K47" s="99"/>
      <c r="L47" s="459"/>
      <c r="M47" s="462"/>
      <c r="N47" s="49"/>
      <c r="O47" s="49"/>
      <c r="P47" s="49"/>
    </row>
    <row r="48" ht="12.75" customHeight="1">
      <c r="B48" s="457"/>
      <c r="C48" s="458"/>
      <c r="D48" s="99"/>
      <c r="E48" s="459"/>
      <c r="F48" s="451"/>
      <c r="I48" s="457"/>
      <c r="J48" s="458"/>
      <c r="K48" s="99"/>
      <c r="L48" s="459"/>
      <c r="M48" s="451"/>
      <c r="N48" s="49"/>
      <c r="O48" s="49"/>
      <c r="P48" s="49"/>
    </row>
    <row r="49" ht="12.75" customHeight="1">
      <c r="B49" s="49"/>
      <c r="C49" s="459"/>
      <c r="D49" s="99"/>
      <c r="E49" s="459"/>
      <c r="F49" s="450"/>
      <c r="I49" s="49"/>
      <c r="J49" s="459"/>
      <c r="K49" s="99"/>
      <c r="L49" s="459"/>
      <c r="M49" s="450"/>
      <c r="N49" s="49"/>
      <c r="O49" s="49"/>
      <c r="P49" s="49"/>
    </row>
    <row r="50" ht="12.75" customHeight="1">
      <c r="B50" s="49"/>
      <c r="C50" s="99"/>
      <c r="D50" s="460"/>
      <c r="E50" s="459"/>
      <c r="F50" s="450"/>
      <c r="I50" s="49"/>
      <c r="J50" s="99"/>
      <c r="K50" s="460"/>
      <c r="L50" s="459"/>
      <c r="M50" s="450"/>
      <c r="N50" s="49"/>
      <c r="O50" s="49"/>
      <c r="P50" s="49"/>
    </row>
    <row r="51" ht="12.75" customHeight="1">
      <c r="B51" s="382"/>
      <c r="C51" s="150"/>
      <c r="D51" s="461"/>
      <c r="E51" s="463"/>
      <c r="F51" s="450"/>
      <c r="I51" s="382"/>
      <c r="J51" s="150"/>
      <c r="K51" s="461"/>
      <c r="L51" s="463"/>
      <c r="M51" s="450"/>
      <c r="N51" s="49"/>
      <c r="O51" s="49"/>
      <c r="P51" s="49"/>
    </row>
    <row r="52" ht="12.75" customHeight="1">
      <c r="C52" s="174"/>
      <c r="D52" s="459"/>
      <c r="E52" s="174"/>
      <c r="F52" s="450"/>
      <c r="J52" s="174"/>
      <c r="K52" s="459"/>
      <c r="L52" s="174"/>
      <c r="M52" s="450"/>
      <c r="N52" s="49"/>
      <c r="O52" s="49"/>
      <c r="P52" s="49"/>
    </row>
    <row r="53" ht="12.75" customHeight="1">
      <c r="C53" s="99"/>
      <c r="D53" s="196"/>
      <c r="E53" s="99"/>
      <c r="F53" s="456"/>
      <c r="J53" s="99"/>
      <c r="K53" s="196"/>
      <c r="L53" s="99"/>
      <c r="M53" s="456"/>
      <c r="N53" s="49"/>
      <c r="O53" s="49"/>
      <c r="P53" s="49"/>
    </row>
    <row r="54" ht="12.75" customHeight="1">
      <c r="I54" s="49"/>
      <c r="J54" s="49"/>
      <c r="K54" s="49"/>
      <c r="L54" s="49"/>
      <c r="M54" s="49"/>
      <c r="N54" s="49"/>
      <c r="O54" s="49"/>
      <c r="P54" s="49"/>
    </row>
    <row r="55" ht="12.75" customHeight="1">
      <c r="I55" s="49"/>
      <c r="J55" s="49"/>
      <c r="K55" s="49"/>
      <c r="L55" s="49"/>
      <c r="M55" s="49"/>
      <c r="N55" s="49"/>
      <c r="O55" s="49"/>
      <c r="P55" s="49"/>
    </row>
    <row r="56" ht="12.75" customHeight="1">
      <c r="I56" s="49"/>
      <c r="J56" s="49"/>
      <c r="K56" s="49"/>
      <c r="L56" s="49"/>
      <c r="M56" s="49"/>
      <c r="N56" s="49"/>
      <c r="O56" s="49"/>
      <c r="P56" s="49"/>
    </row>
    <row r="57" ht="12.75" customHeight="1">
      <c r="I57" s="49"/>
      <c r="J57" s="49"/>
      <c r="K57" s="49"/>
      <c r="L57" s="49"/>
      <c r="M57" s="49"/>
      <c r="N57" s="49"/>
      <c r="O57" s="49"/>
      <c r="P57" s="49"/>
    </row>
    <row r="58" ht="12.75" customHeight="1">
      <c r="I58" s="49"/>
      <c r="J58" s="49"/>
      <c r="K58" s="49"/>
      <c r="L58" s="49"/>
      <c r="M58" s="49"/>
      <c r="N58" s="49"/>
      <c r="O58" s="49"/>
      <c r="P58" s="49"/>
    </row>
    <row r="59" ht="12.75" customHeight="1">
      <c r="A59" s="464"/>
    </row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35">
    <mergeCell ref="A9:A10"/>
    <mergeCell ref="A11:A12"/>
    <mergeCell ref="B11:B12"/>
    <mergeCell ref="C11:C12"/>
    <mergeCell ref="D11:D12"/>
    <mergeCell ref="H11:H12"/>
    <mergeCell ref="I11:I12"/>
    <mergeCell ref="B13:B14"/>
    <mergeCell ref="C13:C14"/>
    <mergeCell ref="D13:D14"/>
    <mergeCell ref="H13:H14"/>
    <mergeCell ref="I13:I14"/>
    <mergeCell ref="J13:J14"/>
    <mergeCell ref="K13:K14"/>
    <mergeCell ref="J15:J16"/>
    <mergeCell ref="K15:K16"/>
    <mergeCell ref="A13:A14"/>
    <mergeCell ref="A15:A16"/>
    <mergeCell ref="B15:B16"/>
    <mergeCell ref="C15:C16"/>
    <mergeCell ref="D15:D16"/>
    <mergeCell ref="H15:H16"/>
    <mergeCell ref="I15:I16"/>
    <mergeCell ref="A1:G1"/>
    <mergeCell ref="H1:N1"/>
    <mergeCell ref="A2:G2"/>
    <mergeCell ref="H2:N2"/>
    <mergeCell ref="C3:D3"/>
    <mergeCell ref="J3:K3"/>
    <mergeCell ref="A4:B4"/>
    <mergeCell ref="B5:B6"/>
    <mergeCell ref="C5:C6"/>
    <mergeCell ref="D5:D6"/>
    <mergeCell ref="H5:H6"/>
    <mergeCell ref="I5:I6"/>
    <mergeCell ref="J5:J6"/>
    <mergeCell ref="K5:K6"/>
    <mergeCell ref="J7:J8"/>
    <mergeCell ref="K7:K8"/>
    <mergeCell ref="A5:A6"/>
    <mergeCell ref="A7:A8"/>
    <mergeCell ref="B7:B8"/>
    <mergeCell ref="C7:C8"/>
    <mergeCell ref="D7:D8"/>
    <mergeCell ref="H7:H8"/>
    <mergeCell ref="I7:I8"/>
    <mergeCell ref="B9:B10"/>
    <mergeCell ref="C9:C10"/>
    <mergeCell ref="D9:D10"/>
    <mergeCell ref="H9:H10"/>
    <mergeCell ref="I9:I10"/>
    <mergeCell ref="J9:J10"/>
    <mergeCell ref="K9:K10"/>
    <mergeCell ref="J11:J12"/>
    <mergeCell ref="K11:K12"/>
    <mergeCell ref="J19:J20"/>
    <mergeCell ref="K19:K20"/>
    <mergeCell ref="B25:B26"/>
    <mergeCell ref="C25:C26"/>
    <mergeCell ref="D25:D26"/>
    <mergeCell ref="H25:H26"/>
    <mergeCell ref="I25:I26"/>
    <mergeCell ref="J25:J26"/>
    <mergeCell ref="K25:K26"/>
    <mergeCell ref="A25:A26"/>
    <mergeCell ref="A27:A28"/>
    <mergeCell ref="B27:B28"/>
    <mergeCell ref="C27:C28"/>
    <mergeCell ref="D27:D28"/>
    <mergeCell ref="H27:H28"/>
    <mergeCell ref="I27:I28"/>
    <mergeCell ref="B29:B30"/>
    <mergeCell ref="C29:C30"/>
    <mergeCell ref="D29:D30"/>
    <mergeCell ref="H29:H30"/>
    <mergeCell ref="I29:I30"/>
    <mergeCell ref="J29:J30"/>
    <mergeCell ref="K29:K30"/>
    <mergeCell ref="A29:A30"/>
    <mergeCell ref="A31:A32"/>
    <mergeCell ref="B31:B32"/>
    <mergeCell ref="C31:C32"/>
    <mergeCell ref="D31:D32"/>
    <mergeCell ref="H31:H32"/>
    <mergeCell ref="I31:I32"/>
    <mergeCell ref="I33:I34"/>
    <mergeCell ref="J33:J34"/>
    <mergeCell ref="J31:J32"/>
    <mergeCell ref="K31:K32"/>
    <mergeCell ref="B33:B34"/>
    <mergeCell ref="C33:C34"/>
    <mergeCell ref="D33:D34"/>
    <mergeCell ref="H33:H34"/>
    <mergeCell ref="K33:K34"/>
    <mergeCell ref="B17:B18"/>
    <mergeCell ref="C17:C18"/>
    <mergeCell ref="D17:D18"/>
    <mergeCell ref="H17:H18"/>
    <mergeCell ref="I17:I18"/>
    <mergeCell ref="J17:J18"/>
    <mergeCell ref="K17:K18"/>
    <mergeCell ref="A17:A18"/>
    <mergeCell ref="A19:A20"/>
    <mergeCell ref="B19:B20"/>
    <mergeCell ref="C19:C20"/>
    <mergeCell ref="D19:D20"/>
    <mergeCell ref="H19:H20"/>
    <mergeCell ref="I19:I20"/>
    <mergeCell ref="B21:B22"/>
    <mergeCell ref="C21:C22"/>
    <mergeCell ref="D21:D22"/>
    <mergeCell ref="H21:H22"/>
    <mergeCell ref="I21:I22"/>
    <mergeCell ref="J21:J22"/>
    <mergeCell ref="K21:K22"/>
    <mergeCell ref="J23:J24"/>
    <mergeCell ref="K23:K24"/>
    <mergeCell ref="A21:A22"/>
    <mergeCell ref="A23:A24"/>
    <mergeCell ref="B23:B24"/>
    <mergeCell ref="C23:C24"/>
    <mergeCell ref="D23:D24"/>
    <mergeCell ref="H23:H24"/>
    <mergeCell ref="I23:I24"/>
    <mergeCell ref="J27:J28"/>
    <mergeCell ref="K27:K28"/>
    <mergeCell ref="J35:J36"/>
    <mergeCell ref="K35:K36"/>
    <mergeCell ref="A33:A34"/>
    <mergeCell ref="A35:A36"/>
    <mergeCell ref="B35:B36"/>
    <mergeCell ref="C35:C36"/>
    <mergeCell ref="D35:D36"/>
    <mergeCell ref="H35:H36"/>
    <mergeCell ref="I35:I36"/>
  </mergeCells>
  <printOptions horizontalCentered="1"/>
  <pageMargins bottom="0.1968503937007874" footer="0.0" header="0.0" left="0.0" right="0.3937007874015748" top="0.1968503937007874"/>
  <pageSetup paperSize="9" orientation="portrait"/>
  <drawing r:id="rId1"/>
</worksheet>
</file>