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hidden" name="Табло" sheetId="4" r:id="rId7"/>
    <sheet state="visible" name="полуфинал" sheetId="5" r:id="rId8"/>
    <sheet state="visible" name="Ит.пр" sheetId="6" r:id="rId9"/>
    <sheet state="visible" name="нагр.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<sst xmlns="http://schemas.openxmlformats.org/spreadsheetml/2006/main" count="526" uniqueCount="138">
  <si>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</si>
  <si>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</si>
  <si>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</si>
  <si>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80+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</si>
  <si>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</si>
  <si>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</si>
  <si>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</si>
  <si>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</si>
  <si>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</si>
  <si>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</si>
  <si>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</si>
  <si>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</si>
  <si>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</si>
  <si>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</si>
  <si>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</si>
  <si>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</si>
  <si>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</si>
  <si>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АЗИЗОВА Гюльназ</t>
  </si>
  <si>
    <t>АЗИЗОВА Гюльназ Замировна</t>
  </si>
  <si>
    <t>05.09.98, КМС</t>
  </si>
  <si>
    <t>КМС</t>
  </si>
  <si>
    <t>МОС</t>
  </si>
  <si>
    <t>Москва, Москва, ЦСКА</t>
  </si>
  <si>
    <t>Москва</t>
  </si>
  <si>
    <t xml:space="preserve">Хаустов А.А. </t>
  </si>
  <si>
    <t>САВЕЛЬЕВА Елизавета</t>
  </si>
  <si>
    <t>САВЕЛЬЕВА Елизавета Валерьевна</t>
  </si>
  <si>
    <t>24.04.96, КМС</t>
  </si>
  <si>
    <t>ПФО</t>
  </si>
  <si>
    <t>Оренбургская обл., Бузулук, БФ «Триумф»</t>
  </si>
  <si>
    <t>Оренбургская</t>
  </si>
  <si>
    <t>Плотников П.Д.</t>
  </si>
  <si>
    <t>САВЕЛЬЕВА</t>
  </si>
  <si>
    <t>ХАКИМОВА Елена</t>
  </si>
  <si>
    <t>ХАКИМОВА Елена Сергеевна</t>
  </si>
  <si>
    <t>02.03.88, МСМК</t>
  </si>
  <si>
    <t>МСМК</t>
  </si>
  <si>
    <t>Оренбургская обл., Бузулук, ООО ЦСП</t>
  </si>
  <si>
    <t>Плотников П.Д., Ульянин А.Н.</t>
  </si>
  <si>
    <t>ХАКИМОВА</t>
  </si>
  <si>
    <t>КУСАНОВА Жанара</t>
  </si>
  <si>
    <t>КУСАНОВА Жанара Сагиндыковна</t>
  </si>
  <si>
    <t>20.05.91, МС</t>
  </si>
  <si>
    <t>МС</t>
  </si>
  <si>
    <t>Оренбургская обл., Бузулук, ЦСП</t>
  </si>
  <si>
    <t>Плотников.П.Д</t>
  </si>
  <si>
    <t>КУСАНОВА</t>
  </si>
  <si>
    <t>ГАСПАРЯН Анжела</t>
  </si>
  <si>
    <t>ГАСПАРЯН Анжела Седраковна</t>
  </si>
  <si>
    <t>07.04.95, МСМК</t>
  </si>
  <si>
    <t>СЗФО</t>
  </si>
  <si>
    <t>Калининградская обл., Калининград, ВС</t>
  </si>
  <si>
    <t>Калининградская</t>
  </si>
  <si>
    <t>Мкртчян С.Р., Быстров И.С.</t>
  </si>
  <si>
    <t>ГАСПАРЯН</t>
  </si>
  <si>
    <t>ЧОЛОМБИТЬКО Альбина</t>
  </si>
  <si>
    <t>ЧОЛОМБИТЬКО Альбина Андреевна</t>
  </si>
  <si>
    <t>19.11.22, МСМК</t>
  </si>
  <si>
    <t>УФО</t>
  </si>
  <si>
    <t>Свердловская обл., Екатеринбург, ГАУ до Со Сшор по Самбо и Дзюдо</t>
  </si>
  <si>
    <t>Свердловская</t>
  </si>
  <si>
    <t>Куликов ССС, Коростелев АБ</t>
  </si>
  <si>
    <t>ЧОЛОМБИТЬКО</t>
  </si>
  <si>
    <t>ГЕРАСИМОВА Виктория</t>
  </si>
  <si>
    <t>ГЕРАСИМОВА Виктория Анатольевна</t>
  </si>
  <si>
    <t>17.01.04, КМС</t>
  </si>
  <si>
    <t>Свердловская обл., Екатеринбург, Гау До Со Сшор по самбо и дзюдо</t>
  </si>
  <si>
    <t>Бородин ОБ, Куликов С.С.</t>
  </si>
  <si>
    <t>ГЕРАСИМОВА</t>
  </si>
  <si>
    <t>МИХЕЕВА Ольга</t>
  </si>
  <si>
    <t>МИХЕЕВА Ольга Игоревна</t>
  </si>
  <si>
    <t>21.09.02, МС</t>
  </si>
  <si>
    <t>Свердловская обл., Екатеринбург, СШОР по самбо и дзюдо</t>
  </si>
  <si>
    <t>Федосеев МЕ, Селянина ОВ</t>
  </si>
  <si>
    <t>МИХЕЕВА</t>
  </si>
  <si>
    <t>БАЯЗИТОВА Лаура</t>
  </si>
  <si>
    <t>БАЯЗИТОВА Лаура Львовна</t>
  </si>
  <si>
    <t>10.07.99, КМС</t>
  </si>
  <si>
    <t>Тюменская обл., Тюмень, Самбо 72</t>
  </si>
  <si>
    <t>Тюменская</t>
  </si>
  <si>
    <t>Мавлютов ОБ</t>
  </si>
  <si>
    <t>БАЯЗИТОВА</t>
  </si>
  <si>
    <t/>
  </si>
  <si>
    <t>ВСЕРОССИЙСКАЯ ФЕДЕРАЦИЯ САМБО</t>
  </si>
  <si>
    <t xml:space="preserve">ПРОТОКОЛ ХОДА СОРЕВНОВАНИЙ   </t>
  </si>
  <si>
    <t>А</t>
  </si>
  <si>
    <t>Б</t>
  </si>
  <si>
    <t>1 место</t>
  </si>
  <si>
    <t>ФИНАЛ</t>
  </si>
  <si>
    <t>5М</t>
  </si>
  <si>
    <t>2 место</t>
  </si>
  <si>
    <t>УТЕШИТЕЛЬНЫЕ ВСТРЕЧИ</t>
  </si>
  <si>
    <t>А1</t>
  </si>
  <si>
    <t>Б1</t>
  </si>
  <si>
    <t>3 место</t>
  </si>
  <si>
    <t>13-16</t>
  </si>
  <si>
    <t>Гл. судья, судья ВК</t>
  </si>
  <si>
    <t>Гл. секретарь, судья ВК</t>
  </si>
  <si>
    <t>ВСТРЕЧИ ПО КРУГАМ</t>
  </si>
  <si>
    <t>КОВЕР</t>
  </si>
  <si>
    <t>A</t>
  </si>
  <si>
    <t xml:space="preserve"> (Круг)</t>
  </si>
  <si>
    <t>1/8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</si>
  <si>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</si>
  <si>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</si>
  <si>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</si>
  <si>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</si>
  <si>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</si>
  <si>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</si>
  <si>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</si>
  <si>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1/4</t>
  </si>
  <si>
    <t>Полуфинал</t>
  </si>
  <si>
    <t xml:space="preserve"> (Утешительные встречи) 1 круг</t>
  </si>
  <si>
    <t xml:space="preserve"> (Утешительные встречи) 2 круг</t>
  </si>
  <si>
    <t>1/16</t>
  </si>
  <si>
    <t>Округ., субъект</t>
  </si>
  <si>
    <t>Подгруппа А</t>
  </si>
  <si>
    <t>Подгруппа Б</t>
  </si>
  <si>
    <t>B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</si>
  <si>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</si>
  <si>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</si>
  <si>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</si>
  <si>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</si>
  <si>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</si>
  <si>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</si>
  <si>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</si>
  <si>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Цвет</t>
  </si>
  <si>
    <t>Руководитель ковра</t>
  </si>
  <si>
    <t xml:space="preserve">ИТОГОВЫЙ ПРОТОКОЛ ЮНИОРЫ                           </t>
  </si>
  <si>
    <t xml:space="preserve"> место</t>
  </si>
  <si>
    <t>7-8</t>
  </si>
  <si>
    <t>9-12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</si>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</sst>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2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4.0"/>
      <color rgb="FFFF0000"/>
      <name val="Cyrillicold"/>
    </font>
    <font>
      <b/>
      <color theme="1"/>
      <name val="Calibri"/>
      <scheme val="minor"/>
    </font>
    <font>
      <b/>
      <sz val="16.0"/>
      <color rgb="FF000000"/>
      <name val="Arial Narrow"/>
    </font>
    <font>
      <b/>
      <sz val="14.0"/>
      <color rgb="FF000000"/>
      <name val="Arial Narrow"/>
    </font>
    <font/>
    <font>
      <color theme="1"/>
      <name val="Calibri"/>
      <scheme val="minor"/>
    </font>
    <font>
      <b/>
      <sz val="12.0"/>
      <color theme="1"/>
      <name val="Calibri"/>
      <scheme val="minor"/>
    </font>
    <font>
      <sz val="11.0"/>
      <color theme="1"/>
      <name val="Calibri"/>
      <scheme val="minor"/>
    </font>
    <font>
      <sz val="10.0"/>
      <color rgb="FF000000"/>
      <name val="Arial"/>
    </font>
    <font>
      <b/>
      <sz val="11.0"/>
      <color theme="1"/>
      <name val="Calibri"/>
      <scheme val="minor"/>
    </font>
    <font>
      <sz val="9.0"/>
      <color theme="1"/>
      <name val="Arial Narrow"/>
    </font>
    <font>
      <color theme="1"/>
      <name val="Arial Narrow"/>
    </font>
    <font>
      <sz val="11.0"/>
      <color rgb="FF000000"/>
      <name val="Inconsolata"/>
    </font>
    <font>
      <b/>
      <sz val="10.0"/>
      <color theme="1"/>
      <name val="Arial Narrow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b/>
      <color theme="1"/>
      <name val="Calibri"/>
    </font>
    <font>
      <b/>
      <sz val="11.0"/>
      <color rgb="FF274E13"/>
      <name val="Arial Narrow"/>
    </font>
    <font>
      <b/>
      <sz val="10.0"/>
      <color rgb="FF274E13"/>
      <name val="Arial Narrow"/>
    </font>
    <font>
      <b/>
      <sz val="12.0"/>
      <color rgb="FF000000"/>
      <name val="Arial Narrow"/>
    </font>
    <font>
      <sz val="12.0"/>
      <color rgb="FF000000"/>
      <name val="Arial"/>
    </font>
    <font>
      <sz val="12.0"/>
      <color rgb="FF000000"/>
      <name val="Arial Narrow"/>
    </font>
    <font>
      <sz val="10.0"/>
      <color rgb="FF000000"/>
      <name val="Arial Narrow"/>
    </font>
    <font>
      <sz val="11.0"/>
      <color rgb="FFFF0000"/>
      <name val="Arial Narrow"/>
    </font>
    <font>
      <sz val="11.0"/>
      <color rgb="FF000000"/>
      <name val="Arial Narrow"/>
    </font>
    <font>
      <sz val="12.0"/>
      <color rgb="FFFF0000"/>
      <name val="Arial"/>
    </font>
    <font>
      <b/>
      <sz val="10.0"/>
      <color rgb="FF000000"/>
      <name val="Arial Narrow"/>
    </font>
    <font>
      <b/>
      <sz val="12.0"/>
      <color rgb="FF000000"/>
      <name val="Arial"/>
    </font>
    <font>
      <sz val="12.0"/>
      <color rgb="FFFF0000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sz val="12.0"/>
      <color theme="1"/>
      <name val="Arial"/>
    </font>
    <font>
      <b/>
      <i/>
      <sz val="12.0"/>
      <color theme="1"/>
      <name val="Arial"/>
    </font>
    <font>
      <b/>
      <sz val="14.0"/>
      <color theme="1"/>
      <name val="Calibri"/>
    </font>
    <font>
      <b/>
      <i/>
      <sz val="14.0"/>
      <color rgb="FF000000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2.0"/>
      <color rgb="FF000000"/>
      <name val="Arial"/>
    </font>
    <font>
      <i/>
      <sz val="10.0"/>
      <color rgb="FF000000"/>
      <name val="Arial"/>
    </font>
    <font>
      <sz val="14.0"/>
      <color rgb="FF000000"/>
      <name val="Arial"/>
    </font>
    <font>
      <b/>
      <sz val="14.0"/>
      <color rgb="FF000000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sz val="11.0"/>
      <color rgb="FF000000"/>
      <name val="Arial"/>
    </font>
    <font>
      <b/>
      <sz val="10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3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top style="thin">
        <color rgb="FF000000"/>
      </top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0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2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0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8" numFmtId="0" xfId="0" applyAlignment="1" applyFont="1">
      <alignment horizontal="center" vertical="bottom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0" fillId="2" fontId="2" numFmtId="0" xfId="0" applyAlignment="1" applyFont="1">
      <alignment shrinkToFit="0" vertical="bottom" wrapText="0"/>
    </xf>
    <xf borderId="1" fillId="4" fontId="11" numFmtId="0" xfId="0" applyAlignment="1" applyBorder="1" applyFill="1" applyFont="1">
      <alignment horizontal="center" vertical="center"/>
    </xf>
    <xf borderId="2" fillId="4" fontId="11" numFmtId="0" xfId="0" applyAlignment="1" applyBorder="1" applyFont="1">
      <alignment horizontal="center" vertical="center"/>
    </xf>
    <xf borderId="2" fillId="4" fontId="11" numFmtId="0" xfId="0" applyAlignment="1" applyBorder="1" applyFont="1">
      <alignment horizontal="center" shrinkToFit="0" vertical="center" wrapText="1"/>
    </xf>
    <xf borderId="2" fillId="4" fontId="12" numFmtId="0" xfId="0" applyAlignment="1" applyBorder="1" applyFont="1">
      <alignment horizontal="center" shrinkToFit="0" vertical="center" wrapText="1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shrinkToFit="0" vertical="center" wrapText="0"/>
    </xf>
    <xf borderId="2" fillId="4" fontId="2" numFmtId="0" xfId="0" applyAlignment="1" applyBorder="1" applyFont="1">
      <alignment vertical="center"/>
    </xf>
    <xf borderId="2" fillId="4" fontId="11" numFmtId="0" xfId="0" applyAlignment="1" applyBorder="1" applyFont="1">
      <alignment horizontal="center" shrinkToFit="0" vertical="center" wrapText="1"/>
    </xf>
    <xf borderId="3" fillId="4" fontId="3" numFmtId="0" xfId="0" applyAlignment="1" applyBorder="1" applyFont="1">
      <alignment horizontal="center" shrinkToFit="0" vertical="center" wrapText="0"/>
    </xf>
    <xf borderId="4" fillId="0" fontId="8" numFmtId="0" xfId="0" applyAlignment="1" applyBorder="1" applyFont="1">
      <alignment horizontal="center" vertical="bottom"/>
    </xf>
    <xf borderId="5" fillId="5" fontId="8" numFmtId="0" xfId="0" applyAlignment="1" applyBorder="1" applyFill="1" applyFont="1">
      <alignment horizontal="center"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readingOrder="0" vertical="bottom"/>
    </xf>
    <xf borderId="4" fillId="0" fontId="2" numFmtId="49" xfId="0" applyAlignment="1" applyBorder="1" applyFont="1" applyNumberFormat="1">
      <alignment vertical="bottom"/>
    </xf>
    <xf borderId="4" fillId="0" fontId="8" numFmtId="49" xfId="0" applyAlignment="1" applyBorder="1" applyFont="1" applyNumberFormat="1">
      <alignment shrinkToFit="0" vertical="bottom" wrapText="0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5" fillId="0" fontId="8" numFmtId="49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readingOrder="0" vertical="bottom"/>
    </xf>
    <xf borderId="5" fillId="0" fontId="2" numFmtId="49" xfId="0" applyAlignment="1" applyBorder="1" applyFont="1" applyNumberFormat="1">
      <alignment vertical="bottom"/>
    </xf>
    <xf borderId="5" fillId="0" fontId="8" numFmtId="49" xfId="0" applyAlignment="1" applyBorder="1" applyFont="1" applyNumberFormat="1">
      <alignment shrinkToFit="0" vertical="bottom" wrapText="0"/>
    </xf>
    <xf borderId="4" fillId="0" fontId="8" numFmtId="49" xfId="0" applyAlignment="1" applyBorder="1" applyFont="1" applyNumberForma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5" fillId="0" fontId="8" numFmtId="0" xfId="0" applyAlignment="1" applyBorder="1" applyFont="1">
      <alignment horizontal="center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readingOrder="0"/>
    </xf>
    <xf borderId="0" fillId="7" fontId="15" numFmtId="0" xfId="0" applyAlignment="1" applyFill="1" applyFont="1">
      <alignment horizontal="center" shrinkToFit="0" vertical="center" wrapText="1"/>
    </xf>
    <xf borderId="6" fillId="8" fontId="16" numFmtId="0" xfId="0" applyAlignment="1" applyBorder="1" applyFill="1" applyFont="1">
      <alignment horizontal="center" shrinkToFit="0" vertical="center" wrapText="1"/>
    </xf>
    <xf borderId="7" fillId="0" fontId="17" numFmtId="0" xfId="0" applyBorder="1" applyFont="1"/>
    <xf borderId="8" fillId="0" fontId="17" numFmtId="0" xfId="0" applyBorder="1" applyFont="1"/>
    <xf borderId="0" fillId="0" fontId="18" numFmtId="0" xfId="0" applyAlignment="1" applyFont="1">
      <alignment horizontal="center" readingOrder="0"/>
    </xf>
    <xf borderId="6" fillId="0" fontId="19" numFmtId="0" xfId="0" applyAlignment="1" applyBorder="1" applyFont="1">
      <alignment horizontal="center" readingOrder="0"/>
    </xf>
    <xf borderId="6" fillId="0" fontId="20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 readingOrder="0" vertical="center"/>
    </xf>
    <xf borderId="0" fillId="0" fontId="18" numFmtId="0" xfId="0" applyFont="1"/>
    <xf borderId="0" fillId="0" fontId="21" numFmtId="0" xfId="0" applyFont="1"/>
    <xf borderId="0" fillId="0" fontId="14" numFmtId="0" xfId="0" applyAlignment="1" applyFont="1">
      <alignment readingOrder="0"/>
    </xf>
    <xf borderId="9" fillId="9" fontId="22" numFmtId="0" xfId="0" applyAlignment="1" applyBorder="1" applyFill="1" applyFont="1">
      <alignment horizontal="center" readingOrder="0" vertical="center"/>
    </xf>
    <xf borderId="9" fillId="0" fontId="14" numFmtId="0" xfId="0" applyAlignment="1" applyBorder="1" applyFont="1">
      <alignment shrinkToFit="0" vertical="center" wrapText="1"/>
    </xf>
    <xf borderId="10" fillId="0" fontId="23" numFmtId="0" xfId="0" applyAlignment="1" applyBorder="1" applyFont="1">
      <alignment horizontal="center" shrinkToFit="0" vertical="center" wrapText="1"/>
    </xf>
    <xf borderId="11" fillId="0" fontId="17" numFmtId="0" xfId="0" applyBorder="1" applyFont="1"/>
    <xf borderId="9" fillId="0" fontId="24" numFmtId="0" xfId="0" applyAlignment="1" applyBorder="1" applyFont="1">
      <alignment shrinkToFit="0" vertical="center" wrapText="1"/>
    </xf>
    <xf borderId="0" fillId="0" fontId="22" numFmtId="0" xfId="0" applyAlignment="1" applyFont="1">
      <alignment readingOrder="0" vertical="center"/>
    </xf>
    <xf borderId="0" fillId="0" fontId="18" numFmtId="0" xfId="0" applyAlignment="1" applyFont="1">
      <alignment readingOrder="0" vertical="bottom"/>
    </xf>
    <xf borderId="0" fillId="7" fontId="18" numFmtId="0" xfId="0" applyFont="1"/>
    <xf borderId="0" fillId="0" fontId="18" numFmtId="0" xfId="0" applyAlignment="1" applyFont="1">
      <alignment readingOrder="0"/>
    </xf>
    <xf borderId="0" fillId="2" fontId="25" numFmtId="0" xfId="0" applyFont="1"/>
    <xf borderId="4" fillId="0" fontId="17" numFmtId="0" xfId="0" applyBorder="1" applyFont="1"/>
    <xf borderId="12" fillId="0" fontId="17" numFmtId="0" xfId="0" applyBorder="1" applyFont="1"/>
    <xf borderId="13" fillId="0" fontId="17" numFmtId="0" xfId="0" applyBorder="1" applyFont="1"/>
    <xf borderId="0" fillId="7" fontId="22" numFmtId="0" xfId="0" applyAlignment="1" applyFont="1">
      <alignment horizontal="center" readingOrder="0" vertical="center"/>
    </xf>
    <xf borderId="14" fillId="0" fontId="14" numFmtId="0" xfId="0" applyAlignment="1" applyBorder="1" applyFont="1">
      <alignment shrinkToFit="0" vertical="center" wrapText="1"/>
    </xf>
    <xf borderId="15" fillId="0" fontId="17" numFmtId="0" xfId="0" applyBorder="1" applyFont="1"/>
    <xf borderId="16" fillId="0" fontId="17" numFmtId="0" xfId="0" applyBorder="1" applyFont="1"/>
    <xf borderId="9" fillId="10" fontId="22" numFmtId="0" xfId="0" applyAlignment="1" applyBorder="1" applyFill="1" applyFont="1">
      <alignment horizontal="center" readingOrder="0" vertical="center"/>
    </xf>
    <xf borderId="4" fillId="9" fontId="26" numFmtId="0" xfId="0" applyAlignment="1" applyBorder="1" applyFont="1">
      <alignment horizontal="center" readingOrder="0" vertical="center"/>
    </xf>
    <xf borderId="17" fillId="7" fontId="27" numFmtId="0" xfId="0" applyAlignment="1" applyBorder="1" applyFont="1">
      <alignment horizontal="center" readingOrder="0" vertical="center"/>
    </xf>
    <xf borderId="12" fillId="0" fontId="18" numFmtId="0" xfId="0" applyBorder="1" applyFont="1"/>
    <xf borderId="18" fillId="0" fontId="17" numFmtId="0" xfId="0" applyBorder="1" applyFont="1"/>
    <xf borderId="19" fillId="0" fontId="17" numFmtId="0" xfId="0" applyBorder="1" applyFont="1"/>
    <xf borderId="20" fillId="0" fontId="17" numFmtId="0" xfId="0" applyBorder="1" applyFont="1"/>
    <xf borderId="10" fillId="7" fontId="22" numFmtId="0" xfId="0" applyAlignment="1" applyBorder="1" applyFont="1">
      <alignment horizontal="center" readingOrder="0" vertical="center"/>
    </xf>
    <xf borderId="4" fillId="9" fontId="28" numFmtId="0" xfId="0" applyAlignment="1" applyBorder="1" applyFont="1">
      <alignment horizontal="center" readingOrder="0" vertical="center"/>
    </xf>
    <xf borderId="21" fillId="9" fontId="22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shrinkToFit="0" vertical="center" wrapText="1"/>
    </xf>
    <xf borderId="11" fillId="9" fontId="22" numFmtId="0" xfId="0" applyAlignment="1" applyBorder="1" applyFont="1">
      <alignment horizontal="center" readingOrder="0" vertical="center"/>
    </xf>
    <xf borderId="13" fillId="9" fontId="28" numFmtId="0" xfId="0" applyAlignment="1" applyBorder="1" applyFont="1">
      <alignment horizontal="center" readingOrder="0" vertical="center"/>
    </xf>
    <xf borderId="22" fillId="0" fontId="18" numFmtId="0" xfId="0" applyBorder="1" applyFont="1"/>
    <xf borderId="22" fillId="7" fontId="18" numFmtId="0" xfId="0" applyBorder="1" applyFont="1"/>
    <xf borderId="22" fillId="7" fontId="22" numFmtId="0" xfId="0" applyAlignment="1" applyBorder="1" applyFont="1">
      <alignment horizontal="center" readingOrder="0" vertical="center"/>
    </xf>
    <xf borderId="4" fillId="10" fontId="27" numFmtId="0" xfId="0" applyAlignment="1" applyBorder="1" applyFont="1">
      <alignment horizontal="center" readingOrder="0" vertical="center"/>
    </xf>
    <xf borderId="17" fillId="7" fontId="22" numFmtId="0" xfId="0" applyAlignment="1" applyBorder="1" applyFont="1">
      <alignment horizontal="center" readingOrder="0" vertical="center"/>
    </xf>
    <xf borderId="4" fillId="10" fontId="28" numFmtId="0" xfId="0" applyAlignment="1" applyBorder="1" applyFont="1">
      <alignment horizontal="center" readingOrder="0" vertical="center"/>
    </xf>
    <xf borderId="17" fillId="0" fontId="17" numFmtId="0" xfId="0" applyBorder="1" applyFont="1"/>
    <xf borderId="23" fillId="0" fontId="17" numFmtId="0" xfId="0" applyBorder="1" applyFont="1"/>
    <xf borderId="0" fillId="7" fontId="18" numFmtId="0" xfId="0" applyAlignment="1" applyFont="1">
      <alignment readingOrder="0"/>
    </xf>
    <xf borderId="11" fillId="10" fontId="22" numFmtId="0" xfId="0" applyAlignment="1" applyBorder="1" applyFont="1">
      <alignment horizontal="center" readingOrder="0" vertical="center"/>
    </xf>
    <xf borderId="13" fillId="10" fontId="28" numFmtId="0" xfId="0" applyAlignment="1" applyBorder="1" applyFont="1">
      <alignment horizontal="center" readingOrder="0" vertical="center"/>
    </xf>
    <xf borderId="24" fillId="0" fontId="14" numFmtId="0" xfId="0" applyAlignment="1" applyBorder="1" applyFont="1">
      <alignment shrinkToFit="0" vertical="center" wrapText="1"/>
    </xf>
    <xf borderId="25" fillId="0" fontId="17" numFmtId="0" xfId="0" applyBorder="1" applyFont="1"/>
    <xf borderId="26" fillId="0" fontId="17" numFmtId="0" xfId="0" applyBorder="1" applyFont="1"/>
    <xf borderId="0" fillId="0" fontId="18" numFmtId="164" xfId="0" applyAlignment="1" applyFont="1" applyNumberFormat="1">
      <alignment readingOrder="0"/>
    </xf>
    <xf borderId="27" fillId="0" fontId="17" numFmtId="0" xfId="0" applyBorder="1" applyFont="1"/>
    <xf borderId="28" fillId="0" fontId="17" numFmtId="0" xfId="0" applyBorder="1" applyFont="1"/>
    <xf borderId="29" fillId="0" fontId="17" numFmtId="0" xfId="0" applyBorder="1" applyFont="1"/>
    <xf borderId="0" fillId="0" fontId="19" numFmtId="0" xfId="0" applyAlignment="1" applyFont="1">
      <alignment readingOrder="0" vertical="center"/>
    </xf>
    <xf borderId="10" fillId="9" fontId="29" numFmtId="0" xfId="0" applyAlignment="1" applyBorder="1" applyFont="1">
      <alignment horizontal="center" vertical="center"/>
    </xf>
    <xf borderId="30" fillId="11" fontId="18" numFmtId="0" xfId="0" applyAlignment="1" applyBorder="1" applyFill="1" applyFont="1">
      <alignment horizontal="center" readingOrder="0" vertical="center"/>
    </xf>
    <xf borderId="31" fillId="0" fontId="30" numFmtId="0" xfId="0" applyAlignment="1" applyBorder="1" applyFont="1">
      <alignment horizontal="center" shrinkToFit="0" vertical="center" wrapText="1"/>
    </xf>
    <xf borderId="32" fillId="0" fontId="17" numFmtId="0" xfId="0" applyBorder="1" applyFont="1"/>
    <xf borderId="9" fillId="9" fontId="29" numFmtId="0" xfId="0" applyAlignment="1" applyBorder="1" applyFont="1">
      <alignment horizontal="center" readingOrder="0" vertical="center"/>
    </xf>
    <xf borderId="10" fillId="0" fontId="29" numFmtId="0" xfId="0" applyAlignment="1" applyBorder="1" applyFont="1">
      <alignment shrinkToFit="0" wrapText="1"/>
    </xf>
    <xf borderId="0" fillId="0" fontId="14" numFmtId="0" xfId="0" applyAlignment="1" applyFont="1">
      <alignment shrinkToFit="0" vertical="center" wrapText="1"/>
    </xf>
    <xf borderId="33" fillId="11" fontId="18" numFmtId="0" xfId="0" applyAlignment="1" applyBorder="1" applyFont="1">
      <alignment horizontal="center" readingOrder="0" vertical="center"/>
    </xf>
    <xf borderId="34" fillId="0" fontId="17" numFmtId="0" xfId="0" applyBorder="1" applyFont="1"/>
    <xf borderId="35" fillId="0" fontId="17" numFmtId="0" xfId="0" applyBorder="1" applyFont="1"/>
    <xf borderId="9" fillId="10" fontId="29" numFmtId="0" xfId="0" applyAlignment="1" applyBorder="1" applyFont="1">
      <alignment horizontal="center" vertical="center"/>
    </xf>
    <xf borderId="4" fillId="9" fontId="29" numFmtId="0" xfId="0" applyAlignment="1" applyBorder="1" applyFont="1">
      <alignment horizontal="center" vertical="center"/>
    </xf>
    <xf borderId="0" fillId="0" fontId="14" numFmtId="0" xfId="0" applyFont="1"/>
    <xf borderId="0" fillId="0" fontId="14" numFmtId="0" xfId="0" applyAlignment="1" applyFont="1">
      <alignment horizontal="center"/>
    </xf>
    <xf borderId="22" fillId="0" fontId="29" numFmtId="0" xfId="0" applyAlignment="1" applyBorder="1" applyFont="1">
      <alignment horizontal="center" vertical="center"/>
    </xf>
    <xf borderId="17" fillId="0" fontId="2" numFmtId="0" xfId="0" applyAlignment="1" applyBorder="1" applyFont="1">
      <alignment vertical="bottom"/>
    </xf>
    <xf borderId="11" fillId="0" fontId="2" numFmtId="0" xfId="0" applyAlignment="1" applyBorder="1" applyFont="1">
      <alignment vertical="bottom"/>
    </xf>
    <xf borderId="0" fillId="0" fontId="18" numFmtId="0" xfId="0" applyAlignment="1" applyFont="1">
      <alignment horizontal="center"/>
    </xf>
    <xf borderId="0" fillId="5" fontId="25" numFmtId="0" xfId="0" applyFont="1"/>
    <xf borderId="0" fillId="0" fontId="29" numFmtId="0" xfId="0" applyAlignment="1" applyFont="1">
      <alignment horizontal="center" vertical="center"/>
    </xf>
    <xf borderId="36" fillId="0" fontId="2" numFmtId="0" xfId="0" applyAlignment="1" applyBorder="1" applyFont="1">
      <alignment vertical="bottom"/>
    </xf>
    <xf borderId="36" fillId="0" fontId="17" numFmtId="0" xfId="0" applyBorder="1" applyFont="1"/>
    <xf borderId="22" fillId="0" fontId="17" numFmtId="0" xfId="0" applyBorder="1" applyFont="1"/>
    <xf borderId="21" fillId="0" fontId="17" numFmtId="0" xfId="0" applyBorder="1" applyFont="1"/>
    <xf borderId="5" fillId="0" fontId="29" numFmtId="0" xfId="0" applyAlignment="1" applyBorder="1" applyFont="1">
      <alignment horizontal="center" vertical="center"/>
    </xf>
    <xf borderId="10" fillId="0" fontId="2" numFmtId="0" xfId="0" applyAlignment="1" applyBorder="1" applyFont="1">
      <alignment vertical="bottom"/>
    </xf>
    <xf borderId="36" fillId="9" fontId="22" numFmtId="0" xfId="0" applyAlignment="1" applyBorder="1" applyFont="1">
      <alignment horizontal="center" readingOrder="0" vertical="center"/>
    </xf>
    <xf borderId="23" fillId="0" fontId="2" numFmtId="0" xfId="0" applyAlignment="1" applyBorder="1" applyFont="1">
      <alignment vertical="bottom"/>
    </xf>
    <xf borderId="13" fillId="0" fontId="2" numFmtId="0" xfId="0" applyAlignment="1" applyBorder="1" applyFont="1">
      <alignment vertical="bottom"/>
    </xf>
    <xf borderId="9" fillId="10" fontId="29" numFmtId="0" xfId="0" applyAlignment="1" applyBorder="1" applyFont="1">
      <alignment horizontal="center" readingOrder="0" vertical="center"/>
    </xf>
    <xf borderId="0" fillId="0" fontId="31" numFmtId="0" xfId="0" applyAlignment="1" applyFont="1">
      <alignment horizontal="center" shrinkToFit="0" vertical="center" wrapText="1"/>
    </xf>
    <xf borderId="10" fillId="10" fontId="29" numFmtId="0" xfId="0" applyAlignment="1" applyBorder="1" applyFont="1">
      <alignment horizontal="center" vertical="center"/>
    </xf>
    <xf borderId="4" fillId="10" fontId="29" numFmtId="0" xfId="0" applyAlignment="1" applyBorder="1" applyFont="1">
      <alignment horizontal="center" vertical="center"/>
    </xf>
    <xf borderId="33" fillId="0" fontId="17" numFmtId="0" xfId="0" applyBorder="1" applyFont="1"/>
    <xf borderId="21" fillId="10" fontId="22" numFmtId="0" xfId="0" applyAlignment="1" applyBorder="1" applyFont="1">
      <alignment horizontal="center" readingOrder="0" vertical="center"/>
    </xf>
    <xf borderId="22" fillId="0" fontId="14" numFmtId="0" xfId="0" applyAlignment="1" applyBorder="1" applyFont="1">
      <alignment shrinkToFit="0" vertical="center" wrapText="1"/>
    </xf>
    <xf borderId="0" fillId="0" fontId="19" numFmtId="0" xfId="0" applyAlignment="1" applyFont="1">
      <alignment horizontal="right"/>
    </xf>
    <xf borderId="0" fillId="0" fontId="19" numFmtId="0" xfId="0" applyFont="1"/>
    <xf borderId="0" fillId="0" fontId="32" numFmtId="0" xfId="0" applyAlignment="1" applyFont="1">
      <alignment horizontal="center" shrinkToFit="0" vertical="center" wrapText="1"/>
    </xf>
    <xf borderId="0" fillId="0" fontId="33" numFmtId="0" xfId="0" applyAlignment="1" applyFont="1">
      <alignment horizontal="center" shrinkToFit="0" vertical="center" wrapText="1"/>
    </xf>
    <xf borderId="0" fillId="0" fontId="18" numFmtId="0" xfId="0" applyAlignment="1" applyFont="1">
      <alignment vertical="center"/>
    </xf>
    <xf borderId="0" fillId="0" fontId="32" numFmtId="0" xfId="0" applyAlignment="1" applyFont="1">
      <alignment horizontal="center" vertical="center"/>
    </xf>
    <xf borderId="0" fillId="0" fontId="34" numFmtId="0" xfId="0" applyAlignment="1" applyFont="1">
      <alignment horizontal="center" vertical="center"/>
    </xf>
    <xf borderId="0" fillId="0" fontId="34" numFmtId="49" xfId="0" applyAlignment="1" applyFont="1" applyNumberFormat="1">
      <alignment horizontal="center" vertical="center"/>
    </xf>
    <xf borderId="1" fillId="0" fontId="35" numFmtId="0" xfId="0" applyAlignment="1" applyBorder="1" applyFont="1">
      <alignment horizontal="center" shrinkToFit="0" vertical="center" wrapText="1"/>
    </xf>
    <xf borderId="2" fillId="0" fontId="36" numFmtId="0" xfId="0" applyAlignment="1" applyBorder="1" applyFont="1">
      <alignment horizontal="center" shrinkToFit="0" vertical="center" wrapText="1"/>
    </xf>
    <xf borderId="37" fillId="0" fontId="37" numFmtId="0" xfId="0" applyAlignment="1" applyBorder="1" applyFont="1">
      <alignment horizontal="center" shrinkToFit="0" vertical="center" wrapText="1"/>
    </xf>
    <xf borderId="37" fillId="0" fontId="35" numFmtId="0" xfId="0" applyAlignment="1" applyBorder="1" applyFont="1">
      <alignment horizontal="center" shrinkToFit="0" vertical="center" wrapText="1"/>
    </xf>
    <xf borderId="38" fillId="0" fontId="35" numFmtId="0" xfId="0" applyAlignment="1" applyBorder="1" applyFont="1">
      <alignment horizontal="center" shrinkToFit="0" vertical="center" wrapText="1"/>
    </xf>
    <xf borderId="39" fillId="0" fontId="17" numFmtId="0" xfId="0" applyBorder="1" applyFont="1"/>
    <xf borderId="2" fillId="0" fontId="37" numFmtId="0" xfId="0" applyAlignment="1" applyBorder="1" applyFont="1">
      <alignment horizontal="center" shrinkToFit="0" vertical="center" wrapText="1"/>
    </xf>
    <xf borderId="3" fillId="0" fontId="37" numFmtId="49" xfId="0" applyAlignment="1" applyBorder="1" applyFont="1" applyNumberFormat="1">
      <alignment horizontal="center" shrinkToFit="0" vertical="center" wrapText="1"/>
    </xf>
    <xf borderId="40" fillId="0" fontId="35" numFmtId="0" xfId="0" applyAlignment="1" applyBorder="1" applyFont="1">
      <alignment horizontal="center" shrinkToFit="0" vertical="center" wrapText="1"/>
    </xf>
    <xf borderId="2" fillId="0" fontId="35" numFmtId="0" xfId="0" applyAlignment="1" applyBorder="1" applyFont="1">
      <alignment horizontal="center" shrinkToFit="0" vertical="center" wrapText="1"/>
    </xf>
    <xf borderId="41" fillId="0" fontId="35" numFmtId="0" xfId="0" applyAlignment="1" applyBorder="1" applyFont="1">
      <alignment horizontal="center" shrinkToFit="0" vertical="center" wrapText="1"/>
    </xf>
    <xf borderId="40" fillId="0" fontId="17" numFmtId="0" xfId="0" applyBorder="1" applyFont="1"/>
    <xf borderId="2" fillId="0" fontId="37" numFmtId="49" xfId="0" applyAlignment="1" applyBorder="1" applyFont="1" applyNumberFormat="1">
      <alignment horizontal="center" shrinkToFit="0" vertical="center" wrapText="1"/>
    </xf>
    <xf borderId="38" fillId="0" fontId="33" numFmtId="0" xfId="0" applyAlignment="1" applyBorder="1" applyFont="1">
      <alignment horizontal="center" shrinkToFit="0" vertical="center" wrapText="1"/>
    </xf>
    <xf borderId="21" fillId="0" fontId="38" numFmtId="0" xfId="0" applyAlignment="1" applyBorder="1" applyFont="1">
      <alignment horizontal="center" shrinkToFit="0" vertical="center" wrapText="1"/>
    </xf>
    <xf borderId="37" fillId="0" fontId="21" numFmtId="0" xfId="0" applyAlignment="1" applyBorder="1" applyFont="1">
      <alignment horizontal="left" shrinkToFit="0" vertical="center" wrapText="1"/>
    </xf>
    <xf borderId="37" fillId="0" fontId="21" numFmtId="0" xfId="0" applyAlignment="1" applyBorder="1" applyFont="1">
      <alignment horizontal="center" shrinkToFit="0" vertical="center" wrapText="1"/>
    </xf>
    <xf borderId="21" fillId="0" fontId="39" numFmtId="0" xfId="0" applyAlignment="1" applyBorder="1" applyFont="1">
      <alignment horizontal="center" shrinkToFit="0" vertical="center" wrapText="1"/>
    </xf>
    <xf borderId="21" fillId="0" fontId="39" numFmtId="49" xfId="0" applyAlignment="1" applyBorder="1" applyFont="1" applyNumberFormat="1">
      <alignment horizontal="center" shrinkToFit="0" vertical="center" wrapText="1"/>
    </xf>
    <xf borderId="21" fillId="0" fontId="35" numFmtId="49" xfId="0" applyAlignment="1" applyBorder="1" applyFont="1" applyNumberFormat="1">
      <alignment horizontal="center" shrinkToFit="0" vertical="center" wrapText="1"/>
    </xf>
    <xf borderId="21" fillId="0" fontId="35" numFmtId="0" xfId="0" applyAlignment="1" applyBorder="1" applyFont="1">
      <alignment horizontal="center" shrinkToFit="0" vertical="center" wrapText="1"/>
    </xf>
    <xf borderId="42" fillId="0" fontId="17" numFmtId="0" xfId="0" applyBorder="1" applyFont="1"/>
    <xf borderId="43" fillId="0" fontId="38" numFmtId="0" xfId="0" applyAlignment="1" applyBorder="1" applyFont="1">
      <alignment horizontal="center" shrinkToFit="0" vertical="center" wrapText="1"/>
    </xf>
    <xf borderId="43" fillId="0" fontId="21" numFmtId="0" xfId="0" applyAlignment="1" applyBorder="1" applyFont="1">
      <alignment horizontal="left" shrinkToFit="0" vertical="center" wrapText="1"/>
    </xf>
    <xf borderId="43" fillId="0" fontId="21" numFmtId="0" xfId="0" applyAlignment="1" applyBorder="1" applyFont="1">
      <alignment horizontal="center" shrinkToFit="0" vertical="center" wrapText="1"/>
    </xf>
    <xf borderId="43" fillId="0" fontId="39" numFmtId="0" xfId="0" applyAlignment="1" applyBorder="1" applyFont="1">
      <alignment horizontal="center" shrinkToFit="0" vertical="center" wrapText="1"/>
    </xf>
    <xf borderId="43" fillId="0" fontId="35" numFmtId="0" xfId="0" applyAlignment="1" applyBorder="1" applyFont="1">
      <alignment horizontal="center" shrinkToFit="0" vertical="center" wrapText="1"/>
    </xf>
    <xf borderId="4" fillId="0" fontId="38" numFmtId="0" xfId="0" applyAlignment="1" applyBorder="1" applyFont="1">
      <alignment horizontal="center" shrinkToFit="0" vertical="center" wrapText="1"/>
    </xf>
    <xf borderId="5" fillId="0" fontId="38" numFmtId="0" xfId="0" applyAlignment="1" applyBorder="1" applyFont="1">
      <alignment horizontal="center" shrinkToFit="0" vertical="center" wrapText="1"/>
    </xf>
    <xf borderId="44" fillId="0" fontId="38" numFmtId="0" xfId="0" applyAlignment="1" applyBorder="1" applyFont="1">
      <alignment horizontal="center" shrinkToFit="0" vertical="center" wrapText="1"/>
    </xf>
    <xf borderId="4" fillId="0" fontId="39" numFmtId="0" xfId="0" applyAlignment="1" applyBorder="1" applyFont="1">
      <alignment horizontal="center" shrinkToFit="0" vertical="center" wrapText="1"/>
    </xf>
    <xf borderId="4" fillId="0" fontId="39" numFmtId="49" xfId="0" applyAlignment="1" applyBorder="1" applyFont="1" applyNumberFormat="1">
      <alignment horizontal="center" shrinkToFit="0" vertical="center" wrapText="1"/>
    </xf>
    <xf borderId="4" fillId="0" fontId="35" numFmtId="49" xfId="0" applyAlignment="1" applyBorder="1" applyFont="1" applyNumberFormat="1">
      <alignment horizontal="center" shrinkToFit="0" vertical="center" wrapText="1"/>
    </xf>
    <xf borderId="4" fillId="0" fontId="35" numFmtId="0" xfId="0" applyAlignment="1" applyBorder="1" applyFont="1">
      <alignment horizontal="center" shrinkToFit="0" vertical="center" wrapText="1"/>
    </xf>
    <xf borderId="5" fillId="0" fontId="39" numFmtId="0" xfId="0" applyAlignment="1" applyBorder="1" applyFont="1">
      <alignment horizontal="center" shrinkToFit="0" vertical="center" wrapText="1"/>
    </xf>
    <xf borderId="5" fillId="0" fontId="39" numFmtId="49" xfId="0" applyAlignment="1" applyBorder="1" applyFont="1" applyNumberFormat="1">
      <alignment horizontal="center" shrinkToFit="0" vertical="center" wrapText="1"/>
    </xf>
    <xf borderId="5" fillId="0" fontId="35" numFmtId="49" xfId="0" applyAlignment="1" applyBorder="1" applyFont="1" applyNumberFormat="1">
      <alignment horizontal="center" shrinkToFit="0" vertical="center" wrapText="1"/>
    </xf>
    <xf borderId="5" fillId="0" fontId="21" numFmtId="0" xfId="0" applyAlignment="1" applyBorder="1" applyFont="1">
      <alignment horizontal="center" shrinkToFit="0" vertical="center" wrapText="1"/>
    </xf>
    <xf borderId="40" fillId="0" fontId="36" numFmtId="0" xfId="0" applyAlignment="1" applyBorder="1" applyFont="1">
      <alignment horizontal="center" shrinkToFit="0" vertical="center" wrapText="1"/>
    </xf>
    <xf borderId="41" fillId="0" fontId="37" numFmtId="0" xfId="0" applyAlignment="1" applyBorder="1" applyFont="1">
      <alignment horizontal="center" shrinkToFit="0" vertical="center" wrapText="1"/>
    </xf>
    <xf borderId="44" fillId="0" fontId="39" numFmtId="0" xfId="0" applyAlignment="1" applyBorder="1" applyFont="1">
      <alignment horizontal="center" shrinkToFit="0" vertical="center" wrapText="1"/>
    </xf>
    <xf borderId="44" fillId="0" fontId="39" numFmtId="49" xfId="0" applyAlignment="1" applyBorder="1" applyFont="1" applyNumberFormat="1">
      <alignment horizontal="center" shrinkToFit="0" vertical="center" wrapText="1"/>
    </xf>
    <xf borderId="44" fillId="0" fontId="35" numFmtId="49" xfId="0" applyAlignment="1" applyBorder="1" applyFont="1" applyNumberFormat="1">
      <alignment horizontal="center" shrinkToFit="0" vertical="center" wrapText="1"/>
    </xf>
    <xf borderId="44" fillId="0" fontId="35" numFmtId="0" xfId="0" applyAlignment="1" applyBorder="1" applyFont="1">
      <alignment horizontal="center" shrinkToFit="0" vertical="center" wrapText="1"/>
    </xf>
    <xf borderId="37" fillId="0" fontId="33" numFmtId="0" xfId="0" applyAlignment="1" applyBorder="1" applyFont="1">
      <alignment horizontal="center" shrinkToFit="0" vertical="center" wrapText="1"/>
    </xf>
    <xf borderId="44" fillId="0" fontId="38" numFmtId="49" xfId="0" applyAlignment="1" applyBorder="1" applyFont="1" applyNumberFormat="1">
      <alignment horizontal="center" shrinkToFit="0" vertical="center" wrapText="1"/>
    </xf>
    <xf borderId="45" fillId="0" fontId="17" numFmtId="0" xfId="0" applyBorder="1" applyFont="1"/>
    <xf borderId="43" fillId="0" fontId="38" numFmtId="49" xfId="0" applyAlignment="1" applyBorder="1" applyFont="1" applyNumberFormat="1">
      <alignment horizontal="center" shrinkToFit="0" vertical="center" wrapText="1"/>
    </xf>
    <xf borderId="44" fillId="0" fontId="21" numFmtId="0" xfId="0" applyAlignment="1" applyBorder="1" applyFont="1">
      <alignment horizontal="center" shrinkToFit="0" vertical="center" wrapText="1"/>
    </xf>
    <xf borderId="46" fillId="0" fontId="40" numFmtId="49" xfId="0" applyAlignment="1" applyBorder="1" applyFont="1" applyNumberFormat="1">
      <alignment vertical="center"/>
    </xf>
    <xf borderId="46" fillId="0" fontId="33" numFmtId="49" xfId="0" applyAlignment="1" applyBorder="1" applyFont="1" applyNumberFormat="1">
      <alignment vertical="center"/>
    </xf>
    <xf borderId="46" fillId="0" fontId="32" numFmtId="49" xfId="0" applyAlignment="1" applyBorder="1" applyFont="1" applyNumberFormat="1">
      <alignment shrinkToFit="0" vertical="center" wrapText="0"/>
    </xf>
    <xf borderId="46" fillId="0" fontId="40" numFmtId="0" xfId="0" applyAlignment="1" applyBorder="1" applyFont="1">
      <alignment vertical="center"/>
    </xf>
    <xf borderId="0" fillId="0" fontId="33" numFmtId="49" xfId="0" applyAlignment="1" applyFont="1" applyNumberFormat="1">
      <alignment horizontal="center" vertical="center"/>
    </xf>
    <xf borderId="46" fillId="0" fontId="32" numFmtId="49" xfId="0" applyAlignment="1" applyBorder="1" applyFont="1" applyNumberFormat="1">
      <alignment vertical="center"/>
    </xf>
    <xf borderId="47" fillId="0" fontId="35" numFmtId="0" xfId="0" applyAlignment="1" applyBorder="1" applyFont="1">
      <alignment horizontal="center" shrinkToFit="0" vertical="center" wrapText="1"/>
    </xf>
    <xf borderId="39" fillId="0" fontId="36" numFmtId="0" xfId="0" applyAlignment="1" applyBorder="1" applyFont="1">
      <alignment horizontal="center" shrinkToFit="0" vertical="center" wrapText="1"/>
    </xf>
    <xf borderId="37" fillId="0" fontId="37" numFmtId="49" xfId="0" applyAlignment="1" applyBorder="1" applyFont="1" applyNumberFormat="1">
      <alignment horizontal="center" shrinkToFit="0" vertical="center" wrapText="1"/>
    </xf>
    <xf borderId="48" fillId="0" fontId="37" numFmtId="49" xfId="0" applyAlignment="1" applyBorder="1" applyFont="1" applyNumberFormat="1">
      <alignment horizontal="center" shrinkToFit="0" vertical="center" wrapText="1"/>
    </xf>
    <xf borderId="38" fillId="0" fontId="37" numFmtId="0" xfId="0" applyAlignment="1" applyBorder="1" applyFont="1">
      <alignment horizontal="center" shrinkToFit="0" vertical="center" wrapText="1"/>
    </xf>
    <xf borderId="49" fillId="0" fontId="17" numFmtId="0" xfId="0" applyBorder="1" applyFont="1"/>
    <xf borderId="50" fillId="0" fontId="17" numFmtId="0" xfId="0" applyBorder="1" applyFont="1"/>
    <xf borderId="51" fillId="0" fontId="17" numFmtId="0" xfId="0" applyBorder="1" applyFont="1"/>
    <xf borderId="43" fillId="0" fontId="41" numFmtId="49" xfId="0" applyAlignment="1" applyBorder="1" applyFont="1" applyNumberFormat="1">
      <alignment horizontal="center" shrinkToFit="0" vertical="center" wrapText="1"/>
    </xf>
    <xf borderId="0" fillId="0" fontId="33" numFmtId="0" xfId="0" applyAlignment="1" applyFont="1">
      <alignment horizontal="center"/>
    </xf>
    <xf borderId="0" fillId="0" fontId="33" numFmtId="0" xfId="0" applyAlignment="1" applyFont="1">
      <alignment horizontal="center" vertical="center"/>
    </xf>
    <xf borderId="0" fillId="0" fontId="32" numFmtId="49" xfId="0" applyAlignment="1" applyFont="1" applyNumberFormat="1">
      <alignment horizontal="center" vertical="center"/>
    </xf>
    <xf borderId="0" fillId="0" fontId="40" numFmtId="0" xfId="0" applyAlignment="1" applyFont="1">
      <alignment horizontal="center" vertical="center"/>
    </xf>
    <xf borderId="43" fillId="0" fontId="41" numFmtId="0" xfId="0" applyAlignment="1" applyBorder="1" applyFont="1">
      <alignment horizontal="center" shrinkToFit="0" vertical="center" wrapText="1"/>
    </xf>
    <xf borderId="21" fillId="0" fontId="33" numFmtId="0" xfId="0" applyAlignment="1" applyBorder="1" applyFont="1">
      <alignment horizontal="center" shrinkToFit="0" vertical="center" wrapText="1"/>
    </xf>
    <xf borderId="0" fillId="0" fontId="40" numFmtId="49" xfId="0" applyAlignment="1" applyFont="1" applyNumberFormat="1">
      <alignment horizontal="center" vertical="center"/>
    </xf>
    <xf borderId="0" fillId="0" fontId="42" numFmtId="0" xfId="0" applyAlignment="1" applyFont="1">
      <alignment horizontal="center" shrinkToFit="0" vertical="bottom" wrapText="1"/>
    </xf>
    <xf borderId="5" fillId="0" fontId="6" numFmtId="0" xfId="0" applyAlignment="1" applyBorder="1" applyFont="1">
      <alignment horizontal="right" shrinkToFit="0" vertical="bottom" wrapText="1"/>
    </xf>
    <xf borderId="5" fillId="0" fontId="43" numFmtId="0" xfId="0" applyAlignment="1" applyBorder="1" applyFont="1">
      <alignment shrinkToFit="0" vertical="bottom" wrapText="1"/>
    </xf>
    <xf borderId="6" fillId="0" fontId="2" numFmtId="0" xfId="0" applyBorder="1" applyFont="1"/>
    <xf borderId="5" fillId="0" fontId="7" numFmtId="0" xfId="0" applyAlignment="1" applyBorder="1" applyFont="1">
      <alignment horizontal="center" vertical="bottom"/>
    </xf>
    <xf borderId="5" fillId="0" fontId="43" numFmtId="0" xfId="0" applyAlignment="1" applyBorder="1" applyFont="1">
      <alignment horizontal="center" vertical="bottom"/>
    </xf>
    <xf borderId="5" fillId="0" fontId="43" numFmtId="49" xfId="0" applyAlignment="1" applyBorder="1" applyFont="1" applyNumberFormat="1">
      <alignment horizontal="center" vertical="bottom"/>
    </xf>
    <xf borderId="5" fillId="0" fontId="2" numFmtId="49" xfId="0" applyBorder="1" applyFont="1" applyNumberFormat="1"/>
    <xf borderId="5" fillId="0" fontId="43" numFmtId="49" xfId="0" applyAlignment="1" applyBorder="1" applyFont="1" applyNumberFormat="1">
      <alignment vertical="bottom"/>
    </xf>
    <xf borderId="5" fillId="0" fontId="42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top"/>
    </xf>
    <xf borderId="5" fillId="0" fontId="42" numFmtId="0" xfId="0" applyAlignment="1" applyBorder="1" applyFont="1">
      <alignment horizontal="center" shrinkToFit="0" vertical="bottom" wrapText="0"/>
    </xf>
    <xf borderId="5" fillId="0" fontId="44" numFmtId="0" xfId="0" applyAlignment="1" applyBorder="1" applyFont="1">
      <alignment horizontal="center" shrinkToFit="0" vertical="top" wrapText="1"/>
    </xf>
    <xf borderId="5" fillId="0" fontId="45" numFmtId="0" xfId="0" applyAlignment="1" applyBorder="1" applyFont="1">
      <alignment horizontal="center" shrinkToFit="0" vertical="bottom" wrapText="1"/>
    </xf>
    <xf borderId="5" fillId="0" fontId="46" numFmtId="0" xfId="0" applyAlignment="1" applyBorder="1" applyFont="1">
      <alignment horizontal="center" shrinkToFit="0" wrapText="1"/>
    </xf>
    <xf borderId="5" fillId="0" fontId="44" numFmtId="0" xfId="0" applyAlignment="1" applyBorder="1" applyFont="1">
      <alignment horizontal="center" shrinkToFit="0" vertical="bottom" wrapText="1"/>
    </xf>
    <xf borderId="6" fillId="0" fontId="44" numFmtId="0" xfId="0" applyAlignment="1" applyBorder="1" applyFont="1">
      <alignment horizontal="center" shrinkToFit="0" wrapText="1"/>
    </xf>
    <xf borderId="5" fillId="0" fontId="46" numFmtId="0" xfId="0" applyAlignment="1" applyBorder="1" applyFont="1">
      <alignment horizontal="center" shrinkToFit="0" vertical="bottom" wrapText="1"/>
    </xf>
    <xf borderId="5" fillId="0" fontId="46" numFmtId="49" xfId="0" applyAlignment="1" applyBorder="1" applyFont="1" applyNumberFormat="1">
      <alignment horizontal="center" shrinkToFit="0" vertical="bottom" wrapText="1"/>
    </xf>
    <xf borderId="5" fillId="12" fontId="2" numFmtId="0" xfId="0" applyAlignment="1" applyBorder="1" applyFill="1" applyFont="1">
      <alignment vertical="bottom"/>
    </xf>
    <xf borderId="5" fillId="0" fontId="2" numFmtId="0" xfId="0" applyBorder="1" applyFont="1"/>
    <xf borderId="9" fillId="0" fontId="2" numFmtId="0" xfId="0" applyAlignment="1" applyBorder="1" applyFont="1">
      <alignment vertical="bottom"/>
    </xf>
    <xf borderId="9" fillId="0" fontId="6" numFmtId="0" xfId="0" applyAlignment="1" applyBorder="1" applyFont="1">
      <alignment horizontal="center" shrinkToFit="0" vertical="bottom" wrapText="1"/>
    </xf>
    <xf borderId="5" fillId="12" fontId="47" numFmtId="0" xfId="0" applyAlignment="1" applyBorder="1" applyFont="1">
      <alignment horizontal="center" vertical="bottom"/>
    </xf>
    <xf borderId="5" fillId="13" fontId="47" numFmtId="0" xfId="0" applyAlignment="1" applyBorder="1" applyFill="1" applyFont="1">
      <alignment horizontal="center" vertical="bottom"/>
    </xf>
    <xf borderId="5" fillId="9" fontId="47" numFmtId="0" xfId="0" applyAlignment="1" applyBorder="1" applyFont="1">
      <alignment horizontal="center" vertical="bottom"/>
    </xf>
    <xf borderId="5" fillId="10" fontId="47" numFmtId="0" xfId="0" applyAlignment="1" applyBorder="1" applyFont="1">
      <alignment horizontal="center" vertical="bottom"/>
    </xf>
    <xf borderId="9" fillId="0" fontId="44" numFmtId="0" xfId="0" applyAlignment="1" applyBorder="1" applyFont="1">
      <alignment horizontal="center" shrinkToFit="0" vertical="top" wrapText="1"/>
    </xf>
    <xf borderId="9" fillId="0" fontId="45" numFmtId="0" xfId="0" applyAlignment="1" applyBorder="1" applyFont="1">
      <alignment horizontal="center" shrinkToFit="0" vertical="bottom" wrapText="1"/>
    </xf>
    <xf borderId="9" fillId="0" fontId="46" numFmtId="0" xfId="0" applyAlignment="1" applyBorder="1" applyFont="1">
      <alignment horizontal="center" shrinkToFit="0" wrapText="1"/>
    </xf>
    <xf borderId="9" fillId="0" fontId="44" numFmtId="0" xfId="0" applyAlignment="1" applyBorder="1" applyFont="1">
      <alignment horizontal="center" shrinkToFit="0" wrapText="1"/>
    </xf>
    <xf borderId="10" fillId="0" fontId="44" numFmtId="0" xfId="0" applyAlignment="1" applyBorder="1" applyFont="1">
      <alignment horizontal="center" shrinkToFit="0" wrapText="1"/>
    </xf>
    <xf borderId="9" fillId="0" fontId="46" numFmtId="0" xfId="0" applyAlignment="1" applyBorder="1" applyFont="1">
      <alignment horizontal="center" shrinkToFit="0" vertical="bottom" wrapText="1"/>
    </xf>
    <xf borderId="9" fillId="0" fontId="46" numFmtId="49" xfId="0" applyAlignment="1" applyBorder="1" applyFont="1" applyNumberFormat="1">
      <alignment horizontal="center" shrinkToFit="0" vertical="bottom" wrapText="1"/>
    </xf>
    <xf borderId="9" fillId="0" fontId="44" numFmtId="0" xfId="0" applyAlignment="1" applyBorder="1" applyFont="1">
      <alignment horizontal="center" shrinkToFit="0" vertical="bottom" wrapText="1"/>
    </xf>
    <xf borderId="10" fillId="0" fontId="46" numFmtId="0" xfId="0" applyAlignment="1" applyBorder="1" applyFont="1">
      <alignment horizontal="center" shrinkToFit="0" wrapText="1"/>
    </xf>
    <xf borderId="5" fillId="0" fontId="48" numFmtId="49" xfId="0" applyAlignment="1" applyBorder="1" applyFont="1" applyNumberFormat="1">
      <alignment horizontal="center" vertical="bottom"/>
    </xf>
    <xf borderId="5" fillId="0" fontId="48" numFmtId="0" xfId="0" applyAlignment="1" applyBorder="1" applyFont="1">
      <alignment horizontal="center" vertical="bottom"/>
    </xf>
    <xf borderId="5" fillId="0" fontId="42" numFmtId="49" xfId="0" applyAlignment="1" applyBorder="1" applyFont="1" applyNumberFormat="1">
      <alignment horizontal="center" vertical="bottom"/>
    </xf>
    <xf borderId="5" fillId="0" fontId="2" numFmtId="49" xfId="0" applyAlignment="1" applyBorder="1" applyFont="1" applyNumberFormat="1">
      <alignment vertical="top"/>
    </xf>
    <xf borderId="5" fillId="0" fontId="42" numFmtId="49" xfId="0" applyAlignment="1" applyBorder="1" applyFont="1" applyNumberFormat="1">
      <alignment horizontal="center" shrinkToFit="0" vertical="bottom" wrapText="0"/>
    </xf>
    <xf borderId="0" fillId="0" fontId="2" numFmtId="0" xfId="0" applyFont="1"/>
    <xf borderId="6" fillId="0" fontId="2" numFmtId="0" xfId="0" applyAlignment="1" applyBorder="1" applyFont="1">
      <alignment vertical="bottom"/>
    </xf>
    <xf borderId="5" fillId="0" fontId="48" numFmtId="49" xfId="0" applyAlignment="1" applyBorder="1" applyFont="1" applyNumberFormat="1">
      <alignment horizontal="center" shrinkToFit="0" vertical="bottom" wrapText="0"/>
    </xf>
    <xf borderId="5" fillId="0" fontId="11" numFmtId="0" xfId="0" applyAlignment="1" applyBorder="1" applyFont="1">
      <alignment horizontal="center" shrinkToFit="0" vertical="bottom" wrapText="1"/>
    </xf>
    <xf borderId="5" fillId="3" fontId="2" numFmtId="0" xfId="0" applyAlignment="1" applyBorder="1" applyFont="1">
      <alignment vertical="bottom"/>
    </xf>
    <xf borderId="5" fillId="14" fontId="2" numFmtId="0" xfId="0" applyAlignment="1" applyBorder="1" applyFill="1" applyFont="1">
      <alignment vertical="bottom"/>
    </xf>
    <xf borderId="5" fillId="0" fontId="3" numFmtId="0" xfId="0" applyAlignment="1" applyBorder="1" applyFont="1">
      <alignment horizontal="center" vertical="bottom"/>
    </xf>
    <xf borderId="6" fillId="0" fontId="48" numFmtId="0" xfId="0" applyAlignment="1" applyBorder="1" applyFont="1">
      <alignment horizontal="center" vertical="bottom"/>
    </xf>
    <xf borderId="5" fillId="0" fontId="42" numFmtId="0" xfId="0" applyAlignment="1" applyBorder="1" applyFont="1">
      <alignment horizontal="center" shrinkToFit="0" vertical="bottom" wrapText="1"/>
    </xf>
    <xf borderId="6" fillId="0" fontId="49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center" vertical="center"/>
    </xf>
    <xf borderId="0" fillId="0" fontId="11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0" fillId="0" fontId="50" numFmtId="0" xfId="0" applyAlignment="1" applyFont="1">
      <alignment shrinkToFit="0" vertical="bottom" wrapText="0"/>
    </xf>
    <xf borderId="23" fillId="0" fontId="2" numFmtId="0" xfId="0" applyAlignment="1" applyBorder="1" applyFont="1">
      <alignment horizontal="center" vertical="center"/>
    </xf>
    <xf borderId="23" fillId="0" fontId="44" numFmtId="0" xfId="0" applyAlignment="1" applyBorder="1" applyFont="1">
      <alignment horizontal="center" shrinkToFit="0" wrapText="1"/>
    </xf>
    <xf borderId="23" fillId="0" fontId="2" numFmtId="0" xfId="0" applyAlignment="1" applyBorder="1" applyFont="1">
      <alignment shrinkToFit="0" wrapText="0"/>
    </xf>
    <xf borderId="21" fillId="0" fontId="44" numFmtId="0" xfId="0" applyAlignment="1" applyBorder="1" applyFont="1">
      <alignment horizontal="center" shrinkToFit="0" vertical="center" wrapText="1"/>
    </xf>
    <xf borderId="21" fillId="0" fontId="44" numFmtId="0" xfId="0" applyAlignment="1" applyBorder="1" applyFont="1">
      <alignment horizontal="center" shrinkToFit="0" vertical="center" wrapText="1"/>
    </xf>
    <xf borderId="22" fillId="0" fontId="44" numFmtId="0" xfId="0" applyAlignment="1" applyBorder="1" applyFont="1">
      <alignment horizontal="center" shrinkToFit="0" vertical="center" wrapText="1"/>
    </xf>
    <xf borderId="5" fillId="3" fontId="2" numFmtId="0" xfId="0" applyBorder="1" applyFont="1"/>
    <xf borderId="5" fillId="0" fontId="2" numFmtId="0" xfId="0" applyAlignment="1" applyBorder="1" applyFont="1">
      <alignment horizontal="center" vertical="center"/>
    </xf>
    <xf borderId="5" fillId="0" fontId="2" numFmtId="0" xfId="0" applyBorder="1" applyFont="1"/>
    <xf borderId="5" fillId="0" fontId="2" numFmtId="49" xfId="0" applyAlignment="1" applyBorder="1" applyFont="1" applyNumberFormat="1">
      <alignment shrinkToFit="0" wrapText="0"/>
    </xf>
    <xf borderId="5" fillId="0" fontId="44" numFmtId="0" xfId="0" applyAlignment="1" applyBorder="1" applyFont="1">
      <alignment horizontal="center" shrinkToFit="0" wrapText="1"/>
    </xf>
    <xf borderId="5" fillId="14" fontId="2" numFmtId="0" xfId="0" applyBorder="1" applyFont="1"/>
    <xf borderId="5" fillId="0" fontId="44" numFmtId="49" xfId="0" applyAlignment="1" applyBorder="1" applyFont="1" applyNumberFormat="1">
      <alignment horizontal="center" shrinkToFit="0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vertical="center"/>
    </xf>
    <xf borderId="23" fillId="0" fontId="2" numFmtId="0" xfId="0" applyAlignment="1" applyBorder="1" applyFont="1">
      <alignment vertical="bottom"/>
    </xf>
    <xf borderId="23" fillId="0" fontId="2" numFmtId="0" xfId="0" applyAlignment="1" applyBorder="1" applyFont="1">
      <alignment shrinkToFit="0" vertical="bottom" wrapText="0"/>
    </xf>
    <xf borderId="23" fillId="0" fontId="2" numFmtId="49" xfId="0" applyAlignment="1" applyBorder="1" applyFont="1" applyNumberFormat="1">
      <alignment vertical="bottom"/>
    </xf>
    <xf borderId="0" fillId="0" fontId="2" numFmtId="0" xfId="0" applyAlignment="1" applyFont="1">
      <alignment shrinkToFit="0" vertical="bottom" wrapText="0"/>
    </xf>
    <xf borderId="5" fillId="0" fontId="2" numFmtId="49" xfId="0" applyAlignment="1" applyBorder="1" applyFont="1" applyNumberFormat="1">
      <alignment horizontal="center" vertical="center"/>
    </xf>
    <xf borderId="0" fillId="0" fontId="42" numFmtId="0" xfId="0" applyAlignment="1" applyFont="1">
      <alignment horizontal="center" shrinkToFit="0" wrapText="1"/>
    </xf>
    <xf borderId="0" fillId="0" fontId="50" numFmtId="0" xfId="0" applyAlignment="1" applyFont="1">
      <alignment shrinkToFit="0" wrapText="0"/>
    </xf>
    <xf borderId="9" fillId="0" fontId="44" numFmtId="0" xfId="0" applyAlignment="1" applyBorder="1" applyFont="1">
      <alignment horizontal="center" shrinkToFit="0" vertical="center" wrapText="1"/>
    </xf>
    <xf borderId="10" fillId="0" fontId="44" numFmtId="0" xfId="0" applyAlignment="1" applyBorder="1" applyFont="1">
      <alignment horizontal="center" shrinkToFit="0" vertical="center" wrapText="1"/>
    </xf>
    <xf borderId="5" fillId="3" fontId="2" numFmtId="0" xfId="0" applyBorder="1" applyFont="1"/>
    <xf borderId="5" fillId="0" fontId="44" numFmtId="0" xfId="0" applyAlignment="1" applyBorder="1" applyFont="1">
      <alignment horizontal="center" shrinkToFit="0" wrapText="1"/>
    </xf>
    <xf borderId="9" fillId="14" fontId="2" numFmtId="0" xfId="0" applyBorder="1" applyFont="1"/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wrapText="0"/>
    </xf>
    <xf borderId="0" fillId="0" fontId="40" numFmtId="0" xfId="0" applyAlignment="1" applyFont="1">
      <alignment horizontal="center" readingOrder="0" shrinkToFit="0" vertical="center" wrapText="1"/>
    </xf>
    <xf borderId="52" fillId="8" fontId="51" numFmtId="0" xfId="0" applyAlignment="1" applyBorder="1" applyFont="1">
      <alignment horizontal="center" shrinkToFit="0" vertical="center" wrapText="1"/>
    </xf>
    <xf borderId="53" fillId="0" fontId="17" numFmtId="0" xfId="0" applyBorder="1" applyFont="1"/>
    <xf borderId="54" fillId="0" fontId="17" numFmtId="0" xfId="0" applyBorder="1" applyFont="1"/>
    <xf borderId="46" fillId="0" fontId="21" numFmtId="0" xfId="0" applyAlignment="1" applyBorder="1" applyFont="1">
      <alignment horizontal="center" readingOrder="0" shrinkToFit="0" vertical="center" wrapText="0"/>
    </xf>
    <xf borderId="46" fillId="0" fontId="17" numFmtId="0" xfId="0" applyBorder="1" applyFont="1"/>
    <xf borderId="0" fillId="0" fontId="40" numFmtId="0" xfId="0" applyAlignment="1" applyFont="1">
      <alignment horizontal="center" shrinkToFit="0" vertical="center" wrapText="1"/>
    </xf>
    <xf borderId="55" fillId="0" fontId="39" numFmtId="0" xfId="0" applyAlignment="1" applyBorder="1" applyFont="1">
      <alignment horizontal="center" shrinkToFit="0" vertical="center" wrapText="1"/>
    </xf>
    <xf borderId="56" fillId="0" fontId="52" numFmtId="0" xfId="0" applyAlignment="1" applyBorder="1" applyFont="1">
      <alignment horizontal="center" shrinkToFit="0" vertical="center" wrapText="1"/>
    </xf>
    <xf borderId="55" fillId="0" fontId="35" numFmtId="0" xfId="0" applyAlignment="1" applyBorder="1" applyFont="1">
      <alignment horizontal="center" shrinkToFit="0" vertical="center" wrapText="1"/>
    </xf>
    <xf borderId="39" fillId="0" fontId="35" numFmtId="0" xfId="0" applyAlignment="1" applyBorder="1" applyFont="1">
      <alignment horizontal="center" shrinkToFit="0" vertical="center" wrapText="1"/>
    </xf>
    <xf borderId="48" fillId="0" fontId="35" numFmtId="0" xfId="0" applyAlignment="1" applyBorder="1" applyFont="1">
      <alignment horizontal="center" shrinkToFit="0" vertical="center" wrapText="1"/>
    </xf>
    <xf borderId="57" fillId="0" fontId="17" numFmtId="0" xfId="0" applyBorder="1" applyFont="1"/>
    <xf borderId="4" fillId="0" fontId="53" numFmtId="0" xfId="0" applyAlignment="1" applyBorder="1" applyFont="1">
      <alignment shrinkToFit="0" vertical="center" wrapText="1"/>
    </xf>
    <xf borderId="4" fillId="0" fontId="35" numFmtId="0" xfId="0" applyAlignment="1" applyBorder="1" applyFont="1">
      <alignment shrinkToFit="0" vertical="center" wrapText="1"/>
    </xf>
    <xf borderId="5" fillId="0" fontId="53" numFmtId="0" xfId="0" applyAlignment="1" applyBorder="1" applyFont="1">
      <alignment shrinkToFit="0" vertical="center" wrapText="1"/>
    </xf>
    <xf borderId="0" fillId="0" fontId="33" numFmtId="0" xfId="0" applyFont="1"/>
    <xf borderId="0" fillId="0" fontId="54" numFmtId="0" xfId="0" applyFont="1"/>
    <xf borderId="0" fillId="0" fontId="21" numFmtId="0" xfId="0" applyAlignment="1" applyFont="1">
      <alignment horizontal="left"/>
    </xf>
    <xf borderId="0" fillId="0" fontId="55" numFmtId="0" xfId="0" applyFont="1"/>
    <xf borderId="52" fillId="8" fontId="54" numFmtId="0" xfId="0" applyAlignment="1" applyBorder="1" applyFont="1">
      <alignment horizontal="center" shrinkToFit="0" vertical="center" wrapText="1"/>
    </xf>
    <xf borderId="56" fillId="0" fontId="21" numFmtId="0" xfId="0" applyAlignment="1" applyBorder="1" applyFont="1">
      <alignment horizontal="center" shrinkToFit="0" vertical="center" wrapText="1"/>
    </xf>
    <xf borderId="56" fillId="0" fontId="17" numFmtId="0" xfId="0" applyBorder="1" applyFont="1"/>
    <xf borderId="0" fillId="0" fontId="56" numFmtId="0" xfId="0" applyAlignment="1" applyFont="1">
      <alignment horizontal="center" readingOrder="0" vertical="center"/>
    </xf>
    <xf borderId="0" fillId="0" fontId="57" numFmtId="0" xfId="0" applyFont="1"/>
    <xf borderId="0" fillId="0" fontId="56" numFmtId="0" xfId="0" applyFont="1"/>
    <xf borderId="52" fillId="14" fontId="58" numFmtId="0" xfId="0" applyAlignment="1" applyBorder="1" applyFont="1">
      <alignment horizontal="center" vertical="center"/>
    </xf>
    <xf borderId="58" fillId="3" fontId="59" numFmtId="0" xfId="0" applyAlignment="1" applyBorder="1" applyFont="1">
      <alignment horizontal="center" vertical="center"/>
    </xf>
    <xf borderId="56" fillId="0" fontId="15" numFmtId="0" xfId="0" applyAlignment="1" applyBorder="1" applyFont="1">
      <alignment horizontal="left" shrinkToFit="0" vertical="center" wrapText="1"/>
    </xf>
    <xf borderId="59" fillId="0" fontId="60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right"/>
    </xf>
    <xf borderId="60" fillId="0" fontId="17" numFmtId="0" xfId="0" applyBorder="1" applyFont="1"/>
    <xf borderId="61" fillId="0" fontId="17" numFmtId="0" xfId="0" applyBorder="1" applyFont="1"/>
    <xf borderId="0" fillId="0" fontId="56" numFmtId="0" xfId="0" applyAlignment="1" applyFont="1">
      <alignment horizontal="center" shrinkToFit="0" vertical="center" wrapText="1"/>
    </xf>
    <xf borderId="62" fillId="0" fontId="17" numFmtId="0" xfId="0" applyBorder="1" applyFont="1"/>
    <xf borderId="63" fillId="0" fontId="17" numFmtId="0" xfId="0" applyBorder="1" applyFont="1"/>
    <xf borderId="64" fillId="14" fontId="59" numFmtId="0" xfId="0" applyAlignment="1" applyBorder="1" applyFont="1">
      <alignment horizontal="center" vertical="center"/>
    </xf>
    <xf borderId="65" fillId="0" fontId="17" numFmtId="0" xfId="0" applyBorder="1" applyFont="1"/>
    <xf borderId="66" fillId="0" fontId="17" numFmtId="0" xfId="0" applyBorder="1" applyFont="1"/>
    <xf borderId="64" fillId="15" fontId="59" numFmtId="0" xfId="0" applyAlignment="1" applyBorder="1" applyFill="1" applyFont="1">
      <alignment horizontal="center" vertical="center"/>
    </xf>
    <xf borderId="10" fillId="0" fontId="56" numFmtId="0" xfId="0" applyAlignment="1" applyBorder="1" applyFont="1">
      <alignment horizontal="center" shrinkToFit="0" vertical="center" wrapText="1"/>
    </xf>
    <xf borderId="17" fillId="0" fontId="56" numFmtId="0" xfId="0" applyBorder="1" applyFont="1"/>
    <xf borderId="23" fillId="0" fontId="56" numFmtId="0" xfId="0" applyBorder="1" applyFont="1"/>
    <xf borderId="0" fillId="0" fontId="61" numFmtId="0" xfId="0" applyAlignment="1" applyFont="1">
      <alignment horizontal="center" shrinkToFit="0" vertical="center" wrapText="1"/>
    </xf>
    <xf borderId="0" fillId="0" fontId="61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1"/>
    </xf>
    <xf borderId="0" fillId="0" fontId="21" numFmtId="0" xfId="0" applyAlignment="1" applyFont="1">
      <alignment shrinkToFit="0" vertical="center" wrapText="1"/>
    </xf>
    <xf borderId="0" fillId="0" fontId="40" numFmtId="0" xfId="0" applyFont="1"/>
    <xf borderId="0" fillId="0" fontId="61" numFmtId="0" xfId="0" applyAlignment="1" applyFont="1">
      <alignment horizontal="center"/>
    </xf>
    <xf borderId="0" fillId="0" fontId="40" numFmtId="0" xfId="0" applyAlignment="1" applyFont="1">
      <alignment horizontal="left" shrinkToFit="0" vertical="center" wrapText="1"/>
    </xf>
    <xf borderId="58" fillId="0" fontId="40" numFmtId="0" xfId="0" applyAlignment="1" applyBorder="1" applyFont="1">
      <alignment horizontal="center" shrinkToFit="0" vertical="center" wrapText="1"/>
    </xf>
    <xf borderId="55" fillId="0" fontId="35" numFmtId="0" xfId="0" applyAlignment="1" applyBorder="1" applyFont="1">
      <alignment horizontal="left" shrinkToFit="0" vertical="center" wrapText="1"/>
    </xf>
    <xf borderId="58" fillId="0" fontId="35" numFmtId="0" xfId="0" applyAlignment="1" applyBorder="1" applyFont="1">
      <alignment horizontal="left" shrinkToFit="0" vertical="center" wrapText="1"/>
    </xf>
    <xf borderId="0" fillId="0" fontId="34" numFmtId="49" xfId="0" applyAlignment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vertical="center"/>
    </xf>
    <xf borderId="67" fillId="0" fontId="21" numFmtId="49" xfId="0" applyAlignment="1" applyBorder="1" applyFont="1" applyNumberFormat="1">
      <alignment horizontal="center" vertical="center"/>
    </xf>
    <xf borderId="0" fillId="0" fontId="61" numFmtId="49" xfId="0" applyAlignment="1" applyFont="1" applyNumberFormat="1">
      <alignment horizontal="center" vertical="center"/>
    </xf>
    <xf borderId="68" fillId="0" fontId="17" numFmtId="0" xfId="0" applyBorder="1" applyFont="1"/>
    <xf borderId="69" fillId="0" fontId="17" numFmtId="0" xfId="0" applyBorder="1" applyFont="1"/>
    <xf borderId="59" fillId="0" fontId="34" numFmtId="49" xfId="0" applyAlignment="1" applyBorder="1" applyFont="1" applyNumberFormat="1">
      <alignment horizontal="center" shrinkToFit="0" vertical="center" wrapText="1"/>
    </xf>
    <xf borderId="70" fillId="0" fontId="40" numFmtId="0" xfId="0" applyAlignment="1" applyBorder="1" applyFont="1">
      <alignment horizontal="center" shrinkToFit="0" vertical="center" wrapText="1"/>
    </xf>
    <xf borderId="71" fillId="0" fontId="35" numFmtId="0" xfId="0" applyAlignment="1" applyBorder="1" applyFont="1">
      <alignment horizontal="left" shrinkToFit="0" vertical="center" wrapText="1"/>
    </xf>
    <xf borderId="60" fillId="0" fontId="35" numFmtId="0" xfId="0" applyAlignment="1" applyBorder="1" applyFont="1">
      <alignment horizontal="left" shrinkToFit="0" vertical="center" wrapText="1"/>
    </xf>
    <xf borderId="72" fillId="0" fontId="35" numFmtId="0" xfId="0" applyAlignment="1" applyBorder="1" applyFont="1">
      <alignment horizontal="left" shrinkToFit="0" vertical="center" wrapText="1"/>
    </xf>
    <xf borderId="63" fillId="0" fontId="32" numFmtId="49" xfId="0" applyAlignment="1" applyBorder="1" applyFont="1" applyNumberFormat="1">
      <alignment horizontal="center" shrinkToFit="0" vertical="center" wrapText="1"/>
    </xf>
    <xf borderId="11" fillId="0" fontId="61" numFmtId="49" xfId="0" applyAlignment="1" applyBorder="1" applyFont="1" applyNumberFormat="1">
      <alignment horizontal="center" vertical="center"/>
    </xf>
    <xf borderId="0" fillId="0" fontId="32" numFmtId="49" xfId="0" applyAlignment="1" applyFont="1" applyNumberFormat="1">
      <alignment horizontal="center" shrinkToFit="0" vertical="center" wrapText="1"/>
    </xf>
    <xf borderId="36" fillId="0" fontId="61" numFmtId="49" xfId="0" applyAlignment="1" applyBorder="1" applyFont="1" applyNumberFormat="1">
      <alignment horizontal="center" vertical="center"/>
    </xf>
    <xf borderId="55" fillId="0" fontId="34" numFmtId="49" xfId="0" applyAlignment="1" applyBorder="1" applyFont="1" applyNumberFormat="1">
      <alignment horizontal="center" shrinkToFit="0" vertical="center" wrapText="1"/>
    </xf>
    <xf borderId="0" fillId="0" fontId="34" numFmtId="49" xfId="0" applyAlignment="1" applyFont="1" applyNumberFormat="1">
      <alignment shrinkToFit="0" vertical="center" wrapText="1"/>
    </xf>
    <xf borderId="57" fillId="0" fontId="32" numFmtId="49" xfId="0" applyAlignment="1" applyBorder="1" applyFont="1" applyNumberFormat="1">
      <alignment horizontal="center" shrinkToFit="0" vertical="center" wrapText="1"/>
    </xf>
    <xf borderId="11" fillId="0" fontId="21" numFmtId="49" xfId="0" applyAlignment="1" applyBorder="1" applyFont="1" applyNumberFormat="1">
      <alignment horizontal="center" vertical="center"/>
    </xf>
    <xf borderId="13" fillId="0" fontId="61" numFmtId="49" xfId="0" applyAlignment="1" applyBorder="1" applyFont="1" applyNumberFormat="1">
      <alignment horizontal="center" vertical="center"/>
    </xf>
    <xf borderId="36" fillId="0" fontId="21" numFmtId="49" xfId="0" applyAlignment="1" applyBorder="1" applyFont="1" applyNumberFormat="1">
      <alignment horizontal="center" vertical="center"/>
    </xf>
    <xf borderId="22" fillId="0" fontId="61" numFmtId="49" xfId="0" applyAlignment="1" applyBorder="1" applyFont="1" applyNumberFormat="1">
      <alignment vertical="center"/>
    </xf>
    <xf borderId="0" fillId="0" fontId="61" numFmtId="49" xfId="0" applyAlignment="1" applyFont="1" applyNumberFormat="1">
      <alignment vertical="center"/>
    </xf>
    <xf borderId="17" fillId="0" fontId="21" numFmtId="49" xfId="0" applyAlignment="1" applyBorder="1" applyFont="1" applyNumberFormat="1">
      <alignment horizontal="center" vertical="center"/>
    </xf>
    <xf borderId="13" fillId="0" fontId="21" numFmtId="49" xfId="0" applyAlignment="1" applyBorder="1" applyFont="1" applyNumberFormat="1">
      <alignment horizontal="center" vertical="center"/>
    </xf>
    <xf borderId="36" fillId="0" fontId="32" numFmtId="49" xfId="0" applyAlignment="1" applyBorder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shrinkToFit="0" vertical="center" wrapText="1"/>
    </xf>
    <xf borderId="36" fillId="0" fontId="21" numFmtId="49" xfId="0" applyAlignment="1" applyBorder="1" applyFont="1" applyNumberFormat="1">
      <alignment horizontal="center" shrinkToFit="0" vertical="center" wrapText="1"/>
    </xf>
    <xf borderId="13" fillId="0" fontId="32" numFmtId="49" xfId="0" applyAlignment="1" applyBorder="1" applyFont="1" applyNumberFormat="1">
      <alignment horizontal="center" shrinkToFit="0" vertical="center" wrapText="1"/>
    </xf>
    <xf borderId="46" fillId="0" fontId="40" numFmtId="0" xfId="0" applyAlignment="1" applyBorder="1" applyFont="1">
      <alignment shrinkToFit="0" vertical="center" wrapText="1"/>
    </xf>
    <xf borderId="0" fillId="0" fontId="21" numFmtId="0" xfId="0" applyAlignment="1" applyFont="1">
      <alignment horizontal="center"/>
    </xf>
    <xf borderId="36" fillId="0" fontId="21" numFmtId="0" xfId="0" applyBorder="1" applyFont="1"/>
    <xf borderId="23" fillId="0" fontId="21" numFmtId="0" xfId="0" applyBorder="1" applyFont="1"/>
    <xf borderId="13" fillId="0" fontId="21" numFmtId="0" xfId="0" applyBorder="1" applyFont="1"/>
    <xf borderId="0" fillId="0" fontId="21" numFmtId="49" xfId="0" applyAlignment="1" applyFont="1" applyNumberFormat="1">
      <alignment horizontal="left" vertical="center"/>
    </xf>
    <xf borderId="0" fillId="0" fontId="61" numFmtId="49" xfId="0" applyAlignment="1" applyFont="1" applyNumberFormat="1">
      <alignment horizontal="left" vertical="center"/>
    </xf>
    <xf borderId="17" fillId="0" fontId="21" numFmtId="0" xfId="0" applyBorder="1" applyFont="1"/>
    <xf borderId="11" fillId="0" fontId="21" numFmtId="49" xfId="0" applyAlignment="1" applyBorder="1" applyFont="1" applyNumberFormat="1">
      <alignment horizontal="left" vertical="center"/>
    </xf>
    <xf borderId="13" fillId="0" fontId="21" numFmtId="49" xfId="0" applyAlignment="1" applyBorder="1" applyFont="1" applyNumberFormat="1">
      <alignment horizontal="left" vertical="center"/>
    </xf>
    <xf borderId="17" fillId="0" fontId="21" numFmtId="49" xfId="0" applyAlignment="1" applyBorder="1" applyFont="1" applyNumberFormat="1">
      <alignment horizontal="left" vertical="center"/>
    </xf>
    <xf borderId="36" fillId="0" fontId="21" numFmtId="49" xfId="0" applyAlignment="1" applyBorder="1" applyFont="1" applyNumberFormat="1">
      <alignment horizontal="left" vertical="center"/>
    </xf>
    <xf borderId="23" fillId="0" fontId="21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790575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28575</xdr:rowOff>
    </xdr:from>
    <xdr:ext cx="485775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3340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4" width="4.57"/>
    <col customWidth="1" min="5" max="5" width="17.57"/>
    <col customWidth="1" min="6" max="6" width="28.14"/>
    <col customWidth="1" min="7" max="7" width="11.71"/>
    <col customWidth="1" min="9" max="9" width="6.0"/>
    <col customWidth="1" min="10" max="10" width="20.14"/>
    <col customWidth="1" min="11" max="11" width="11.29"/>
    <col customWidth="1" min="12" max="12" width="4.14"/>
    <col customWidth="1" min="13" max="13" width="22.43"/>
    <col customWidth="1" min="14" max="14" width="2.71"/>
    <col customWidth="1" min="15" max="15" width="6.57"/>
    <col customWidth="1" min="16" max="17" width="4.14"/>
  </cols>
  <sheetData>
    <row r="1">
      <c r="A1" s="1" t="s">
        <v>0</v>
      </c>
      <c r="B1" s="2"/>
      <c r="C1" s="3" t="s">
        <v>1</v>
      </c>
      <c r="N1" s="4" t="s">
        <v>2</v>
      </c>
      <c r="O1" s="5" t="str">
        <f>IF(O2="98+",99,O2)</f>
        <v>80+</v>
      </c>
      <c r="P1" s="6"/>
      <c r="Q1" s="6"/>
    </row>
    <row r="2">
      <c r="A2" s="7"/>
      <c r="B2" s="2"/>
      <c r="C2" s="8" t="str">
        <f>IFERROR(__xludf.DUMMYFUNCTION("IMPORTRANGE(N1,""Реквизиты!A1"")"),"Чемпионат России по самбо среди женщин (отбор на Чемпионат Мира и Европы) ЕКП № 23747")</f>
        <v>Чемпионат России по самбо среди женщин (отбор на Чемпионат Мира и Европы) ЕКП № 23747</v>
      </c>
      <c r="N2" s="9"/>
      <c r="O2" s="10" t="s">
        <v>3</v>
      </c>
      <c r="P2" s="11" t="s">
        <v>4</v>
      </c>
      <c r="Q2" s="11" t="s">
        <v>5</v>
      </c>
    </row>
    <row r="3">
      <c r="A3" s="2"/>
      <c r="B3" s="2"/>
      <c r="C3" s="12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9"/>
      <c r="O3" s="13">
        <f>COUNTA(F6:F86)</f>
        <v>9</v>
      </c>
      <c r="P3" s="14" t="s">
        <v>6</v>
      </c>
      <c r="Q3" s="9"/>
    </row>
    <row r="4">
      <c r="A4" s="9"/>
      <c r="B4" s="7"/>
      <c r="C4" s="9"/>
      <c r="D4" s="6"/>
      <c r="E4" s="9"/>
      <c r="F4" s="9"/>
      <c r="G4" s="15" t="str">
        <f>P2&amp;"  "&amp;O2&amp;"  "&amp;Q2</f>
        <v>В.к.  80+  кг</v>
      </c>
      <c r="H4" s="15"/>
      <c r="I4" s="9"/>
      <c r="J4" s="16"/>
      <c r="K4" s="9"/>
      <c r="L4" s="9"/>
      <c r="M4" s="17"/>
      <c r="N4" s="9"/>
      <c r="O4" s="9"/>
      <c r="P4" s="9"/>
      <c r="Q4" s="9"/>
    </row>
    <row r="5">
      <c r="A5" s="18" t="s">
        <v>7</v>
      </c>
      <c r="B5" s="19" t="s">
        <v>7</v>
      </c>
      <c r="C5" s="20" t="s">
        <v>8</v>
      </c>
      <c r="D5" s="21" t="s">
        <v>9</v>
      </c>
      <c r="E5" s="22" t="s">
        <v>10</v>
      </c>
      <c r="F5" s="23" t="s">
        <v>10</v>
      </c>
      <c r="G5" s="20" t="s">
        <v>11</v>
      </c>
      <c r="H5" s="20" t="s">
        <v>12</v>
      </c>
      <c r="I5" s="24" t="s">
        <v>13</v>
      </c>
      <c r="J5" s="25"/>
      <c r="K5" s="26" t="s">
        <v>14</v>
      </c>
      <c r="L5" s="26" t="s">
        <v>15</v>
      </c>
      <c r="M5" s="27" t="s">
        <v>16</v>
      </c>
      <c r="N5" s="9"/>
      <c r="O5" s="9"/>
      <c r="P5" s="9"/>
      <c r="Q5" s="9"/>
    </row>
    <row r="6">
      <c r="A6" s="28">
        <v>81.0</v>
      </c>
      <c r="B6" s="29">
        <v>81.0</v>
      </c>
      <c r="C6" s="30">
        <v>29.0</v>
      </c>
      <c r="D6" s="31">
        <v>2.0</v>
      </c>
      <c r="E6" s="30" t="s">
        <v>17</v>
      </c>
      <c r="F6" s="30" t="s">
        <v>18</v>
      </c>
      <c r="G6" s="32" t="s">
        <v>19</v>
      </c>
      <c r="H6" s="30" t="s">
        <v>20</v>
      </c>
      <c r="I6" s="30" t="s">
        <v>21</v>
      </c>
      <c r="J6" s="30" t="s">
        <v>22</v>
      </c>
      <c r="K6" s="30" t="s">
        <v>23</v>
      </c>
      <c r="L6" s="30"/>
      <c r="M6" s="33" t="s">
        <v>24</v>
      </c>
      <c r="N6" s="34" t="str">
        <f t="array" ref="N6:N86">IF(D6:D86="","",(LEFT(F6:F86,FIND(" ",F6:F86)-1)))</f>
        <v>АЗИЗОВА</v>
      </c>
      <c r="O6" s="35">
        <v>47.0</v>
      </c>
      <c r="P6" s="7"/>
      <c r="Q6" s="9"/>
    </row>
    <row r="7">
      <c r="A7" s="36">
        <v>81.0</v>
      </c>
      <c r="B7" s="37">
        <v>81.0</v>
      </c>
      <c r="C7" s="38">
        <v>35.0</v>
      </c>
      <c r="D7" s="39">
        <v>5.0</v>
      </c>
      <c r="E7" s="38" t="s">
        <v>25</v>
      </c>
      <c r="F7" s="38" t="s">
        <v>26</v>
      </c>
      <c r="G7" s="40" t="s">
        <v>27</v>
      </c>
      <c r="H7" s="38" t="s">
        <v>20</v>
      </c>
      <c r="I7" s="38" t="s">
        <v>28</v>
      </c>
      <c r="J7" s="38" t="s">
        <v>29</v>
      </c>
      <c r="K7" s="38" t="s">
        <v>30</v>
      </c>
      <c r="L7" s="38"/>
      <c r="M7" s="41" t="s">
        <v>31</v>
      </c>
      <c r="N7" s="34" t="s">
        <v>32</v>
      </c>
      <c r="O7" s="35">
        <v>50.0</v>
      </c>
      <c r="P7" s="9"/>
      <c r="Q7" s="9"/>
    </row>
    <row r="8">
      <c r="A8" s="36">
        <v>81.0</v>
      </c>
      <c r="B8" s="37">
        <v>81.0</v>
      </c>
      <c r="C8" s="38">
        <v>35.0</v>
      </c>
      <c r="D8" s="31">
        <v>7.0</v>
      </c>
      <c r="E8" s="30" t="s">
        <v>33</v>
      </c>
      <c r="F8" s="30" t="s">
        <v>34</v>
      </c>
      <c r="G8" s="32" t="s">
        <v>35</v>
      </c>
      <c r="H8" s="30" t="s">
        <v>36</v>
      </c>
      <c r="I8" s="30" t="s">
        <v>28</v>
      </c>
      <c r="J8" s="30" t="s">
        <v>37</v>
      </c>
      <c r="K8" s="30" t="s">
        <v>30</v>
      </c>
      <c r="L8" s="30"/>
      <c r="M8" s="33" t="s">
        <v>38</v>
      </c>
      <c r="N8" s="34" t="s">
        <v>39</v>
      </c>
      <c r="O8" s="35">
        <v>54.0</v>
      </c>
      <c r="P8" s="9"/>
      <c r="Q8" s="9"/>
    </row>
    <row r="9">
      <c r="A9" s="36">
        <v>81.0</v>
      </c>
      <c r="B9" s="37">
        <v>81.0</v>
      </c>
      <c r="C9" s="38">
        <v>35.0</v>
      </c>
      <c r="D9" s="39">
        <v>6.0</v>
      </c>
      <c r="E9" s="38" t="s">
        <v>40</v>
      </c>
      <c r="F9" s="38" t="s">
        <v>41</v>
      </c>
      <c r="G9" s="40" t="s">
        <v>42</v>
      </c>
      <c r="H9" s="38" t="s">
        <v>43</v>
      </c>
      <c r="I9" s="38" t="s">
        <v>28</v>
      </c>
      <c r="J9" s="38" t="s">
        <v>44</v>
      </c>
      <c r="K9" s="38" t="s">
        <v>30</v>
      </c>
      <c r="L9" s="38"/>
      <c r="M9" s="41" t="s">
        <v>45</v>
      </c>
      <c r="N9" s="34" t="s">
        <v>46</v>
      </c>
      <c r="O9" s="35">
        <v>59.0</v>
      </c>
      <c r="P9" s="9"/>
      <c r="Q9" s="9"/>
    </row>
    <row r="10">
      <c r="A10" s="36">
        <v>81.0</v>
      </c>
      <c r="B10" s="37">
        <v>81.0</v>
      </c>
      <c r="C10" s="38">
        <v>20.0</v>
      </c>
      <c r="D10" s="31">
        <v>1.0</v>
      </c>
      <c r="E10" s="30" t="s">
        <v>47</v>
      </c>
      <c r="F10" s="30" t="s">
        <v>48</v>
      </c>
      <c r="G10" s="32" t="s">
        <v>49</v>
      </c>
      <c r="H10" s="30" t="s">
        <v>36</v>
      </c>
      <c r="I10" s="30" t="s">
        <v>50</v>
      </c>
      <c r="J10" s="31" t="s">
        <v>51</v>
      </c>
      <c r="K10" s="30" t="s">
        <v>52</v>
      </c>
      <c r="L10" s="30"/>
      <c r="M10" s="42" t="s">
        <v>53</v>
      </c>
      <c r="N10" s="34" t="s">
        <v>54</v>
      </c>
      <c r="O10" s="35">
        <v>65.0</v>
      </c>
      <c r="P10" s="9"/>
      <c r="Q10" s="9"/>
    </row>
    <row r="11">
      <c r="A11" s="36">
        <v>81.0</v>
      </c>
      <c r="B11" s="38">
        <v>81.0</v>
      </c>
      <c r="C11" s="38">
        <v>19.0</v>
      </c>
      <c r="D11" s="39">
        <v>8.0</v>
      </c>
      <c r="E11" s="38" t="s">
        <v>55</v>
      </c>
      <c r="F11" s="38" t="s">
        <v>56</v>
      </c>
      <c r="G11" s="40" t="s">
        <v>57</v>
      </c>
      <c r="H11" s="38" t="s">
        <v>36</v>
      </c>
      <c r="I11" s="38" t="s">
        <v>58</v>
      </c>
      <c r="J11" s="38" t="s">
        <v>59</v>
      </c>
      <c r="K11" s="38" t="s">
        <v>60</v>
      </c>
      <c r="L11" s="38"/>
      <c r="M11" s="41" t="s">
        <v>61</v>
      </c>
      <c r="N11" s="34" t="s">
        <v>62</v>
      </c>
      <c r="O11" s="35">
        <v>72.0</v>
      </c>
      <c r="P11" s="9"/>
      <c r="Q11" s="9"/>
    </row>
    <row r="12">
      <c r="A12" s="36">
        <v>81.0</v>
      </c>
      <c r="B12" s="38">
        <v>81.0</v>
      </c>
      <c r="C12" s="38">
        <v>19.0</v>
      </c>
      <c r="D12" s="31">
        <v>9.0</v>
      </c>
      <c r="E12" s="30" t="s">
        <v>63</v>
      </c>
      <c r="F12" s="30" t="s">
        <v>64</v>
      </c>
      <c r="G12" s="32" t="s">
        <v>65</v>
      </c>
      <c r="H12" s="30" t="s">
        <v>20</v>
      </c>
      <c r="I12" s="30" t="s">
        <v>58</v>
      </c>
      <c r="J12" s="30" t="s">
        <v>66</v>
      </c>
      <c r="K12" s="30" t="s">
        <v>60</v>
      </c>
      <c r="L12" s="30"/>
      <c r="M12" s="33" t="s">
        <v>67</v>
      </c>
      <c r="N12" s="34" t="s">
        <v>68</v>
      </c>
      <c r="O12" s="35">
        <v>80.0</v>
      </c>
      <c r="P12" s="9"/>
      <c r="Q12" s="9"/>
    </row>
    <row r="13">
      <c r="A13" s="36">
        <v>81.0</v>
      </c>
      <c r="B13" s="38">
        <v>81.0</v>
      </c>
      <c r="C13" s="38">
        <v>19.0</v>
      </c>
      <c r="D13" s="31">
        <v>3.0</v>
      </c>
      <c r="E13" s="30" t="s">
        <v>69</v>
      </c>
      <c r="F13" s="30" t="s">
        <v>70</v>
      </c>
      <c r="G13" s="32" t="s">
        <v>71</v>
      </c>
      <c r="H13" s="30" t="s">
        <v>43</v>
      </c>
      <c r="I13" s="30" t="s">
        <v>58</v>
      </c>
      <c r="J13" s="30" t="s">
        <v>72</v>
      </c>
      <c r="K13" s="30" t="s">
        <v>60</v>
      </c>
      <c r="L13" s="30"/>
      <c r="M13" s="33" t="s">
        <v>73</v>
      </c>
      <c r="N13" s="34" t="s">
        <v>74</v>
      </c>
      <c r="O13" s="43">
        <v>65.0</v>
      </c>
      <c r="P13" s="9"/>
      <c r="Q13" s="9"/>
    </row>
    <row r="14">
      <c r="A14" s="44">
        <v>81.0</v>
      </c>
      <c r="B14" s="38">
        <v>81.0</v>
      </c>
      <c r="C14" s="38">
        <v>34.0</v>
      </c>
      <c r="D14" s="39">
        <v>4.0</v>
      </c>
      <c r="E14" s="38" t="s">
        <v>75</v>
      </c>
      <c r="F14" s="38" t="s">
        <v>76</v>
      </c>
      <c r="G14" s="40" t="s">
        <v>77</v>
      </c>
      <c r="H14" s="38" t="s">
        <v>20</v>
      </c>
      <c r="I14" s="38" t="s">
        <v>58</v>
      </c>
      <c r="J14" s="38" t="s">
        <v>78</v>
      </c>
      <c r="K14" s="38" t="s">
        <v>79</v>
      </c>
      <c r="L14" s="38"/>
      <c r="M14" s="41" t="s">
        <v>80</v>
      </c>
      <c r="N14" s="45" t="s">
        <v>81</v>
      </c>
      <c r="O14" s="43">
        <v>71.0</v>
      </c>
      <c r="P14" s="9"/>
      <c r="Q14" s="9"/>
    </row>
    <row r="15">
      <c r="A15" s="44"/>
      <c r="B15" s="38"/>
      <c r="C15" s="38"/>
      <c r="D15" s="39"/>
      <c r="E15" s="38"/>
      <c r="F15" s="38"/>
      <c r="G15" s="40"/>
      <c r="H15" s="38"/>
      <c r="I15" s="38"/>
      <c r="J15" s="38"/>
      <c r="K15" s="38"/>
      <c r="L15" s="38"/>
      <c r="M15" s="41"/>
      <c r="N15" s="46" t="s">
        <v>82</v>
      </c>
      <c r="O15" s="9"/>
      <c r="P15" s="9"/>
      <c r="Q15" s="9"/>
    </row>
    <row r="16">
      <c r="A16" s="47"/>
      <c r="B16" s="38"/>
      <c r="C16" s="38"/>
      <c r="D16" s="31"/>
      <c r="E16" s="30"/>
      <c r="F16" s="30"/>
      <c r="G16" s="32"/>
      <c r="H16" s="30"/>
      <c r="I16" s="30"/>
      <c r="J16" s="30"/>
      <c r="K16" s="30"/>
      <c r="L16" s="30"/>
      <c r="M16" s="33"/>
      <c r="N16" s="46" t="s">
        <v>82</v>
      </c>
      <c r="O16" s="9"/>
      <c r="P16" s="9"/>
      <c r="Q16" s="9"/>
    </row>
    <row r="17">
      <c r="A17" s="44"/>
      <c r="B17" s="38"/>
      <c r="C17" s="38"/>
      <c r="D17" s="39"/>
      <c r="E17" s="38"/>
      <c r="F17" s="38"/>
      <c r="G17" s="40"/>
      <c r="H17" s="38"/>
      <c r="I17" s="38"/>
      <c r="J17" s="38"/>
      <c r="K17" s="38"/>
      <c r="L17" s="38"/>
      <c r="M17" s="41"/>
      <c r="N17" s="46" t="s">
        <v>82</v>
      </c>
      <c r="O17" s="9"/>
      <c r="P17" s="9"/>
      <c r="Q17" s="9"/>
    </row>
    <row r="18">
      <c r="A18" s="47"/>
      <c r="B18" s="38"/>
      <c r="C18" s="38"/>
      <c r="D18" s="31"/>
      <c r="E18" s="30"/>
      <c r="F18" s="30"/>
      <c r="G18" s="32"/>
      <c r="H18" s="30"/>
      <c r="I18" s="30"/>
      <c r="J18" s="30"/>
      <c r="K18" s="30"/>
      <c r="L18" s="30"/>
      <c r="M18" s="33"/>
      <c r="N18" s="46" t="s">
        <v>82</v>
      </c>
      <c r="O18" s="9"/>
      <c r="P18" s="9"/>
      <c r="Q18" s="9"/>
    </row>
    <row r="19">
      <c r="A19" s="44"/>
      <c r="B19" s="38"/>
      <c r="C19" s="38"/>
      <c r="D19" s="31"/>
      <c r="E19" s="40"/>
      <c r="F19" s="38"/>
      <c r="G19" s="40"/>
      <c r="H19" s="38"/>
      <c r="I19" s="38"/>
      <c r="J19" s="38"/>
      <c r="K19" s="38"/>
      <c r="L19" s="38"/>
      <c r="M19" s="41"/>
      <c r="N19" s="46" t="s">
        <v>82</v>
      </c>
      <c r="O19" s="9"/>
      <c r="P19" s="9"/>
      <c r="Q19" s="9"/>
    </row>
    <row r="20">
      <c r="A20" s="36"/>
      <c r="B20" s="40"/>
      <c r="C20" s="40"/>
      <c r="D20" s="31"/>
      <c r="E20" s="40"/>
      <c r="F20" s="38"/>
      <c r="G20" s="40"/>
      <c r="H20" s="38"/>
      <c r="I20" s="38"/>
      <c r="J20" s="38"/>
      <c r="K20" s="38"/>
      <c r="L20" s="38"/>
      <c r="M20" s="41"/>
      <c r="N20" s="46" t="s">
        <v>82</v>
      </c>
      <c r="O20" s="9"/>
      <c r="P20" s="9"/>
      <c r="Q20" s="9"/>
    </row>
    <row r="21">
      <c r="A21" s="38"/>
      <c r="B21" s="38"/>
      <c r="C21" s="38"/>
      <c r="D21" s="31"/>
      <c r="E21" s="38"/>
      <c r="F21" s="38"/>
      <c r="G21" s="38"/>
      <c r="H21" s="38"/>
      <c r="I21" s="38"/>
      <c r="J21" s="38"/>
      <c r="K21" s="38"/>
      <c r="L21" s="38"/>
      <c r="M21" s="48"/>
      <c r="N21" s="9" t="s">
        <v>82</v>
      </c>
      <c r="O21" s="9"/>
      <c r="P21" s="9"/>
      <c r="Q21" s="9"/>
    </row>
    <row r="22">
      <c r="A22" s="4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48"/>
      <c r="N22" s="9" t="s">
        <v>82</v>
      </c>
      <c r="O22" s="9"/>
      <c r="P22" s="9"/>
      <c r="Q22" s="9"/>
    </row>
    <row r="23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8"/>
      <c r="N23" s="9" t="s">
        <v>82</v>
      </c>
      <c r="O23" s="9"/>
      <c r="P23" s="9"/>
      <c r="Q23" s="9"/>
    </row>
    <row r="24">
      <c r="A24" s="4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48"/>
      <c r="N24" s="9" t="s">
        <v>82</v>
      </c>
      <c r="O24" s="9"/>
      <c r="P24" s="9"/>
      <c r="Q24" s="9"/>
    </row>
    <row r="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48"/>
      <c r="N25" s="9" t="s">
        <v>82</v>
      </c>
      <c r="O25" s="9"/>
      <c r="P25" s="9"/>
      <c r="Q25" s="9"/>
    </row>
    <row r="26">
      <c r="A26" s="4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48"/>
      <c r="N26" s="9" t="s">
        <v>82</v>
      </c>
      <c r="O26" s="9"/>
      <c r="P26" s="9"/>
      <c r="Q26" s="9"/>
    </row>
    <row r="27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48"/>
      <c r="N27" s="9" t="s">
        <v>82</v>
      </c>
      <c r="O27" s="9"/>
      <c r="P27" s="9"/>
      <c r="Q27" s="9"/>
    </row>
    <row r="28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48"/>
      <c r="N28" s="9" t="s">
        <v>82</v>
      </c>
      <c r="O28" s="9"/>
      <c r="P28" s="9"/>
      <c r="Q28" s="9"/>
    </row>
    <row r="29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48"/>
      <c r="N29" s="9" t="s">
        <v>82</v>
      </c>
      <c r="O29" s="9"/>
      <c r="P29" s="9"/>
      <c r="Q29" s="9"/>
    </row>
    <row r="30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48"/>
      <c r="N30" s="9" t="s">
        <v>82</v>
      </c>
      <c r="O30" s="9"/>
      <c r="P30" s="9"/>
      <c r="Q30" s="9"/>
    </row>
    <row r="3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48"/>
      <c r="N31" s="9" t="s">
        <v>82</v>
      </c>
      <c r="O31" s="9"/>
      <c r="P31" s="9"/>
      <c r="Q31" s="9"/>
    </row>
    <row r="3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48"/>
      <c r="N32" s="9" t="s">
        <v>82</v>
      </c>
      <c r="O32" s="9"/>
      <c r="P32" s="9"/>
      <c r="Q32" s="9"/>
    </row>
    <row r="3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48"/>
      <c r="N33" s="9" t="s">
        <v>82</v>
      </c>
      <c r="O33" s="9"/>
      <c r="P33" s="9"/>
      <c r="Q33" s="9"/>
    </row>
    <row r="3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8"/>
      <c r="N34" s="9" t="s">
        <v>82</v>
      </c>
      <c r="O34" s="9"/>
      <c r="P34" s="9"/>
      <c r="Q34" s="9"/>
    </row>
    <row r="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48"/>
      <c r="N35" s="9" t="s">
        <v>82</v>
      </c>
      <c r="O35" s="9"/>
      <c r="P35" s="9"/>
      <c r="Q35" s="9"/>
    </row>
    <row r="36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48"/>
      <c r="N36" s="9" t="s">
        <v>82</v>
      </c>
      <c r="O36" s="9"/>
      <c r="P36" s="9"/>
      <c r="Q36" s="9"/>
    </row>
    <row r="3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48"/>
      <c r="N37" s="9" t="s">
        <v>82</v>
      </c>
      <c r="O37" s="9"/>
      <c r="P37" s="9"/>
      <c r="Q37" s="9"/>
    </row>
    <row r="38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48"/>
      <c r="N38" s="9" t="s">
        <v>82</v>
      </c>
      <c r="O38" s="9"/>
      <c r="P38" s="9"/>
      <c r="Q38" s="9"/>
    </row>
    <row r="39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48"/>
      <c r="N39" s="9" t="s">
        <v>82</v>
      </c>
      <c r="O39" s="9"/>
      <c r="P39" s="9"/>
      <c r="Q39" s="9"/>
    </row>
    <row r="40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48"/>
      <c r="N40" s="9" t="s">
        <v>82</v>
      </c>
      <c r="O40" s="9"/>
      <c r="P40" s="9"/>
      <c r="Q40" s="9"/>
    </row>
    <row r="4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48"/>
      <c r="N41" s="9" t="s">
        <v>82</v>
      </c>
      <c r="O41" s="9"/>
      <c r="P41" s="9"/>
      <c r="Q41" s="9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48"/>
      <c r="N42" s="9" t="s">
        <v>82</v>
      </c>
      <c r="O42" s="9"/>
      <c r="P42" s="9"/>
      <c r="Q42" s="9"/>
    </row>
    <row r="4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48"/>
      <c r="N43" s="9" t="s">
        <v>82</v>
      </c>
      <c r="O43" s="9"/>
      <c r="P43" s="9"/>
      <c r="Q43" s="9"/>
    </row>
    <row r="4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48"/>
      <c r="N44" s="9" t="s">
        <v>82</v>
      </c>
      <c r="O44" s="9"/>
      <c r="P44" s="9"/>
      <c r="Q44" s="9"/>
    </row>
    <row r="4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48"/>
      <c r="N45" s="9" t="s">
        <v>82</v>
      </c>
      <c r="O45" s="9"/>
      <c r="P45" s="9"/>
      <c r="Q45" s="9"/>
    </row>
    <row r="46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48"/>
      <c r="N46" s="9" t="s">
        <v>82</v>
      </c>
      <c r="O46" s="9"/>
      <c r="P46" s="9"/>
      <c r="Q46" s="9"/>
    </row>
    <row r="4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48"/>
      <c r="N47" s="9" t="s">
        <v>82</v>
      </c>
      <c r="O47" s="9"/>
      <c r="P47" s="9"/>
      <c r="Q47" s="9"/>
    </row>
    <row r="48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48"/>
      <c r="N48" s="9" t="s">
        <v>82</v>
      </c>
      <c r="O48" s="9"/>
      <c r="P48" s="9"/>
      <c r="Q48" s="9"/>
    </row>
    <row r="49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48"/>
      <c r="N49" s="9" t="s">
        <v>82</v>
      </c>
      <c r="O49" s="9"/>
      <c r="P49" s="9"/>
      <c r="Q49" s="9"/>
    </row>
    <row r="50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48"/>
      <c r="N50" s="9" t="s">
        <v>82</v>
      </c>
      <c r="O50" s="9"/>
      <c r="P50" s="9"/>
      <c r="Q50" s="9"/>
    </row>
    <row r="5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48"/>
      <c r="N51" s="9" t="s">
        <v>82</v>
      </c>
      <c r="O51" s="9"/>
      <c r="P51" s="9"/>
      <c r="Q51" s="9"/>
    </row>
    <row r="5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48"/>
      <c r="N52" s="9" t="s">
        <v>82</v>
      </c>
      <c r="O52" s="9"/>
      <c r="P52" s="9"/>
      <c r="Q52" s="9"/>
    </row>
    <row r="5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48"/>
      <c r="N53" s="9" t="s">
        <v>82</v>
      </c>
      <c r="O53" s="9"/>
      <c r="P53" s="9"/>
      <c r="Q53" s="9"/>
    </row>
    <row r="5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48"/>
      <c r="N54" s="9" t="s">
        <v>82</v>
      </c>
      <c r="O54" s="9"/>
      <c r="P54" s="9"/>
      <c r="Q54" s="9"/>
    </row>
    <row r="5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48"/>
      <c r="N55" s="9" t="s">
        <v>82</v>
      </c>
      <c r="O55" s="9"/>
      <c r="P55" s="9"/>
      <c r="Q55" s="9"/>
    </row>
    <row r="5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48"/>
      <c r="N56" s="9" t="s">
        <v>82</v>
      </c>
      <c r="O56" s="9"/>
      <c r="P56" s="9"/>
      <c r="Q56" s="9"/>
    </row>
    <row r="5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48"/>
      <c r="N57" s="9" t="s">
        <v>82</v>
      </c>
      <c r="O57" s="9"/>
      <c r="P57" s="9"/>
      <c r="Q57" s="9"/>
    </row>
    <row r="5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48"/>
      <c r="N58" s="9" t="s">
        <v>82</v>
      </c>
      <c r="O58" s="9"/>
      <c r="P58" s="9"/>
      <c r="Q58" s="9"/>
    </row>
    <row r="59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48"/>
      <c r="N59" s="9" t="s">
        <v>82</v>
      </c>
      <c r="O59" s="9"/>
      <c r="P59" s="9"/>
      <c r="Q59" s="9"/>
    </row>
    <row r="60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48"/>
      <c r="N60" s="9" t="s">
        <v>82</v>
      </c>
      <c r="O60" s="9"/>
      <c r="P60" s="9"/>
      <c r="Q60" s="9"/>
    </row>
    <row r="6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48"/>
      <c r="N61" s="9" t="s">
        <v>82</v>
      </c>
      <c r="O61" s="9"/>
      <c r="P61" s="9"/>
      <c r="Q61" s="9"/>
    </row>
    <row r="6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48"/>
      <c r="N62" s="9" t="s">
        <v>82</v>
      </c>
      <c r="O62" s="9"/>
      <c r="P62" s="9"/>
      <c r="Q62" s="9"/>
    </row>
    <row r="6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48"/>
      <c r="N63" s="9" t="s">
        <v>82</v>
      </c>
      <c r="O63" s="9"/>
      <c r="P63" s="9"/>
      <c r="Q63" s="9"/>
    </row>
    <row r="6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48"/>
      <c r="N64" s="9" t="s">
        <v>82</v>
      </c>
      <c r="O64" s="9"/>
      <c r="P64" s="9"/>
      <c r="Q64" s="9"/>
    </row>
    <row r="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48"/>
      <c r="N65" s="9" t="s">
        <v>82</v>
      </c>
      <c r="O65" s="9"/>
      <c r="P65" s="9"/>
      <c r="Q65" s="9"/>
    </row>
    <row r="6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48"/>
      <c r="N66" s="9" t="s">
        <v>82</v>
      </c>
      <c r="O66" s="9"/>
      <c r="P66" s="9"/>
      <c r="Q66" s="9"/>
    </row>
    <row r="6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48"/>
      <c r="N67" s="9" t="s">
        <v>82</v>
      </c>
      <c r="O67" s="9"/>
      <c r="P67" s="9"/>
      <c r="Q67" s="9"/>
    </row>
    <row r="68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48"/>
      <c r="N68" s="9" t="s">
        <v>82</v>
      </c>
      <c r="O68" s="9"/>
      <c r="P68" s="9"/>
      <c r="Q68" s="9"/>
    </row>
    <row r="69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48"/>
      <c r="N69" s="9" t="s">
        <v>82</v>
      </c>
      <c r="O69" s="9"/>
      <c r="P69" s="9"/>
      <c r="Q69" s="9"/>
    </row>
    <row r="70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48"/>
      <c r="N70" s="9" t="s">
        <v>82</v>
      </c>
      <c r="O70" s="9"/>
      <c r="P70" s="9"/>
      <c r="Q70" s="9"/>
    </row>
    <row r="7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48"/>
      <c r="N71" s="9" t="s">
        <v>82</v>
      </c>
      <c r="O71" s="46"/>
      <c r="P71" s="46"/>
      <c r="Q71" s="9"/>
    </row>
    <row r="7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48"/>
      <c r="N72" s="9" t="s">
        <v>82</v>
      </c>
      <c r="O72" s="46"/>
      <c r="P72" s="46"/>
      <c r="Q72" s="9"/>
    </row>
    <row r="7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48"/>
      <c r="N73" s="9" t="s">
        <v>82</v>
      </c>
      <c r="O73" s="46"/>
      <c r="P73" s="46"/>
      <c r="Q73" s="9"/>
    </row>
    <row r="7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48"/>
      <c r="N74" s="9" t="s">
        <v>82</v>
      </c>
      <c r="O74" s="46"/>
      <c r="P74" s="46"/>
      <c r="Q74" s="9"/>
    </row>
    <row r="7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48"/>
      <c r="N75" s="9" t="s">
        <v>82</v>
      </c>
      <c r="O75" s="46"/>
      <c r="P75" s="46"/>
      <c r="Q75" s="9"/>
    </row>
    <row r="76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48"/>
      <c r="N76" s="9" t="s">
        <v>82</v>
      </c>
      <c r="O76" s="46"/>
      <c r="P76" s="46"/>
      <c r="Q76" s="9"/>
    </row>
    <row r="7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48"/>
      <c r="N77" s="9" t="s">
        <v>82</v>
      </c>
      <c r="O77" s="46"/>
      <c r="P77" s="46"/>
      <c r="Q77" s="9"/>
    </row>
    <row r="78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48"/>
      <c r="N78" s="9" t="s">
        <v>82</v>
      </c>
      <c r="O78" s="46"/>
      <c r="P78" s="46"/>
      <c r="Q78" s="9"/>
    </row>
    <row r="79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48"/>
      <c r="N79" s="9" t="s">
        <v>82</v>
      </c>
      <c r="O79" s="46"/>
      <c r="P79" s="46"/>
      <c r="Q79" s="9"/>
    </row>
    <row r="8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48"/>
      <c r="N80" s="9" t="s">
        <v>82</v>
      </c>
      <c r="O80" s="46"/>
      <c r="P80" s="46"/>
      <c r="Q80" s="9"/>
    </row>
    <row r="8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48"/>
      <c r="N81" s="9" t="s">
        <v>82</v>
      </c>
      <c r="O81" s="46"/>
      <c r="P81" s="46"/>
      <c r="Q81" s="9"/>
    </row>
    <row r="8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48"/>
      <c r="N82" s="9" t="s">
        <v>82</v>
      </c>
      <c r="O82" s="46"/>
      <c r="P82" s="46"/>
      <c r="Q82" s="9"/>
    </row>
    <row r="8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8"/>
      <c r="N83" s="9" t="s">
        <v>82</v>
      </c>
      <c r="O83" s="46"/>
      <c r="P83" s="46"/>
      <c r="Q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49"/>
      <c r="N84" s="9" t="s">
        <v>82</v>
      </c>
      <c r="O84" s="46"/>
      <c r="P84" s="46"/>
      <c r="Q84" s="46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49"/>
      <c r="N85" s="9" t="s">
        <v>82</v>
      </c>
      <c r="O85" s="46"/>
      <c r="P85" s="46"/>
      <c r="Q85" s="46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49"/>
      <c r="N86" s="9" t="s">
        <v>82</v>
      </c>
      <c r="O86" s="46"/>
      <c r="P86" s="46"/>
      <c r="Q86" s="46"/>
    </row>
  </sheetData>
  <mergeCells count="3">
    <mergeCell ref="C1:M1"/>
    <mergeCell ref="C2:M2"/>
    <mergeCell ref="C3:M3"/>
  </mergeCells>
  <dataValidations>
    <dataValidation type="list" allowBlank="1" sqref="O2">
      <formula1>$O$6:$O$15</formula1>
    </dataValidation>
  </dataValidations>
  <hyperlinks>
    <hyperlink r:id="rId1" ref="N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3.0"/>
    <col customWidth="1" min="2" max="2" width="15.0"/>
    <col customWidth="1" min="3" max="3" width="2.71"/>
    <col customWidth="1" min="4" max="4" width="1.29"/>
    <col customWidth="1" min="5" max="5" width="11.29"/>
    <col customWidth="1" min="6" max="6" width="3.0"/>
    <col customWidth="1" min="7" max="7" width="1.0"/>
    <col customWidth="1" min="8" max="8" width="3.0"/>
    <col customWidth="1" min="9" max="9" width="13.0"/>
    <col customWidth="1" min="10" max="10" width="3.43"/>
    <col customWidth="1" min="11" max="11" width="3.0"/>
    <col customWidth="1" min="12" max="12" width="3.14"/>
    <col customWidth="1" min="13" max="14" width="3.0"/>
    <col customWidth="1" min="15" max="17" width="4.0"/>
    <col customWidth="1" min="18" max="18" width="3.0"/>
    <col customWidth="1" min="19" max="19" width="3.14"/>
    <col customWidth="1" min="20" max="20" width="3.0"/>
    <col customWidth="1" min="21" max="21" width="13.0"/>
    <col customWidth="1" min="22" max="22" width="2.86"/>
    <col customWidth="1" min="23" max="24" width="3.0"/>
    <col customWidth="1" min="25" max="25" width="12.14"/>
    <col customWidth="1" min="26" max="26" width="1.29"/>
    <col customWidth="1" min="27" max="27" width="2.71"/>
    <col customWidth="1" min="28" max="28" width="15.57"/>
    <col customWidth="1" min="29" max="29" width="3.0"/>
    <col customWidth="1" min="30" max="30" width="4.0"/>
    <col customWidth="1" min="31" max="31" width="5.71"/>
    <col customWidth="1" min="32" max="32" width="4.71"/>
  </cols>
  <sheetData>
    <row r="1">
      <c r="A1" s="50" t="s">
        <v>83</v>
      </c>
    </row>
    <row r="2">
      <c r="A2" s="51" t="s">
        <v>84</v>
      </c>
    </row>
    <row r="3" ht="39.0" customHeight="1">
      <c r="A3" s="52"/>
      <c r="B3" s="53" t="str">
        <f>'пр.взв'!C2</f>
        <v>Чемпионат России по самбо среди женщин (отбор на Чемпионат Мира и Европы) ЕКП № 23747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5"/>
      <c r="AC3" s="52"/>
      <c r="AD3" s="52"/>
    </row>
    <row r="4">
      <c r="A4" s="56" t="str">
        <f>'пр.взв'!A3</f>
        <v/>
      </c>
      <c r="B4" s="56" t="str">
        <f>'пр.взв'!C3</f>
        <v>27.02 - 03.03.2023 г.                                                                                        г. Пермь</v>
      </c>
      <c r="AC4" s="56"/>
      <c r="AD4" s="56"/>
    </row>
    <row r="5" ht="16.5" customHeight="1">
      <c r="M5" s="57" t="str">
        <f>'пр.взв'!G4</f>
        <v>В.к.  80+  кг</v>
      </c>
      <c r="N5" s="54"/>
      <c r="O5" s="54"/>
      <c r="P5" s="54"/>
      <c r="Q5" s="55"/>
      <c r="R5" s="58" t="str">
        <f>AE5&amp;" "&amp;AF5</f>
        <v>9 участников</v>
      </c>
      <c r="S5" s="54"/>
      <c r="T5" s="54"/>
      <c r="U5" s="55"/>
      <c r="V5" s="59"/>
      <c r="AE5" s="60">
        <f>'пр.взв'!O3</f>
        <v>9</v>
      </c>
      <c r="AF5" s="61" t="s">
        <v>6</v>
      </c>
    </row>
    <row r="6" ht="16.5" customHeight="1">
      <c r="A6" s="62" t="s">
        <v>85</v>
      </c>
      <c r="AC6" s="62" t="s">
        <v>86</v>
      </c>
    </row>
    <row r="7" ht="15.0" customHeight="1">
      <c r="A7" s="63">
        <v>1.0</v>
      </c>
      <c r="B7" s="64" t="str">
        <f>IFERROR(VLOOKUP(A7,'пр.взв'!$D$6:$Q$20,2,0),"")</f>
        <v>ГАСПАРЯН Анжела</v>
      </c>
      <c r="C7" s="65" t="str">
        <f>IFERROR(VLOOKUP(A7,'пр.взв'!$D$6:$Q$20,5,0),"")</f>
        <v>МСМК</v>
      </c>
      <c r="D7" s="66"/>
      <c r="E7" s="67" t="str">
        <f>IFERROR(VLOOKUP(A7,'пр.взв'!$D$6:$Q$20,8,0),"")</f>
        <v>Калининградская</v>
      </c>
      <c r="N7" s="68" t="s">
        <v>87</v>
      </c>
      <c r="O7" s="69"/>
      <c r="P7" s="69"/>
      <c r="W7" s="70"/>
      <c r="Y7" s="64" t="str">
        <f>IFERROR(VLOOKUP(AC7,'пр.взв'!$D$6:$Q$20,2,0),"")</f>
        <v>АЗИЗОВА Гюльназ</v>
      </c>
      <c r="Z7" s="65" t="str">
        <f>IFERROR(VLOOKUP(AC7,'пр.взв'!$D$6:$Q$20,5,0),"")</f>
        <v>КМС</v>
      </c>
      <c r="AA7" s="66"/>
      <c r="AB7" s="67" t="str">
        <f>IFERROR(VLOOKUP(AC7,'пр.взв'!$D$6:$Q$20,8,0),"")</f>
        <v>Москва</v>
      </c>
      <c r="AC7" s="63">
        <v>2.0</v>
      </c>
      <c r="AE7" s="71" t="str">
        <f>IF(K10="","", IF(K10=A7,A9,IF(K10=A9,A7,IF(K10=A11,A13,A11))))</f>
        <v/>
      </c>
      <c r="AF7" s="72" t="str">
        <f>IF(T10="","",IF(T10=AC7,AC9,IF(T10=AC9,AC7,IF(T10=AC11,AC13,IF(T10=AC13,AC11)))))</f>
        <v/>
      </c>
      <c r="AG7" s="71">
        <f t="shared" ref="AG7:AG19" si="1">IF(AND(AC7=T10,AC11=X12),AC13,IF(AND(AC7=T10,AC13=X12),AC11,IF(AND(AC9=T10,AC11=X12),AC13,IF(AND(AC9=T10,AC13=X12),AC11,IF(AC7=X8,AC9,AC7)))))</f>
        <v>10</v>
      </c>
    </row>
    <row r="8" ht="15.0" customHeight="1">
      <c r="A8" s="73"/>
      <c r="B8" s="73"/>
      <c r="C8" s="74"/>
      <c r="D8" s="75"/>
      <c r="E8" s="73"/>
      <c r="F8" s="63"/>
      <c r="G8" s="76"/>
      <c r="M8" s="77" t="str">
        <f>IFERROR(VLOOKUP(L8,'пр.взв'!$D$6:$Q$20,2,0),"")</f>
        <v/>
      </c>
      <c r="N8" s="78"/>
      <c r="O8" s="78"/>
      <c r="P8" s="78"/>
      <c r="Q8" s="78"/>
      <c r="R8" s="79"/>
      <c r="W8" s="76"/>
      <c r="X8" s="63">
        <v>2.0</v>
      </c>
      <c r="Y8" s="73"/>
      <c r="Z8" s="74"/>
      <c r="AA8" s="75"/>
      <c r="AB8" s="73"/>
      <c r="AC8" s="73"/>
      <c r="AE8" s="60" t="str">
        <f>IF(K10="","",IF(K10=F8,F12,F8))</f>
        <v/>
      </c>
      <c r="AF8" s="72" t="str">
        <f>IF(T10="","",IF(T10=X8,X12,X8))</f>
        <v/>
      </c>
      <c r="AG8" s="71" t="str">
        <f t="shared" si="1"/>
        <v/>
      </c>
    </row>
    <row r="9" ht="15.0" customHeight="1">
      <c r="A9" s="80">
        <v>9.0</v>
      </c>
      <c r="B9" s="64" t="str">
        <f>IFERROR(VLOOKUP(A9,'пр.взв'!$D$6:$Q$20,2,0),"")</f>
        <v>ГЕРАСИМОВА Виктория</v>
      </c>
      <c r="C9" s="65" t="str">
        <f>IFERROR(VLOOKUP(A9,'пр.взв'!$D$6:$Q$20,5,0),"")</f>
        <v>КМС</v>
      </c>
      <c r="D9" s="66"/>
      <c r="E9" s="67" t="str">
        <f>IFERROR(VLOOKUP(A9,'пр.взв'!$D$6:$Q$20,8,0),"")</f>
        <v>Свердловская</v>
      </c>
      <c r="F9" s="81"/>
      <c r="G9" s="82"/>
      <c r="H9" s="83"/>
      <c r="K9" s="70"/>
      <c r="M9" s="84"/>
      <c r="N9" s="85"/>
      <c r="O9" s="85"/>
      <c r="P9" s="85"/>
      <c r="Q9" s="85"/>
      <c r="R9" s="86"/>
      <c r="W9" s="87"/>
      <c r="X9" s="88"/>
      <c r="Y9" s="64" t="str">
        <f>IFERROR(VLOOKUP(AC9,'пр.взв'!$D$6:$Q$20,2,0),"")</f>
        <v/>
      </c>
      <c r="Z9" s="65" t="str">
        <f>IFERROR(VLOOKUP(AC9,'пр.взв'!$D$6:$Q$20,5,0),"")</f>
        <v/>
      </c>
      <c r="AA9" s="66"/>
      <c r="AB9" s="67" t="str">
        <f>IFERROR(VLOOKUP(AC9,'пр.взв'!$D$6:$Q$20,8,0),"")</f>
        <v/>
      </c>
      <c r="AC9" s="80">
        <v>10.0</v>
      </c>
      <c r="AE9" s="72"/>
      <c r="AG9" s="71">
        <f t="shared" si="1"/>
        <v>10</v>
      </c>
    </row>
    <row r="10" ht="15.0" customHeight="1">
      <c r="A10" s="73"/>
      <c r="B10" s="73"/>
      <c r="C10" s="74"/>
      <c r="D10" s="75"/>
      <c r="E10" s="73"/>
      <c r="G10" s="70"/>
      <c r="H10" s="89"/>
      <c r="I10" s="90" t="str">
        <f>IFERROR(VLOOKUP(H10,'пр.взв'!$D$6:$Q$20,2,0),"")</f>
        <v/>
      </c>
      <c r="J10" s="66"/>
      <c r="K10" s="76"/>
      <c r="L10" s="70"/>
      <c r="M10" s="70"/>
      <c r="O10" s="51"/>
      <c r="T10" s="90" t="str">
        <f>IFERROR(VLOOKUP(V10,'пр.взв'!$D$6:$Q$20,2,0),"")</f>
        <v/>
      </c>
      <c r="U10" s="66"/>
      <c r="V10" s="91"/>
      <c r="W10" s="70"/>
      <c r="Y10" s="73"/>
      <c r="Z10" s="74"/>
      <c r="AA10" s="75"/>
      <c r="AB10" s="73"/>
      <c r="AC10" s="73"/>
      <c r="AG10" s="71" t="str">
        <f t="shared" si="1"/>
        <v/>
      </c>
    </row>
    <row r="11" ht="15.0" customHeight="1">
      <c r="A11" s="63">
        <v>5.0</v>
      </c>
      <c r="B11" s="64" t="str">
        <f>IFERROR(VLOOKUP(A11,'пр.взв'!$D$6:$Q$20,2,0),"")</f>
        <v>САВЕЛЬЕВА Елизавета</v>
      </c>
      <c r="C11" s="65" t="str">
        <f>IFERROR(VLOOKUP(A11,'пр.взв'!$D$6:$Q$20,5,0),"")</f>
        <v>КМС</v>
      </c>
      <c r="D11" s="66"/>
      <c r="E11" s="67" t="str">
        <f>IFERROR(VLOOKUP(A11,'пр.взв'!$D$6:$Q$20,8,0),"")</f>
        <v>Оренбургская</v>
      </c>
      <c r="G11" s="70"/>
      <c r="H11" s="88"/>
      <c r="I11" s="74"/>
      <c r="J11" s="75"/>
      <c r="K11" s="76"/>
      <c r="L11" s="70"/>
      <c r="M11" s="70"/>
      <c r="T11" s="74"/>
      <c r="U11" s="75"/>
      <c r="V11" s="92"/>
      <c r="W11" s="70"/>
      <c r="Y11" s="64" t="str">
        <f>IFERROR(VLOOKUP(AC11,'пр.взв'!$D$6:$Q$20,2,0),"")</f>
        <v>КУСАНОВА Жанара</v>
      </c>
      <c r="Z11" s="65" t="str">
        <f>IFERROR(VLOOKUP(AC11,'пр.взв'!$D$6:$Q$20,5,0),"")</f>
        <v>МС</v>
      </c>
      <c r="AA11" s="66"/>
      <c r="AB11" s="67" t="str">
        <f>IFERROR(VLOOKUP(AC11,'пр.взв'!$D$6:$Q$20,8,0),"")</f>
        <v>Оренбургская</v>
      </c>
      <c r="AC11" s="63">
        <v>6.0</v>
      </c>
      <c r="AE11" s="72" t="str">
        <f>IF(M14="","",IF(M14=K10,K18,K10))</f>
        <v/>
      </c>
      <c r="AF11" s="72" t="str">
        <f>IF(R14="","",IF(R14=T10,T18,T10))</f>
        <v/>
      </c>
      <c r="AG11" s="71">
        <f t="shared" si="1"/>
        <v>14</v>
      </c>
    </row>
    <row r="12" ht="15.0" customHeight="1">
      <c r="A12" s="73"/>
      <c r="B12" s="73"/>
      <c r="C12" s="74"/>
      <c r="D12" s="75"/>
      <c r="E12" s="73"/>
      <c r="F12" s="80">
        <v>5.0</v>
      </c>
      <c r="G12" s="76"/>
      <c r="H12" s="93"/>
      <c r="K12" s="94"/>
      <c r="L12" s="70"/>
      <c r="M12" s="70"/>
      <c r="O12" s="62" t="s">
        <v>88</v>
      </c>
      <c r="T12" s="93"/>
      <c r="W12" s="95"/>
      <c r="X12" s="80">
        <v>6.0</v>
      </c>
      <c r="Y12" s="73"/>
      <c r="Z12" s="74"/>
      <c r="AA12" s="75"/>
      <c r="AB12" s="73"/>
      <c r="AC12" s="73"/>
      <c r="AG12" s="71" t="str">
        <f t="shared" si="1"/>
        <v/>
      </c>
    </row>
    <row r="13" ht="15.0" customHeight="1">
      <c r="A13" s="80">
        <v>13.0</v>
      </c>
      <c r="B13" s="64" t="str">
        <f>IFERROR(VLOOKUP(A13,'пр.взв'!$D$6:$Q$20,2,0),"")</f>
        <v/>
      </c>
      <c r="C13" s="65" t="str">
        <f>IFERROR(VLOOKUP(A13,'пр.взв'!$D$6:$Q$20,5,0),"")</f>
        <v/>
      </c>
      <c r="D13" s="66"/>
      <c r="E13" s="67" t="str">
        <f>IFERROR(VLOOKUP(A13,'пр.взв'!$D$6:$Q$20,8,0),"")</f>
        <v/>
      </c>
      <c r="F13" s="96"/>
      <c r="G13" s="82"/>
      <c r="K13" s="93"/>
      <c r="L13" s="70"/>
      <c r="M13" s="70"/>
      <c r="T13" s="93"/>
      <c r="W13" s="97"/>
      <c r="X13" s="98"/>
      <c r="Y13" s="64" t="str">
        <f>IFERROR(VLOOKUP(AC13,'пр.взв'!$D$6:$Q$20,2,0),"")</f>
        <v/>
      </c>
      <c r="Z13" s="65" t="str">
        <f>IFERROR(VLOOKUP(AC13,'пр.взв'!$D$6:$Q$20,5,0),"")</f>
        <v/>
      </c>
      <c r="AA13" s="66"/>
      <c r="AB13" s="67" t="str">
        <f>IFERROR(VLOOKUP(AC13,'пр.взв'!$D$6:$Q$20,8,0),"")</f>
        <v/>
      </c>
      <c r="AC13" s="80">
        <v>14.0</v>
      </c>
      <c r="AG13" s="71">
        <f t="shared" si="1"/>
        <v>14</v>
      </c>
    </row>
    <row r="14" ht="15.0" customHeight="1">
      <c r="A14" s="73"/>
      <c r="B14" s="73"/>
      <c r="C14" s="74"/>
      <c r="D14" s="75"/>
      <c r="E14" s="73"/>
      <c r="G14" s="70"/>
      <c r="J14" s="63"/>
      <c r="K14" s="90" t="str">
        <f>IFERROR(VLOOKUP(J14,'пр.взв'!$D$6:$Q$20,2,0),"")</f>
        <v/>
      </c>
      <c r="L14" s="99"/>
      <c r="M14" s="99"/>
      <c r="N14" s="66"/>
      <c r="P14" s="90" t="str">
        <f>IFERROR(VLOOKUP(T14,'пр.взв'!$D$6:$Q$20,2,0),"")</f>
        <v/>
      </c>
      <c r="Q14" s="99"/>
      <c r="R14" s="99"/>
      <c r="S14" s="66"/>
      <c r="T14" s="80"/>
      <c r="W14" s="70"/>
      <c r="Y14" s="73"/>
      <c r="Z14" s="74"/>
      <c r="AA14" s="75"/>
      <c r="AB14" s="73"/>
      <c r="AC14" s="73"/>
      <c r="AG14" s="71" t="str">
        <f t="shared" si="1"/>
        <v/>
      </c>
    </row>
    <row r="15" ht="15.0" customHeight="1">
      <c r="A15" s="63">
        <v>3.0</v>
      </c>
      <c r="B15" s="64" t="str">
        <f>IFERROR(VLOOKUP(A15,'пр.взв'!$D$6:$Q$20,2,0),"")</f>
        <v>МИХЕЕВА Ольга</v>
      </c>
      <c r="C15" s="65" t="str">
        <f>IFERROR(VLOOKUP(A15,'пр.взв'!$D$6:$Q$20,5,0),"")</f>
        <v>МС</v>
      </c>
      <c r="D15" s="66"/>
      <c r="E15" s="67" t="str">
        <f>IFERROR(VLOOKUP(A15,'пр.взв'!$D$6:$Q$20,8,0),"")</f>
        <v>Свердловская</v>
      </c>
      <c r="G15" s="70"/>
      <c r="J15" s="88"/>
      <c r="K15" s="74"/>
      <c r="L15" s="100"/>
      <c r="M15" s="100"/>
      <c r="N15" s="75"/>
      <c r="P15" s="74"/>
      <c r="Q15" s="100"/>
      <c r="R15" s="100"/>
      <c r="S15" s="75"/>
      <c r="T15" s="98"/>
      <c r="W15" s="70"/>
      <c r="Y15" s="64" t="str">
        <f>IFERROR(VLOOKUP(AC15,'пр.взв'!$D$6:$Q$20,2,0),"")</f>
        <v>БАЯЗИТОВА Лаура</v>
      </c>
      <c r="Z15" s="65" t="str">
        <f>IFERROR(VLOOKUP(AC15,'пр.взв'!$D$6:$Q$20,5,0),"")</f>
        <v>КМС</v>
      </c>
      <c r="AA15" s="66"/>
      <c r="AB15" s="67" t="str">
        <f>IFERROR(VLOOKUP(AC15,'пр.взв'!$D$6:$Q$20,8,0),"")</f>
        <v>Тюменская</v>
      </c>
      <c r="AC15" s="63">
        <v>4.0</v>
      </c>
      <c r="AE15" s="71" t="str">
        <f>IF(K18="","",IF(K18=A15,A17,IF(K18=A17,A15,IF(K18=A19,A21,A19))))</f>
        <v/>
      </c>
      <c r="AF15" s="72" t="str">
        <f>IF(T18="","",IF(T18=AC15,AC17,IF(T18=AC17,AC15,IF(T18=AC19,AC21,IF(T18=AC21,AC19)))))</f>
        <v/>
      </c>
      <c r="AG15" s="71">
        <f t="shared" si="1"/>
        <v>12</v>
      </c>
    </row>
    <row r="16" ht="15.0" customHeight="1">
      <c r="A16" s="73"/>
      <c r="B16" s="73"/>
      <c r="C16" s="74"/>
      <c r="D16" s="75"/>
      <c r="E16" s="73"/>
      <c r="F16" s="63">
        <v>3.0</v>
      </c>
      <c r="G16" s="76"/>
      <c r="K16" s="93"/>
      <c r="L16" s="70"/>
      <c r="M16" s="70"/>
      <c r="T16" s="93"/>
      <c r="W16" s="76"/>
      <c r="X16" s="63">
        <v>4.0</v>
      </c>
      <c r="Y16" s="73"/>
      <c r="Z16" s="74"/>
      <c r="AA16" s="75"/>
      <c r="AB16" s="73"/>
      <c r="AC16" s="73"/>
      <c r="AE16" s="60" t="str">
        <f>IF(K18="","",IF(K18=F16,F20,F16))</f>
        <v/>
      </c>
      <c r="AF16" s="72" t="str">
        <f>IF(T18="","",IF(T18=X16,X20,X16))</f>
        <v/>
      </c>
      <c r="AG16" s="71" t="str">
        <f t="shared" si="1"/>
        <v/>
      </c>
    </row>
    <row r="17" ht="15.0" customHeight="1">
      <c r="A17" s="80">
        <v>11.0</v>
      </c>
      <c r="B17" s="64" t="str">
        <f>IFERROR(VLOOKUP(A17,'пр.взв'!$D$6:$Q$20,2,0),"")</f>
        <v/>
      </c>
      <c r="C17" s="65" t="str">
        <f>IFERROR(VLOOKUP(A17,'пр.взв'!$D$6:$Q$20,5,0),"")</f>
        <v/>
      </c>
      <c r="D17" s="66"/>
      <c r="E17" s="67" t="str">
        <f>IFERROR(VLOOKUP(A17,'пр.взв'!$D$6:$Q$20,8,0),"")</f>
        <v/>
      </c>
      <c r="F17" s="81"/>
      <c r="G17" s="82"/>
      <c r="H17" s="83"/>
      <c r="K17" s="94"/>
      <c r="L17" s="70"/>
      <c r="M17" s="70"/>
      <c r="T17" s="93"/>
      <c r="W17" s="87"/>
      <c r="X17" s="88"/>
      <c r="Y17" s="64" t="str">
        <f>IFERROR(VLOOKUP(AC17,'пр.взв'!$D$6:$Q$20,2,0),"")</f>
        <v/>
      </c>
      <c r="Z17" s="65" t="str">
        <f>IFERROR(VLOOKUP(AC17,'пр.взв'!$D$6:$Q$20,5,0),"")</f>
        <v/>
      </c>
      <c r="AA17" s="66"/>
      <c r="AB17" s="67" t="str">
        <f>IFERROR(VLOOKUP(AC17,'пр.взв'!$D$6:$Q$20,8,0),"")</f>
        <v/>
      </c>
      <c r="AC17" s="80">
        <v>12.0</v>
      </c>
      <c r="AG17" s="71">
        <f t="shared" si="1"/>
        <v>12</v>
      </c>
    </row>
    <row r="18" ht="15.0" customHeight="1">
      <c r="A18" s="73"/>
      <c r="B18" s="73"/>
      <c r="C18" s="74"/>
      <c r="D18" s="75"/>
      <c r="E18" s="73"/>
      <c r="G18" s="70"/>
      <c r="H18" s="89"/>
      <c r="I18" s="90" t="str">
        <f>IFERROR(VLOOKUP(H18,'пр.взв'!$D$6:$Q$20,2,0),"")</f>
        <v/>
      </c>
      <c r="J18" s="66"/>
      <c r="K18" s="76"/>
      <c r="L18" s="70"/>
      <c r="M18" s="101"/>
      <c r="N18" s="71"/>
      <c r="T18" s="90" t="str">
        <f>IFERROR(VLOOKUP(V18,'пр.взв'!$D$6:$Q$20,2,0),"")</f>
        <v/>
      </c>
      <c r="U18" s="66"/>
      <c r="V18" s="102"/>
      <c r="W18" s="70"/>
      <c r="Y18" s="73"/>
      <c r="Z18" s="74"/>
      <c r="AA18" s="75"/>
      <c r="AB18" s="73"/>
      <c r="AC18" s="73"/>
      <c r="AE18" s="72" t="str">
        <f>IF(K32="","",IF(K32=F28,F34,F28))</f>
        <v/>
      </c>
      <c r="AF18" s="71" t="s">
        <v>89</v>
      </c>
      <c r="AG18" s="71" t="str">
        <f t="shared" si="1"/>
        <v/>
      </c>
    </row>
    <row r="19" ht="15.0" customHeight="1">
      <c r="A19" s="63">
        <v>7.0</v>
      </c>
      <c r="B19" s="64" t="str">
        <f>IFERROR(VLOOKUP(A19,'пр.взв'!$D$6:$Q$20,2,0),"")</f>
        <v>ХАКИМОВА Елена</v>
      </c>
      <c r="C19" s="65" t="str">
        <f>IFERROR(VLOOKUP(A19,'пр.взв'!$D$6:$Q$20,5,0),"")</f>
        <v>МСМК</v>
      </c>
      <c r="D19" s="66"/>
      <c r="E19" s="67" t="str">
        <f>IFERROR(VLOOKUP(A19,'пр.взв'!$D$6:$Q$20,8,0),"")</f>
        <v>Оренбургская</v>
      </c>
      <c r="G19" s="70"/>
      <c r="H19" s="88"/>
      <c r="I19" s="74"/>
      <c r="J19" s="75"/>
      <c r="K19" s="76"/>
      <c r="N19" s="68" t="s">
        <v>90</v>
      </c>
      <c r="T19" s="74"/>
      <c r="U19" s="75"/>
      <c r="V19" s="103"/>
      <c r="W19" s="70"/>
      <c r="Y19" s="64" t="str">
        <f>IFERROR(VLOOKUP(AC19,'пр.взв'!$D$6:$Q$20,2,0),"")</f>
        <v>ЧОЛОМБИТЬКО Альбина</v>
      </c>
      <c r="Z19" s="65" t="str">
        <f>IFERROR(VLOOKUP(AC19,'пр.взв'!$D$6:$Q$20,5,0),"")</f>
        <v>МСМК</v>
      </c>
      <c r="AA19" s="66"/>
      <c r="AB19" s="67" t="str">
        <f>IFERROR(VLOOKUP(AC19,'пр.взв'!$D$6:$Q$20,8,0),"")</f>
        <v>Свердловская</v>
      </c>
      <c r="AC19" s="63">
        <v>8.0</v>
      </c>
      <c r="AE19" s="72" t="str">
        <f>IF(AA32="","",IF(AA32=V28,V34,V28))</f>
        <v/>
      </c>
      <c r="AF19" s="71" t="s">
        <v>89</v>
      </c>
      <c r="AG19" s="71">
        <f t="shared" si="1"/>
        <v>16</v>
      </c>
    </row>
    <row r="20" ht="15.0" customHeight="1">
      <c r="A20" s="73"/>
      <c r="B20" s="73"/>
      <c r="C20" s="74"/>
      <c r="D20" s="75"/>
      <c r="E20" s="73"/>
      <c r="F20" s="80">
        <v>7.0</v>
      </c>
      <c r="G20" s="76"/>
      <c r="H20" s="93"/>
      <c r="K20" s="70"/>
      <c r="L20" s="72" t="str">
        <f>IF(L8="","",IF(L8=J14,T14,J14))</f>
        <v/>
      </c>
      <c r="M20" s="104" t="str">
        <f>IFERROR(VLOOKUP(L20,'пр.взв'!$D$6:$Q$20,2,0),"")</f>
        <v/>
      </c>
      <c r="N20" s="105"/>
      <c r="O20" s="105"/>
      <c r="P20" s="105"/>
      <c r="Q20" s="105"/>
      <c r="R20" s="106"/>
      <c r="W20" s="95"/>
      <c r="X20" s="80">
        <v>8.0</v>
      </c>
      <c r="Y20" s="73"/>
      <c r="Z20" s="74"/>
      <c r="AA20" s="75"/>
      <c r="AB20" s="73"/>
      <c r="AC20" s="73"/>
      <c r="AE20" s="72" t="str">
        <f>IF(F28="","",IF(F28=C26,C32,C26))</f>
        <v/>
      </c>
      <c r="AF20" s="107">
        <v>44050.0</v>
      </c>
    </row>
    <row r="21" ht="15.0" customHeight="1">
      <c r="A21" s="80">
        <v>15.0</v>
      </c>
      <c r="B21" s="64" t="str">
        <f>IFERROR(VLOOKUP(A21,'пр.взв'!$D$6:$Q$20,2,0),"")</f>
        <v/>
      </c>
      <c r="C21" s="65" t="str">
        <f>IFERROR(VLOOKUP(A21,'пр.взв'!$D$6:$Q$20,5,0),"")</f>
        <v/>
      </c>
      <c r="D21" s="66"/>
      <c r="E21" s="67" t="str">
        <f>IFERROR(VLOOKUP(A21,'пр.взв'!$D$6:$Q$20,8,0),"")</f>
        <v/>
      </c>
      <c r="F21" s="96"/>
      <c r="G21" s="82"/>
      <c r="M21" s="108"/>
      <c r="N21" s="109"/>
      <c r="O21" s="109"/>
      <c r="P21" s="109"/>
      <c r="Q21" s="109"/>
      <c r="R21" s="110"/>
      <c r="W21" s="97"/>
      <c r="X21" s="98"/>
      <c r="Y21" s="64" t="str">
        <f>IFERROR(VLOOKUP(AC21,'пр.взв'!$D$6:$Q$20,2,0),"")</f>
        <v/>
      </c>
      <c r="Z21" s="65" t="str">
        <f>IFERROR(VLOOKUP(AC21,'пр.взв'!$D$6:$Q$20,5,0),"")</f>
        <v/>
      </c>
      <c r="AA21" s="66"/>
      <c r="AB21" s="67" t="str">
        <f>IFERROR(VLOOKUP(AC21,'пр.взв'!$D$6:$Q$20,8,0),"")</f>
        <v/>
      </c>
      <c r="AC21" s="80">
        <v>16.0</v>
      </c>
      <c r="AE21" s="72" t="str">
        <f>IF(V28="","",IF(V28=S26,S32,S26))</f>
        <v/>
      </c>
      <c r="AF21" s="107">
        <v>44050.0</v>
      </c>
    </row>
    <row r="22" ht="15.0" customHeight="1">
      <c r="A22" s="73"/>
      <c r="B22" s="73"/>
      <c r="C22" s="74"/>
      <c r="D22" s="75"/>
      <c r="E22" s="73"/>
      <c r="W22" s="70"/>
      <c r="Y22" s="73"/>
      <c r="Z22" s="74"/>
      <c r="AA22" s="75"/>
      <c r="AB22" s="73"/>
      <c r="AC22" s="73"/>
      <c r="AE22" s="72" t="str">
        <f>IF(C26="","",IF(C26=A25,A27,A25))</f>
        <v/>
      </c>
      <c r="AF22" s="107">
        <v>44174.0</v>
      </c>
    </row>
    <row r="23" ht="15.0" customHeight="1">
      <c r="L23" s="71" t="s">
        <v>91</v>
      </c>
      <c r="W23" s="70"/>
      <c r="AE23" s="60" t="str">
        <f>IF(C32="","",IF(C32=A31,A33,A31))</f>
        <v/>
      </c>
      <c r="AF23" s="107">
        <v>44174.0</v>
      </c>
    </row>
    <row r="24" ht="15.0" customHeight="1">
      <c r="E24" s="62" t="s">
        <v>92</v>
      </c>
      <c r="T24" s="62" t="s">
        <v>93</v>
      </c>
      <c r="AB24" s="111" t="s">
        <v>94</v>
      </c>
      <c r="AE24" s="60" t="str">
        <f>IF(S26="","",IF(S26=N25,N27,N25))</f>
        <v/>
      </c>
      <c r="AF24" s="107">
        <v>44174.0</v>
      </c>
    </row>
    <row r="25" ht="15.0" customHeight="1">
      <c r="A25" s="112" t="str">
        <f>IF(H10="","", IF(H10=A7,A9,IF(H10=A9,A7,IF(H10=A11,A13,A11))))</f>
        <v/>
      </c>
      <c r="B25" s="64" t="str">
        <f>IFERROR(VLOOKUP(A25,'пр.взв'!$D$6:$Q$20,2,0),"")</f>
        <v/>
      </c>
      <c r="C25" s="9"/>
      <c r="D25" s="9"/>
      <c r="E25" s="9"/>
      <c r="N25" s="63" t="str">
        <f>IF(V10="","",IF(V10=AC7,AC9,IF(V10=AC9,AC7,IF(V10=AC11,AC13,IF(V10=AC13,AC11)))))</f>
        <v/>
      </c>
      <c r="O25" s="90" t="str">
        <f>IFERROR(VLOOKUP(N25,'пр.взв'!$D$6:$Q$20,2,0),"")</f>
        <v/>
      </c>
      <c r="P25" s="99"/>
      <c r="Q25" s="99"/>
      <c r="R25" s="66"/>
      <c r="Z25" s="71"/>
      <c r="AA25" s="113" t="str">
        <f>K32</f>
        <v/>
      </c>
      <c r="AB25" s="114" t="str">
        <f>IFERROR(VLOOKUP(AA25,'пр.взв'!$D$6:$Q$20,2,0),"")</f>
        <v/>
      </c>
      <c r="AC25" s="115"/>
      <c r="AE25" s="60" t="str">
        <f>IF(S32="","",IF(S32=N31,N33,N31))</f>
        <v/>
      </c>
      <c r="AF25" s="107">
        <v>44174.0</v>
      </c>
    </row>
    <row r="26" ht="15.0" customHeight="1">
      <c r="A26" s="74"/>
      <c r="B26" s="73"/>
      <c r="C26" s="116"/>
      <c r="D26" s="117" t="str">
        <f>IFERROR(VLOOKUP(C26,'пр.взв'!$D$6:$Q$20,2,0),"")</f>
        <v/>
      </c>
      <c r="E26" s="66"/>
      <c r="N26" s="73"/>
      <c r="O26" s="74"/>
      <c r="P26" s="100"/>
      <c r="Q26" s="100"/>
      <c r="R26" s="75"/>
      <c r="S26" s="63"/>
      <c r="T26" s="90" t="str">
        <f>IFERROR(VLOOKUP(S26,'пр.взв'!$D$6:$Q$20,2,0),"")</f>
        <v/>
      </c>
      <c r="U26" s="66"/>
      <c r="V26" s="118"/>
      <c r="AA26" s="119"/>
      <c r="AB26" s="120"/>
      <c r="AC26" s="121"/>
      <c r="AE26" s="60">
        <f>IF(AND(OR(A7=H10,A9=H10),A11=F12),A13,IF(AND(OR(A7=H10,A9=H10),A13=F12),A11,IF(A7=F8,A9,A7)))</f>
        <v>1</v>
      </c>
      <c r="AF26" s="71" t="s">
        <v>95</v>
      </c>
    </row>
    <row r="27" ht="15.0" customHeight="1">
      <c r="A27" s="122" t="str">
        <f>IF(H10="","",IF(H10=F8,F12,F8))</f>
        <v/>
      </c>
      <c r="B27" s="64" t="str">
        <f>IFERROR(VLOOKUP(A27,'пр.взв'!$D$6:$Q$20,2,0),"")</f>
        <v/>
      </c>
      <c r="C27" s="123"/>
      <c r="D27" s="74"/>
      <c r="E27" s="75"/>
      <c r="N27" s="80" t="str">
        <f>IF(V10="","",IF(V10=X8,X12,X8))</f>
        <v/>
      </c>
      <c r="O27" s="90" t="str">
        <f>IFERROR(VLOOKUP(N27,'пр.взв'!$D$6:$Q$20,2,0),"")</f>
        <v/>
      </c>
      <c r="P27" s="99"/>
      <c r="Q27" s="99"/>
      <c r="R27" s="66"/>
      <c r="S27" s="88"/>
      <c r="T27" s="74"/>
      <c r="U27" s="75"/>
      <c r="V27" s="118"/>
      <c r="Z27" s="124"/>
      <c r="AA27" s="125"/>
      <c r="AE27" s="72">
        <f>IF(AND(AC7=T10,AC11=X12),AC13,IF(AND(AC7=T10,AC13=X12),AC11,IF(AND(AC9=T10,AC11=X12),AC13,IF(AND(AC9=T10,AC13=X12),AC11,IF(AC7=X8,AC9,AC7)))))</f>
        <v>10</v>
      </c>
      <c r="AF27" s="71" t="s">
        <v>95</v>
      </c>
    </row>
    <row r="28" ht="15.0" customHeight="1">
      <c r="A28" s="73"/>
      <c r="B28" s="73"/>
      <c r="C28" s="126"/>
      <c r="D28" s="127"/>
      <c r="E28" s="128"/>
      <c r="F28" s="91"/>
      <c r="G28" s="90" t="str">
        <f>IFERROR(VLOOKUP(F28,'пр.взв'!$D$6:$Q$20,2,0),"")</f>
        <v/>
      </c>
      <c r="H28" s="99"/>
      <c r="I28" s="99"/>
      <c r="J28" s="66"/>
      <c r="N28" s="73"/>
      <c r="O28" s="74"/>
      <c r="P28" s="100"/>
      <c r="Q28" s="100"/>
      <c r="R28" s="75"/>
      <c r="V28" s="63"/>
      <c r="W28" s="90" t="str">
        <f>IFERROR(VLOOKUP(V28,'пр.взв'!$D$6:$Q$20,2,0),"")</f>
        <v/>
      </c>
      <c r="X28" s="99"/>
      <c r="Y28" s="99"/>
      <c r="Z28" s="66"/>
      <c r="AA28" s="129"/>
      <c r="AE28" s="130">
        <f>IF(AND(OR(A15=K18,A17=K18),A19=F20),A21,IF(AND(OR(A15=K18,A17=K18),A21=F20),A19,IF(A15=F16,A17,A15)))</f>
        <v>11</v>
      </c>
      <c r="AF28" s="71" t="s">
        <v>95</v>
      </c>
    </row>
    <row r="29" ht="15.0" hidden="1" customHeight="1">
      <c r="A29" s="131"/>
      <c r="B29" s="9"/>
      <c r="C29" s="126"/>
      <c r="D29" s="9"/>
      <c r="E29" s="132"/>
      <c r="F29" s="133"/>
      <c r="G29" s="134"/>
      <c r="J29" s="133"/>
      <c r="O29" s="90" t="str">
        <f>IFERROR(VLOOKUP(N29,'пр.взв'!$D$6:$Q$19,2,0),"")</f>
        <v/>
      </c>
      <c r="P29" s="99"/>
      <c r="Q29" s="99"/>
      <c r="R29" s="66"/>
      <c r="U29" s="71"/>
      <c r="V29" s="135"/>
      <c r="W29" s="134"/>
      <c r="Z29" s="133"/>
      <c r="AA29" s="129"/>
      <c r="AE29" s="60">
        <f>IF(AND(AC15=T18,AC19=X20),AC21,IF(AND(AC15=T18,AC21=X20),AC19,IF(AND(AC17=T18,AC19=X20),AC21,IF(AND(AC17=T18,AC21=X20),AC19,IF(AC15=X16,AC17,AC15)))))</f>
        <v>12</v>
      </c>
      <c r="AF29" s="71" t="s">
        <v>95</v>
      </c>
    </row>
    <row r="30" ht="15.0" hidden="1" customHeight="1">
      <c r="A30" s="136"/>
      <c r="B30" s="137"/>
      <c r="C30" s="126"/>
      <c r="D30" s="9"/>
      <c r="E30" s="132"/>
      <c r="F30" s="138"/>
      <c r="G30" s="134"/>
      <c r="J30" s="133"/>
      <c r="O30" s="74"/>
      <c r="P30" s="100"/>
      <c r="Q30" s="100"/>
      <c r="R30" s="75"/>
      <c r="V30" s="89"/>
      <c r="W30" s="134"/>
      <c r="Z30" s="133"/>
      <c r="AA30" s="129"/>
    </row>
    <row r="31" ht="15.0" customHeight="1">
      <c r="A31" s="112" t="str">
        <f>IF(H18="","",IF(H18=A15,A17,IF(H18=A17,A15,IF(H18=A19,A21,A19))))</f>
        <v/>
      </c>
      <c r="B31" s="64" t="str">
        <f>IFERROR(VLOOKUP(A31,'пр.взв'!$D$6:$Q$20,2,0),"")</f>
        <v/>
      </c>
      <c r="C31" s="126"/>
      <c r="D31" s="139"/>
      <c r="E31" s="140"/>
      <c r="F31" s="92"/>
      <c r="G31" s="74"/>
      <c r="H31" s="100"/>
      <c r="I31" s="100"/>
      <c r="J31" s="75"/>
      <c r="N31" s="63" t="str">
        <f>IF(V18="","",IF(V18=AC15,AC17,IF(V18=AC17,AC15,IF(V18=AC19,AC21,IF(V18=AC21,AC19)))))</f>
        <v/>
      </c>
      <c r="O31" s="90" t="str">
        <f>IFERROR(VLOOKUP(N31,'пр.взв'!$D$6:$Q$20,2,0),"")</f>
        <v/>
      </c>
      <c r="P31" s="99"/>
      <c r="Q31" s="99"/>
      <c r="R31" s="66"/>
      <c r="V31" s="88"/>
      <c r="W31" s="74"/>
      <c r="X31" s="100"/>
      <c r="Y31" s="100"/>
      <c r="Z31" s="75"/>
      <c r="AA31" s="129"/>
      <c r="AB31" s="111" t="s">
        <v>94</v>
      </c>
      <c r="AE31" s="72">
        <f>IF(AND(AC15=T18,AC19=X20),AC21,IF(AND(AC15=T18,AC21=X20),AC19,IF(AND(AC17=T18,AC19=X20),AC21,IF(AND(AC17=T18,AC21=X20),AC19,IF(AC15=X16,AC17,AC15)))))</f>
        <v>12</v>
      </c>
      <c r="AF31" s="71" t="s">
        <v>95</v>
      </c>
    </row>
    <row r="32" ht="15.0" customHeight="1">
      <c r="A32" s="74"/>
      <c r="B32" s="73"/>
      <c r="C32" s="141"/>
      <c r="D32" s="117" t="str">
        <f>IFERROR(VLOOKUP(C32,'пр.взв'!$D$6:$Q$20,2,0),"")</f>
        <v/>
      </c>
      <c r="E32" s="66"/>
      <c r="H32" s="142"/>
      <c r="I32" s="142"/>
      <c r="J32" s="142"/>
      <c r="K32" s="113"/>
      <c r="L32" s="142"/>
      <c r="N32" s="73"/>
      <c r="O32" s="74"/>
      <c r="P32" s="100"/>
      <c r="Q32" s="100"/>
      <c r="R32" s="75"/>
      <c r="S32" s="102"/>
      <c r="T32" s="90" t="str">
        <f>IFERROR(VLOOKUP(S32,'пр.взв'!$D$6:$Q$20,2,0),"")</f>
        <v/>
      </c>
      <c r="U32" s="66"/>
      <c r="V32" s="118"/>
      <c r="Y32" s="142"/>
      <c r="Z32" s="71"/>
      <c r="AA32" s="113"/>
      <c r="AB32" s="114" t="str">
        <f>IFERROR(VLOOKUP(AA32,'пр.взв'!$D$6:$Q$20,2,0),"")</f>
        <v/>
      </c>
      <c r="AC32" s="115"/>
    </row>
    <row r="33" ht="15.0" customHeight="1">
      <c r="A33" s="143" t="str">
        <f>IF(H18="","",IF(H18=F16,F20,F16))</f>
        <v/>
      </c>
      <c r="B33" s="64" t="str">
        <f>IFERROR(VLOOKUP(A33,'пр.взв'!$D$6:$Q$20,2,0),"")</f>
        <v/>
      </c>
      <c r="C33" s="144"/>
      <c r="D33" s="74"/>
      <c r="E33" s="75"/>
      <c r="H33" s="142"/>
      <c r="I33" s="142"/>
      <c r="J33" s="142"/>
      <c r="K33" s="145"/>
      <c r="L33" s="142"/>
      <c r="N33" s="146" t="str">
        <f>IF(V18="","",IF(V18=X16,X20,X16))</f>
        <v/>
      </c>
      <c r="O33" s="147" t="str">
        <f>IFERROR(VLOOKUP(N33,'пр.взв'!$D$6:$Q$20,2,0),"")</f>
        <v/>
      </c>
      <c r="R33" s="133"/>
      <c r="S33" s="98"/>
      <c r="T33" s="74"/>
      <c r="U33" s="75"/>
      <c r="V33" s="118"/>
      <c r="Y33" s="142"/>
      <c r="AA33" s="119"/>
      <c r="AB33" s="120"/>
      <c r="AC33" s="121"/>
      <c r="AE33" s="72"/>
    </row>
    <row r="34" ht="15.0" customHeight="1">
      <c r="A34" s="74"/>
      <c r="B34" s="73"/>
      <c r="C34" s="9"/>
      <c r="D34" s="9"/>
      <c r="E34" s="9"/>
      <c r="F34" s="80" t="str">
        <f>IF(T14="","",IF(T14=V10,V18,V10))</f>
        <v/>
      </c>
      <c r="G34" s="90" t="str">
        <f>IFERROR(VLOOKUP(F34,'пр.взв'!$D$6:$Q$20,2,0),"")</f>
        <v/>
      </c>
      <c r="H34" s="99"/>
      <c r="I34" s="99"/>
      <c r="J34" s="66"/>
      <c r="N34" s="73"/>
      <c r="O34" s="74"/>
      <c r="P34" s="100"/>
      <c r="Q34" s="100"/>
      <c r="R34" s="75"/>
      <c r="V34" s="80" t="str">
        <f>IF(J14="","",IF(J14=H10,H18,H10))</f>
        <v/>
      </c>
      <c r="W34" s="90" t="str">
        <f>IFERROR(VLOOKUP(V34,'пр.взв'!$D$6:$Q$20,2,0),"")</f>
        <v/>
      </c>
      <c r="X34" s="99"/>
      <c r="Y34" s="99"/>
      <c r="Z34" s="66"/>
    </row>
    <row r="35" ht="15.0" customHeight="1">
      <c r="C35" s="72"/>
      <c r="D35" s="72"/>
      <c r="E35" s="118"/>
      <c r="F35" s="73"/>
      <c r="G35" s="74"/>
      <c r="H35" s="100"/>
      <c r="I35" s="100"/>
      <c r="J35" s="75"/>
      <c r="S35" s="72"/>
      <c r="T35" s="72"/>
      <c r="U35" s="118"/>
      <c r="V35" s="73"/>
      <c r="W35" s="74"/>
      <c r="X35" s="100"/>
      <c r="Y35" s="100"/>
      <c r="Z35" s="75"/>
      <c r="AE35" s="72"/>
    </row>
    <row r="36" ht="15.0" customHeight="1">
      <c r="V36" s="118"/>
    </row>
    <row r="37" ht="11.25" customHeight="1"/>
    <row r="38" ht="15.75" customHeight="1">
      <c r="A38" s="71" t="s">
        <v>96</v>
      </c>
      <c r="F38" s="148" t="str">
        <f>IFERROR(__xludf.DUMMYFUNCTION("IMPORTRANGE('пр.взв'!N1,""Реквизиты!C6"")"),"Болотский Р.М.")</f>
        <v>Болотский Р.М.</v>
      </c>
      <c r="K38" s="71" t="str">
        <f>IFERROR(__xludf.DUMMYFUNCTION("IMPORTRANGE('пр.взв'!N1,""Реквизиты!C7"")"),"Москва")</f>
        <v>Москва</v>
      </c>
      <c r="O38" s="71" t="s">
        <v>97</v>
      </c>
      <c r="Y38" s="148" t="str">
        <f>IFERROR(__xludf.DUMMYFUNCTION("IMPORTRANGE('пр.взв'!N1,""Реквизиты!C10"")"),"Зарипов А.А,")</f>
        <v>Зарипов А.А,</v>
      </c>
      <c r="AB38" s="71" t="str">
        <f>IFERROR(__xludf.DUMMYFUNCTION("IMPORTRANGE('пр.взв'!N1,""Реквизиты!C11"")"),"Р. Татарстан")</f>
        <v>Р. Татарстан</v>
      </c>
    </row>
    <row r="39" ht="9.0" customHeight="1">
      <c r="N39" s="149"/>
    </row>
  </sheetData>
  <mergeCells count="115">
    <mergeCell ref="A11:A12"/>
    <mergeCell ref="B11:B12"/>
    <mergeCell ref="C11:D12"/>
    <mergeCell ref="E11:E12"/>
    <mergeCell ref="B13:B14"/>
    <mergeCell ref="C13:D14"/>
    <mergeCell ref="E13:E14"/>
    <mergeCell ref="C17:D18"/>
    <mergeCell ref="E17:E18"/>
    <mergeCell ref="A13:A14"/>
    <mergeCell ref="A15:A16"/>
    <mergeCell ref="B15:B16"/>
    <mergeCell ref="C15:D16"/>
    <mergeCell ref="E15:E16"/>
    <mergeCell ref="A17:A18"/>
    <mergeCell ref="B17:B18"/>
    <mergeCell ref="A19:A20"/>
    <mergeCell ref="B19:B20"/>
    <mergeCell ref="C19:D20"/>
    <mergeCell ref="E19:E20"/>
    <mergeCell ref="B21:B22"/>
    <mergeCell ref="C21:D22"/>
    <mergeCell ref="E21:E22"/>
    <mergeCell ref="A27:A28"/>
    <mergeCell ref="A31:A32"/>
    <mergeCell ref="B31:B32"/>
    <mergeCell ref="A33:A34"/>
    <mergeCell ref="B33:B34"/>
    <mergeCell ref="D32:E33"/>
    <mergeCell ref="K32:K33"/>
    <mergeCell ref="F34:F35"/>
    <mergeCell ref="G34:J35"/>
    <mergeCell ref="E35:E36"/>
    <mergeCell ref="F38:J38"/>
    <mergeCell ref="A21:A22"/>
    <mergeCell ref="A25:A26"/>
    <mergeCell ref="B25:B26"/>
    <mergeCell ref="D26:E27"/>
    <mergeCell ref="B27:B28"/>
    <mergeCell ref="F28:F29"/>
    <mergeCell ref="G28:J31"/>
    <mergeCell ref="Y13:Y14"/>
    <mergeCell ref="Z13:AA14"/>
    <mergeCell ref="AB13:AB14"/>
    <mergeCell ref="AC13:AC14"/>
    <mergeCell ref="P14:S15"/>
    <mergeCell ref="Y15:Y16"/>
    <mergeCell ref="AC15:AC16"/>
    <mergeCell ref="Y19:Y20"/>
    <mergeCell ref="Y21:Y22"/>
    <mergeCell ref="Z21:AA22"/>
    <mergeCell ref="AB21:AB22"/>
    <mergeCell ref="AC21:AC22"/>
    <mergeCell ref="Z15:AA16"/>
    <mergeCell ref="AB15:AB16"/>
    <mergeCell ref="Y17:Y18"/>
    <mergeCell ref="Z17:AA18"/>
    <mergeCell ref="AB17:AB18"/>
    <mergeCell ref="AC17:AC18"/>
    <mergeCell ref="AC19:AC20"/>
    <mergeCell ref="Z19:AA20"/>
    <mergeCell ref="AB19:AB20"/>
    <mergeCell ref="M20:R21"/>
    <mergeCell ref="N25:N26"/>
    <mergeCell ref="O25:R26"/>
    <mergeCell ref="AB25:AC26"/>
    <mergeCell ref="T26:U27"/>
    <mergeCell ref="T32:U33"/>
    <mergeCell ref="AB32:AC33"/>
    <mergeCell ref="N33:N34"/>
    <mergeCell ref="O33:R34"/>
    <mergeCell ref="V34:V35"/>
    <mergeCell ref="W34:Z35"/>
    <mergeCell ref="U35:U36"/>
    <mergeCell ref="Y38:AA38"/>
    <mergeCell ref="N27:N28"/>
    <mergeCell ref="O27:R28"/>
    <mergeCell ref="V28:V29"/>
    <mergeCell ref="W28:Z31"/>
    <mergeCell ref="O29:R30"/>
    <mergeCell ref="N31:N32"/>
    <mergeCell ref="O31:R32"/>
    <mergeCell ref="R5:U5"/>
    <mergeCell ref="Y7:Y8"/>
    <mergeCell ref="T10:U11"/>
    <mergeCell ref="Y11:Y12"/>
    <mergeCell ref="M5:Q5"/>
    <mergeCell ref="M8:R9"/>
    <mergeCell ref="O10:P10"/>
    <mergeCell ref="A1:AC1"/>
    <mergeCell ref="A2:AC2"/>
    <mergeCell ref="B3:AB3"/>
    <mergeCell ref="B4:AB4"/>
    <mergeCell ref="A7:A8"/>
    <mergeCell ref="E7:E8"/>
    <mergeCell ref="AC7:AC8"/>
    <mergeCell ref="B7:B8"/>
    <mergeCell ref="C7:D8"/>
    <mergeCell ref="A9:A10"/>
    <mergeCell ref="B9:B10"/>
    <mergeCell ref="C9:D10"/>
    <mergeCell ref="E9:E10"/>
    <mergeCell ref="I10:J11"/>
    <mergeCell ref="AB11:AB12"/>
    <mergeCell ref="AC11:AC12"/>
    <mergeCell ref="Z7:AA8"/>
    <mergeCell ref="AB7:AB8"/>
    <mergeCell ref="Y9:Y10"/>
    <mergeCell ref="Z9:AA10"/>
    <mergeCell ref="AB9:AB10"/>
    <mergeCell ref="AC9:AC10"/>
    <mergeCell ref="Z11:AA12"/>
    <mergeCell ref="K14:N15"/>
    <mergeCell ref="I18:J19"/>
    <mergeCell ref="T18:U1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75"/>
  <cols>
    <col customWidth="1" min="1" max="2" width="4.14"/>
    <col customWidth="1" min="3" max="3" width="22.71"/>
    <col customWidth="1" min="4" max="4" width="8.71"/>
    <col customWidth="1" min="5" max="5" width="8.29"/>
    <col customWidth="1" min="6" max="6" width="10.14"/>
    <col customWidth="1" min="7" max="7" width="21.29"/>
    <col customWidth="1" min="8" max="8" width="5.57"/>
    <col customWidth="1" min="9" max="9" width="5.86"/>
    <col customWidth="1" min="10" max="10" width="7.86"/>
    <col customWidth="1" min="11" max="11" width="4.43"/>
    <col customWidth="1" min="12" max="12" width="4.57"/>
    <col customWidth="1" min="13" max="13" width="22.71"/>
    <col customWidth="1" min="14" max="14" width="8.71"/>
    <col customWidth="1" min="15" max="15" width="7.71"/>
    <col customWidth="1" min="16" max="16" width="11.0"/>
    <col customWidth="1" min="17" max="17" width="20.0"/>
    <col customWidth="1" min="18" max="18" width="5.0"/>
    <col customWidth="1" min="19" max="19" width="5.43"/>
    <col customWidth="1" min="20" max="20" width="8.71"/>
  </cols>
  <sheetData>
    <row r="1" ht="15.75" customHeight="1">
      <c r="B1" s="150" t="s">
        <v>98</v>
      </c>
      <c r="L1" s="150" t="s">
        <v>98</v>
      </c>
    </row>
    <row r="2" ht="15.75" customHeight="1">
      <c r="B2" s="151" t="str">
        <f>'пр.взв'!D4</f>
        <v/>
      </c>
      <c r="L2" s="151" t="str">
        <f t="shared" ref="L2:L3" si="1">B2</f>
        <v/>
      </c>
    </row>
    <row r="3" ht="12.0" customHeight="1">
      <c r="B3" s="60">
        <v>0.0</v>
      </c>
      <c r="C3" s="61" t="s">
        <v>99</v>
      </c>
      <c r="F3" s="152"/>
      <c r="L3" s="60">
        <f t="shared" si="1"/>
        <v>0</v>
      </c>
      <c r="M3" s="61" t="s">
        <v>99</v>
      </c>
    </row>
    <row r="4" ht="12.0" customHeight="1">
      <c r="B4" s="153" t="s">
        <v>100</v>
      </c>
      <c r="C4" s="154" t="s">
        <v>101</v>
      </c>
      <c r="D4" s="155" t="s">
        <v>102</v>
      </c>
      <c r="E4" s="155"/>
      <c r="F4" s="153" t="str">
        <f>'пр.взв'!G4</f>
        <v>В.к.  80+  кг</v>
      </c>
      <c r="G4" s="153"/>
      <c r="H4" s="154"/>
      <c r="I4" s="154"/>
      <c r="J4" s="154"/>
      <c r="K4" s="154"/>
      <c r="L4" s="153" t="s">
        <v>86</v>
      </c>
      <c r="M4" s="154" t="s">
        <v>101</v>
      </c>
      <c r="N4" s="155" t="s">
        <v>102</v>
      </c>
      <c r="O4" s="155"/>
      <c r="P4" s="153" t="str">
        <f>F4</f>
        <v>В.к.  80+  кг</v>
      </c>
      <c r="Q4" s="153"/>
      <c r="R4" s="154"/>
      <c r="S4" s="154"/>
      <c r="T4" s="154"/>
    </row>
    <row r="5" ht="37.5" customHeight="1">
      <c r="A5" s="156" t="s">
        <v>103</v>
      </c>
      <c r="B5" s="157" t="s">
        <v>9</v>
      </c>
      <c r="C5" s="158" t="s">
        <v>10</v>
      </c>
      <c r="D5" s="159" t="s">
        <v>104</v>
      </c>
      <c r="E5" s="160" t="s">
        <v>105</v>
      </c>
      <c r="F5" s="161"/>
      <c r="G5" s="162" t="s">
        <v>106</v>
      </c>
      <c r="H5" s="162" t="s">
        <v>107</v>
      </c>
      <c r="I5" s="162" t="s">
        <v>108</v>
      </c>
      <c r="J5" s="163" t="s">
        <v>109</v>
      </c>
      <c r="K5" s="164" t="s">
        <v>103</v>
      </c>
      <c r="L5" s="157" t="s">
        <v>9</v>
      </c>
      <c r="M5" s="162" t="s">
        <v>10</v>
      </c>
      <c r="N5" s="165" t="s">
        <v>104</v>
      </c>
      <c r="O5" s="166" t="s">
        <v>105</v>
      </c>
      <c r="P5" s="167"/>
      <c r="Q5" s="162" t="s">
        <v>106</v>
      </c>
      <c r="R5" s="168" t="s">
        <v>107</v>
      </c>
      <c r="S5" s="162" t="s">
        <v>108</v>
      </c>
      <c r="T5" s="163" t="s">
        <v>109</v>
      </c>
    </row>
    <row r="6" ht="27.0" customHeight="1">
      <c r="A6" s="169">
        <v>1.0</v>
      </c>
      <c r="B6" s="170">
        <v>1.0</v>
      </c>
      <c r="C6" s="171" t="str">
        <f>IFERROR(VLOOKUP(B6,'пр.взв'!$D$6:$Q$20,2,0),"")</f>
        <v>ГАСПАРЯН Анжела</v>
      </c>
      <c r="D6" s="172" t="str">
        <f>IFERROR(VLOOKUP(B6,'пр.взв'!$D$6:$Q$20,5,0),"")</f>
        <v>МСМК</v>
      </c>
      <c r="E6" s="172" t="str">
        <f>IFERROR(VLOOKUP(B6,'пр.взв'!$D$6:$Q$20,6,0),"")</f>
        <v>СЗФО</v>
      </c>
      <c r="F6" s="172" t="str">
        <f>IFERROR(VLOOKUP(B6,'пр.взв'!$D$6:$Q$20,8,0),"")</f>
        <v>Калининградская</v>
      </c>
      <c r="G6" s="173"/>
      <c r="H6" s="174"/>
      <c r="I6" s="175"/>
      <c r="J6" s="176"/>
      <c r="K6" s="169">
        <v>5.0</v>
      </c>
      <c r="L6" s="170">
        <v>2.0</v>
      </c>
      <c r="M6" s="171" t="str">
        <f>IFERROR(VLOOKUP(L6,'пр.взв'!$D$6:$Q$20,2,0),"")</f>
        <v>АЗИЗОВА Гюльназ</v>
      </c>
      <c r="N6" s="172" t="str">
        <f>IFERROR(VLOOKUP(L6,'пр.взв'!$D$6:$Q$20,5,0),"")</f>
        <v>КМС</v>
      </c>
      <c r="O6" s="172" t="str">
        <f>IFERROR(VLOOKUP(L6,'пр.взв'!$D$6:$Q$20,6,0),"")</f>
        <v>МОС</v>
      </c>
      <c r="P6" s="172" t="str">
        <f>IFERROR(VLOOKUP(L6,'пр.взв'!$D$6:$Q$20,8,0),"")</f>
        <v>Москва</v>
      </c>
      <c r="Q6" s="173"/>
      <c r="R6" s="174"/>
      <c r="S6" s="175"/>
      <c r="T6" s="176"/>
    </row>
    <row r="7" ht="27.0" customHeight="1">
      <c r="A7" s="177"/>
      <c r="B7" s="178">
        <v>9.0</v>
      </c>
      <c r="C7" s="179" t="str">
        <f>IFERROR(VLOOKUP(B7,'пр.взв'!$D$6:$Q$20,2,0),"")</f>
        <v>ГЕРАСИМОВА Виктория</v>
      </c>
      <c r="D7" s="180" t="str">
        <f>IFERROR(VLOOKUP(B7,'пр.взв'!$D$6:$Q$20,5,0),"")</f>
        <v>КМС</v>
      </c>
      <c r="E7" s="180" t="str">
        <f>IFERROR(VLOOKUP(B7,'пр.взв'!$D$6:$Q$20,6,0),"")</f>
        <v>УФО</v>
      </c>
      <c r="F7" s="180" t="str">
        <f>IFERROR(VLOOKUP(B7,'пр.взв'!$D$6:$Q$20,8,0),"")</f>
        <v>Свердловская</v>
      </c>
      <c r="G7" s="181"/>
      <c r="H7" s="181"/>
      <c r="I7" s="182"/>
      <c r="J7" s="182"/>
      <c r="K7" s="177"/>
      <c r="L7" s="178">
        <v>10.0</v>
      </c>
      <c r="M7" s="179" t="str">
        <f>IFERROR(VLOOKUP(L7,'пр.взв'!$D$6:$Q$20,2,0),"")</f>
        <v/>
      </c>
      <c r="N7" s="180" t="str">
        <f>IFERROR(VLOOKUP(L7,'пр.взв'!$D$6:$Q$20,5,0),"")</f>
        <v/>
      </c>
      <c r="O7" s="180" t="str">
        <f>IFERROR(VLOOKUP(L7,'пр.взв'!$D$6:$Q$20,6,0),"")</f>
        <v/>
      </c>
      <c r="P7" s="180" t="str">
        <f>IFERROR(VLOOKUP(L7,'пр.взв'!$D$6:$Q$20,8,0),"")</f>
        <v/>
      </c>
      <c r="Q7" s="181"/>
      <c r="R7" s="181"/>
      <c r="S7" s="182"/>
      <c r="T7" s="182"/>
    </row>
    <row r="8" ht="27.0" hidden="1" customHeight="1">
      <c r="A8" s="169">
        <v>2.0</v>
      </c>
      <c r="B8" s="170">
        <v>5.0</v>
      </c>
      <c r="C8" s="171" t="str">
        <f>IFERROR(VLOOKUP(B8,'пр.взв'!$D$6:$Q$20,2,0),"")</f>
        <v>САВЕЛЬЕВА Елизавета</v>
      </c>
      <c r="D8" s="172" t="str">
        <f>IFERROR(VLOOKUP(B8,'пр.взв'!$D$6:$Q$20,5,0),"")</f>
        <v>КМС</v>
      </c>
      <c r="E8" s="172" t="str">
        <f>IFERROR(VLOOKUP(B8,'пр.взв'!$D$6:$Q$20,6,0),"")</f>
        <v>ПФО</v>
      </c>
      <c r="F8" s="172" t="str">
        <f>IFERROR(VLOOKUP(B8,'пр.взв'!$D$6:$Q$20,8,0),"")</f>
        <v>Оренбургская</v>
      </c>
      <c r="G8" s="173"/>
      <c r="H8" s="174"/>
      <c r="I8" s="175"/>
      <c r="J8" s="176"/>
      <c r="K8" s="169">
        <v>6.0</v>
      </c>
      <c r="L8" s="183">
        <v>6.0</v>
      </c>
      <c r="M8" s="171" t="str">
        <f>IFERROR(VLOOKUP(L8,'пр.взв'!$D$6:$Q$20,2,0),"")</f>
        <v>КУСАНОВА Жанара</v>
      </c>
      <c r="N8" s="172" t="str">
        <f>IFERROR(VLOOKUP(L8,'пр.взв'!$D$6:$Q$20,5,0),"")</f>
        <v>МС</v>
      </c>
      <c r="O8" s="172" t="str">
        <f>IFERROR(VLOOKUP(L8,'пр.взв'!$D$6:$Q$20,6,0),"")</f>
        <v>ПФО</v>
      </c>
      <c r="P8" s="172" t="str">
        <f>IFERROR(VLOOKUP(L8,'пр.взв'!$D$6:$Q$20,8,0),"")</f>
        <v>Оренбургская</v>
      </c>
      <c r="Q8" s="173"/>
      <c r="R8" s="174"/>
      <c r="S8" s="175"/>
      <c r="T8" s="176"/>
    </row>
    <row r="9" ht="27.0" hidden="1" customHeight="1">
      <c r="A9" s="177"/>
      <c r="B9" s="178">
        <v>13.0</v>
      </c>
      <c r="C9" s="179" t="str">
        <f>IFERROR(VLOOKUP(B9,'пр.взв'!$D$6:$Q$20,2,0),"")</f>
        <v/>
      </c>
      <c r="D9" s="180" t="str">
        <f>IFERROR(VLOOKUP(B9,'пр.взв'!$D$6:$Q$20,5,0),"")</f>
        <v/>
      </c>
      <c r="E9" s="180" t="str">
        <f>IFERROR(VLOOKUP(B9,'пр.взв'!$D$6:$Q$20,6,0),"")</f>
        <v/>
      </c>
      <c r="F9" s="180" t="str">
        <f>IFERROR(VLOOKUP(B9,'пр.взв'!$D$6:$Q$20,8,0),"")</f>
        <v/>
      </c>
      <c r="G9" s="181"/>
      <c r="H9" s="181"/>
      <c r="I9" s="182"/>
      <c r="J9" s="182"/>
      <c r="K9" s="177"/>
      <c r="L9" s="184">
        <v>14.0</v>
      </c>
      <c r="M9" s="179" t="str">
        <f>IFERROR(VLOOKUP(L9,'пр.взв'!$D$6:$Q$20,2,0),"")</f>
        <v/>
      </c>
      <c r="N9" s="180" t="str">
        <f>IFERROR(VLOOKUP(L9,'пр.взв'!$D$6:$Q$20,5,0),"")</f>
        <v/>
      </c>
      <c r="O9" s="180" t="str">
        <f>IFERROR(VLOOKUP(L9,'пр.взв'!$D$6:$Q$20,6,0),"")</f>
        <v/>
      </c>
      <c r="P9" s="180" t="str">
        <f>IFERROR(VLOOKUP(L9,'пр.взв'!$D$6:$Q$20,8,0),"")</f>
        <v/>
      </c>
      <c r="Q9" s="181"/>
      <c r="R9" s="181"/>
      <c r="S9" s="182"/>
      <c r="T9" s="182"/>
    </row>
    <row r="10" ht="27.0" hidden="1" customHeight="1">
      <c r="A10" s="169">
        <v>3.0</v>
      </c>
      <c r="B10" s="170">
        <v>3.0</v>
      </c>
      <c r="C10" s="171" t="str">
        <f>IFERROR(VLOOKUP(B10,'пр.взв'!$D$6:$Q$20,2,0),"")</f>
        <v>МИХЕЕВА Ольга</v>
      </c>
      <c r="D10" s="172" t="str">
        <f>IFERROR(VLOOKUP(B10,'пр.взв'!$D$6:$Q$20,5,0),"")</f>
        <v>МС</v>
      </c>
      <c r="E10" s="172" t="str">
        <f>IFERROR(VLOOKUP(B10,'пр.взв'!$D$6:$Q$20,6,0),"")</f>
        <v>УФО</v>
      </c>
      <c r="F10" s="172" t="str">
        <f>IFERROR(VLOOKUP(B10,'пр.взв'!$D$6:$Q$20,8,0),"")</f>
        <v>Свердловская</v>
      </c>
      <c r="G10" s="173"/>
      <c r="H10" s="174"/>
      <c r="I10" s="175"/>
      <c r="J10" s="176"/>
      <c r="K10" s="169">
        <v>7.0</v>
      </c>
      <c r="L10" s="185">
        <v>4.0</v>
      </c>
      <c r="M10" s="171" t="str">
        <f>IFERROR(VLOOKUP(L10,'пр.взв'!$D$6:$Q$20,2,0),"")</f>
        <v>БАЯЗИТОВА Лаура</v>
      </c>
      <c r="N10" s="172" t="str">
        <f>IFERROR(VLOOKUP(L10,'пр.взв'!$D$6:$Q$20,5,0),"")</f>
        <v>КМС</v>
      </c>
      <c r="O10" s="172" t="str">
        <f>IFERROR(VLOOKUP(L10,'пр.взв'!$D$6:$Q$20,6,0),"")</f>
        <v>УФО</v>
      </c>
      <c r="P10" s="172" t="str">
        <f>IFERROR(VLOOKUP(L10,'пр.взв'!$D$6:$Q$20,8,0),"")</f>
        <v>Тюменская</v>
      </c>
      <c r="Q10" s="186"/>
      <c r="R10" s="187"/>
      <c r="S10" s="188"/>
      <c r="T10" s="189"/>
    </row>
    <row r="11" ht="27.0" hidden="1" customHeight="1">
      <c r="A11" s="177"/>
      <c r="B11" s="178">
        <v>11.0</v>
      </c>
      <c r="C11" s="179" t="str">
        <f>IFERROR(VLOOKUP(B11,'пр.взв'!$D$6:$Q$20,2,0),"")</f>
        <v/>
      </c>
      <c r="D11" s="180" t="str">
        <f>IFERROR(VLOOKUP(B11,'пр.взв'!$D$6:$Q$20,5,0),"")</f>
        <v/>
      </c>
      <c r="E11" s="180" t="str">
        <f>IFERROR(VLOOKUP(B11,'пр.взв'!$D$6:$Q$20,6,0),"")</f>
        <v/>
      </c>
      <c r="F11" s="180" t="str">
        <f>IFERROR(VLOOKUP(B11,'пр.взв'!$D$6:$Q$20,8,0),"")</f>
        <v/>
      </c>
      <c r="G11" s="181"/>
      <c r="H11" s="181"/>
      <c r="I11" s="182"/>
      <c r="J11" s="182"/>
      <c r="K11" s="177"/>
      <c r="L11" s="178">
        <v>12.0</v>
      </c>
      <c r="M11" s="179" t="str">
        <f>IFERROR(VLOOKUP(L11,'пр.взв'!$D$6:$Q$20,2,0),"")</f>
        <v/>
      </c>
      <c r="N11" s="180" t="str">
        <f>IFERROR(VLOOKUP(L11,'пр.взв'!$D$6:$Q$20,5,0),"")</f>
        <v/>
      </c>
      <c r="O11" s="180" t="str">
        <f>IFERROR(VLOOKUP(L11,'пр.взв'!$D$6:$Q$20,6,0),"")</f>
        <v/>
      </c>
      <c r="P11" s="180" t="str">
        <f>IFERROR(VLOOKUP(L11,'пр.взв'!$D$6:$Q$20,8,0),"")</f>
        <v/>
      </c>
      <c r="Q11" s="181"/>
      <c r="R11" s="181"/>
      <c r="S11" s="182"/>
      <c r="T11" s="182"/>
    </row>
    <row r="12" ht="27.0" hidden="1" customHeight="1">
      <c r="A12" s="169">
        <v>4.0</v>
      </c>
      <c r="B12" s="170">
        <v>7.0</v>
      </c>
      <c r="C12" s="171" t="str">
        <f>IFERROR(VLOOKUP(B12,'пр.взв'!$D$6:$Q$20,2,0),"")</f>
        <v>ХАКИМОВА Елена</v>
      </c>
      <c r="D12" s="172" t="str">
        <f>IFERROR(VLOOKUP(B12,'пр.взв'!$D$6:$Q$20,5,0),"")</f>
        <v>МСМК</v>
      </c>
      <c r="E12" s="172" t="str">
        <f>IFERROR(VLOOKUP(B12,'пр.взв'!$D$6:$Q$20,6,0),"")</f>
        <v>ПФО</v>
      </c>
      <c r="F12" s="172" t="str">
        <f>IFERROR(VLOOKUP(B12,'пр.взв'!$D$6:$Q$20,8,0),"")</f>
        <v>Оренбургская</v>
      </c>
      <c r="G12" s="190"/>
      <c r="H12" s="191"/>
      <c r="I12" s="192"/>
      <c r="J12" s="193"/>
      <c r="K12" s="169">
        <v>8.0</v>
      </c>
      <c r="L12" s="183">
        <v>8.0</v>
      </c>
      <c r="M12" s="171" t="str">
        <f>IFERROR(VLOOKUP(L12,'пр.взв'!$D$6:$Q$20,2,0),"")</f>
        <v>ЧОЛОМБИТЬКО Альбина</v>
      </c>
      <c r="N12" s="172" t="str">
        <f>IFERROR(VLOOKUP(L12,'пр.взв'!$D$6:$Q$20,5,0),"")</f>
        <v>МСМК</v>
      </c>
      <c r="O12" s="172" t="str">
        <f>IFERROR(VLOOKUP(L12,'пр.взв'!$D$6:$Q$20,6,0),"")</f>
        <v>УФО</v>
      </c>
      <c r="P12" s="172" t="str">
        <f>IFERROR(VLOOKUP(L12,'пр.взв'!$D$6:$Q$20,8,0),"")</f>
        <v>Свердловская</v>
      </c>
      <c r="Q12" s="190"/>
      <c r="R12" s="191"/>
      <c r="S12" s="192"/>
      <c r="T12" s="193"/>
    </row>
    <row r="13" ht="27.0" hidden="1" customHeight="1">
      <c r="A13" s="177"/>
      <c r="B13" s="178">
        <v>15.0</v>
      </c>
      <c r="C13" s="179" t="str">
        <f>IFERROR(VLOOKUP(B13,'пр.взв'!$D$6:$Q$20,2,0),"")</f>
        <v/>
      </c>
      <c r="D13" s="180" t="str">
        <f>IFERROR(VLOOKUP(B13,'пр.взв'!$D$6:$Q$20,5,0),"")</f>
        <v/>
      </c>
      <c r="E13" s="180" t="str">
        <f>IFERROR(VLOOKUP(B13,'пр.взв'!$D$6:$Q$20,6,0),"")</f>
        <v/>
      </c>
      <c r="F13" s="180" t="str">
        <f>IFERROR(VLOOKUP(B13,'пр.взв'!$D$6:$Q$20,8,0),"")</f>
        <v/>
      </c>
      <c r="G13" s="181"/>
      <c r="H13" s="181"/>
      <c r="I13" s="182"/>
      <c r="J13" s="182"/>
      <c r="K13" s="177"/>
      <c r="L13" s="178">
        <v>16.0</v>
      </c>
      <c r="M13" s="179" t="str">
        <f>IFERROR(VLOOKUP(L13,'пр.взв'!$D$6:$Q$20,2,0),"")</f>
        <v/>
      </c>
      <c r="N13" s="180" t="str">
        <f>IFERROR(VLOOKUP(L13,'пр.взв'!$D$6:$Q$20,5,0),"")</f>
        <v/>
      </c>
      <c r="O13" s="180" t="str">
        <f>IFERROR(VLOOKUP(L13,'пр.взв'!$D$6:$Q$20,6,0),"")</f>
        <v/>
      </c>
      <c r="P13" s="180" t="str">
        <f>IFERROR(VLOOKUP(L13,'пр.взв'!$D$6:$Q$20,8,0),"")</f>
        <v/>
      </c>
      <c r="Q13" s="181"/>
      <c r="R13" s="181"/>
      <c r="S13" s="182"/>
      <c r="T13" s="182"/>
    </row>
    <row r="14" ht="12.0" customHeight="1">
      <c r="B14" s="60">
        <f>B3</f>
        <v>0</v>
      </c>
      <c r="C14" s="61" t="s">
        <v>99</v>
      </c>
      <c r="F14" s="152"/>
      <c r="L14" s="60">
        <f>L3</f>
        <v>0</v>
      </c>
      <c r="M14" s="61" t="s">
        <v>99</v>
      </c>
    </row>
    <row r="15" ht="12.0" customHeight="1">
      <c r="B15" s="153" t="s">
        <v>100</v>
      </c>
      <c r="C15" s="154" t="s">
        <v>101</v>
      </c>
      <c r="D15" s="155" t="s">
        <v>110</v>
      </c>
      <c r="E15" s="155"/>
      <c r="F15" s="153" t="str">
        <f>F4</f>
        <v>В.к.  80+  кг</v>
      </c>
      <c r="G15" s="153" t="str">
        <f>B2</f>
        <v/>
      </c>
      <c r="H15" s="154"/>
      <c r="I15" s="154"/>
      <c r="J15" s="154"/>
      <c r="K15" s="154"/>
      <c r="L15" s="153" t="s">
        <v>86</v>
      </c>
      <c r="M15" s="154" t="s">
        <v>101</v>
      </c>
      <c r="N15" s="155" t="s">
        <v>110</v>
      </c>
      <c r="O15" s="155"/>
      <c r="P15" s="153" t="str">
        <f>P4</f>
        <v>В.к.  80+  кг</v>
      </c>
      <c r="Q15" s="153" t="str">
        <f>L2</f>
        <v/>
      </c>
      <c r="R15" s="154"/>
      <c r="S15" s="154"/>
      <c r="T15" s="154"/>
    </row>
    <row r="16" ht="29.25" customHeight="1">
      <c r="A16" s="156" t="s">
        <v>103</v>
      </c>
      <c r="B16" s="194" t="s">
        <v>9</v>
      </c>
      <c r="C16" s="162" t="s">
        <v>10</v>
      </c>
      <c r="D16" s="165" t="s">
        <v>104</v>
      </c>
      <c r="E16" s="166" t="s">
        <v>105</v>
      </c>
      <c r="F16" s="167"/>
      <c r="G16" s="162" t="s">
        <v>106</v>
      </c>
      <c r="H16" s="168" t="s">
        <v>107</v>
      </c>
      <c r="I16" s="162" t="s">
        <v>108</v>
      </c>
      <c r="J16" s="163" t="s">
        <v>109</v>
      </c>
      <c r="K16" s="156" t="s">
        <v>103</v>
      </c>
      <c r="L16" s="194" t="s">
        <v>9</v>
      </c>
      <c r="M16" s="162" t="s">
        <v>10</v>
      </c>
      <c r="N16" s="165" t="s">
        <v>104</v>
      </c>
      <c r="O16" s="195" t="s">
        <v>105</v>
      </c>
      <c r="P16" s="167"/>
      <c r="Q16" s="162" t="s">
        <v>106</v>
      </c>
      <c r="R16" s="168" t="s">
        <v>107</v>
      </c>
      <c r="S16" s="162" t="s">
        <v>108</v>
      </c>
      <c r="T16" s="163" t="s">
        <v>109</v>
      </c>
    </row>
    <row r="17" ht="29.25" customHeight="1">
      <c r="A17" s="169">
        <v>1.0</v>
      </c>
      <c r="B17" s="185" t="str">
        <f>'пр.хода'!F8</f>
        <v/>
      </c>
      <c r="C17" s="171" t="str">
        <f>IFERROR(VLOOKUP(B17,'пр.взв'!$D$6:$Q$20,2,0),"")</f>
        <v/>
      </c>
      <c r="D17" s="172" t="str">
        <f>IFERROR(VLOOKUP(B17,'пр.взв'!$D$6:$Q$20,5,0),"")</f>
        <v/>
      </c>
      <c r="E17" s="172" t="str">
        <f>IFERROR(VLOOKUP(B17,'пр.взв'!$D$6:$Q$20,6,0),"")</f>
        <v/>
      </c>
      <c r="F17" s="172" t="str">
        <f>IFERROR(VLOOKUP(B17,'пр.взв'!$D$6:$Q$20,8,0),"")</f>
        <v/>
      </c>
      <c r="G17" s="196"/>
      <c r="H17" s="197"/>
      <c r="I17" s="198"/>
      <c r="J17" s="199"/>
      <c r="K17" s="200">
        <v>3.0</v>
      </c>
      <c r="L17" s="201">
        <f>'пр.хода'!X8</f>
        <v>2</v>
      </c>
      <c r="M17" s="171" t="str">
        <f>IFERROR(VLOOKUP(L17,'пр.взв'!$D$6:$Q$20,2,0),"")</f>
        <v>АЗИЗОВА Гюльназ</v>
      </c>
      <c r="N17" s="172" t="str">
        <f>IFERROR(VLOOKUP(L17,'пр.взв'!$D$6:$Q$20,5,0),"")</f>
        <v>КМС</v>
      </c>
      <c r="O17" s="172" t="str">
        <f>IFERROR(VLOOKUP(L17,'пр.взв'!$D$6:$Q$20,6,0),"")</f>
        <v>МОС</v>
      </c>
      <c r="P17" s="172" t="str">
        <f>IFERROR(VLOOKUP(L17,'пр.взв'!$D$6:$Q$20,8,0),"")</f>
        <v>Москва</v>
      </c>
      <c r="Q17" s="196"/>
      <c r="R17" s="197"/>
      <c r="S17" s="198"/>
      <c r="T17" s="199"/>
    </row>
    <row r="18" ht="29.25" customHeight="1">
      <c r="A18" s="177"/>
      <c r="B18" s="178">
        <f>'пр.хода'!F12</f>
        <v>5</v>
      </c>
      <c r="C18" s="179" t="str">
        <f>IFERROR(VLOOKUP(B18,'пр.взв'!$D$6:$Q$20,2,0),"")</f>
        <v>САВЕЛЬЕВА Елизавета</v>
      </c>
      <c r="D18" s="180" t="str">
        <f>IFERROR(VLOOKUP(B18,'пр.взв'!$D$6:$Q$20,5,0),"")</f>
        <v>КМС</v>
      </c>
      <c r="E18" s="180" t="str">
        <f>IFERROR(VLOOKUP(B18,'пр.взв'!$D$6:$Q$20,6,0),"")</f>
        <v>ПФО</v>
      </c>
      <c r="F18" s="180" t="str">
        <f>IFERROR(VLOOKUP(B18,'пр.взв'!$D$6:$Q$20,8,0),"")</f>
        <v>Оренбургская</v>
      </c>
      <c r="G18" s="181"/>
      <c r="H18" s="181"/>
      <c r="I18" s="182"/>
      <c r="J18" s="182"/>
      <c r="K18" s="202"/>
      <c r="L18" s="203">
        <f>'пр.хода'!X12</f>
        <v>6</v>
      </c>
      <c r="M18" s="179" t="str">
        <f>IFERROR(VLOOKUP(L18,'пр.взв'!$D$6:$Q$20,2,0),"")</f>
        <v>КУСАНОВА Жанара</v>
      </c>
      <c r="N18" s="180" t="str">
        <f>IFERROR(VLOOKUP(L18,'пр.взв'!$D$6:$Q$20,5,0),"")</f>
        <v>МС</v>
      </c>
      <c r="O18" s="180" t="str">
        <f>IFERROR(VLOOKUP(L18,'пр.взв'!$D$6:$Q$20,6,0),"")</f>
        <v>ПФО</v>
      </c>
      <c r="P18" s="180" t="str">
        <f>IFERROR(VLOOKUP(L18,'пр.взв'!$D$6:$Q$20,8,0),"")</f>
        <v>Оренбургская</v>
      </c>
      <c r="Q18" s="181"/>
      <c r="R18" s="181"/>
      <c r="S18" s="182"/>
      <c r="T18" s="182"/>
    </row>
    <row r="19" ht="29.25" customHeight="1">
      <c r="A19" s="169">
        <v>2.0</v>
      </c>
      <c r="B19" s="185">
        <f>'пр.хода'!F16</f>
        <v>3</v>
      </c>
      <c r="C19" s="171" t="str">
        <f>IFERROR(VLOOKUP(B19,'пр.взв'!$D$6:$Q$20,2,0),"")</f>
        <v>МИХЕЕВА Ольга</v>
      </c>
      <c r="D19" s="172" t="str">
        <f>IFERROR(VLOOKUP(B19,'пр.взв'!$D$6:$Q$20,5,0),"")</f>
        <v>МС</v>
      </c>
      <c r="E19" s="172" t="str">
        <f>IFERROR(VLOOKUP(B19,'пр.взв'!$D$6:$Q$20,6,0),"")</f>
        <v>УФО</v>
      </c>
      <c r="F19" s="172" t="str">
        <f>IFERROR(VLOOKUP(B19,'пр.взв'!$D$6:$Q$20,8,0),"")</f>
        <v>Свердловская</v>
      </c>
      <c r="G19" s="196"/>
      <c r="H19" s="197"/>
      <c r="I19" s="198"/>
      <c r="J19" s="204"/>
      <c r="K19" s="200">
        <v>4.0</v>
      </c>
      <c r="L19" s="201">
        <f>'пр.хода'!X16</f>
        <v>4</v>
      </c>
      <c r="M19" s="171" t="str">
        <f>IFERROR(VLOOKUP(L19,'пр.взв'!$D$6:$Q$20,2,0),"")</f>
        <v>БАЯЗИТОВА Лаура</v>
      </c>
      <c r="N19" s="172" t="str">
        <f>IFERROR(VLOOKUP(L19,'пр.взв'!$D$6:$Q$20,5,0),"")</f>
        <v>КМС</v>
      </c>
      <c r="O19" s="172" t="str">
        <f>IFERROR(VLOOKUP(L19,'пр.взв'!$D$6:$Q$20,6,0),"")</f>
        <v>УФО</v>
      </c>
      <c r="P19" s="172" t="str">
        <f>IFERROR(VLOOKUP(L19,'пр.взв'!$D$6:$Q$20,8,0),"")</f>
        <v>Тюменская</v>
      </c>
      <c r="Q19" s="196"/>
      <c r="R19" s="197"/>
      <c r="S19" s="198"/>
      <c r="T19" s="204"/>
    </row>
    <row r="20" ht="29.25" customHeight="1">
      <c r="A20" s="177"/>
      <c r="B20" s="178">
        <f>'пр.хода'!F20</f>
        <v>7</v>
      </c>
      <c r="C20" s="179" t="str">
        <f>IFERROR(VLOOKUP(B20,'пр.взв'!$D$6:$Q$20,2,0),"")</f>
        <v>ХАКИМОВА Елена</v>
      </c>
      <c r="D20" s="180" t="str">
        <f>IFERROR(VLOOKUP(B20,'пр.взв'!$D$6:$Q$20,5,0),"")</f>
        <v>МСМК</v>
      </c>
      <c r="E20" s="180" t="str">
        <f>IFERROR(VLOOKUP(B20,'пр.взв'!$D$6:$Q$20,6,0),"")</f>
        <v>ПФО</v>
      </c>
      <c r="F20" s="180" t="str">
        <f>IFERROR(VLOOKUP(B20,'пр.взв'!$D$6:$Q$20,8,0),"")</f>
        <v>Оренбургская</v>
      </c>
      <c r="G20" s="181"/>
      <c r="H20" s="181"/>
      <c r="I20" s="182"/>
      <c r="J20" s="182"/>
      <c r="K20" s="202"/>
      <c r="L20" s="203">
        <f>'пр.хода'!X20</f>
        <v>8</v>
      </c>
      <c r="M20" s="179" t="str">
        <f>IFERROR(VLOOKUP(L20,'пр.взв'!$D$6:$Q$20,2,0),"")</f>
        <v>ЧОЛОМБИТЬКО Альбина</v>
      </c>
      <c r="N20" s="180" t="str">
        <f>IFERROR(VLOOKUP(L20,'пр.взв'!$D$6:$Q$20,5,0),"")</f>
        <v>МСМК</v>
      </c>
      <c r="O20" s="180" t="str">
        <f>IFERROR(VLOOKUP(L20,'пр.взв'!$D$6:$Q$20,6,0),"")</f>
        <v>УФО</v>
      </c>
      <c r="P20" s="180" t="str">
        <f>IFERROR(VLOOKUP(L20,'пр.взв'!$D$6:$Q$20,8,0),"")</f>
        <v>Свердловская</v>
      </c>
      <c r="Q20" s="181"/>
      <c r="R20" s="181"/>
      <c r="S20" s="182"/>
      <c r="T20" s="182"/>
    </row>
    <row r="21" ht="12.0" customHeight="1">
      <c r="B21" s="60">
        <f>B14</f>
        <v>0</v>
      </c>
      <c r="C21" s="61" t="s">
        <v>99</v>
      </c>
      <c r="F21" s="152"/>
      <c r="L21" s="60">
        <f>L14</f>
        <v>0</v>
      </c>
      <c r="M21" s="61" t="s">
        <v>99</v>
      </c>
    </row>
    <row r="22" ht="12.0" customHeight="1">
      <c r="B22" s="153" t="s">
        <v>100</v>
      </c>
      <c r="C22" s="205" t="s">
        <v>111</v>
      </c>
      <c r="D22" s="206"/>
      <c r="E22" s="206"/>
      <c r="F22" s="207" t="str">
        <f t="shared" ref="F22:G22" si="2">F15</f>
        <v>В.к.  80+  кг</v>
      </c>
      <c r="G22" s="208" t="str">
        <f t="shared" si="2"/>
        <v/>
      </c>
      <c r="H22" s="206"/>
      <c r="I22" s="206"/>
      <c r="J22" s="206"/>
      <c r="K22" s="209"/>
      <c r="L22" s="153" t="s">
        <v>86</v>
      </c>
      <c r="M22" s="205" t="s">
        <v>111</v>
      </c>
      <c r="N22" s="206"/>
      <c r="O22" s="206"/>
      <c r="P22" s="210" t="str">
        <f t="shared" ref="P22:Q22" si="3">P15</f>
        <v>В.к.  80+  кг</v>
      </c>
      <c r="Q22" s="153" t="str">
        <f t="shared" si="3"/>
        <v/>
      </c>
      <c r="R22" s="206"/>
      <c r="S22" s="206"/>
      <c r="T22" s="206"/>
    </row>
    <row r="23" ht="12.75" customHeight="1">
      <c r="A23" s="211" t="s">
        <v>103</v>
      </c>
      <c r="B23" s="212" t="s">
        <v>9</v>
      </c>
      <c r="C23" s="158" t="s">
        <v>10</v>
      </c>
      <c r="D23" s="159" t="s">
        <v>104</v>
      </c>
      <c r="E23" s="160" t="s">
        <v>105</v>
      </c>
      <c r="F23" s="161"/>
      <c r="G23" s="158" t="s">
        <v>106</v>
      </c>
      <c r="H23" s="213" t="s">
        <v>107</v>
      </c>
      <c r="I23" s="158" t="s">
        <v>108</v>
      </c>
      <c r="J23" s="214" t="s">
        <v>109</v>
      </c>
      <c r="K23" s="211" t="s">
        <v>103</v>
      </c>
      <c r="L23" s="212" t="s">
        <v>9</v>
      </c>
      <c r="M23" s="158" t="s">
        <v>10</v>
      </c>
      <c r="N23" s="159" t="s">
        <v>104</v>
      </c>
      <c r="O23" s="215" t="s">
        <v>105</v>
      </c>
      <c r="P23" s="161"/>
      <c r="Q23" s="158" t="s">
        <v>106</v>
      </c>
      <c r="R23" s="213" t="s">
        <v>107</v>
      </c>
      <c r="S23" s="158" t="s">
        <v>108</v>
      </c>
      <c r="T23" s="214" t="s">
        <v>109</v>
      </c>
    </row>
    <row r="24" ht="13.5" customHeight="1">
      <c r="A24" s="216"/>
      <c r="B24" s="217"/>
      <c r="C24" s="202"/>
      <c r="D24" s="202"/>
      <c r="E24" s="177"/>
      <c r="F24" s="217"/>
      <c r="G24" s="202"/>
      <c r="H24" s="202"/>
      <c r="I24" s="202"/>
      <c r="J24" s="218"/>
      <c r="K24" s="216"/>
      <c r="L24" s="217"/>
      <c r="M24" s="202"/>
      <c r="N24" s="202"/>
      <c r="O24" s="177"/>
      <c r="P24" s="217"/>
      <c r="Q24" s="202"/>
      <c r="R24" s="202"/>
      <c r="S24" s="202"/>
      <c r="T24" s="218"/>
    </row>
    <row r="25" ht="25.5" customHeight="1">
      <c r="A25" s="200">
        <v>1.0</v>
      </c>
      <c r="B25" s="201" t="str">
        <f>'пр.хода'!H10</f>
        <v/>
      </c>
      <c r="C25" s="171" t="str">
        <f>IFERROR(VLOOKUP(B25,'пр.взв'!$D$6:$Q$20,2,0),"")</f>
        <v/>
      </c>
      <c r="D25" s="172" t="str">
        <f>IFERROR(VLOOKUP(B25,'пр.взв'!$D$6:$Q$20,5,0),"")</f>
        <v/>
      </c>
      <c r="E25" s="172" t="str">
        <f>IFERROR(VLOOKUP(B25,'пр.взв'!$D$6:$Q$20,6,0),"")</f>
        <v/>
      </c>
      <c r="F25" s="172" t="str">
        <f>IFERROR(VLOOKUP(B25,'пр.взв'!$D$6:$Q$20,8,0),"")</f>
        <v/>
      </c>
      <c r="G25" s="172"/>
      <c r="H25" s="197"/>
      <c r="I25" s="198"/>
      <c r="J25" s="199"/>
      <c r="K25" s="200">
        <v>2.0</v>
      </c>
      <c r="L25" s="201" t="str">
        <f>'пр.хода'!V10</f>
        <v/>
      </c>
      <c r="M25" s="171" t="str">
        <f>IFERROR(VLOOKUP(L25,'пр.взв'!$D$6:$Q$20,2,0),"")</f>
        <v/>
      </c>
      <c r="N25" s="172" t="str">
        <f>IFERROR(VLOOKUP(L25,'пр.взв'!$D$6:$Q$20,5,0),"")</f>
        <v/>
      </c>
      <c r="O25" s="172" t="str">
        <f>IFERROR(VLOOKUP(L25,'пр.взв'!$D$6:$Q$20,6,0),"")</f>
        <v/>
      </c>
      <c r="P25" s="172" t="str">
        <f>IFERROR(VLOOKUP(L25,'пр.взв'!$D$6:$Q$20,8,0),"")</f>
        <v/>
      </c>
      <c r="Q25" s="196"/>
      <c r="R25" s="197"/>
      <c r="S25" s="198"/>
      <c r="T25" s="199"/>
    </row>
    <row r="26" ht="25.5" customHeight="1">
      <c r="A26" s="202"/>
      <c r="B26" s="219" t="str">
        <f>'пр.хода'!H18</f>
        <v/>
      </c>
      <c r="C26" s="179" t="str">
        <f>IFERROR(VLOOKUP(B26,'пр.взв'!$D$6:$Q$20,2,0),"")</f>
        <v/>
      </c>
      <c r="D26" s="180" t="str">
        <f>IFERROR(VLOOKUP(B26,'пр.взв'!$D$6:$Q$20,5,0),"")</f>
        <v/>
      </c>
      <c r="E26" s="180" t="str">
        <f>IFERROR(VLOOKUP(B26,'пр.взв'!$D$6:$Q$20,6,0),"")</f>
        <v/>
      </c>
      <c r="F26" s="180" t="str">
        <f>IFERROR(VLOOKUP(B26,'пр.взв'!$D$6:$Q$20,8,0),"")</f>
        <v/>
      </c>
      <c r="G26" s="180"/>
      <c r="H26" s="181"/>
      <c r="I26" s="182"/>
      <c r="J26" s="182"/>
      <c r="K26" s="202"/>
      <c r="L26" s="219" t="str">
        <f>'пр.хода'!V18</f>
        <v/>
      </c>
      <c r="M26" s="179" t="str">
        <f>IFERROR(VLOOKUP(L26,'пр.взв'!$D$6:$Q$20,2,0),"")</f>
        <v/>
      </c>
      <c r="N26" s="180" t="str">
        <f>IFERROR(VLOOKUP(L26,'пр.взв'!$D$6:$Q$20,5,0),"")</f>
        <v/>
      </c>
      <c r="O26" s="180" t="str">
        <f>IFERROR(VLOOKUP(L26,'пр.взв'!$D$6:$Q$20,6,0),"")</f>
        <v/>
      </c>
      <c r="P26" s="180" t="str">
        <f>IFERROR(VLOOKUP(L26,'пр.взв'!$D$6:$Q$20,8,0),"")</f>
        <v/>
      </c>
      <c r="Q26" s="181"/>
      <c r="R26" s="181"/>
      <c r="S26" s="182"/>
      <c r="T26" s="182"/>
    </row>
    <row r="27" ht="12.0" customHeight="1">
      <c r="B27" s="60">
        <f>B21</f>
        <v>0</v>
      </c>
      <c r="C27" s="61" t="s">
        <v>99</v>
      </c>
      <c r="F27" s="152"/>
      <c r="L27" s="60">
        <f>L21</f>
        <v>0</v>
      </c>
      <c r="M27" s="61" t="s">
        <v>99</v>
      </c>
    </row>
    <row r="28" ht="12.0" customHeight="1">
      <c r="A28" s="220" t="s">
        <v>112</v>
      </c>
      <c r="K28" s="220" t="s">
        <v>112</v>
      </c>
    </row>
    <row r="29" ht="12.0" customHeight="1">
      <c r="B29" s="153" t="s">
        <v>100</v>
      </c>
      <c r="C29" s="221"/>
      <c r="D29" s="221"/>
      <c r="E29" s="221"/>
      <c r="F29" s="222" t="str">
        <f t="shared" ref="F29:G29" si="4">F22</f>
        <v>В.к.  80+  кг</v>
      </c>
      <c r="G29" s="223" t="str">
        <f t="shared" si="4"/>
        <v/>
      </c>
      <c r="H29" s="221"/>
      <c r="I29" s="221"/>
      <c r="J29" s="221"/>
      <c r="K29" s="61"/>
      <c r="L29" s="153" t="s">
        <v>86</v>
      </c>
      <c r="M29" s="221"/>
      <c r="N29" s="221"/>
      <c r="O29" s="221"/>
      <c r="P29" s="222" t="str">
        <f t="shared" ref="P29:Q29" si="5">P22</f>
        <v>В.к.  80+  кг</v>
      </c>
      <c r="Q29" s="223" t="str">
        <f t="shared" si="5"/>
        <v/>
      </c>
      <c r="R29" s="209"/>
      <c r="S29" s="209"/>
      <c r="T29" s="209"/>
    </row>
    <row r="30" ht="12.75" customHeight="1">
      <c r="A30" s="211" t="s">
        <v>103</v>
      </c>
      <c r="B30" s="212" t="s">
        <v>9</v>
      </c>
      <c r="C30" s="158" t="s">
        <v>10</v>
      </c>
      <c r="D30" s="159" t="s">
        <v>104</v>
      </c>
      <c r="E30" s="160" t="s">
        <v>105</v>
      </c>
      <c r="F30" s="161"/>
      <c r="G30" s="158" t="s">
        <v>106</v>
      </c>
      <c r="H30" s="213" t="s">
        <v>107</v>
      </c>
      <c r="I30" s="158" t="s">
        <v>108</v>
      </c>
      <c r="J30" s="214" t="s">
        <v>109</v>
      </c>
      <c r="K30" s="211" t="s">
        <v>103</v>
      </c>
      <c r="L30" s="212" t="s">
        <v>9</v>
      </c>
      <c r="M30" s="158" t="s">
        <v>10</v>
      </c>
      <c r="N30" s="159" t="s">
        <v>104</v>
      </c>
      <c r="O30" s="215" t="s">
        <v>105</v>
      </c>
      <c r="P30" s="161"/>
      <c r="Q30" s="158" t="s">
        <v>106</v>
      </c>
      <c r="R30" s="213" t="s">
        <v>107</v>
      </c>
      <c r="S30" s="158" t="s">
        <v>108</v>
      </c>
      <c r="T30" s="214" t="s">
        <v>109</v>
      </c>
    </row>
    <row r="31" ht="13.5" customHeight="1">
      <c r="A31" s="216"/>
      <c r="B31" s="217"/>
      <c r="C31" s="202"/>
      <c r="D31" s="202"/>
      <c r="E31" s="177"/>
      <c r="F31" s="217"/>
      <c r="G31" s="202"/>
      <c r="H31" s="202"/>
      <c r="I31" s="202"/>
      <c r="J31" s="218"/>
      <c r="K31" s="216"/>
      <c r="L31" s="217"/>
      <c r="M31" s="202"/>
      <c r="N31" s="202"/>
      <c r="O31" s="177"/>
      <c r="P31" s="217"/>
      <c r="Q31" s="202"/>
      <c r="R31" s="202"/>
      <c r="S31" s="202"/>
      <c r="T31" s="218"/>
    </row>
    <row r="32" ht="27.75" customHeight="1">
      <c r="A32" s="200">
        <v>1.0</v>
      </c>
      <c r="B32" s="183" t="str">
        <f>'пр.хода'!A25</f>
        <v/>
      </c>
      <c r="C32" s="171" t="str">
        <f>IFERROR(VLOOKUP(B32,'пр.взв'!$D$6:$Q$20,2,0),"")</f>
        <v/>
      </c>
      <c r="D32" s="172" t="str">
        <f>IFERROR(VLOOKUP(B32,'пр.взв'!$D$6:$Q$20,5,0),"")</f>
        <v/>
      </c>
      <c r="E32" s="172" t="str">
        <f>IFERROR(VLOOKUP(B32,'пр.взв'!$D$6:$Q$20,6,0),"")</f>
        <v/>
      </c>
      <c r="F32" s="172" t="str">
        <f>IFERROR(VLOOKUP(B32,'пр.взв'!$D$6:$Q$20,8,0),"")</f>
        <v/>
      </c>
      <c r="G32" s="196"/>
      <c r="H32" s="197"/>
      <c r="I32" s="198"/>
      <c r="J32" s="199"/>
      <c r="K32" s="200">
        <v>3.0</v>
      </c>
      <c r="L32" s="185" t="str">
        <f>'пр.хода'!N25</f>
        <v/>
      </c>
      <c r="M32" s="171" t="str">
        <f>IFERROR(VLOOKUP(L32,'пр.взв'!$D$6:$Q$20,2,0),"")</f>
        <v/>
      </c>
      <c r="N32" s="172" t="str">
        <f>IFERROR(VLOOKUP(L32,'пр.взв'!$D$6:$Q$20,5,0),"")</f>
        <v/>
      </c>
      <c r="O32" s="172" t="str">
        <f>IFERROR(VLOOKUP(L32,'пр.взв'!$D$6:$Q$20,6,0),"")</f>
        <v/>
      </c>
      <c r="P32" s="172" t="str">
        <f>IFERROR(VLOOKUP(L32,'пр.взв'!$D$6:$Q$20,8,0),"")</f>
        <v/>
      </c>
      <c r="Q32" s="186"/>
      <c r="R32" s="187"/>
      <c r="S32" s="188"/>
      <c r="T32" s="189"/>
    </row>
    <row r="33" ht="27.75" customHeight="1">
      <c r="A33" s="73"/>
      <c r="B33" s="224" t="str">
        <f>'пр.хода'!A27</f>
        <v/>
      </c>
      <c r="C33" s="179" t="str">
        <f>IFERROR(VLOOKUP(B33,'пр.взв'!$D$6:$Q$20,2,0),"")</f>
        <v/>
      </c>
      <c r="D33" s="180" t="str">
        <f>IFERROR(VLOOKUP(B33,'пр.взв'!$D$6:$Q$20,5,0),"")</f>
        <v/>
      </c>
      <c r="E33" s="180" t="str">
        <f>IFERROR(VLOOKUP(B33,'пр.взв'!$D$6:$Q$20,6,0),"")</f>
        <v/>
      </c>
      <c r="F33" s="180" t="str">
        <f>IFERROR(VLOOKUP(B33,'пр.взв'!$D$6:$Q$20,8,0),"")</f>
        <v/>
      </c>
      <c r="G33" s="181"/>
      <c r="H33" s="181"/>
      <c r="I33" s="182"/>
      <c r="J33" s="182"/>
      <c r="K33" s="202"/>
      <c r="L33" s="224" t="str">
        <f>'пр.хода'!N27</f>
        <v/>
      </c>
      <c r="M33" s="179" t="str">
        <f>IFERROR(VLOOKUP(L33,'пр.взв'!$D$6:$Q$20,2,0),"")</f>
        <v/>
      </c>
      <c r="N33" s="180" t="str">
        <f>IFERROR(VLOOKUP(L33,'пр.взв'!$D$6:$Q$20,5,0),"")</f>
        <v/>
      </c>
      <c r="O33" s="180" t="str">
        <f>IFERROR(VLOOKUP(L33,'пр.взв'!$D$6:$Q$20,6,0),"")</f>
        <v/>
      </c>
      <c r="P33" s="180" t="str">
        <f>IFERROR(VLOOKUP(L33,'пр.взв'!$D$6:$Q$20,8,0),"")</f>
        <v/>
      </c>
      <c r="Q33" s="181"/>
      <c r="R33" s="181"/>
      <c r="S33" s="182"/>
      <c r="T33" s="182"/>
    </row>
    <row r="34" ht="27.75" customHeight="1">
      <c r="A34" s="200">
        <v>2.0</v>
      </c>
      <c r="B34" s="183" t="str">
        <f>'пр.хода'!A31</f>
        <v/>
      </c>
      <c r="C34" s="171" t="str">
        <f>IFERROR(VLOOKUP(B34,'пр.взв'!$D$6:$Q$20,2,0),"")</f>
        <v/>
      </c>
      <c r="D34" s="172" t="str">
        <f>IFERROR(VLOOKUP(B34,'пр.взв'!$D$6:$Q$20,5,0),"")</f>
        <v/>
      </c>
      <c r="E34" s="172" t="str">
        <f>IFERROR(VLOOKUP(B34,'пр.взв'!$D$6:$Q$20,6,0),"")</f>
        <v/>
      </c>
      <c r="F34" s="172" t="str">
        <f>IFERROR(VLOOKUP(B34,'пр.взв'!$D$6:$Q$20,8,0),"")</f>
        <v/>
      </c>
      <c r="G34" s="186"/>
      <c r="H34" s="187"/>
      <c r="I34" s="188"/>
      <c r="J34" s="189"/>
      <c r="K34" s="225">
        <v>4.0</v>
      </c>
      <c r="L34" s="183" t="str">
        <f>'пр.хода'!N31</f>
        <v/>
      </c>
      <c r="M34" s="171" t="str">
        <f>IFERROR(VLOOKUP(L34,'пр.взв'!$D$6:$Q$20,2,0),"")</f>
        <v/>
      </c>
      <c r="N34" s="172" t="str">
        <f>IFERROR(VLOOKUP(L34,'пр.взв'!$D$6:$Q$20,5,0),"")</f>
        <v/>
      </c>
      <c r="O34" s="172" t="str">
        <f>IFERROR(VLOOKUP(L34,'пр.взв'!$D$6:$Q$20,6,0),"")</f>
        <v/>
      </c>
      <c r="P34" s="172" t="str">
        <f>IFERROR(VLOOKUP(L34,'пр.взв'!$D$6:$Q$20,8,0),"")</f>
        <v/>
      </c>
      <c r="Q34" s="186"/>
      <c r="R34" s="187"/>
      <c r="S34" s="188"/>
      <c r="T34" s="189"/>
    </row>
    <row r="35" ht="27.75" customHeight="1">
      <c r="A35" s="202"/>
      <c r="B35" s="224" t="str">
        <f>'пр.хода'!A33</f>
        <v/>
      </c>
      <c r="C35" s="179" t="str">
        <f>IFERROR(VLOOKUP(B35,'пр.взв'!$D$6:$Q$20,2,0),"")</f>
        <v/>
      </c>
      <c r="D35" s="180" t="str">
        <f>IFERROR(VLOOKUP(B35,'пр.взв'!$D$6:$Q$20,5,0),"")</f>
        <v/>
      </c>
      <c r="E35" s="180" t="str">
        <f>IFERROR(VLOOKUP(B35,'пр.взв'!$D$6:$Q$20,6,0),"")</f>
        <v/>
      </c>
      <c r="F35" s="180" t="str">
        <f>IFERROR(VLOOKUP(B35,'пр.взв'!$D$6:$Q$20,8,0),"")</f>
        <v/>
      </c>
      <c r="G35" s="181"/>
      <c r="H35" s="181"/>
      <c r="I35" s="182"/>
      <c r="J35" s="182"/>
      <c r="K35" s="202"/>
      <c r="L35" s="224" t="str">
        <f>'пр.хода'!N33</f>
        <v/>
      </c>
      <c r="M35" s="179" t="str">
        <f>IFERROR(VLOOKUP(L35,'пр.взв'!$D$6:$Q$20,2,0),"")</f>
        <v/>
      </c>
      <c r="N35" s="180" t="str">
        <f>IFERROR(VLOOKUP(L35,'пр.взв'!$D$6:$Q$20,5,0),"")</f>
        <v/>
      </c>
      <c r="O35" s="180" t="str">
        <f>IFERROR(VLOOKUP(L35,'пр.взв'!$D$6:$Q$20,6,0),"")</f>
        <v/>
      </c>
      <c r="P35" s="180" t="str">
        <f>IFERROR(VLOOKUP(L35,'пр.взв'!$D$6:$Q$20,8,0),"")</f>
        <v/>
      </c>
      <c r="Q35" s="181"/>
      <c r="R35" s="181"/>
      <c r="S35" s="182"/>
      <c r="T35" s="182"/>
    </row>
    <row r="36" ht="12.0" customHeight="1">
      <c r="B36" s="60">
        <f>B27</f>
        <v>0</v>
      </c>
      <c r="C36" s="61" t="s">
        <v>99</v>
      </c>
      <c r="F36" s="152"/>
      <c r="L36" s="60">
        <f>L27</f>
        <v>0</v>
      </c>
      <c r="M36" s="61" t="s">
        <v>99</v>
      </c>
    </row>
    <row r="37" ht="12.0" customHeight="1">
      <c r="A37" s="220" t="s">
        <v>113</v>
      </c>
      <c r="K37" s="220" t="s">
        <v>113</v>
      </c>
    </row>
    <row r="38" ht="12.0" customHeight="1">
      <c r="B38" s="153" t="s">
        <v>100</v>
      </c>
      <c r="C38" s="221"/>
      <c r="D38" s="221"/>
      <c r="E38" s="221"/>
      <c r="F38" s="222" t="str">
        <f t="shared" ref="F38:G38" si="6">F29</f>
        <v>В.к.  80+  кг</v>
      </c>
      <c r="G38" s="223" t="str">
        <f t="shared" si="6"/>
        <v/>
      </c>
      <c r="H38" s="221"/>
      <c r="I38" s="221"/>
      <c r="J38" s="221"/>
      <c r="K38" s="61"/>
      <c r="L38" s="153" t="s">
        <v>86</v>
      </c>
      <c r="M38" s="221"/>
      <c r="N38" s="221"/>
      <c r="O38" s="221"/>
      <c r="P38" s="226" t="str">
        <f t="shared" ref="P38:Q38" si="7">P29</f>
        <v>В.к.  80+  кг</v>
      </c>
      <c r="Q38" s="223" t="str">
        <f t="shared" si="7"/>
        <v/>
      </c>
      <c r="R38" s="209"/>
      <c r="S38" s="209"/>
      <c r="T38" s="209"/>
    </row>
    <row r="39" ht="12.75" customHeight="1">
      <c r="A39" s="211" t="s">
        <v>103</v>
      </c>
      <c r="B39" s="212" t="s">
        <v>9</v>
      </c>
      <c r="C39" s="158" t="s">
        <v>10</v>
      </c>
      <c r="D39" s="159" t="s">
        <v>104</v>
      </c>
      <c r="E39" s="160" t="s">
        <v>105</v>
      </c>
      <c r="F39" s="161"/>
      <c r="G39" s="158" t="s">
        <v>106</v>
      </c>
      <c r="H39" s="213" t="s">
        <v>107</v>
      </c>
      <c r="I39" s="158" t="s">
        <v>108</v>
      </c>
      <c r="J39" s="214" t="s">
        <v>109</v>
      </c>
      <c r="K39" s="211" t="s">
        <v>103</v>
      </c>
      <c r="L39" s="212" t="s">
        <v>9</v>
      </c>
      <c r="M39" s="158" t="s">
        <v>10</v>
      </c>
      <c r="N39" s="159" t="s">
        <v>104</v>
      </c>
      <c r="O39" s="215" t="s">
        <v>105</v>
      </c>
      <c r="P39" s="161"/>
      <c r="Q39" s="158" t="s">
        <v>106</v>
      </c>
      <c r="R39" s="213" t="s">
        <v>107</v>
      </c>
      <c r="S39" s="158" t="s">
        <v>108</v>
      </c>
      <c r="T39" s="214" t="s">
        <v>109</v>
      </c>
    </row>
    <row r="40" ht="13.5" customHeight="1">
      <c r="A40" s="216"/>
      <c r="B40" s="217"/>
      <c r="C40" s="202"/>
      <c r="D40" s="202"/>
      <c r="E40" s="177"/>
      <c r="F40" s="217"/>
      <c r="G40" s="202"/>
      <c r="H40" s="202"/>
      <c r="I40" s="202"/>
      <c r="J40" s="218"/>
      <c r="K40" s="216"/>
      <c r="L40" s="217"/>
      <c r="M40" s="202"/>
      <c r="N40" s="202"/>
      <c r="O40" s="177"/>
      <c r="P40" s="217"/>
      <c r="Q40" s="202"/>
      <c r="R40" s="202"/>
      <c r="S40" s="202"/>
      <c r="T40" s="218"/>
    </row>
    <row r="41" ht="24.75" customHeight="1">
      <c r="A41" s="200">
        <v>1.0</v>
      </c>
      <c r="B41" s="183" t="str">
        <f>'пр.хода'!F28</f>
        <v/>
      </c>
      <c r="C41" s="171" t="str">
        <f>IFERROR(VLOOKUP(B41,'пр.взв'!$D$6:$Q$20,2,0),"")</f>
        <v/>
      </c>
      <c r="D41" s="172" t="str">
        <f>IFERROR(VLOOKUP(B41,'пр.взв'!$D$6:$Q$20,5,0),"")</f>
        <v/>
      </c>
      <c r="E41" s="172" t="str">
        <f>IFERROR(VLOOKUP(B41,'пр.взв'!$D$6:$Q$20,6,0),"")</f>
        <v/>
      </c>
      <c r="F41" s="172" t="str">
        <f>IFERROR(VLOOKUP(B41,'пр.взв'!$D$6:$Q$20,8,0),"")</f>
        <v/>
      </c>
      <c r="G41" s="196"/>
      <c r="H41" s="197"/>
      <c r="I41" s="198"/>
      <c r="J41" s="199"/>
      <c r="K41" s="200">
        <v>2.0</v>
      </c>
      <c r="L41" s="201" t="str">
        <f>'пр.хода'!S26</f>
        <v/>
      </c>
      <c r="M41" s="171" t="str">
        <f>IFERROR(VLOOKUP(L41,'пр.взв'!$D$6:$Q$20,2,0),"")</f>
        <v/>
      </c>
      <c r="N41" s="172" t="str">
        <f>IFERROR(VLOOKUP(L41,'пр.взв'!$D$6:$Q$20,5,0),"")</f>
        <v/>
      </c>
      <c r="O41" s="172" t="str">
        <f>IFERROR(VLOOKUP(L41,'пр.взв'!$D$6:$Q$20,6,0),"")</f>
        <v/>
      </c>
      <c r="P41" s="172" t="str">
        <f>IFERROR(VLOOKUP(L41,'пр.взв'!$D$6:$Q$20,8,0),"")</f>
        <v/>
      </c>
      <c r="Q41" s="186"/>
      <c r="R41" s="187"/>
      <c r="S41" s="188"/>
      <c r="T41" s="189"/>
    </row>
    <row r="42" ht="24.75" customHeight="1">
      <c r="A42" s="202"/>
      <c r="B42" s="224" t="str">
        <f>'пр.хода'!F34</f>
        <v/>
      </c>
      <c r="C42" s="179" t="str">
        <f>IFERROR(VLOOKUP(B42,'пр.взв'!$D$6:$Q$20,2,0),"")</f>
        <v/>
      </c>
      <c r="D42" s="180" t="str">
        <f>IFERROR(VLOOKUP(B42,'пр.взв'!$D$6:$Q$20,5,0),"")</f>
        <v/>
      </c>
      <c r="E42" s="180" t="str">
        <f>IFERROR(VLOOKUP(B42,'пр.взв'!$D$6:$Q$20,6,0),"")</f>
        <v/>
      </c>
      <c r="F42" s="180" t="str">
        <f>IFERROR(VLOOKUP(B42,'пр.взв'!$D$6:$Q$20,8,0),"")</f>
        <v/>
      </c>
      <c r="G42" s="181"/>
      <c r="H42" s="181"/>
      <c r="I42" s="182"/>
      <c r="J42" s="182"/>
      <c r="K42" s="202"/>
      <c r="L42" s="219" t="str">
        <f>'пр.хода'!S32</f>
        <v/>
      </c>
      <c r="M42" s="179" t="str">
        <f>IFERROR(VLOOKUP(L42,'пр.взв'!$D$6:$Q$20,2,0),"")</f>
        <v/>
      </c>
      <c r="N42" s="180" t="str">
        <f>IFERROR(VLOOKUP(L42,'пр.взв'!$D$6:$Q$20,5,0),"")</f>
        <v/>
      </c>
      <c r="O42" s="180" t="str">
        <f>IFERROR(VLOOKUP(L42,'пр.взв'!$D$6:$Q$20,6,0),"")</f>
        <v/>
      </c>
      <c r="P42" s="180" t="str">
        <f>IFERROR(VLOOKUP(L42,'пр.взв'!$D$6:$Q$20,8,0),"")</f>
        <v/>
      </c>
      <c r="Q42" s="181"/>
      <c r="R42" s="181"/>
      <c r="S42" s="182"/>
      <c r="T42" s="182"/>
    </row>
  </sheetData>
  <mergeCells count="86">
    <mergeCell ref="B23:B24"/>
    <mergeCell ref="C23:C24"/>
    <mergeCell ref="D23:D24"/>
    <mergeCell ref="E23:F24"/>
    <mergeCell ref="G23:G24"/>
    <mergeCell ref="H23:H24"/>
    <mergeCell ref="I23:I24"/>
    <mergeCell ref="A28:J28"/>
    <mergeCell ref="K32:K33"/>
    <mergeCell ref="K34:K35"/>
    <mergeCell ref="K41:K42"/>
    <mergeCell ref="A25:A26"/>
    <mergeCell ref="B30:B31"/>
    <mergeCell ref="C30:C31"/>
    <mergeCell ref="D30:D31"/>
    <mergeCell ref="E30:F31"/>
    <mergeCell ref="G30:G31"/>
    <mergeCell ref="J30:J31"/>
    <mergeCell ref="A37:J37"/>
    <mergeCell ref="A30:A31"/>
    <mergeCell ref="A32:A33"/>
    <mergeCell ref="A34:A35"/>
    <mergeCell ref="A39:A40"/>
    <mergeCell ref="B39:B40"/>
    <mergeCell ref="C39:C40"/>
    <mergeCell ref="D39:D40"/>
    <mergeCell ref="A41:A42"/>
    <mergeCell ref="M39:M40"/>
    <mergeCell ref="N39:N40"/>
    <mergeCell ref="O39:P40"/>
    <mergeCell ref="Q39:Q40"/>
    <mergeCell ref="R39:R40"/>
    <mergeCell ref="S39:S40"/>
    <mergeCell ref="T39:T40"/>
    <mergeCell ref="E39:F40"/>
    <mergeCell ref="G39:G40"/>
    <mergeCell ref="H39:H40"/>
    <mergeCell ref="I39:I40"/>
    <mergeCell ref="J39:J40"/>
    <mergeCell ref="K39:K40"/>
    <mergeCell ref="L39:L40"/>
    <mergeCell ref="K8:K9"/>
    <mergeCell ref="K10:K11"/>
    <mergeCell ref="K12:K13"/>
    <mergeCell ref="E16:F16"/>
    <mergeCell ref="O16:P16"/>
    <mergeCell ref="K17:K18"/>
    <mergeCell ref="K19:K20"/>
    <mergeCell ref="B1:J1"/>
    <mergeCell ref="L1:T1"/>
    <mergeCell ref="B2:J2"/>
    <mergeCell ref="L2:T2"/>
    <mergeCell ref="E5:F5"/>
    <mergeCell ref="O5:P5"/>
    <mergeCell ref="K6:K7"/>
    <mergeCell ref="R23:R24"/>
    <mergeCell ref="S23:S24"/>
    <mergeCell ref="T23:T24"/>
    <mergeCell ref="K25:K26"/>
    <mergeCell ref="K28:T28"/>
    <mergeCell ref="J23:J24"/>
    <mergeCell ref="K23:K24"/>
    <mergeCell ref="L23:L24"/>
    <mergeCell ref="M23:M24"/>
    <mergeCell ref="N23:N24"/>
    <mergeCell ref="O23:P24"/>
    <mergeCell ref="Q23:Q24"/>
    <mergeCell ref="A6:A7"/>
    <mergeCell ref="A8:A9"/>
    <mergeCell ref="A10:A11"/>
    <mergeCell ref="A12:A13"/>
    <mergeCell ref="A17:A18"/>
    <mergeCell ref="A19:A20"/>
    <mergeCell ref="A23:A24"/>
    <mergeCell ref="Q30:Q31"/>
    <mergeCell ref="R30:R31"/>
    <mergeCell ref="S30:S31"/>
    <mergeCell ref="T30:T31"/>
    <mergeCell ref="K37:T37"/>
    <mergeCell ref="H30:H31"/>
    <mergeCell ref="I30:I31"/>
    <mergeCell ref="K30:K31"/>
    <mergeCell ref="L30:L31"/>
    <mergeCell ref="M30:M31"/>
    <mergeCell ref="N30:N31"/>
    <mergeCell ref="O30:P31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14"/>
    <col customWidth="1" min="2" max="2" width="5.0"/>
    <col hidden="1" min="7" max="10" width="14.43"/>
    <col customWidth="1" min="11" max="11" width="2.0"/>
    <col customWidth="1" min="12" max="12" width="3.86"/>
    <col customWidth="1" min="13" max="13" width="5.0"/>
    <col hidden="1" min="18" max="21" width="14.43"/>
  </cols>
  <sheetData>
    <row r="1">
      <c r="A1" s="9"/>
      <c r="B1" s="227" t="s">
        <v>98</v>
      </c>
      <c r="K1" s="9"/>
      <c r="L1" s="9"/>
      <c r="M1" s="227" t="s">
        <v>98</v>
      </c>
    </row>
    <row r="2">
      <c r="A2" s="38"/>
      <c r="B2" s="228">
        <v>3.0</v>
      </c>
      <c r="C2" s="229" t="s">
        <v>99</v>
      </c>
      <c r="D2" s="229"/>
      <c r="E2" s="230" t="str">
        <f>'пр.взв'!I4</f>
        <v/>
      </c>
      <c r="F2" s="55"/>
      <c r="G2" s="229"/>
      <c r="H2" s="229"/>
      <c r="I2" s="229"/>
      <c r="J2" s="229"/>
      <c r="L2" s="38"/>
      <c r="M2" s="228">
        <f>B2</f>
        <v>3</v>
      </c>
      <c r="N2" s="229" t="s">
        <v>99</v>
      </c>
      <c r="O2" s="229"/>
      <c r="P2" s="230" t="str">
        <f>G2</f>
        <v/>
      </c>
      <c r="Q2" s="55"/>
      <c r="R2" s="229"/>
      <c r="S2" s="229"/>
      <c r="T2" s="229"/>
      <c r="U2" s="229"/>
    </row>
    <row r="3">
      <c r="A3" s="38"/>
      <c r="B3" s="231" t="s">
        <v>100</v>
      </c>
      <c r="C3" s="232" t="s">
        <v>101</v>
      </c>
      <c r="D3" s="233" t="s">
        <v>114</v>
      </c>
      <c r="E3" s="234"/>
      <c r="F3" s="235" t="s">
        <v>114</v>
      </c>
      <c r="G3" s="236" t="str">
        <f>'пр.взв'!G4</f>
        <v>В.к.  80+  кг</v>
      </c>
      <c r="H3" s="232"/>
      <c r="I3" s="232"/>
      <c r="J3" s="232"/>
      <c r="L3" s="232"/>
      <c r="M3" s="231" t="s">
        <v>86</v>
      </c>
      <c r="N3" s="233" t="s">
        <v>101</v>
      </c>
      <c r="O3" s="233" t="s">
        <v>114</v>
      </c>
      <c r="P3" s="234" t="s">
        <v>114</v>
      </c>
      <c r="Q3" s="237"/>
      <c r="R3" s="238" t="str">
        <f>G3</f>
        <v>В.к.  80+  кг</v>
      </c>
      <c r="S3" s="232"/>
      <c r="T3" s="232"/>
      <c r="U3" s="232"/>
    </row>
    <row r="4">
      <c r="A4" s="239" t="s">
        <v>103</v>
      </c>
      <c r="B4" s="240" t="s">
        <v>9</v>
      </c>
      <c r="C4" s="241" t="s">
        <v>10</v>
      </c>
      <c r="D4" s="242" t="s">
        <v>104</v>
      </c>
      <c r="E4" s="243" t="s">
        <v>115</v>
      </c>
      <c r="F4" s="55"/>
      <c r="G4" s="244" t="s">
        <v>106</v>
      </c>
      <c r="H4" s="245" t="s">
        <v>107</v>
      </c>
      <c r="I4" s="244" t="s">
        <v>108</v>
      </c>
      <c r="J4" s="245" t="s">
        <v>109</v>
      </c>
      <c r="L4" s="239" t="s">
        <v>103</v>
      </c>
      <c r="M4" s="240" t="s">
        <v>9</v>
      </c>
      <c r="N4" s="244" t="s">
        <v>10</v>
      </c>
      <c r="O4" s="242" t="s">
        <v>104</v>
      </c>
      <c r="P4" s="243" t="s">
        <v>105</v>
      </c>
      <c r="Q4" s="55"/>
      <c r="R4" s="245" t="s">
        <v>106</v>
      </c>
      <c r="S4" s="245" t="s">
        <v>107</v>
      </c>
      <c r="T4" s="245" t="s">
        <v>108</v>
      </c>
      <c r="U4" s="245" t="s">
        <v>109</v>
      </c>
    </row>
    <row r="5" hidden="1">
      <c r="A5" s="38"/>
      <c r="B5" s="246"/>
      <c r="C5" s="38"/>
      <c r="D5" s="38"/>
      <c r="E5" s="247"/>
      <c r="F5" s="38"/>
      <c r="G5" s="38"/>
      <c r="H5" s="40"/>
      <c r="I5" s="40"/>
      <c r="J5" s="38"/>
      <c r="L5" s="38"/>
      <c r="M5" s="246"/>
      <c r="N5" s="38"/>
      <c r="O5" s="38"/>
      <c r="P5" s="247"/>
      <c r="Q5" s="38"/>
      <c r="R5" s="40"/>
      <c r="S5" s="40"/>
      <c r="T5" s="40"/>
      <c r="U5" s="38"/>
    </row>
    <row r="6" hidden="1">
      <c r="A6" s="38"/>
      <c r="B6" s="246"/>
      <c r="C6" s="38"/>
      <c r="D6" s="38"/>
      <c r="E6" s="247"/>
      <c r="F6" s="38"/>
      <c r="G6" s="38"/>
      <c r="H6" s="40"/>
      <c r="I6" s="40"/>
      <c r="J6" s="38"/>
      <c r="L6" s="38"/>
      <c r="M6" s="246"/>
      <c r="N6" s="38"/>
      <c r="O6" s="38"/>
      <c r="P6" s="247"/>
      <c r="Q6" s="38"/>
      <c r="R6" s="40"/>
      <c r="S6" s="40"/>
      <c r="T6" s="40"/>
      <c r="U6" s="38"/>
    </row>
    <row r="7" hidden="1">
      <c r="A7" s="38"/>
      <c r="B7" s="246"/>
      <c r="C7" s="38"/>
      <c r="D7" s="38"/>
      <c r="E7" s="247"/>
      <c r="F7" s="38"/>
      <c r="G7" s="38"/>
      <c r="H7" s="40"/>
      <c r="I7" s="40"/>
      <c r="J7" s="38"/>
      <c r="L7" s="38"/>
      <c r="M7" s="246"/>
      <c r="N7" s="38"/>
      <c r="O7" s="38"/>
      <c r="P7" s="247"/>
      <c r="Q7" s="38"/>
      <c r="R7" s="40"/>
      <c r="S7" s="40"/>
      <c r="T7" s="40"/>
      <c r="U7" s="38"/>
    </row>
    <row r="8" hidden="1">
      <c r="A8" s="38"/>
      <c r="B8" s="246"/>
      <c r="C8" s="38"/>
      <c r="D8" s="38"/>
      <c r="E8" s="247"/>
      <c r="F8" s="38"/>
      <c r="G8" s="38"/>
      <c r="H8" s="40"/>
      <c r="I8" s="40"/>
      <c r="J8" s="38"/>
      <c r="L8" s="38"/>
      <c r="M8" s="246"/>
      <c r="N8" s="38"/>
      <c r="O8" s="38"/>
      <c r="P8" s="247"/>
      <c r="Q8" s="38"/>
      <c r="R8" s="40"/>
      <c r="S8" s="40"/>
      <c r="T8" s="40"/>
      <c r="U8" s="38"/>
    </row>
    <row r="9" hidden="1">
      <c r="A9" s="38"/>
      <c r="B9" s="246"/>
      <c r="C9" s="38"/>
      <c r="D9" s="38"/>
      <c r="E9" s="247"/>
      <c r="F9" s="38"/>
      <c r="G9" s="38"/>
      <c r="H9" s="40"/>
      <c r="I9" s="40"/>
      <c r="J9" s="38"/>
      <c r="L9" s="38"/>
      <c r="M9" s="246"/>
      <c r="N9" s="38"/>
      <c r="O9" s="38"/>
      <c r="P9" s="247"/>
      <c r="Q9" s="38"/>
      <c r="R9" s="40"/>
      <c r="S9" s="40"/>
      <c r="T9" s="40"/>
      <c r="U9" s="38"/>
    </row>
    <row r="10" hidden="1">
      <c r="A10" s="38"/>
      <c r="B10" s="246"/>
      <c r="C10" s="38"/>
      <c r="D10" s="38"/>
      <c r="E10" s="247"/>
      <c r="F10" s="38"/>
      <c r="G10" s="38"/>
      <c r="H10" s="40"/>
      <c r="I10" s="40"/>
      <c r="J10" s="38"/>
      <c r="L10" s="38"/>
      <c r="M10" s="246"/>
      <c r="N10" s="38"/>
      <c r="O10" s="38"/>
      <c r="P10" s="247"/>
      <c r="Q10" s="38"/>
      <c r="R10" s="40"/>
      <c r="S10" s="40"/>
      <c r="T10" s="40"/>
      <c r="U10" s="38"/>
    </row>
    <row r="11" hidden="1">
      <c r="A11" s="38"/>
      <c r="B11" s="246"/>
      <c r="C11" s="38"/>
      <c r="D11" s="38"/>
      <c r="E11" s="247"/>
      <c r="F11" s="38"/>
      <c r="G11" s="38"/>
      <c r="H11" s="40"/>
      <c r="I11" s="40"/>
      <c r="J11" s="38"/>
      <c r="L11" s="38"/>
      <c r="M11" s="246"/>
      <c r="N11" s="38"/>
      <c r="O11" s="38"/>
      <c r="P11" s="247"/>
      <c r="Q11" s="38"/>
      <c r="R11" s="40"/>
      <c r="S11" s="40"/>
      <c r="T11" s="40"/>
      <c r="U11" s="38"/>
    </row>
    <row r="12" hidden="1">
      <c r="A12" s="38"/>
      <c r="B12" s="246"/>
      <c r="C12" s="38"/>
      <c r="D12" s="38"/>
      <c r="E12" s="247"/>
      <c r="F12" s="38"/>
      <c r="G12" s="38"/>
      <c r="H12" s="40"/>
      <c r="I12" s="40"/>
      <c r="J12" s="38"/>
      <c r="L12" s="38"/>
      <c r="M12" s="246"/>
      <c r="N12" s="38"/>
      <c r="O12" s="38"/>
      <c r="P12" s="247"/>
      <c r="Q12" s="38"/>
      <c r="R12" s="40"/>
      <c r="S12" s="40"/>
      <c r="T12" s="40"/>
      <c r="U12" s="38"/>
    </row>
    <row r="13" hidden="1">
      <c r="A13" s="38"/>
      <c r="B13" s="246"/>
      <c r="C13" s="38"/>
      <c r="D13" s="38"/>
      <c r="E13" s="247"/>
      <c r="F13" s="38"/>
      <c r="G13" s="38"/>
      <c r="H13" s="40"/>
      <c r="I13" s="40"/>
      <c r="J13" s="38"/>
      <c r="L13" s="38"/>
      <c r="M13" s="246"/>
      <c r="N13" s="38"/>
      <c r="O13" s="38"/>
      <c r="P13" s="247"/>
      <c r="Q13" s="38"/>
      <c r="R13" s="40"/>
      <c r="S13" s="40"/>
      <c r="T13" s="40"/>
      <c r="U13" s="38"/>
    </row>
    <row r="14" hidden="1">
      <c r="A14" s="38"/>
      <c r="B14" s="246"/>
      <c r="C14" s="38"/>
      <c r="D14" s="38"/>
      <c r="E14" s="247"/>
      <c r="F14" s="38"/>
      <c r="G14" s="38"/>
      <c r="H14" s="40"/>
      <c r="I14" s="40"/>
      <c r="J14" s="38"/>
      <c r="L14" s="38"/>
      <c r="M14" s="246"/>
      <c r="N14" s="38"/>
      <c r="O14" s="38"/>
      <c r="P14" s="247"/>
      <c r="Q14" s="38"/>
      <c r="R14" s="40"/>
      <c r="S14" s="40"/>
      <c r="T14" s="40"/>
      <c r="U14" s="38"/>
    </row>
    <row r="15" hidden="1">
      <c r="A15" s="38"/>
      <c r="B15" s="246"/>
      <c r="C15" s="38"/>
      <c r="D15" s="38"/>
      <c r="E15" s="247"/>
      <c r="F15" s="38"/>
      <c r="G15" s="38"/>
      <c r="H15" s="40"/>
      <c r="I15" s="40"/>
      <c r="J15" s="38"/>
      <c r="L15" s="38"/>
      <c r="M15" s="246"/>
      <c r="N15" s="38"/>
      <c r="O15" s="38"/>
      <c r="P15" s="247"/>
      <c r="Q15" s="38"/>
      <c r="R15" s="40"/>
      <c r="S15" s="40"/>
      <c r="T15" s="40"/>
      <c r="U15" s="38"/>
    </row>
    <row r="16" hidden="1">
      <c r="A16" s="38"/>
      <c r="B16" s="246"/>
      <c r="C16" s="38"/>
      <c r="D16" s="38"/>
      <c r="E16" s="247"/>
      <c r="F16" s="38"/>
      <c r="G16" s="38"/>
      <c r="H16" s="40"/>
      <c r="I16" s="40"/>
      <c r="J16" s="38"/>
      <c r="L16" s="38"/>
      <c r="M16" s="246"/>
      <c r="N16" s="38"/>
      <c r="O16" s="38"/>
      <c r="P16" s="247"/>
      <c r="Q16" s="38"/>
      <c r="R16" s="40"/>
      <c r="S16" s="40"/>
      <c r="T16" s="40"/>
      <c r="U16" s="38"/>
    </row>
    <row r="17" hidden="1">
      <c r="A17" s="38"/>
      <c r="B17" s="246"/>
      <c r="C17" s="38"/>
      <c r="D17" s="38"/>
      <c r="E17" s="247"/>
      <c r="F17" s="38"/>
      <c r="G17" s="38"/>
      <c r="H17" s="40"/>
      <c r="I17" s="40"/>
      <c r="J17" s="38"/>
      <c r="L17" s="38"/>
      <c r="M17" s="246"/>
      <c r="N17" s="38"/>
      <c r="O17" s="38"/>
      <c r="P17" s="247"/>
      <c r="Q17" s="38"/>
      <c r="R17" s="40"/>
      <c r="S17" s="40"/>
      <c r="T17" s="40"/>
      <c r="U17" s="38"/>
    </row>
    <row r="18" hidden="1">
      <c r="A18" s="38"/>
      <c r="B18" s="246"/>
      <c r="C18" s="38"/>
      <c r="D18" s="38"/>
      <c r="E18" s="247"/>
      <c r="F18" s="38"/>
      <c r="G18" s="38"/>
      <c r="H18" s="40"/>
      <c r="I18" s="40"/>
      <c r="J18" s="38"/>
      <c r="L18" s="38"/>
      <c r="M18" s="246"/>
      <c r="N18" s="38"/>
      <c r="O18" s="38"/>
      <c r="P18" s="247"/>
      <c r="Q18" s="38"/>
      <c r="R18" s="40"/>
      <c r="S18" s="40"/>
      <c r="T18" s="40"/>
      <c r="U18" s="38"/>
    </row>
    <row r="19" hidden="1">
      <c r="A19" s="38"/>
      <c r="B19" s="246"/>
      <c r="C19" s="38"/>
      <c r="D19" s="38"/>
      <c r="E19" s="247"/>
      <c r="F19" s="38"/>
      <c r="G19" s="38"/>
      <c r="H19" s="40"/>
      <c r="I19" s="40"/>
      <c r="J19" s="38"/>
      <c r="L19" s="38"/>
      <c r="M19" s="246"/>
      <c r="N19" s="38"/>
      <c r="O19" s="38"/>
      <c r="P19" s="247"/>
      <c r="Q19" s="38"/>
      <c r="R19" s="40"/>
      <c r="S19" s="40"/>
      <c r="T19" s="40"/>
      <c r="U19" s="38"/>
    </row>
    <row r="20" hidden="1">
      <c r="A20" s="38"/>
      <c r="B20" s="246"/>
      <c r="C20" s="38"/>
      <c r="D20" s="38"/>
      <c r="E20" s="247"/>
      <c r="F20" s="38"/>
      <c r="G20" s="38"/>
      <c r="H20" s="40"/>
      <c r="I20" s="40"/>
      <c r="J20" s="38"/>
      <c r="L20" s="38"/>
      <c r="M20" s="246"/>
      <c r="N20" s="38"/>
      <c r="O20" s="38"/>
      <c r="P20" s="247"/>
      <c r="Q20" s="38"/>
      <c r="R20" s="40"/>
      <c r="S20" s="40"/>
      <c r="T20" s="40"/>
      <c r="U20" s="38"/>
    </row>
    <row r="21" hidden="1">
      <c r="A21" s="38"/>
      <c r="B21" s="246"/>
      <c r="C21" s="38"/>
      <c r="D21" s="38"/>
      <c r="E21" s="247"/>
      <c r="F21" s="38"/>
      <c r="G21" s="38"/>
      <c r="H21" s="40"/>
      <c r="I21" s="40"/>
      <c r="J21" s="38"/>
      <c r="L21" s="38"/>
      <c r="M21" s="246"/>
      <c r="N21" s="38"/>
      <c r="O21" s="38"/>
      <c r="P21" s="247"/>
      <c r="Q21" s="38"/>
      <c r="R21" s="40"/>
      <c r="S21" s="40"/>
      <c r="T21" s="40"/>
      <c r="U21" s="38"/>
    </row>
    <row r="22" hidden="1">
      <c r="A22" s="38"/>
      <c r="B22" s="246"/>
      <c r="C22" s="38"/>
      <c r="D22" s="38"/>
      <c r="E22" s="247"/>
      <c r="F22" s="38"/>
      <c r="G22" s="38"/>
      <c r="H22" s="40"/>
      <c r="I22" s="40"/>
      <c r="J22" s="38"/>
      <c r="L22" s="38"/>
      <c r="M22" s="246"/>
      <c r="N22" s="38"/>
      <c r="O22" s="38"/>
      <c r="P22" s="247"/>
      <c r="Q22" s="38"/>
      <c r="R22" s="40"/>
      <c r="S22" s="40"/>
      <c r="T22" s="40"/>
      <c r="U22" s="38"/>
    </row>
    <row r="23" hidden="1">
      <c r="A23" s="38"/>
      <c r="B23" s="246"/>
      <c r="C23" s="38"/>
      <c r="D23" s="38"/>
      <c r="E23" s="247"/>
      <c r="F23" s="38"/>
      <c r="G23" s="38"/>
      <c r="H23" s="40"/>
      <c r="I23" s="40"/>
      <c r="J23" s="38"/>
      <c r="L23" s="38"/>
      <c r="M23" s="246"/>
      <c r="N23" s="38"/>
      <c r="O23" s="38"/>
      <c r="P23" s="247"/>
      <c r="Q23" s="38"/>
      <c r="R23" s="40"/>
      <c r="S23" s="40"/>
      <c r="T23" s="40"/>
      <c r="U23" s="38"/>
    </row>
    <row r="24" hidden="1">
      <c r="A24" s="38"/>
      <c r="B24" s="246"/>
      <c r="C24" s="38"/>
      <c r="D24" s="38"/>
      <c r="E24" s="247"/>
      <c r="F24" s="38"/>
      <c r="G24" s="38"/>
      <c r="H24" s="40"/>
      <c r="I24" s="40"/>
      <c r="J24" s="38"/>
      <c r="L24" s="38"/>
      <c r="M24" s="246"/>
      <c r="N24" s="38"/>
      <c r="O24" s="38"/>
      <c r="P24" s="247"/>
      <c r="Q24" s="38"/>
      <c r="R24" s="40"/>
      <c r="S24" s="40"/>
      <c r="T24" s="40"/>
      <c r="U24" s="38"/>
    </row>
    <row r="25" hidden="1">
      <c r="A25" s="38"/>
      <c r="B25" s="246"/>
      <c r="C25" s="38"/>
      <c r="D25" s="38"/>
      <c r="E25" s="247"/>
      <c r="F25" s="38"/>
      <c r="G25" s="38"/>
      <c r="H25" s="40"/>
      <c r="I25" s="40"/>
      <c r="J25" s="38"/>
      <c r="L25" s="38"/>
      <c r="M25" s="246"/>
      <c r="N25" s="38"/>
      <c r="O25" s="38"/>
      <c r="P25" s="247"/>
      <c r="Q25" s="38"/>
      <c r="R25" s="40"/>
      <c r="S25" s="40"/>
      <c r="T25" s="40"/>
      <c r="U25" s="38"/>
    </row>
    <row r="26" hidden="1">
      <c r="A26" s="38"/>
      <c r="B26" s="246"/>
      <c r="C26" s="38"/>
      <c r="D26" s="38"/>
      <c r="E26" s="247"/>
      <c r="F26" s="38"/>
      <c r="G26" s="38"/>
      <c r="H26" s="40"/>
      <c r="I26" s="40"/>
      <c r="J26" s="38"/>
      <c r="L26" s="38"/>
      <c r="M26" s="246"/>
      <c r="N26" s="38"/>
      <c r="O26" s="38"/>
      <c r="P26" s="247"/>
      <c r="Q26" s="38"/>
      <c r="R26" s="40"/>
      <c r="S26" s="40"/>
      <c r="T26" s="40"/>
      <c r="U26" s="38"/>
    </row>
    <row r="27" hidden="1">
      <c r="A27" s="38"/>
      <c r="B27" s="246"/>
      <c r="C27" s="38"/>
      <c r="D27" s="38"/>
      <c r="E27" s="247"/>
      <c r="F27" s="38"/>
      <c r="G27" s="38"/>
      <c r="H27" s="40"/>
      <c r="I27" s="40"/>
      <c r="J27" s="38"/>
      <c r="L27" s="38"/>
      <c r="M27" s="246"/>
      <c r="N27" s="38"/>
      <c r="O27" s="38"/>
      <c r="P27" s="247"/>
      <c r="Q27" s="38"/>
      <c r="R27" s="40"/>
      <c r="S27" s="40"/>
      <c r="T27" s="40"/>
      <c r="U27" s="38"/>
    </row>
    <row r="28" hidden="1">
      <c r="A28" s="38"/>
      <c r="B28" s="246"/>
      <c r="C28" s="38"/>
      <c r="D28" s="38"/>
      <c r="E28" s="247"/>
      <c r="F28" s="38"/>
      <c r="G28" s="38"/>
      <c r="H28" s="40"/>
      <c r="I28" s="40"/>
      <c r="J28" s="38"/>
      <c r="L28" s="38"/>
      <c r="M28" s="246"/>
      <c r="N28" s="38"/>
      <c r="O28" s="38"/>
      <c r="P28" s="247"/>
      <c r="Q28" s="38"/>
      <c r="R28" s="40"/>
      <c r="S28" s="40"/>
      <c r="T28" s="40"/>
      <c r="U28" s="38"/>
    </row>
    <row r="29" hidden="1">
      <c r="A29" s="38"/>
      <c r="B29" s="246"/>
      <c r="C29" s="38"/>
      <c r="D29" s="38"/>
      <c r="E29" s="247"/>
      <c r="F29" s="38"/>
      <c r="G29" s="38"/>
      <c r="H29" s="40"/>
      <c r="I29" s="40"/>
      <c r="J29" s="38"/>
      <c r="L29" s="38"/>
      <c r="M29" s="246"/>
      <c r="N29" s="38"/>
      <c r="O29" s="38"/>
      <c r="P29" s="247"/>
      <c r="Q29" s="38"/>
      <c r="R29" s="40"/>
      <c r="S29" s="40"/>
      <c r="T29" s="40"/>
      <c r="U29" s="38"/>
    </row>
    <row r="30" hidden="1">
      <c r="A30" s="38"/>
      <c r="B30" s="246"/>
      <c r="C30" s="38"/>
      <c r="D30" s="38"/>
      <c r="E30" s="247"/>
      <c r="F30" s="38"/>
      <c r="G30" s="38"/>
      <c r="H30" s="40"/>
      <c r="I30" s="40"/>
      <c r="J30" s="38"/>
      <c r="L30" s="38"/>
      <c r="M30" s="246"/>
      <c r="N30" s="38"/>
      <c r="O30" s="38"/>
      <c r="P30" s="247"/>
      <c r="Q30" s="38"/>
      <c r="R30" s="40"/>
      <c r="S30" s="40"/>
      <c r="T30" s="40"/>
      <c r="U30" s="38"/>
    </row>
    <row r="31" hidden="1">
      <c r="A31" s="38"/>
      <c r="B31" s="246"/>
      <c r="C31" s="38"/>
      <c r="D31" s="38"/>
      <c r="E31" s="247"/>
      <c r="F31" s="38"/>
      <c r="G31" s="38"/>
      <c r="H31" s="40"/>
      <c r="I31" s="40"/>
      <c r="J31" s="38"/>
      <c r="L31" s="38"/>
      <c r="M31" s="246"/>
      <c r="N31" s="38"/>
      <c r="O31" s="38"/>
      <c r="P31" s="247"/>
      <c r="Q31" s="38"/>
      <c r="R31" s="40"/>
      <c r="S31" s="40"/>
      <c r="T31" s="40"/>
      <c r="U31" s="38"/>
    </row>
    <row r="32" hidden="1">
      <c r="A32" s="38"/>
      <c r="B32" s="246"/>
      <c r="C32" s="38"/>
      <c r="D32" s="38"/>
      <c r="E32" s="247"/>
      <c r="F32" s="38"/>
      <c r="G32" s="38"/>
      <c r="H32" s="40"/>
      <c r="I32" s="40"/>
      <c r="J32" s="38"/>
      <c r="L32" s="38"/>
      <c r="M32" s="246"/>
      <c r="N32" s="38"/>
      <c r="O32" s="38"/>
      <c r="P32" s="247"/>
      <c r="Q32" s="38"/>
      <c r="R32" s="40"/>
      <c r="S32" s="40"/>
      <c r="T32" s="40"/>
      <c r="U32" s="38"/>
    </row>
    <row r="33" hidden="1">
      <c r="A33" s="38"/>
      <c r="B33" s="246"/>
      <c r="C33" s="38"/>
      <c r="D33" s="38"/>
      <c r="E33" s="247"/>
      <c r="F33" s="38"/>
      <c r="G33" s="38"/>
      <c r="H33" s="40"/>
      <c r="I33" s="40"/>
      <c r="J33" s="38"/>
      <c r="L33" s="38"/>
      <c r="M33" s="246"/>
      <c r="N33" s="38"/>
      <c r="O33" s="38"/>
      <c r="P33" s="247"/>
      <c r="Q33" s="38"/>
      <c r="R33" s="40"/>
      <c r="S33" s="40"/>
      <c r="T33" s="40"/>
      <c r="U33" s="38"/>
    </row>
    <row r="34" hidden="1">
      <c r="A34" s="38"/>
      <c r="B34" s="246"/>
      <c r="C34" s="38"/>
      <c r="D34" s="38"/>
      <c r="E34" s="247"/>
      <c r="F34" s="38"/>
      <c r="G34" s="38"/>
      <c r="H34" s="40"/>
      <c r="I34" s="40"/>
      <c r="J34" s="38"/>
      <c r="L34" s="38"/>
      <c r="M34" s="246"/>
      <c r="N34" s="38"/>
      <c r="O34" s="38"/>
      <c r="P34" s="247"/>
      <c r="Q34" s="38"/>
      <c r="R34" s="40"/>
      <c r="S34" s="40"/>
      <c r="T34" s="40"/>
      <c r="U34" s="38"/>
    </row>
    <row r="35" hidden="1">
      <c r="A35" s="38"/>
      <c r="B35" s="246"/>
      <c r="C35" s="38"/>
      <c r="D35" s="38"/>
      <c r="E35" s="247"/>
      <c r="F35" s="38"/>
      <c r="G35" s="38"/>
      <c r="H35" s="40"/>
      <c r="I35" s="40"/>
      <c r="J35" s="38"/>
      <c r="L35" s="38"/>
      <c r="M35" s="246"/>
      <c r="N35" s="38"/>
      <c r="O35" s="38"/>
      <c r="P35" s="247"/>
      <c r="Q35" s="38"/>
      <c r="R35" s="40"/>
      <c r="S35" s="40"/>
      <c r="T35" s="40"/>
      <c r="U35" s="38"/>
    </row>
    <row r="36" hidden="1">
      <c r="A36" s="38"/>
      <c r="B36" s="246"/>
      <c r="C36" s="38"/>
      <c r="D36" s="38"/>
      <c r="E36" s="247"/>
      <c r="F36" s="38"/>
      <c r="G36" s="38"/>
      <c r="H36" s="40"/>
      <c r="I36" s="40"/>
      <c r="J36" s="38"/>
      <c r="L36" s="38"/>
      <c r="M36" s="246"/>
      <c r="N36" s="38"/>
      <c r="O36" s="38"/>
      <c r="P36" s="247"/>
      <c r="Q36" s="38"/>
      <c r="R36" s="40"/>
      <c r="S36" s="40"/>
      <c r="T36" s="40"/>
      <c r="U36" s="38"/>
    </row>
    <row r="37" hidden="1">
      <c r="A37" s="38"/>
      <c r="B37" s="246"/>
      <c r="C37" s="38"/>
      <c r="D37" s="38"/>
      <c r="E37" s="247"/>
      <c r="F37" s="38"/>
      <c r="G37" s="38"/>
      <c r="H37" s="40"/>
      <c r="I37" s="40"/>
      <c r="J37" s="38"/>
      <c r="L37" s="38"/>
      <c r="M37" s="246"/>
      <c r="N37" s="38"/>
      <c r="O37" s="38"/>
      <c r="P37" s="247"/>
      <c r="Q37" s="38"/>
      <c r="R37" s="40"/>
      <c r="S37" s="40"/>
      <c r="T37" s="40"/>
      <c r="U37" s="38"/>
    </row>
    <row r="38" hidden="1">
      <c r="A38" s="38"/>
      <c r="B38" s="246"/>
      <c r="C38" s="38"/>
      <c r="D38" s="38"/>
      <c r="E38" s="247"/>
      <c r="F38" s="38"/>
      <c r="G38" s="38"/>
      <c r="H38" s="40"/>
      <c r="I38" s="40"/>
      <c r="J38" s="38"/>
      <c r="L38" s="38"/>
      <c r="M38" s="246"/>
      <c r="N38" s="38"/>
      <c r="O38" s="38"/>
      <c r="P38" s="247"/>
      <c r="Q38" s="38"/>
      <c r="R38" s="40"/>
      <c r="S38" s="40"/>
      <c r="T38" s="40"/>
      <c r="U38" s="38"/>
    </row>
    <row r="39" hidden="1">
      <c r="A39" s="38"/>
      <c r="B39" s="246"/>
      <c r="C39" s="38"/>
      <c r="D39" s="38"/>
      <c r="E39" s="247"/>
      <c r="F39" s="38"/>
      <c r="G39" s="38"/>
      <c r="H39" s="40"/>
      <c r="I39" s="40"/>
      <c r="J39" s="38"/>
      <c r="L39" s="38"/>
      <c r="M39" s="246"/>
      <c r="N39" s="38"/>
      <c r="O39" s="38"/>
      <c r="P39" s="247"/>
      <c r="Q39" s="38"/>
      <c r="R39" s="40"/>
      <c r="S39" s="40"/>
      <c r="T39" s="40"/>
      <c r="U39" s="38"/>
    </row>
    <row r="40" hidden="1">
      <c r="A40" s="38"/>
      <c r="B40" s="246"/>
      <c r="C40" s="38"/>
      <c r="D40" s="38"/>
      <c r="E40" s="247"/>
      <c r="F40" s="38"/>
      <c r="G40" s="38"/>
      <c r="H40" s="40"/>
      <c r="I40" s="40"/>
      <c r="J40" s="38"/>
      <c r="L40" s="38"/>
      <c r="M40" s="246"/>
      <c r="N40" s="38"/>
      <c r="O40" s="38"/>
      <c r="P40" s="247"/>
      <c r="Q40" s="38"/>
      <c r="R40" s="40"/>
      <c r="S40" s="40"/>
      <c r="T40" s="40"/>
      <c r="U40" s="38"/>
    </row>
    <row r="41" hidden="1">
      <c r="A41" s="248">
        <v>1.0</v>
      </c>
      <c r="B41" s="246">
        <v>1.0</v>
      </c>
      <c r="C41" s="38" t="str">
        <f>IFERROR(VLOOKUP(B41,'пр.взв'!$D$6:$Q$32,2,0),"")</f>
        <v>ГАСПАРЯН Анжела</v>
      </c>
      <c r="D41" s="38" t="str">
        <f>IFERROR(VLOOKUP(B41,'пр.взв'!$D$6:$Q$32,5,0),"")</f>
        <v>МСМК</v>
      </c>
      <c r="E41" s="247" t="str">
        <f>IFERROR(VLOOKUP(B41,'пр.взв'!$D$6:$Q$32,6,0),"")</f>
        <v>СЗФО</v>
      </c>
      <c r="F41" s="38" t="str">
        <f>IFERROR(VLOOKUP(B41,'пр.взв'!$D$6:$Q$32,8,0),"")</f>
        <v>Калининградская</v>
      </c>
      <c r="G41" s="38"/>
      <c r="H41" s="40"/>
      <c r="I41" s="40"/>
      <c r="J41" s="38"/>
      <c r="L41" s="249">
        <v>9.0</v>
      </c>
      <c r="M41" s="250">
        <v>2.0</v>
      </c>
      <c r="N41" s="38" t="str">
        <f>IFERROR(VLOOKUP(M41,'пр.взв'!$D$6:$Q$32,2,0),"")</f>
        <v>АЗИЗОВА Гюльназ</v>
      </c>
      <c r="O41" s="38" t="str">
        <f>IFERROR(VLOOKUP(M41,'пр.взв'!$D$6:$Q$32,5,0),"")</f>
        <v>КМС</v>
      </c>
      <c r="P41" s="247" t="str">
        <f>IFERROR(VLOOKUP(M41,'пр.взв'!$D$6:$Q$32,6,0),"")</f>
        <v>МОС</v>
      </c>
      <c r="Q41" s="38" t="str">
        <f>IFERROR(VLOOKUP(M41,'пр.взв'!$D$6:$Q$32,8,0),"")</f>
        <v>Москва</v>
      </c>
      <c r="R41" s="40"/>
      <c r="S41" s="40"/>
      <c r="T41" s="40"/>
      <c r="U41" s="38"/>
    </row>
    <row r="42" hidden="1">
      <c r="A42" s="73"/>
      <c r="B42" s="251">
        <v>17.0</v>
      </c>
      <c r="C42" s="38" t="str">
        <f>IFERROR(VLOOKUP(B42,'пр.взв'!$D$6:$Q$32,2,0),"")</f>
        <v/>
      </c>
      <c r="D42" s="38" t="str">
        <f>IFERROR(VLOOKUP(B42,'пр.взв'!$D$6:$Q$32,5,0),"")</f>
        <v/>
      </c>
      <c r="E42" s="247" t="str">
        <f>IFERROR(VLOOKUP(B42,'пр.взв'!$D$6:$Q$32,6,0),"")</f>
        <v/>
      </c>
      <c r="F42" s="38" t="str">
        <f>IFERROR(VLOOKUP(B42,'пр.взв'!$D$6:$Q$32,8,0),"")</f>
        <v/>
      </c>
      <c r="G42" s="38"/>
      <c r="H42" s="38"/>
      <c r="I42" s="38"/>
      <c r="J42" s="38"/>
      <c r="L42" s="73"/>
      <c r="M42" s="251">
        <v>18.0</v>
      </c>
      <c r="N42" s="38" t="str">
        <f>IFERROR(VLOOKUP(M42,'пр.взв'!$D$6:$Q$32,2,0),"")</f>
        <v/>
      </c>
      <c r="O42" s="38" t="str">
        <f>IFERROR(VLOOKUP(M42,'пр.взв'!$D$6:$Q$32,5,0),"")</f>
        <v/>
      </c>
      <c r="P42" s="247" t="str">
        <f>IFERROR(VLOOKUP(M42,'пр.взв'!$D$6:$Q$32,6,0),"")</f>
        <v/>
      </c>
      <c r="Q42" s="38" t="str">
        <f>IFERROR(VLOOKUP(M42,'пр.взв'!$D$6:$Q$32,8,0),"")</f>
        <v/>
      </c>
      <c r="R42" s="38"/>
      <c r="S42" s="38"/>
      <c r="T42" s="38"/>
      <c r="U42" s="38"/>
    </row>
    <row r="43" hidden="1">
      <c r="A43" s="248">
        <v>2.0</v>
      </c>
      <c r="B43" s="246">
        <v>9.0</v>
      </c>
      <c r="C43" s="38" t="str">
        <f>IFERROR(VLOOKUP(B43,'пр.взв'!$D$6:$Q$32,2,0),"")</f>
        <v>ГЕРАСИМОВА Виктория</v>
      </c>
      <c r="D43" s="38" t="str">
        <f>IFERROR(VLOOKUP(B43,'пр.взв'!$D$6:$Q$32,5,0),"")</f>
        <v>КМС</v>
      </c>
      <c r="E43" s="247" t="str">
        <f>IFERROR(VLOOKUP(B43,'пр.взв'!$D$6:$Q$32,6,0),"")</f>
        <v>УФО</v>
      </c>
      <c r="F43" s="38" t="str">
        <f>IFERROR(VLOOKUP(B43,'пр.взв'!$D$6:$Q$32,8,0),"")</f>
        <v>Свердловская</v>
      </c>
      <c r="G43" s="38"/>
      <c r="H43" s="40"/>
      <c r="I43" s="40"/>
      <c r="J43" s="38"/>
      <c r="L43" s="249">
        <v>10.0</v>
      </c>
      <c r="M43" s="250">
        <v>10.0</v>
      </c>
      <c r="N43" s="38" t="str">
        <f>IFERROR(VLOOKUP(M43,'пр.взв'!$D$6:$Q$32,2,0),"")</f>
        <v/>
      </c>
      <c r="O43" s="38" t="str">
        <f>IFERROR(VLOOKUP(M43,'пр.взв'!$D$6:$Q$32,5,0),"")</f>
        <v/>
      </c>
      <c r="P43" s="247" t="str">
        <f>IFERROR(VLOOKUP(M43,'пр.взв'!$D$6:$Q$32,6,0),"")</f>
        <v/>
      </c>
      <c r="Q43" s="38" t="str">
        <f>IFERROR(VLOOKUP(M43,'пр.взв'!$D$6:$Q$32,8,0),"")</f>
        <v/>
      </c>
      <c r="R43" s="40"/>
      <c r="S43" s="40"/>
      <c r="T43" s="40"/>
      <c r="U43" s="38"/>
    </row>
    <row r="44" hidden="1">
      <c r="A44" s="73"/>
      <c r="B44" s="251">
        <v>25.0</v>
      </c>
      <c r="C44" s="38" t="str">
        <f>IFERROR(VLOOKUP(B44,'пр.взв'!$D$6:$Q$32,2,0),"")</f>
        <v/>
      </c>
      <c r="D44" s="38" t="str">
        <f>IFERROR(VLOOKUP(B44,'пр.взв'!$D$6:$Q$32,5,0),"")</f>
        <v/>
      </c>
      <c r="E44" s="247" t="str">
        <f>IFERROR(VLOOKUP(B44,'пр.взв'!$D$6:$Q$32,6,0),"")</f>
        <v/>
      </c>
      <c r="F44" s="38" t="str">
        <f>IFERROR(VLOOKUP(B44,'пр.взв'!$D$6:$Q$32,8,0),"")</f>
        <v/>
      </c>
      <c r="G44" s="38"/>
      <c r="H44" s="38"/>
      <c r="I44" s="38"/>
      <c r="J44" s="38"/>
      <c r="L44" s="73"/>
      <c r="M44" s="251">
        <v>26.0</v>
      </c>
      <c r="N44" s="38" t="str">
        <f>IFERROR(VLOOKUP(M44,'пр.взв'!$D$6:$Q$32,2,0),"")</f>
        <v/>
      </c>
      <c r="O44" s="38" t="str">
        <f>IFERROR(VLOOKUP(M44,'пр.взв'!$D$6:$Q$32,5,0),"")</f>
        <v/>
      </c>
      <c r="P44" s="247" t="str">
        <f>IFERROR(VLOOKUP(M44,'пр.взв'!$D$6:$Q$32,6,0),"")</f>
        <v/>
      </c>
      <c r="Q44" s="38" t="str">
        <f>IFERROR(VLOOKUP(M44,'пр.взв'!$D$6:$Q$32,8,0),"")</f>
        <v/>
      </c>
      <c r="R44" s="38"/>
      <c r="S44" s="38"/>
      <c r="T44" s="38"/>
      <c r="U44" s="38"/>
    </row>
    <row r="45" hidden="1">
      <c r="A45" s="248">
        <v>3.0</v>
      </c>
      <c r="B45" s="252">
        <v>5.0</v>
      </c>
      <c r="C45" s="38" t="str">
        <f>IFERROR(VLOOKUP(B45,'пр.взв'!$D$6:$Q$32,2,0),"")</f>
        <v>САВЕЛЬЕВА Елизавета</v>
      </c>
      <c r="D45" s="38" t="str">
        <f>IFERROR(VLOOKUP(B45,'пр.взв'!$D$6:$Q$32,5,0),"")</f>
        <v>КМС</v>
      </c>
      <c r="E45" s="247" t="str">
        <f>IFERROR(VLOOKUP(B45,'пр.взв'!$D$6:$Q$32,6,0),"")</f>
        <v>ПФО</v>
      </c>
      <c r="F45" s="38" t="str">
        <f>IFERROR(VLOOKUP(B45,'пр.взв'!$D$6:$Q$32,8,0),"")</f>
        <v>Оренбургская</v>
      </c>
      <c r="G45" s="38"/>
      <c r="H45" s="40"/>
      <c r="I45" s="40"/>
      <c r="J45" s="38"/>
      <c r="L45" s="249">
        <v>11.0</v>
      </c>
      <c r="M45" s="252">
        <v>6.0</v>
      </c>
      <c r="N45" s="38" t="str">
        <f>IFERROR(VLOOKUP(M45,'пр.взв'!$D$6:$Q$32,2,0),"")</f>
        <v>КУСАНОВА Жанара</v>
      </c>
      <c r="O45" s="38" t="str">
        <f>IFERROR(VLOOKUP(M45,'пр.взв'!$D$6:$Q$32,5,0),"")</f>
        <v>МС</v>
      </c>
      <c r="P45" s="247" t="str">
        <f>IFERROR(VLOOKUP(M45,'пр.взв'!$D$6:$Q$32,6,0),"")</f>
        <v>ПФО</v>
      </c>
      <c r="Q45" s="38" t="str">
        <f>IFERROR(VLOOKUP(M45,'пр.взв'!$D$6:$Q$32,8,0),"")</f>
        <v>Оренбургская</v>
      </c>
      <c r="R45" s="40"/>
      <c r="S45" s="40"/>
      <c r="T45" s="40"/>
      <c r="U45" s="38"/>
    </row>
    <row r="46" hidden="1">
      <c r="A46" s="73"/>
      <c r="B46" s="253">
        <v>21.0</v>
      </c>
      <c r="C46" s="38" t="str">
        <f>IFERROR(VLOOKUP(B46,'пр.взв'!$D$6:$Q$32,2,0),"")</f>
        <v/>
      </c>
      <c r="D46" s="38" t="str">
        <f>IFERROR(VLOOKUP(B46,'пр.взв'!$D$6:$Q$32,5,0),"")</f>
        <v/>
      </c>
      <c r="E46" s="247" t="str">
        <f>IFERROR(VLOOKUP(B46,'пр.взв'!$D$6:$Q$32,6,0),"")</f>
        <v/>
      </c>
      <c r="F46" s="38" t="str">
        <f>IFERROR(VLOOKUP(B46,'пр.взв'!$D$6:$Q$32,8,0),"")</f>
        <v/>
      </c>
      <c r="G46" s="38"/>
      <c r="H46" s="38"/>
      <c r="I46" s="38"/>
      <c r="J46" s="38"/>
      <c r="L46" s="73"/>
      <c r="M46" s="253">
        <v>22.0</v>
      </c>
      <c r="N46" s="38" t="str">
        <f>IFERROR(VLOOKUP(M46,'пр.взв'!$D$6:$Q$32,2,0),"")</f>
        <v/>
      </c>
      <c r="O46" s="38" t="str">
        <f>IFERROR(VLOOKUP(M46,'пр.взв'!$D$6:$Q$32,5,0),"")</f>
        <v/>
      </c>
      <c r="P46" s="247" t="str">
        <f>IFERROR(VLOOKUP(M46,'пр.взв'!$D$6:$Q$32,6,0),"")</f>
        <v/>
      </c>
      <c r="Q46" s="38" t="str">
        <f>IFERROR(VLOOKUP(M46,'пр.взв'!$D$6:$Q$32,8,0),"")</f>
        <v/>
      </c>
      <c r="R46" s="38"/>
      <c r="S46" s="38"/>
      <c r="T46" s="38"/>
      <c r="U46" s="38"/>
    </row>
    <row r="47" hidden="1">
      <c r="A47" s="248">
        <v>4.0</v>
      </c>
      <c r="B47" s="252">
        <v>13.0</v>
      </c>
      <c r="C47" s="38" t="str">
        <f>IFERROR(VLOOKUP(B47,'пр.взв'!$D$6:$Q$32,2,0),"")</f>
        <v/>
      </c>
      <c r="D47" s="38" t="str">
        <f>IFERROR(VLOOKUP(B47,'пр.взв'!$D$6:$Q$32,5,0),"")</f>
        <v/>
      </c>
      <c r="E47" s="247" t="str">
        <f>IFERROR(VLOOKUP(B47,'пр.взв'!$D$6:$Q$32,6,0),"")</f>
        <v/>
      </c>
      <c r="F47" s="38" t="str">
        <f>IFERROR(VLOOKUP(B47,'пр.взв'!$D$6:$Q$32,8,0),"")</f>
        <v/>
      </c>
      <c r="G47" s="38"/>
      <c r="H47" s="40"/>
      <c r="I47" s="40"/>
      <c r="J47" s="38"/>
      <c r="L47" s="249">
        <v>12.0</v>
      </c>
      <c r="M47" s="252">
        <v>14.0</v>
      </c>
      <c r="N47" s="38" t="str">
        <f>IFERROR(VLOOKUP(M47,'пр.взв'!$D$6:$Q$32,2,0),"")</f>
        <v/>
      </c>
      <c r="O47" s="38" t="str">
        <f>IFERROR(VLOOKUP(M47,'пр.взв'!$D$6:$Q$32,5,0),"")</f>
        <v/>
      </c>
      <c r="P47" s="247" t="str">
        <f>IFERROR(VLOOKUP(M47,'пр.взв'!$D$6:$Q$32,6,0),"")</f>
        <v/>
      </c>
      <c r="Q47" s="38" t="str">
        <f>IFERROR(VLOOKUP(M47,'пр.взв'!$D$6:$Q$32,8,0),"")</f>
        <v/>
      </c>
      <c r="R47" s="40"/>
      <c r="S47" s="40"/>
      <c r="T47" s="40"/>
      <c r="U47" s="38"/>
    </row>
    <row r="48" hidden="1">
      <c r="A48" s="73"/>
      <c r="B48" s="253">
        <v>29.0</v>
      </c>
      <c r="C48" s="38" t="str">
        <f>IFERROR(VLOOKUP(B48,'пр.взв'!$D$6:$Q$32,2,0),"")</f>
        <v/>
      </c>
      <c r="D48" s="38" t="str">
        <f>IFERROR(VLOOKUP(B48,'пр.взв'!$D$6:$Q$32,5,0),"")</f>
        <v/>
      </c>
      <c r="E48" s="247" t="str">
        <f>IFERROR(VLOOKUP(B48,'пр.взв'!$D$6:$Q$32,6,0),"")</f>
        <v/>
      </c>
      <c r="F48" s="38" t="str">
        <f>IFERROR(VLOOKUP(B48,'пр.взв'!$D$6:$Q$32,8,0),"")</f>
        <v/>
      </c>
      <c r="G48" s="38"/>
      <c r="H48" s="38"/>
      <c r="I48" s="38"/>
      <c r="J48" s="38"/>
      <c r="L48" s="73"/>
      <c r="M48" s="253">
        <v>30.0</v>
      </c>
      <c r="N48" s="38" t="str">
        <f>IFERROR(VLOOKUP(M48,'пр.взв'!$D$6:$Q$32,2,0),"")</f>
        <v/>
      </c>
      <c r="O48" s="38" t="str">
        <f>IFERROR(VLOOKUP(M48,'пр.взв'!$D$6:$Q$32,5,0),"")</f>
        <v/>
      </c>
      <c r="P48" s="247" t="str">
        <f>IFERROR(VLOOKUP(M48,'пр.взв'!$D$6:$Q$32,6,0),"")</f>
        <v/>
      </c>
      <c r="Q48" s="38" t="str">
        <f>IFERROR(VLOOKUP(M48,'пр.взв'!$D$6:$Q$32,8,0),"")</f>
        <v/>
      </c>
      <c r="R48" s="38"/>
      <c r="S48" s="38"/>
      <c r="T48" s="38"/>
      <c r="U48" s="38"/>
    </row>
    <row r="49" hidden="1">
      <c r="A49" s="248">
        <v>5.0</v>
      </c>
      <c r="B49" s="252">
        <v>3.0</v>
      </c>
      <c r="C49" s="38" t="str">
        <f>IFERROR(VLOOKUP(B49,'пр.взв'!$D$6:$Q$32,2,0),"")</f>
        <v>МИХЕЕВА Ольга</v>
      </c>
      <c r="D49" s="38" t="str">
        <f>IFERROR(VLOOKUP(B49,'пр.взв'!$D$6:$Q$32,5,0),"")</f>
        <v>МС</v>
      </c>
      <c r="E49" s="247" t="str">
        <f>IFERROR(VLOOKUP(B49,'пр.взв'!$D$6:$Q$32,6,0),"")</f>
        <v>УФО</v>
      </c>
      <c r="F49" s="38" t="str">
        <f>IFERROR(VLOOKUP(B49,'пр.взв'!$D$6:$Q$32,8,0),"")</f>
        <v>Свердловская</v>
      </c>
      <c r="G49" s="38"/>
      <c r="H49" s="40"/>
      <c r="I49" s="40"/>
      <c r="J49" s="38"/>
      <c r="L49" s="249">
        <v>13.0</v>
      </c>
      <c r="M49" s="252">
        <v>4.0</v>
      </c>
      <c r="N49" s="38" t="str">
        <f>IFERROR(VLOOKUP(M49,'пр.взв'!$D$6:$Q$32,2,0),"")</f>
        <v>БАЯЗИТОВА Лаура</v>
      </c>
      <c r="O49" s="38" t="str">
        <f>IFERROR(VLOOKUP(M49,'пр.взв'!$D$6:$Q$32,5,0),"")</f>
        <v>КМС</v>
      </c>
      <c r="P49" s="247" t="str">
        <f>IFERROR(VLOOKUP(M49,'пр.взв'!$D$6:$Q$32,6,0),"")</f>
        <v>УФО</v>
      </c>
      <c r="Q49" s="38" t="str">
        <f>IFERROR(VLOOKUP(M49,'пр.взв'!$D$6:$Q$32,8,0),"")</f>
        <v>Тюменская</v>
      </c>
      <c r="R49" s="40"/>
      <c r="S49" s="40"/>
      <c r="T49" s="40"/>
      <c r="U49" s="38"/>
    </row>
    <row r="50" hidden="1">
      <c r="A50" s="73"/>
      <c r="B50" s="253">
        <v>19.0</v>
      </c>
      <c r="C50" s="38" t="str">
        <f>IFERROR(VLOOKUP(B50,'пр.взв'!$D$6:$Q$32,2,0),"")</f>
        <v/>
      </c>
      <c r="D50" s="38" t="str">
        <f>IFERROR(VLOOKUP(B50,'пр.взв'!$D$6:$Q$32,5,0),"")</f>
        <v/>
      </c>
      <c r="E50" s="247" t="str">
        <f>IFERROR(VLOOKUP(B50,'пр.взв'!$D$6:$Q$32,6,0),"")</f>
        <v/>
      </c>
      <c r="F50" s="38" t="str">
        <f>IFERROR(VLOOKUP(B50,'пр.взв'!$D$6:$Q$32,8,0),"")</f>
        <v/>
      </c>
      <c r="G50" s="38"/>
      <c r="H50" s="38"/>
      <c r="I50" s="38"/>
      <c r="J50" s="38"/>
      <c r="L50" s="73"/>
      <c r="M50" s="253">
        <v>20.0</v>
      </c>
      <c r="N50" s="38" t="str">
        <f>IFERROR(VLOOKUP(M50,'пр.взв'!$D$6:$Q$32,2,0),"")</f>
        <v/>
      </c>
      <c r="O50" s="38" t="str">
        <f>IFERROR(VLOOKUP(M50,'пр.взв'!$D$6:$Q$32,5,0),"")</f>
        <v/>
      </c>
      <c r="P50" s="247" t="str">
        <f>IFERROR(VLOOKUP(M50,'пр.взв'!$D$6:$Q$32,6,0),"")</f>
        <v/>
      </c>
      <c r="Q50" s="38" t="str">
        <f>IFERROR(VLOOKUP(M50,'пр.взв'!$D$6:$Q$32,8,0),"")</f>
        <v/>
      </c>
      <c r="R50" s="38"/>
      <c r="S50" s="38"/>
      <c r="T50" s="38"/>
      <c r="U50" s="38"/>
    </row>
    <row r="51" hidden="1">
      <c r="A51" s="248">
        <v>6.0</v>
      </c>
      <c r="B51" s="252">
        <v>11.0</v>
      </c>
      <c r="C51" s="38" t="str">
        <f>IFERROR(VLOOKUP(B51,'пр.взв'!$D$6:$Q$32,2,0),"")</f>
        <v/>
      </c>
      <c r="D51" s="38" t="str">
        <f>IFERROR(VLOOKUP(B51,'пр.взв'!$D$6:$Q$32,5,0),"")</f>
        <v/>
      </c>
      <c r="E51" s="247" t="str">
        <f>IFERROR(VLOOKUP(B51,'пр.взв'!$D$6:$Q$32,6,0),"")</f>
        <v/>
      </c>
      <c r="F51" s="38" t="str">
        <f>IFERROR(VLOOKUP(B51,'пр.взв'!$D$6:$Q$32,8,0),"")</f>
        <v/>
      </c>
      <c r="G51" s="38"/>
      <c r="H51" s="40"/>
      <c r="I51" s="40"/>
      <c r="J51" s="38"/>
      <c r="L51" s="249">
        <v>14.0</v>
      </c>
      <c r="M51" s="252">
        <v>12.0</v>
      </c>
      <c r="N51" s="38" t="str">
        <f>IFERROR(VLOOKUP(M51,'пр.взв'!$D$6:$Q$32,2,0),"")</f>
        <v/>
      </c>
      <c r="O51" s="38" t="str">
        <f>IFERROR(VLOOKUP(M51,'пр.взв'!$D$6:$Q$32,5,0),"")</f>
        <v/>
      </c>
      <c r="P51" s="247" t="str">
        <f>IFERROR(VLOOKUP(M51,'пр.взв'!$D$6:$Q$32,6,0),"")</f>
        <v/>
      </c>
      <c r="Q51" s="38" t="str">
        <f>IFERROR(VLOOKUP(M51,'пр.взв'!$D$6:$Q$32,8,0),"")</f>
        <v/>
      </c>
      <c r="R51" s="40"/>
      <c r="S51" s="40"/>
      <c r="T51" s="40"/>
      <c r="U51" s="38"/>
    </row>
    <row r="52" hidden="1">
      <c r="A52" s="73"/>
      <c r="B52" s="253">
        <v>27.0</v>
      </c>
      <c r="C52" s="38" t="str">
        <f>IFERROR(VLOOKUP(B52,'пр.взв'!$D$6:$Q$32,2,0),"")</f>
        <v/>
      </c>
      <c r="D52" s="38" t="str">
        <f>IFERROR(VLOOKUP(B52,'пр.взв'!$D$6:$Q$32,5,0),"")</f>
        <v/>
      </c>
      <c r="E52" s="247" t="str">
        <f>IFERROR(VLOOKUP(B52,'пр.взв'!$D$6:$Q$32,6,0),"")</f>
        <v/>
      </c>
      <c r="F52" s="38" t="str">
        <f>IFERROR(VLOOKUP(B52,'пр.взв'!$D$6:$Q$32,8,0),"")</f>
        <v/>
      </c>
      <c r="G52" s="38"/>
      <c r="H52" s="38"/>
      <c r="I52" s="38"/>
      <c r="J52" s="38"/>
      <c r="L52" s="73"/>
      <c r="M52" s="253">
        <v>28.0</v>
      </c>
      <c r="N52" s="38" t="str">
        <f>IFERROR(VLOOKUP(M52,'пр.взв'!$D$6:$Q$32,2,0),"")</f>
        <v/>
      </c>
      <c r="O52" s="38" t="str">
        <f>IFERROR(VLOOKUP(M52,'пр.взв'!$D$6:$Q$32,5,0),"")</f>
        <v/>
      </c>
      <c r="P52" s="247" t="str">
        <f>IFERROR(VLOOKUP(M52,'пр.взв'!$D$6:$Q$32,6,0),"")</f>
        <v/>
      </c>
      <c r="Q52" s="38" t="str">
        <f>IFERROR(VLOOKUP(M52,'пр.взв'!$D$6:$Q$32,8,0),"")</f>
        <v/>
      </c>
      <c r="R52" s="38"/>
      <c r="S52" s="38"/>
      <c r="T52" s="38"/>
      <c r="U52" s="38"/>
    </row>
    <row r="53" hidden="1">
      <c r="A53" s="248">
        <v>7.0</v>
      </c>
      <c r="B53" s="252">
        <v>7.0</v>
      </c>
      <c r="C53" s="38" t="str">
        <f>IFERROR(VLOOKUP(B53,'пр.взв'!$D$6:$Q$32,2,0),"")</f>
        <v>ХАКИМОВА Елена</v>
      </c>
      <c r="D53" s="38" t="str">
        <f>IFERROR(VLOOKUP(B53,'пр.взв'!$D$6:$Q$32,5,0),"")</f>
        <v>МСМК</v>
      </c>
      <c r="E53" s="247" t="str">
        <f>IFERROR(VLOOKUP(B53,'пр.взв'!$D$6:$Q$32,6,0),"")</f>
        <v>ПФО</v>
      </c>
      <c r="F53" s="38" t="str">
        <f>IFERROR(VLOOKUP(B53,'пр.взв'!$D$6:$Q$32,8,0),"")</f>
        <v>Оренбургская</v>
      </c>
      <c r="G53" s="38"/>
      <c r="H53" s="40"/>
      <c r="I53" s="40"/>
      <c r="J53" s="38"/>
      <c r="L53" s="249">
        <v>15.0</v>
      </c>
      <c r="M53" s="252">
        <v>8.0</v>
      </c>
      <c r="N53" s="38" t="str">
        <f>IFERROR(VLOOKUP(M53,'пр.взв'!$D$6:$Q$32,2,0),"")</f>
        <v>ЧОЛОМБИТЬКО Альбина</v>
      </c>
      <c r="O53" s="38" t="str">
        <f>IFERROR(VLOOKUP(M53,'пр.взв'!$D$6:$Q$32,5,0),"")</f>
        <v>МСМК</v>
      </c>
      <c r="P53" s="247" t="str">
        <f>IFERROR(VLOOKUP(M53,'пр.взв'!$D$6:$Q$32,6,0),"")</f>
        <v>УФО</v>
      </c>
      <c r="Q53" s="38" t="str">
        <f>IFERROR(VLOOKUP(M53,'пр.взв'!$D$6:$Q$32,8,0),"")</f>
        <v>Свердловская</v>
      </c>
      <c r="R53" s="40"/>
      <c r="S53" s="40"/>
      <c r="T53" s="40"/>
      <c r="U53" s="38"/>
    </row>
    <row r="54" hidden="1">
      <c r="A54" s="73"/>
      <c r="B54" s="253">
        <v>23.0</v>
      </c>
      <c r="C54" s="38" t="str">
        <f>IFERROR(VLOOKUP(B54,'пр.взв'!$D$6:$Q$32,2,0),"")</f>
        <v/>
      </c>
      <c r="D54" s="38" t="str">
        <f>IFERROR(VLOOKUP(B54,'пр.взв'!$D$6:$Q$32,5,0),"")</f>
        <v/>
      </c>
      <c r="E54" s="247" t="str">
        <f>IFERROR(VLOOKUP(B54,'пр.взв'!$D$6:$Q$32,6,0),"")</f>
        <v/>
      </c>
      <c r="F54" s="38" t="str">
        <f>IFERROR(VLOOKUP(B54,'пр.взв'!$D$6:$Q$32,8,0),"")</f>
        <v/>
      </c>
      <c r="G54" s="38"/>
      <c r="H54" s="38"/>
      <c r="I54" s="38"/>
      <c r="J54" s="38"/>
      <c r="L54" s="73"/>
      <c r="M54" s="253">
        <v>24.0</v>
      </c>
      <c r="N54" s="38" t="str">
        <f>IFERROR(VLOOKUP(M54,'пр.взв'!$D$6:$Q$32,2,0),"")</f>
        <v/>
      </c>
      <c r="O54" s="38" t="str">
        <f>IFERROR(VLOOKUP(M54,'пр.взв'!$D$6:$Q$32,5,0),"")</f>
        <v/>
      </c>
      <c r="P54" s="247" t="str">
        <f>IFERROR(VLOOKUP(M54,'пр.взв'!$D$6:$Q$32,6,0),"")</f>
        <v/>
      </c>
      <c r="Q54" s="38" t="str">
        <f>IFERROR(VLOOKUP(M54,'пр.взв'!$D$6:$Q$32,8,0),"")</f>
        <v/>
      </c>
      <c r="R54" s="38"/>
      <c r="S54" s="38"/>
      <c r="T54" s="38"/>
      <c r="U54" s="38"/>
    </row>
    <row r="55" hidden="1">
      <c r="A55" s="248">
        <v>8.0</v>
      </c>
      <c r="B55" s="252">
        <v>15.0</v>
      </c>
      <c r="C55" s="38" t="str">
        <f>IFERROR(VLOOKUP(B55,'пр.взв'!$D$6:$Q$32,2,0),"")</f>
        <v/>
      </c>
      <c r="D55" s="38" t="str">
        <f>IFERROR(VLOOKUP(B55,'пр.взв'!$D$6:$Q$32,5,0),"")</f>
        <v/>
      </c>
      <c r="E55" s="247" t="str">
        <f>IFERROR(VLOOKUP(B55,'пр.взв'!$D$6:$Q$32,6,0),"")</f>
        <v/>
      </c>
      <c r="F55" s="38" t="str">
        <f>IFERROR(VLOOKUP(B55,'пр.взв'!$D$6:$Q$32,8,0),"")</f>
        <v/>
      </c>
      <c r="G55" s="38"/>
      <c r="H55" s="40"/>
      <c r="I55" s="40"/>
      <c r="J55" s="38"/>
      <c r="L55" s="249">
        <v>16.0</v>
      </c>
      <c r="M55" s="252">
        <v>16.0</v>
      </c>
      <c r="N55" s="38" t="str">
        <f>IFERROR(VLOOKUP(M55,'пр.взв'!$D$6:$Q$32,2,0),"")</f>
        <v/>
      </c>
      <c r="O55" s="38" t="str">
        <f>IFERROR(VLOOKUP(M55,'пр.взв'!$D$6:$Q$32,5,0),"")</f>
        <v/>
      </c>
      <c r="P55" s="247" t="str">
        <f>IFERROR(VLOOKUP(M55,'пр.взв'!$D$6:$Q$32,6,0),"")</f>
        <v/>
      </c>
      <c r="Q55" s="38" t="str">
        <f>IFERROR(VLOOKUP(M55,'пр.взв'!$D$6:$Q$32,8,0),"")</f>
        <v/>
      </c>
      <c r="R55" s="40"/>
      <c r="S55" s="40"/>
      <c r="T55" s="40"/>
      <c r="U55" s="38"/>
    </row>
    <row r="56" hidden="1">
      <c r="A56" s="73"/>
      <c r="B56" s="253">
        <v>31.0</v>
      </c>
      <c r="C56" s="38" t="str">
        <f>IFERROR(VLOOKUP(B56,'пр.взв'!$D$6:$Q$32,2,0),"")</f>
        <v/>
      </c>
      <c r="D56" s="38" t="str">
        <f>IFERROR(VLOOKUP(B56,'пр.взв'!$D$6:$Q$32,5,0),"")</f>
        <v/>
      </c>
      <c r="E56" s="247" t="str">
        <f>IFERROR(VLOOKUP(B56,'пр.взв'!$D$6:$Q$32,6,0),"")</f>
        <v/>
      </c>
      <c r="F56" s="38" t="str">
        <f>IFERROR(VLOOKUP(B56,'пр.взв'!$D$6:$Q$32,8,0),"")</f>
        <v/>
      </c>
      <c r="G56" s="38"/>
      <c r="H56" s="38"/>
      <c r="I56" s="38"/>
      <c r="J56" s="38"/>
      <c r="L56" s="73"/>
      <c r="M56" s="253">
        <v>32.0</v>
      </c>
      <c r="N56" s="38" t="str">
        <f>IFERROR(VLOOKUP(M56,'пр.взв'!$D$6:$Q$32,2,0),"")</f>
        <v/>
      </c>
      <c r="O56" s="38" t="str">
        <f>IFERROR(VLOOKUP(M56,'пр.взв'!$D$6:$Q$32,5,0),"")</f>
        <v/>
      </c>
      <c r="P56" s="247" t="str">
        <f>IFERROR(VLOOKUP(M56,'пр.взв'!$D$6:$Q$32,6,0),"")</f>
        <v/>
      </c>
      <c r="Q56" s="38" t="str">
        <f>IFERROR(VLOOKUP(M56,'пр.взв'!$D$6:$Q$32,8,0),"")</f>
        <v/>
      </c>
      <c r="R56" s="38"/>
      <c r="S56" s="38"/>
      <c r="T56" s="38"/>
      <c r="U56" s="38"/>
    </row>
    <row r="57" hidden="1">
      <c r="A57" s="38"/>
      <c r="B57" s="238" t="s">
        <v>9</v>
      </c>
      <c r="C57" s="232" t="s">
        <v>116</v>
      </c>
      <c r="D57" s="233" t="s">
        <v>102</v>
      </c>
      <c r="E57" s="234"/>
      <c r="F57" s="235" t="s">
        <v>102</v>
      </c>
      <c r="G57" s="236" t="str">
        <f>G3</f>
        <v>В.к.  80+  кг</v>
      </c>
      <c r="H57" s="232"/>
      <c r="I57" s="232"/>
      <c r="J57" s="232"/>
      <c r="L57" s="232"/>
      <c r="M57" s="238" t="s">
        <v>9</v>
      </c>
      <c r="N57" s="232" t="s">
        <v>117</v>
      </c>
      <c r="O57" s="233" t="s">
        <v>102</v>
      </c>
      <c r="P57" s="234"/>
      <c r="Q57" s="235" t="s">
        <v>102</v>
      </c>
      <c r="R57" s="238" t="str">
        <f>G57</f>
        <v>В.к.  80+  кг</v>
      </c>
      <c r="S57" s="232"/>
      <c r="T57" s="232"/>
      <c r="U57" s="232"/>
    </row>
    <row r="58" hidden="1">
      <c r="A58" s="254" t="s">
        <v>103</v>
      </c>
      <c r="B58" s="255" t="s">
        <v>9</v>
      </c>
      <c r="C58" s="256" t="s">
        <v>10</v>
      </c>
      <c r="D58" s="257" t="s">
        <v>104</v>
      </c>
      <c r="E58" s="258" t="s">
        <v>115</v>
      </c>
      <c r="F58" s="66"/>
      <c r="G58" s="259" t="s">
        <v>106</v>
      </c>
      <c r="H58" s="260" t="s">
        <v>107</v>
      </c>
      <c r="I58" s="259" t="s">
        <v>108</v>
      </c>
      <c r="J58" s="260" t="s">
        <v>109</v>
      </c>
      <c r="L58" s="254" t="s">
        <v>103</v>
      </c>
      <c r="M58" s="255"/>
      <c r="N58" s="256" t="s">
        <v>10</v>
      </c>
      <c r="O58" s="257" t="s">
        <v>104</v>
      </c>
      <c r="P58" s="258" t="s">
        <v>115</v>
      </c>
      <c r="Q58" s="66"/>
      <c r="R58" s="260" t="s">
        <v>106</v>
      </c>
      <c r="S58" s="260" t="s">
        <v>107</v>
      </c>
      <c r="T58" s="260" t="s">
        <v>108</v>
      </c>
      <c r="U58" s="260" t="s">
        <v>109</v>
      </c>
    </row>
    <row r="59" hidden="1">
      <c r="A59" s="73"/>
      <c r="B59" s="73"/>
      <c r="C59" s="73"/>
      <c r="D59" s="73"/>
      <c r="E59" s="74"/>
      <c r="F59" s="75"/>
      <c r="G59" s="73"/>
      <c r="H59" s="73"/>
      <c r="I59" s="73"/>
      <c r="J59" s="73"/>
      <c r="L59" s="73"/>
      <c r="M59" s="73"/>
      <c r="N59" s="73"/>
      <c r="O59" s="73"/>
      <c r="P59" s="74"/>
      <c r="Q59" s="75"/>
      <c r="R59" s="73"/>
      <c r="S59" s="73"/>
      <c r="T59" s="73"/>
      <c r="U59" s="73"/>
    </row>
    <row r="60">
      <c r="A60" s="248">
        <v>1.0</v>
      </c>
      <c r="B60" s="252">
        <v>1.0</v>
      </c>
      <c r="C60" s="38" t="str">
        <f>IFERROR(VLOOKUP(B60,'пр.взв'!$D$6:$Q$32,2,0),"")</f>
        <v>ГАСПАРЯН Анжела</v>
      </c>
      <c r="D60" s="38" t="str">
        <f>IFERROR(VLOOKUP(B60,'пр.взв'!$D$6:$Q$32,5,0),"")</f>
        <v>МСМК</v>
      </c>
      <c r="E60" s="247" t="str">
        <f>IFERROR(VLOOKUP(B60,'пр.взв'!$D$6:$Q$32,6,0),"")</f>
        <v>СЗФО</v>
      </c>
      <c r="F60" s="38" t="str">
        <f>IFERROR(VLOOKUP(B60,'пр.взв'!$D$6:$Q$32,8,0),"")</f>
        <v>Калининградская</v>
      </c>
      <c r="G60" s="38"/>
      <c r="H60" s="40"/>
      <c r="I60" s="40"/>
      <c r="J60" s="38"/>
      <c r="L60" s="249">
        <v>5.0</v>
      </c>
      <c r="M60" s="252">
        <v>2.0</v>
      </c>
      <c r="N60" s="38" t="str">
        <f>IFERROR(VLOOKUP(M60,'пр.взв'!$D$6:$Q$32,2,0),"")</f>
        <v>АЗИЗОВА Гюльназ</v>
      </c>
      <c r="O60" s="38" t="str">
        <f>IFERROR(VLOOKUP(M60,'пр.взв'!$D$6:$Q$32,5,0),"")</f>
        <v>КМС</v>
      </c>
      <c r="P60" s="247" t="str">
        <f>IFERROR(VLOOKUP(M60,'пр.взв'!$D$6:$Q$32,6,0),"")</f>
        <v>МОС</v>
      </c>
      <c r="Q60" s="38" t="str">
        <f>IFERROR(VLOOKUP(M60,'пр.взв'!$D$6:$Q$32,8,0),"")</f>
        <v>Москва</v>
      </c>
      <c r="R60" s="40"/>
      <c r="S60" s="40"/>
      <c r="T60" s="40"/>
      <c r="U60" s="38"/>
    </row>
    <row r="61">
      <c r="A61" s="73"/>
      <c r="B61" s="253">
        <v>9.0</v>
      </c>
      <c r="C61" s="38" t="str">
        <f>IFERROR(VLOOKUP(B61,'пр.взв'!$D$6:$Q$32,2,0),"")</f>
        <v>ГЕРАСИМОВА Виктория</v>
      </c>
      <c r="D61" s="38" t="str">
        <f>IFERROR(VLOOKUP(B61,'пр.взв'!$D$6:$Q$32,5,0),"")</f>
        <v>КМС</v>
      </c>
      <c r="E61" s="247" t="str">
        <f>IFERROR(VLOOKUP(B61,'пр.взв'!$D$6:$Q$32,6,0),"")</f>
        <v>УФО</v>
      </c>
      <c r="F61" s="38" t="str">
        <f>IFERROR(VLOOKUP(B61,'пр.взв'!$D$6:$Q$32,8,0),"")</f>
        <v>Свердловская</v>
      </c>
      <c r="G61" s="38"/>
      <c r="H61" s="38"/>
      <c r="I61" s="38"/>
      <c r="J61" s="38"/>
      <c r="L61" s="73"/>
      <c r="M61" s="253">
        <v>10.0</v>
      </c>
      <c r="N61" s="38" t="str">
        <f>IFERROR(VLOOKUP(M61,'пр.взв'!$D$6:$Q$32,2,0),"")</f>
        <v/>
      </c>
      <c r="O61" s="38" t="str">
        <f>IFERROR(VLOOKUP(M61,'пр.взв'!$D$6:$Q$32,5,0),"")</f>
        <v/>
      </c>
      <c r="P61" s="247" t="str">
        <f>IFERROR(VLOOKUP(M61,'пр.взв'!$D$6:$Q$32,6,0),"")</f>
        <v/>
      </c>
      <c r="Q61" s="38" t="str">
        <f>IFERROR(VLOOKUP(M61,'пр.взв'!$D$6:$Q$32,8,0),"")</f>
        <v/>
      </c>
      <c r="R61" s="38"/>
      <c r="S61" s="38"/>
      <c r="T61" s="38"/>
      <c r="U61" s="38"/>
    </row>
    <row r="62">
      <c r="A62" s="248">
        <v>2.0</v>
      </c>
      <c r="B62" s="252">
        <v>5.0</v>
      </c>
      <c r="C62" s="38" t="str">
        <f>IFERROR(VLOOKUP(B62,'пр.взв'!$D$6:$Q$32,2,0),"")</f>
        <v>САВЕЛЬЕВА Елизавета</v>
      </c>
      <c r="D62" s="38" t="str">
        <f>IFERROR(VLOOKUP(B62,'пр.взв'!$D$6:$Q$32,5,0),"")</f>
        <v>КМС</v>
      </c>
      <c r="E62" s="247" t="str">
        <f>IFERROR(VLOOKUP(B62,'пр.взв'!$D$6:$Q$32,6,0),"")</f>
        <v>ПФО</v>
      </c>
      <c r="F62" s="38" t="str">
        <f>IFERROR(VLOOKUP(B62,'пр.взв'!$D$6:$Q$32,8,0),"")</f>
        <v>Оренбургская</v>
      </c>
      <c r="G62" s="38"/>
      <c r="H62" s="40"/>
      <c r="I62" s="40"/>
      <c r="J62" s="38"/>
      <c r="L62" s="249">
        <v>6.0</v>
      </c>
      <c r="M62" s="252">
        <v>6.0</v>
      </c>
      <c r="N62" s="38" t="str">
        <f>IFERROR(VLOOKUP(M62,'пр.взв'!$D$6:$Q$32,2,0),"")</f>
        <v>КУСАНОВА Жанара</v>
      </c>
      <c r="O62" s="38" t="str">
        <f>IFERROR(VLOOKUP(M62,'пр.взв'!$D$6:$Q$32,5,0),"")</f>
        <v>МС</v>
      </c>
      <c r="P62" s="247" t="str">
        <f>IFERROR(VLOOKUP(M62,'пр.взв'!$D$6:$Q$32,6,0),"")</f>
        <v>ПФО</v>
      </c>
      <c r="Q62" s="38" t="str">
        <f>IFERROR(VLOOKUP(M62,'пр.взв'!$D$6:$Q$32,8,0),"")</f>
        <v>Оренбургская</v>
      </c>
      <c r="R62" s="40"/>
      <c r="S62" s="40"/>
      <c r="T62" s="40"/>
      <c r="U62" s="38"/>
    </row>
    <row r="63">
      <c r="A63" s="73"/>
      <c r="B63" s="253">
        <v>13.0</v>
      </c>
      <c r="C63" s="38" t="str">
        <f>IFERROR(VLOOKUP(B63,'пр.взв'!$D$6:$Q$32,2,0),"")</f>
        <v/>
      </c>
      <c r="D63" s="38" t="str">
        <f>IFERROR(VLOOKUP(B63,'пр.взв'!$D$6:$Q$32,5,0),"")</f>
        <v/>
      </c>
      <c r="E63" s="247" t="str">
        <f>IFERROR(VLOOKUP(B63,'пр.взв'!$D$6:$Q$32,6,0),"")</f>
        <v/>
      </c>
      <c r="F63" s="38" t="str">
        <f>IFERROR(VLOOKUP(B63,'пр.взв'!$D$6:$Q$32,8,0),"")</f>
        <v/>
      </c>
      <c r="G63" s="38"/>
      <c r="H63" s="38"/>
      <c r="I63" s="38"/>
      <c r="J63" s="38"/>
      <c r="L63" s="73"/>
      <c r="M63" s="253">
        <v>14.0</v>
      </c>
      <c r="N63" s="38" t="str">
        <f>IFERROR(VLOOKUP(M63,'пр.взв'!$D$6:$Q$32,2,0),"")</f>
        <v/>
      </c>
      <c r="O63" s="38" t="str">
        <f>IFERROR(VLOOKUP(M63,'пр.взв'!$D$6:$Q$32,5,0),"")</f>
        <v/>
      </c>
      <c r="P63" s="247" t="str">
        <f>IFERROR(VLOOKUP(M63,'пр.взв'!$D$6:$Q$32,6,0),"")</f>
        <v/>
      </c>
      <c r="Q63" s="38" t="str">
        <f>IFERROR(VLOOKUP(M63,'пр.взв'!$D$6:$Q$32,8,0),"")</f>
        <v/>
      </c>
      <c r="R63" s="38"/>
      <c r="S63" s="38"/>
      <c r="T63" s="38"/>
      <c r="U63" s="38"/>
    </row>
    <row r="64">
      <c r="A64" s="248">
        <v>3.0</v>
      </c>
      <c r="B64" s="252">
        <v>3.0</v>
      </c>
      <c r="C64" s="38" t="str">
        <f>IFERROR(VLOOKUP(B64,'пр.взв'!$D$6:$Q$32,2,0),"")</f>
        <v>МИХЕЕВА Ольга</v>
      </c>
      <c r="D64" s="38" t="str">
        <f>IFERROR(VLOOKUP(B64,'пр.взв'!$D$6:$Q$32,5,0),"")</f>
        <v>МС</v>
      </c>
      <c r="E64" s="247" t="str">
        <f>IFERROR(VLOOKUP(B64,'пр.взв'!$D$6:$Q$32,6,0),"")</f>
        <v>УФО</v>
      </c>
      <c r="F64" s="38" t="str">
        <f>IFERROR(VLOOKUP(B64,'пр.взв'!$D$6:$Q$32,8,0),"")</f>
        <v>Свердловская</v>
      </c>
      <c r="G64" s="38"/>
      <c r="H64" s="40"/>
      <c r="I64" s="40"/>
      <c r="J64" s="38"/>
      <c r="L64" s="249">
        <v>7.0</v>
      </c>
      <c r="M64" s="252">
        <v>4.0</v>
      </c>
      <c r="N64" s="38" t="str">
        <f>IFERROR(VLOOKUP(M64,'пр.взв'!$D$6:$Q$32,2,0),"")</f>
        <v>БАЯЗИТОВА Лаура</v>
      </c>
      <c r="O64" s="38" t="str">
        <f>IFERROR(VLOOKUP(M64,'пр.взв'!$D$6:$Q$32,5,0),"")</f>
        <v>КМС</v>
      </c>
      <c r="P64" s="247" t="str">
        <f>IFERROR(VLOOKUP(M64,'пр.взв'!$D$6:$Q$32,6,0),"")</f>
        <v>УФО</v>
      </c>
      <c r="Q64" s="38" t="str">
        <f>IFERROR(VLOOKUP(M64,'пр.взв'!$D$6:$Q$32,8,0),"")</f>
        <v>Тюменская</v>
      </c>
      <c r="R64" s="40"/>
      <c r="S64" s="40"/>
      <c r="T64" s="40"/>
      <c r="U64" s="38"/>
    </row>
    <row r="65">
      <c r="A65" s="73"/>
      <c r="B65" s="253">
        <v>11.0</v>
      </c>
      <c r="C65" s="38" t="str">
        <f>IFERROR(VLOOKUP(B65,'пр.взв'!$D$6:$Q$32,2,0),"")</f>
        <v/>
      </c>
      <c r="D65" s="38" t="str">
        <f>IFERROR(VLOOKUP(B65,'пр.взв'!$D$6:$Q$32,5,0),"")</f>
        <v/>
      </c>
      <c r="E65" s="247" t="str">
        <f>IFERROR(VLOOKUP(B65,'пр.взв'!$D$6:$Q$32,6,0),"")</f>
        <v/>
      </c>
      <c r="F65" s="38" t="str">
        <f>IFERROR(VLOOKUP(B65,'пр.взв'!$D$6:$Q$32,8,0),"")</f>
        <v/>
      </c>
      <c r="G65" s="38"/>
      <c r="H65" s="38"/>
      <c r="I65" s="38"/>
      <c r="J65" s="38"/>
      <c r="L65" s="73"/>
      <c r="M65" s="253">
        <v>12.0</v>
      </c>
      <c r="N65" s="38" t="str">
        <f>IFERROR(VLOOKUP(M65,'пр.взв'!$D$6:$Q$32,2,0),"")</f>
        <v/>
      </c>
      <c r="O65" s="38" t="str">
        <f>IFERROR(VLOOKUP(M65,'пр.взв'!$D$6:$Q$32,5,0),"")</f>
        <v/>
      </c>
      <c r="P65" s="247" t="str">
        <f>IFERROR(VLOOKUP(M65,'пр.взв'!$D$6:$Q$32,6,0),"")</f>
        <v/>
      </c>
      <c r="Q65" s="38" t="str">
        <f>IFERROR(VLOOKUP(M65,'пр.взв'!$D$6:$Q$32,8,0),"")</f>
        <v/>
      </c>
      <c r="R65" s="38"/>
      <c r="S65" s="38"/>
      <c r="T65" s="38"/>
      <c r="U65" s="38"/>
    </row>
    <row r="66">
      <c r="A66" s="248">
        <v>4.0</v>
      </c>
      <c r="B66" s="252">
        <v>7.0</v>
      </c>
      <c r="C66" s="38" t="str">
        <f>IFERROR(VLOOKUP(B66,'пр.взв'!$D$6:$Q$32,2,0),"")</f>
        <v>ХАКИМОВА Елена</v>
      </c>
      <c r="D66" s="38" t="str">
        <f>IFERROR(VLOOKUP(B66,'пр.взв'!$D$6:$Q$32,5,0),"")</f>
        <v>МСМК</v>
      </c>
      <c r="E66" s="247" t="str">
        <f>IFERROR(VLOOKUP(B66,'пр.взв'!$D$6:$Q$32,6,0),"")</f>
        <v>ПФО</v>
      </c>
      <c r="F66" s="38" t="str">
        <f>IFERROR(VLOOKUP(B66,'пр.взв'!$D$6:$Q$32,8,0),"")</f>
        <v>Оренбургская</v>
      </c>
      <c r="G66" s="38"/>
      <c r="H66" s="40"/>
      <c r="I66" s="40"/>
      <c r="J66" s="38"/>
      <c r="L66" s="249">
        <v>8.0</v>
      </c>
      <c r="M66" s="252">
        <v>8.0</v>
      </c>
      <c r="N66" s="38" t="str">
        <f>IFERROR(VLOOKUP(M66,'пр.взв'!$D$6:$Q$32,2,0),"")</f>
        <v>ЧОЛОМБИТЬКО Альбина</v>
      </c>
      <c r="O66" s="38" t="str">
        <f>IFERROR(VLOOKUP(M66,'пр.взв'!$D$6:$Q$32,5,0),"")</f>
        <v>МСМК</v>
      </c>
      <c r="P66" s="247" t="str">
        <f>IFERROR(VLOOKUP(M66,'пр.взв'!$D$6:$Q$32,6,0),"")</f>
        <v>УФО</v>
      </c>
      <c r="Q66" s="38" t="str">
        <f>IFERROR(VLOOKUP(M66,'пр.взв'!$D$6:$Q$32,8,0),"")</f>
        <v>Свердловская</v>
      </c>
      <c r="R66" s="40"/>
      <c r="S66" s="40"/>
      <c r="T66" s="40"/>
      <c r="U66" s="38"/>
    </row>
    <row r="67">
      <c r="A67" s="73"/>
      <c r="B67" s="253">
        <v>15.0</v>
      </c>
      <c r="C67" s="38" t="str">
        <f>IFERROR(VLOOKUP(B67,'пр.взв'!$D$6:$Q$32,2,0),"")</f>
        <v/>
      </c>
      <c r="D67" s="38" t="str">
        <f>IFERROR(VLOOKUP(B67,'пр.взв'!$D$6:$Q$32,5,0),"")</f>
        <v/>
      </c>
      <c r="E67" s="247" t="str">
        <f>IFERROR(VLOOKUP(B67,'пр.взв'!$D$6:$Q$32,6,0),"")</f>
        <v/>
      </c>
      <c r="F67" s="38" t="str">
        <f>IFERROR(VLOOKUP(B67,'пр.взв'!$D$6:$Q$32,8,0),"")</f>
        <v/>
      </c>
      <c r="G67" s="38"/>
      <c r="H67" s="38"/>
      <c r="I67" s="38"/>
      <c r="J67" s="38"/>
      <c r="L67" s="73"/>
      <c r="M67" s="253">
        <v>16.0</v>
      </c>
      <c r="N67" s="38" t="str">
        <f>IFERROR(VLOOKUP(M67,'пр.взв'!$D$6:$Q$32,2,0),"")</f>
        <v/>
      </c>
      <c r="O67" s="38" t="str">
        <f>IFERROR(VLOOKUP(M67,'пр.взв'!$D$6:$Q$32,5,0),"")</f>
        <v/>
      </c>
      <c r="P67" s="247" t="str">
        <f>IFERROR(VLOOKUP(M67,'пр.взв'!$D$6:$Q$32,6,0),"")</f>
        <v/>
      </c>
      <c r="Q67" s="38" t="str">
        <f>IFERROR(VLOOKUP(M67,'пр.взв'!$D$6:$Q$32,8,0),"")</f>
        <v/>
      </c>
      <c r="R67" s="38"/>
      <c r="S67" s="38"/>
      <c r="T67" s="38"/>
      <c r="U67" s="38"/>
    </row>
    <row r="68">
      <c r="A68" s="38"/>
      <c r="B68" s="236" t="s">
        <v>100</v>
      </c>
      <c r="C68" s="232" t="s">
        <v>101</v>
      </c>
      <c r="D68" s="233" t="s">
        <v>110</v>
      </c>
      <c r="E68" s="234"/>
      <c r="F68" s="235" t="s">
        <v>110</v>
      </c>
      <c r="G68" s="236" t="str">
        <f>G57</f>
        <v>В.к.  80+  кг</v>
      </c>
      <c r="H68" s="232"/>
      <c r="I68" s="232"/>
      <c r="J68" s="232"/>
      <c r="L68" s="232"/>
      <c r="M68" s="236" t="s">
        <v>118</v>
      </c>
      <c r="N68" s="233" t="s">
        <v>101</v>
      </c>
      <c r="O68" s="233" t="s">
        <v>110</v>
      </c>
      <c r="P68" s="234" t="s">
        <v>110</v>
      </c>
      <c r="Q68" s="237"/>
      <c r="R68" s="238" t="str">
        <f>G68</f>
        <v>В.к.  80+  кг</v>
      </c>
      <c r="S68" s="232"/>
      <c r="T68" s="232"/>
      <c r="U68" s="232"/>
    </row>
    <row r="69">
      <c r="A69" s="254" t="s">
        <v>103</v>
      </c>
      <c r="B69" s="255" t="s">
        <v>9</v>
      </c>
      <c r="C69" s="259" t="s">
        <v>10</v>
      </c>
      <c r="D69" s="261" t="s">
        <v>104</v>
      </c>
      <c r="E69" s="258" t="s">
        <v>105</v>
      </c>
      <c r="F69" s="66"/>
      <c r="G69" s="259" t="s">
        <v>106</v>
      </c>
      <c r="H69" s="260" t="s">
        <v>107</v>
      </c>
      <c r="I69" s="259" t="s">
        <v>108</v>
      </c>
      <c r="J69" s="260" t="s">
        <v>109</v>
      </c>
      <c r="L69" s="254" t="s">
        <v>103</v>
      </c>
      <c r="M69" s="255" t="s">
        <v>9</v>
      </c>
      <c r="N69" s="259" t="s">
        <v>10</v>
      </c>
      <c r="O69" s="261" t="s">
        <v>104</v>
      </c>
      <c r="P69" s="262" t="s">
        <v>105</v>
      </c>
      <c r="Q69" s="66"/>
      <c r="R69" s="260" t="s">
        <v>106</v>
      </c>
      <c r="S69" s="260" t="s">
        <v>107</v>
      </c>
      <c r="T69" s="260" t="s">
        <v>108</v>
      </c>
      <c r="U69" s="260" t="s">
        <v>109</v>
      </c>
    </row>
    <row r="70">
      <c r="A70" s="73"/>
      <c r="B70" s="73"/>
      <c r="C70" s="73"/>
      <c r="D70" s="73"/>
      <c r="E70" s="74"/>
      <c r="F70" s="75"/>
      <c r="G70" s="73"/>
      <c r="H70" s="73"/>
      <c r="I70" s="73"/>
      <c r="J70" s="73"/>
      <c r="L70" s="73"/>
      <c r="M70" s="73"/>
      <c r="N70" s="73"/>
      <c r="O70" s="73"/>
      <c r="P70" s="74"/>
      <c r="Q70" s="75"/>
      <c r="R70" s="73"/>
      <c r="S70" s="73"/>
      <c r="T70" s="73"/>
      <c r="U70" s="73"/>
    </row>
    <row r="71">
      <c r="A71" s="248">
        <v>1.0</v>
      </c>
      <c r="B71" s="252" t="str">
        <f>'пр.хода'!F8</f>
        <v/>
      </c>
      <c r="C71" s="38" t="str">
        <f>IFERROR(VLOOKUP(B71,'пр.взв'!$D$6:$Q$32,2,0),"")</f>
        <v/>
      </c>
      <c r="D71" s="38" t="str">
        <f>IFERROR(VLOOKUP(B71,'пр.взв'!$D$6:$Q$32,5,0),"")</f>
        <v/>
      </c>
      <c r="E71" s="247" t="str">
        <f>IFERROR(VLOOKUP(B71,'пр.взв'!$D$6:$Q$32,6,0),"")</f>
        <v/>
      </c>
      <c r="F71" s="38" t="str">
        <f>IFERROR(VLOOKUP(B71,'пр.взв'!$D$6:$Q$32,8,0),"")</f>
        <v/>
      </c>
      <c r="G71" s="38"/>
      <c r="H71" s="40"/>
      <c r="I71" s="40"/>
      <c r="J71" s="38"/>
      <c r="L71" s="249">
        <v>3.0</v>
      </c>
      <c r="M71" s="252">
        <f>'пр.хода'!X8</f>
        <v>2</v>
      </c>
      <c r="N71" s="38" t="str">
        <f>IFERROR(VLOOKUP(M71,'пр.взв'!$D$6:$Q$32,2,0),"")</f>
        <v>АЗИЗОВА Гюльназ</v>
      </c>
      <c r="O71" s="38" t="str">
        <f>IFERROR(VLOOKUP(M71,'пр.взв'!$D$6:$Q$32,5,0),"")</f>
        <v>КМС</v>
      </c>
      <c r="P71" s="247" t="str">
        <f>IFERROR(VLOOKUP(M71,'пр.взв'!$D$6:$Q$32,6,0),"")</f>
        <v>МОС</v>
      </c>
      <c r="Q71" s="38" t="str">
        <f>IFERROR(VLOOKUP(M71,'пр.взв'!$D$6:$Q$32,8,0),"")</f>
        <v>Москва</v>
      </c>
      <c r="R71" s="40"/>
      <c r="S71" s="40"/>
      <c r="T71" s="40"/>
      <c r="U71" s="38"/>
    </row>
    <row r="72">
      <c r="A72" s="73"/>
      <c r="B72" s="253">
        <f>'пр.хода'!F12</f>
        <v>5</v>
      </c>
      <c r="C72" s="38" t="str">
        <f>IFERROR(VLOOKUP(B72,'пр.взв'!$D$6:$Q$32,2,0),"")</f>
        <v>САВЕЛЬЕВА Елизавета</v>
      </c>
      <c r="D72" s="38" t="str">
        <f>IFERROR(VLOOKUP(B72,'пр.взв'!$D$6:$Q$32,5,0),"")</f>
        <v>КМС</v>
      </c>
      <c r="E72" s="247" t="str">
        <f>IFERROR(VLOOKUP(B72,'пр.взв'!$D$6:$Q$32,6,0),"")</f>
        <v>ПФО</v>
      </c>
      <c r="F72" s="38" t="str">
        <f>IFERROR(VLOOKUP(B72,'пр.взв'!$D$6:$Q$32,8,0),"")</f>
        <v>Оренбургская</v>
      </c>
      <c r="G72" s="38"/>
      <c r="H72" s="38"/>
      <c r="I72" s="38"/>
      <c r="J72" s="38"/>
      <c r="L72" s="73"/>
      <c r="M72" s="253">
        <f>'пр.хода'!X12</f>
        <v>6</v>
      </c>
      <c r="N72" s="38" t="str">
        <f>IFERROR(VLOOKUP(M72,'пр.взв'!$D$6:$Q$32,2,0),"")</f>
        <v>КУСАНОВА Жанара</v>
      </c>
      <c r="O72" s="38" t="str">
        <f>IFERROR(VLOOKUP(M72,'пр.взв'!$D$6:$Q$32,5,0),"")</f>
        <v>МС</v>
      </c>
      <c r="P72" s="247" t="str">
        <f>IFERROR(VLOOKUP(M72,'пр.взв'!$D$6:$Q$32,6,0),"")</f>
        <v>ПФО</v>
      </c>
      <c r="Q72" s="38" t="str">
        <f>IFERROR(VLOOKUP(M72,'пр.взв'!$D$6:$Q$32,8,0),"")</f>
        <v>Оренбургская</v>
      </c>
      <c r="R72" s="38"/>
      <c r="S72" s="38"/>
      <c r="T72" s="38"/>
      <c r="U72" s="38"/>
    </row>
    <row r="73">
      <c r="A73" s="248">
        <v>2.0</v>
      </c>
      <c r="B73" s="252">
        <f>'пр.хода'!F16</f>
        <v>3</v>
      </c>
      <c r="C73" s="38" t="str">
        <f>IFERROR(VLOOKUP(B73,'пр.взв'!$D$6:$Q$32,2,0),"")</f>
        <v>МИХЕЕВА Ольга</v>
      </c>
      <c r="D73" s="38" t="str">
        <f>IFERROR(VLOOKUP(B73,'пр.взв'!$D$6:$Q$32,5,0),"")</f>
        <v>МС</v>
      </c>
      <c r="E73" s="247" t="str">
        <f>IFERROR(VLOOKUP(B73,'пр.взв'!$D$6:$Q$32,6,0),"")</f>
        <v>УФО</v>
      </c>
      <c r="F73" s="38" t="str">
        <f>IFERROR(VLOOKUP(B73,'пр.взв'!$D$6:$Q$32,8,0),"")</f>
        <v>Свердловская</v>
      </c>
      <c r="G73" s="38"/>
      <c r="H73" s="40"/>
      <c r="I73" s="40"/>
      <c r="J73" s="38"/>
      <c r="L73" s="249">
        <v>4.0</v>
      </c>
      <c r="M73" s="252">
        <f>'пр.хода'!X16</f>
        <v>4</v>
      </c>
      <c r="N73" s="38" t="str">
        <f>IFERROR(VLOOKUP(M73,'пр.взв'!$D$6:$Q$32,2,0),"")</f>
        <v>БАЯЗИТОВА Лаура</v>
      </c>
      <c r="O73" s="38" t="str">
        <f>IFERROR(VLOOKUP(M73,'пр.взв'!$D$6:$Q$32,5,0),"")</f>
        <v>КМС</v>
      </c>
      <c r="P73" s="247" t="str">
        <f>IFERROR(VLOOKUP(M73,'пр.взв'!$D$6:$Q$32,6,0),"")</f>
        <v>УФО</v>
      </c>
      <c r="Q73" s="38" t="str">
        <f>IFERROR(VLOOKUP(M73,'пр.взв'!$D$6:$Q$32,8,0),"")</f>
        <v>Тюменская</v>
      </c>
      <c r="R73" s="40"/>
      <c r="S73" s="40"/>
      <c r="T73" s="40"/>
      <c r="U73" s="38"/>
    </row>
    <row r="74">
      <c r="A74" s="73"/>
      <c r="B74" s="253">
        <f>'пр.хода'!F20</f>
        <v>7</v>
      </c>
      <c r="C74" s="38" t="str">
        <f>IFERROR(VLOOKUP(B74,'пр.взв'!$D$6:$Q$32,2,0),"")</f>
        <v>ХАКИМОВА Елена</v>
      </c>
      <c r="D74" s="38" t="str">
        <f>IFERROR(VLOOKUP(B74,'пр.взв'!$D$6:$Q$32,5,0),"")</f>
        <v>МСМК</v>
      </c>
      <c r="E74" s="247" t="str">
        <f>IFERROR(VLOOKUP(B74,'пр.взв'!$D$6:$Q$32,6,0),"")</f>
        <v>ПФО</v>
      </c>
      <c r="F74" s="38" t="str">
        <f>IFERROR(VLOOKUP(B74,'пр.взв'!$D$6:$Q$32,8,0),"")</f>
        <v>Оренбургская</v>
      </c>
      <c r="G74" s="38"/>
      <c r="H74" s="38"/>
      <c r="I74" s="38"/>
      <c r="J74" s="38"/>
      <c r="L74" s="73"/>
      <c r="M74" s="253">
        <f>'пр.хода'!X20</f>
        <v>8</v>
      </c>
      <c r="N74" s="38" t="str">
        <f>IFERROR(VLOOKUP(M74,'пр.взв'!$D$6:$Q$32,2,0),"")</f>
        <v>ЧОЛОМБИТЬКО Альбина</v>
      </c>
      <c r="O74" s="38" t="str">
        <f>IFERROR(VLOOKUP(M74,'пр.взв'!$D$6:$Q$32,5,0),"")</f>
        <v>МСМК</v>
      </c>
      <c r="P74" s="247" t="str">
        <f>IFERROR(VLOOKUP(M74,'пр.взв'!$D$6:$Q$32,6,0),"")</f>
        <v>УФО</v>
      </c>
      <c r="Q74" s="38" t="str">
        <f>IFERROR(VLOOKUP(M74,'пр.взв'!$D$6:$Q$32,8,0),"")</f>
        <v>Свердловская</v>
      </c>
      <c r="R74" s="38"/>
      <c r="S74" s="38"/>
      <c r="T74" s="38"/>
      <c r="U74" s="38"/>
    </row>
    <row r="75">
      <c r="A75" s="38"/>
      <c r="B75" s="236" t="s">
        <v>100</v>
      </c>
      <c r="C75" s="263" t="s">
        <v>111</v>
      </c>
      <c r="D75" s="40"/>
      <c r="E75" s="234"/>
      <c r="F75" s="40"/>
      <c r="G75" s="264" t="str">
        <f>G68</f>
        <v>В.к.  80+  кг</v>
      </c>
      <c r="H75" s="40"/>
      <c r="I75" s="40"/>
      <c r="J75" s="40"/>
      <c r="L75" s="40"/>
      <c r="M75" s="265" t="s">
        <v>86</v>
      </c>
      <c r="N75" s="263" t="s">
        <v>111</v>
      </c>
      <c r="O75" s="40"/>
      <c r="P75" s="234"/>
      <c r="Q75" s="266"/>
      <c r="R75" s="267" t="str">
        <f>G75</f>
        <v>В.к.  80+  кг</v>
      </c>
      <c r="S75" s="40"/>
      <c r="T75" s="40"/>
      <c r="U75" s="40"/>
    </row>
    <row r="76">
      <c r="A76" s="254" t="s">
        <v>103</v>
      </c>
      <c r="B76" s="255" t="s">
        <v>9</v>
      </c>
      <c r="C76" s="259" t="s">
        <v>10</v>
      </c>
      <c r="D76" s="261" t="s">
        <v>104</v>
      </c>
      <c r="E76" s="258" t="s">
        <v>105</v>
      </c>
      <c r="F76" s="66"/>
      <c r="G76" s="259" t="s">
        <v>106</v>
      </c>
      <c r="H76" s="260" t="s">
        <v>107</v>
      </c>
      <c r="I76" s="259" t="s">
        <v>108</v>
      </c>
      <c r="J76" s="260" t="s">
        <v>109</v>
      </c>
      <c r="L76" s="254" t="s">
        <v>103</v>
      </c>
      <c r="M76" s="255" t="s">
        <v>9</v>
      </c>
      <c r="N76" s="259" t="s">
        <v>10</v>
      </c>
      <c r="O76" s="261" t="s">
        <v>104</v>
      </c>
      <c r="P76" s="262" t="s">
        <v>105</v>
      </c>
      <c r="Q76" s="66"/>
      <c r="R76" s="260" t="s">
        <v>106</v>
      </c>
      <c r="S76" s="260" t="s">
        <v>107</v>
      </c>
      <c r="T76" s="260" t="s">
        <v>108</v>
      </c>
      <c r="U76" s="260" t="s">
        <v>109</v>
      </c>
    </row>
    <row r="77">
      <c r="A77" s="73"/>
      <c r="B77" s="73"/>
      <c r="C77" s="73"/>
      <c r="D77" s="73"/>
      <c r="E77" s="74"/>
      <c r="F77" s="75"/>
      <c r="G77" s="73"/>
      <c r="H77" s="73"/>
      <c r="I77" s="73"/>
      <c r="J77" s="73"/>
      <c r="L77" s="73"/>
      <c r="M77" s="73"/>
      <c r="N77" s="73"/>
      <c r="O77" s="73"/>
      <c r="P77" s="74"/>
      <c r="Q77" s="75"/>
      <c r="R77" s="73"/>
      <c r="S77" s="73"/>
      <c r="T77" s="73"/>
      <c r="U77" s="73"/>
    </row>
    <row r="78">
      <c r="A78" s="248">
        <v>1.0</v>
      </c>
      <c r="B78" s="252" t="str">
        <f>'пр.хода'!H10</f>
        <v/>
      </c>
      <c r="C78" s="38" t="str">
        <f>IFERROR(VLOOKUP(B78,'пр.взв'!$D$6:$Q$32,2,0),"")</f>
        <v/>
      </c>
      <c r="D78" s="38" t="str">
        <f>IFERROR(VLOOKUP(B78,'пр.взв'!$D$6:$Q$32,5,0),"")</f>
        <v/>
      </c>
      <c r="E78" s="247" t="str">
        <f>IFERROR(VLOOKUP(B78,'пр.взв'!$D$6:$Q$32,6,0),"")</f>
        <v/>
      </c>
      <c r="F78" s="38" t="str">
        <f>IFERROR(VLOOKUP(B78,'пр.взв'!$D$6:$Q$32,8,0),"")</f>
        <v/>
      </c>
      <c r="G78" s="38"/>
      <c r="H78" s="40"/>
      <c r="I78" s="40"/>
      <c r="J78" s="38"/>
      <c r="L78" s="249">
        <v>2.0</v>
      </c>
      <c r="M78" s="252" t="str">
        <f>'пр.хода'!V10</f>
        <v/>
      </c>
      <c r="N78" s="38" t="str">
        <f>IFERROR(VLOOKUP(M78,'пр.взв'!$D$6:$Q$32,2,0),"")</f>
        <v/>
      </c>
      <c r="O78" s="38" t="str">
        <f>IFERROR(VLOOKUP(M78,'пр.взв'!$D$6:$Q$32,5,0),"")</f>
        <v/>
      </c>
      <c r="P78" s="247" t="str">
        <f>IFERROR(VLOOKUP(M78,'пр.взв'!$D$6:$Q$32,6,0),"")</f>
        <v/>
      </c>
      <c r="Q78" s="38" t="str">
        <f>IFERROR(VLOOKUP(M78,'пр.взв'!$D$6:$Q$32,8,0),"")</f>
        <v/>
      </c>
      <c r="R78" s="40"/>
      <c r="S78" s="40"/>
      <c r="T78" s="40"/>
      <c r="U78" s="38"/>
    </row>
    <row r="79">
      <c r="A79" s="73"/>
      <c r="B79" s="253" t="str">
        <f>'пр.хода'!H18</f>
        <v/>
      </c>
      <c r="C79" s="38" t="str">
        <f>IFERROR(VLOOKUP(B79,'пр.взв'!$D$6:$Q$32,2,0),"")</f>
        <v/>
      </c>
      <c r="D79" s="38" t="str">
        <f>IFERROR(VLOOKUP(B79,'пр.взв'!$D$6:$Q$32,5,0),"")</f>
        <v/>
      </c>
      <c r="E79" s="247" t="str">
        <f>IFERROR(VLOOKUP(B79,'пр.взв'!$D$6:$Q$32,6,0),"")</f>
        <v/>
      </c>
      <c r="F79" s="38" t="str">
        <f>IFERROR(VLOOKUP(B79,'пр.взв'!$D$6:$Q$32,8,0),"")</f>
        <v/>
      </c>
      <c r="G79" s="38"/>
      <c r="H79" s="38"/>
      <c r="I79" s="38"/>
      <c r="J79" s="38"/>
      <c r="L79" s="73"/>
      <c r="M79" s="253" t="str">
        <f>'пр.хода'!V18</f>
        <v/>
      </c>
      <c r="N79" s="38" t="str">
        <f>IFERROR(VLOOKUP(M79,'пр.взв'!$D$6:$Q$32,2,0),"")</f>
        <v/>
      </c>
      <c r="O79" s="38" t="str">
        <f>IFERROR(VLOOKUP(M79,'пр.взв'!$D$6:$Q$32,5,0),"")</f>
        <v/>
      </c>
      <c r="P79" s="247" t="str">
        <f>IFERROR(VLOOKUP(M79,'пр.взв'!$D$6:$Q$32,6,0),"")</f>
        <v/>
      </c>
      <c r="Q79" s="38" t="str">
        <f>IFERROR(VLOOKUP(M79,'пр.взв'!$D$6:$Q$32,8,0),"")</f>
        <v/>
      </c>
      <c r="R79" s="38"/>
      <c r="S79" s="38"/>
      <c r="T79" s="38"/>
      <c r="U79" s="38"/>
    </row>
    <row r="80" hidden="1">
      <c r="A80" s="9"/>
      <c r="B80" s="9"/>
      <c r="C80" s="9"/>
      <c r="D80" s="9"/>
      <c r="E80" s="268"/>
      <c r="F80" s="9"/>
      <c r="G80" s="9"/>
      <c r="H80" s="9"/>
      <c r="I80" s="9"/>
      <c r="J80" s="9"/>
      <c r="L80" s="9"/>
      <c r="M80" s="9"/>
      <c r="N80" s="9"/>
      <c r="O80" s="9"/>
      <c r="P80" s="268"/>
      <c r="Q80" s="9"/>
      <c r="R80" s="9"/>
      <c r="S80" s="9"/>
      <c r="T80" s="9"/>
      <c r="U80" s="9"/>
    </row>
    <row r="81" hidden="1">
      <c r="A81" s="9"/>
      <c r="B81" s="9"/>
      <c r="C81" s="9"/>
      <c r="D81" s="9"/>
      <c r="E81" s="268"/>
      <c r="F81" s="9"/>
      <c r="G81" s="9"/>
      <c r="H81" s="9"/>
      <c r="I81" s="9"/>
      <c r="J81" s="9"/>
      <c r="L81" s="9"/>
      <c r="M81" s="9"/>
      <c r="N81" s="9"/>
      <c r="O81" s="9"/>
      <c r="P81" s="268"/>
      <c r="Q81" s="9"/>
      <c r="R81" s="9"/>
      <c r="S81" s="9"/>
      <c r="T81" s="9"/>
      <c r="U81" s="9"/>
    </row>
    <row r="82" hidden="1">
      <c r="A82" s="9"/>
      <c r="B82" s="9"/>
      <c r="C82" s="9"/>
      <c r="D82" s="9"/>
      <c r="E82" s="268"/>
      <c r="F82" s="9"/>
      <c r="G82" s="9"/>
      <c r="H82" s="9"/>
      <c r="I82" s="9"/>
      <c r="J82" s="9"/>
      <c r="L82" s="9"/>
      <c r="M82" s="9"/>
      <c r="N82" s="9"/>
      <c r="O82" s="9"/>
      <c r="P82" s="268"/>
      <c r="Q82" s="9"/>
      <c r="R82" s="9"/>
      <c r="S82" s="9"/>
      <c r="T82" s="9"/>
      <c r="U82" s="9"/>
    </row>
    <row r="83" hidden="1">
      <c r="A83" s="9"/>
      <c r="B83" s="9"/>
      <c r="C83" s="9"/>
      <c r="D83" s="9"/>
      <c r="E83" s="268"/>
      <c r="F83" s="9"/>
      <c r="G83" s="9"/>
      <c r="H83" s="9"/>
      <c r="I83" s="9"/>
      <c r="J83" s="9"/>
      <c r="L83" s="9"/>
      <c r="M83" s="9"/>
      <c r="N83" s="9"/>
      <c r="O83" s="9"/>
      <c r="P83" s="268"/>
      <c r="Q83" s="9"/>
      <c r="R83" s="9"/>
      <c r="S83" s="9"/>
      <c r="T83" s="9"/>
      <c r="U83" s="9"/>
    </row>
    <row r="84" hidden="1">
      <c r="A84" s="9"/>
      <c r="B84" s="9"/>
      <c r="C84" s="9"/>
      <c r="D84" s="9"/>
      <c r="E84" s="268"/>
      <c r="F84" s="9"/>
      <c r="G84" s="9"/>
      <c r="H84" s="9"/>
      <c r="I84" s="9"/>
      <c r="J84" s="9"/>
      <c r="L84" s="9"/>
      <c r="M84" s="9"/>
      <c r="N84" s="9"/>
      <c r="O84" s="9"/>
      <c r="P84" s="268"/>
      <c r="Q84" s="9"/>
      <c r="R84" s="9"/>
      <c r="S84" s="9"/>
      <c r="T84" s="9"/>
      <c r="U84" s="9"/>
    </row>
    <row r="85" hidden="1">
      <c r="A85" s="269" t="s">
        <v>119</v>
      </c>
      <c r="B85" s="54"/>
      <c r="C85" s="54"/>
      <c r="D85" s="54"/>
      <c r="E85" s="54"/>
      <c r="F85" s="54"/>
      <c r="G85" s="54"/>
      <c r="H85" s="54"/>
      <c r="I85" s="54"/>
      <c r="J85" s="55"/>
      <c r="L85" s="269" t="s">
        <v>119</v>
      </c>
      <c r="M85" s="54"/>
      <c r="N85" s="54"/>
      <c r="O85" s="54"/>
      <c r="P85" s="54"/>
      <c r="Q85" s="54"/>
      <c r="R85" s="54"/>
      <c r="S85" s="54"/>
      <c r="T85" s="54"/>
      <c r="U85" s="55"/>
    </row>
    <row r="86" hidden="1">
      <c r="A86" s="38"/>
      <c r="B86" s="236" t="s">
        <v>100</v>
      </c>
      <c r="C86" s="38"/>
      <c r="D86" s="38"/>
      <c r="E86" s="247"/>
      <c r="F86" s="38"/>
      <c r="G86" s="264" t="str">
        <f>G75</f>
        <v>В.к.  80+  кг</v>
      </c>
      <c r="H86" s="38"/>
      <c r="I86" s="38"/>
      <c r="J86" s="38"/>
      <c r="L86" s="38"/>
      <c r="M86" s="236" t="s">
        <v>86</v>
      </c>
      <c r="N86" s="38"/>
      <c r="O86" s="38"/>
      <c r="P86" s="247"/>
      <c r="Q86" s="237"/>
      <c r="R86" s="270" t="str">
        <f>G86</f>
        <v>В.к.  80+  кг</v>
      </c>
      <c r="S86" s="40"/>
      <c r="T86" s="40"/>
      <c r="U86" s="40"/>
    </row>
    <row r="87" hidden="1">
      <c r="A87" s="254" t="s">
        <v>103</v>
      </c>
      <c r="B87" s="255" t="s">
        <v>9</v>
      </c>
      <c r="C87" s="259" t="s">
        <v>10</v>
      </c>
      <c r="D87" s="261" t="s">
        <v>104</v>
      </c>
      <c r="E87" s="258" t="s">
        <v>105</v>
      </c>
      <c r="F87" s="66"/>
      <c r="G87" s="259" t="s">
        <v>106</v>
      </c>
      <c r="H87" s="260" t="s">
        <v>107</v>
      </c>
      <c r="I87" s="259" t="s">
        <v>108</v>
      </c>
      <c r="J87" s="260" t="s">
        <v>109</v>
      </c>
      <c r="L87" s="254" t="s">
        <v>103</v>
      </c>
      <c r="M87" s="255" t="s">
        <v>9</v>
      </c>
      <c r="N87" s="259" t="s">
        <v>10</v>
      </c>
      <c r="O87" s="261" t="s">
        <v>104</v>
      </c>
      <c r="P87" s="262" t="s">
        <v>105</v>
      </c>
      <c r="Q87" s="66"/>
      <c r="R87" s="260" t="s">
        <v>106</v>
      </c>
      <c r="S87" s="260" t="s">
        <v>107</v>
      </c>
      <c r="T87" s="260" t="s">
        <v>108</v>
      </c>
      <c r="U87" s="260" t="s">
        <v>109</v>
      </c>
    </row>
    <row r="88" hidden="1">
      <c r="A88" s="73"/>
      <c r="B88" s="73"/>
      <c r="C88" s="73"/>
      <c r="D88" s="73"/>
      <c r="E88" s="74"/>
      <c r="F88" s="75"/>
      <c r="G88" s="73"/>
      <c r="H88" s="73"/>
      <c r="I88" s="73"/>
      <c r="J88" s="73"/>
      <c r="L88" s="73"/>
      <c r="M88" s="73"/>
      <c r="N88" s="73"/>
      <c r="O88" s="73"/>
      <c r="P88" s="74"/>
      <c r="Q88" s="75"/>
      <c r="R88" s="73"/>
      <c r="S88" s="73"/>
      <c r="T88" s="73"/>
      <c r="U88" s="73"/>
    </row>
    <row r="89" hidden="1">
      <c r="A89" s="249">
        <v>1.0</v>
      </c>
      <c r="B89" s="252"/>
      <c r="C89" s="38" t="str">
        <f>IFERROR(VLOOKUP(B89,'пр.взв'!$D$6:$Q$32,2,0),"")</f>
        <v/>
      </c>
      <c r="D89" s="38" t="str">
        <f>IFERROR(VLOOKUP(B89,'пр.взв'!$D$6:$Q$32,5,0),"")</f>
        <v/>
      </c>
      <c r="E89" s="247" t="str">
        <f>IFERROR(VLOOKUP(B89,'пр.взв'!$D$6:$Q$32,6,0),"")</f>
        <v/>
      </c>
      <c r="F89" s="38" t="str">
        <f>IFERROR(VLOOKUP(B89,'пр.взв'!$D$6:$Q$32,8,0),"")</f>
        <v/>
      </c>
      <c r="G89" s="38"/>
      <c r="H89" s="40"/>
      <c r="I89" s="40"/>
      <c r="J89" s="38"/>
      <c r="L89" s="249">
        <v>3.0</v>
      </c>
      <c r="M89" s="252" t="str">
        <f>'пр.хода'!J91</f>
        <v/>
      </c>
      <c r="N89" s="38" t="str">
        <f>IFERROR(VLOOKUP(M89,'пр.взв'!$D$6:$Q$32,2,0),"")</f>
        <v/>
      </c>
      <c r="O89" s="38" t="str">
        <f>IFERROR(VLOOKUP(M89,'пр.взв'!$D$6:$Q$32,5,0),"")</f>
        <v/>
      </c>
      <c r="P89" s="247" t="str">
        <f>IFERROR(VLOOKUP(M89,'пр.взв'!$D$6:$Q$32,6,0),"")</f>
        <v/>
      </c>
      <c r="Q89" s="38" t="str">
        <f>IFERROR(VLOOKUP(M89,'пр.взв'!$D$6:$Q$32,8,0),"")</f>
        <v/>
      </c>
      <c r="R89" s="40"/>
      <c r="S89" s="40"/>
      <c r="T89" s="40"/>
      <c r="U89" s="38"/>
    </row>
    <row r="90" hidden="1">
      <c r="A90" s="73"/>
      <c r="B90" s="253"/>
      <c r="C90" s="38" t="str">
        <f>IFERROR(VLOOKUP(B90,'пр.взв'!$D$6:$Q$32,2,0),"")</f>
        <v/>
      </c>
      <c r="D90" s="38" t="str">
        <f>IFERROR(VLOOKUP(B90,'пр.взв'!$D$6:$Q$32,5,0),"")</f>
        <v/>
      </c>
      <c r="E90" s="247" t="str">
        <f>IFERROR(VLOOKUP(B90,'пр.взв'!$D$6:$Q$32,6,0),"")</f>
        <v/>
      </c>
      <c r="F90" s="38" t="str">
        <f>IFERROR(VLOOKUP(B90,'пр.взв'!$D$6:$Q$32,8,0),"")</f>
        <v/>
      </c>
      <c r="G90" s="38"/>
      <c r="H90" s="38"/>
      <c r="I90" s="38"/>
      <c r="J90" s="38"/>
      <c r="L90" s="73"/>
      <c r="M90" s="253" t="str">
        <f>'пр.хода'!J95</f>
        <v/>
      </c>
      <c r="N90" s="38" t="str">
        <f>IFERROR(VLOOKUP(M90,'пр.взв'!$D$6:$Q$32,2,0),"")</f>
        <v/>
      </c>
      <c r="O90" s="38" t="str">
        <f>IFERROR(VLOOKUP(M90,'пр.взв'!$D$6:$Q$32,5,0),"")</f>
        <v/>
      </c>
      <c r="P90" s="247" t="str">
        <f>IFERROR(VLOOKUP(M90,'пр.взв'!$D$6:$Q$32,6,0),"")</f>
        <v/>
      </c>
      <c r="Q90" s="38" t="str">
        <f>IFERROR(VLOOKUP(M90,'пр.взв'!$D$6:$Q$32,8,0),"")</f>
        <v/>
      </c>
      <c r="R90" s="38"/>
      <c r="S90" s="38"/>
      <c r="T90" s="38"/>
      <c r="U90" s="38"/>
    </row>
    <row r="91" hidden="1">
      <c r="A91" s="248">
        <v>2.0</v>
      </c>
      <c r="B91" s="252"/>
      <c r="C91" s="38" t="str">
        <f>IFERROR(VLOOKUP(B91,'пр.взв'!$D$6:$Q$32,2,0),"")</f>
        <v/>
      </c>
      <c r="D91" s="38" t="str">
        <f>IFERROR(VLOOKUP(B91,'пр.взв'!$D$6:$Q$32,5,0),"")</f>
        <v/>
      </c>
      <c r="E91" s="247" t="str">
        <f>IFERROR(VLOOKUP(B91,'пр.взв'!$D$6:$Q$32,6,0),"")</f>
        <v/>
      </c>
      <c r="F91" s="38" t="str">
        <f>IFERROR(VLOOKUP(B91,'пр.взв'!$D$6:$Q$32,8,0),"")</f>
        <v/>
      </c>
      <c r="G91" s="38"/>
      <c r="H91" s="40"/>
      <c r="I91" s="40"/>
      <c r="J91" s="38"/>
      <c r="L91" s="249">
        <v>4.0</v>
      </c>
      <c r="M91" s="252" t="str">
        <f>'пр.хода'!I102</f>
        <v/>
      </c>
      <c r="N91" s="38" t="str">
        <f>IFERROR(VLOOKUP(M91,'пр.взв'!$D$6:$Q$32,2,0),"")</f>
        <v/>
      </c>
      <c r="O91" s="38" t="str">
        <f>IFERROR(VLOOKUP(M91,'пр.взв'!$D$6:$Q$32,5,0),"")</f>
        <v/>
      </c>
      <c r="P91" s="247" t="str">
        <f>IFERROR(VLOOKUP(M91,'пр.взв'!$D$6:$Q$32,6,0),"")</f>
        <v/>
      </c>
      <c r="Q91" s="38" t="str">
        <f>IFERROR(VLOOKUP(M91,'пр.взв'!$D$6:$Q$32,8,0),"")</f>
        <v/>
      </c>
      <c r="R91" s="40"/>
      <c r="S91" s="40"/>
      <c r="T91" s="40"/>
      <c r="U91" s="38"/>
    </row>
    <row r="92" hidden="1">
      <c r="A92" s="73"/>
      <c r="B92" s="253"/>
      <c r="C92" s="38" t="str">
        <f>IFERROR(VLOOKUP(B92,'пр.взв'!$D$6:$Q$32,2,0),"")</f>
        <v/>
      </c>
      <c r="D92" s="38" t="str">
        <f>IFERROR(VLOOKUP(B92,'пр.взв'!$D$6:$Q$32,5,0),"")</f>
        <v/>
      </c>
      <c r="E92" s="247" t="str">
        <f>IFERROR(VLOOKUP(B92,'пр.взв'!$D$6:$Q$32,6,0),"")</f>
        <v/>
      </c>
      <c r="F92" s="38" t="str">
        <f>IFERROR(VLOOKUP(B92,'пр.взв'!$D$6:$Q$32,8,0),"")</f>
        <v/>
      </c>
      <c r="G92" s="38"/>
      <c r="H92" s="38"/>
      <c r="I92" s="38"/>
      <c r="J92" s="38"/>
      <c r="L92" s="73"/>
      <c r="M92" s="253" t="str">
        <f>'пр.хода'!I106</f>
        <v/>
      </c>
      <c r="N92" s="38" t="str">
        <f>IFERROR(VLOOKUP(M92,'пр.взв'!$D$6:$Q$32,2,0),"")</f>
        <v/>
      </c>
      <c r="O92" s="38" t="str">
        <f>IFERROR(VLOOKUP(M92,'пр.взв'!$D$6:$Q$32,5,0),"")</f>
        <v/>
      </c>
      <c r="P92" s="247" t="str">
        <f>IFERROR(VLOOKUP(M92,'пр.взв'!$D$6:$Q$32,6,0),"")</f>
        <v/>
      </c>
      <c r="Q92" s="38" t="str">
        <f>IFERROR(VLOOKUP(M92,'пр.взв'!$D$6:$Q$32,8,0),"")</f>
        <v/>
      </c>
      <c r="R92" s="38"/>
      <c r="S92" s="38"/>
      <c r="T92" s="38"/>
      <c r="U92" s="38"/>
    </row>
    <row r="93">
      <c r="A93" s="269" t="s">
        <v>120</v>
      </c>
      <c r="B93" s="54"/>
      <c r="C93" s="54"/>
      <c r="D93" s="54"/>
      <c r="E93" s="54"/>
      <c r="F93" s="54"/>
      <c r="G93" s="54"/>
      <c r="H93" s="54"/>
      <c r="I93" s="54"/>
      <c r="J93" s="55"/>
      <c r="L93" s="269" t="s">
        <v>120</v>
      </c>
      <c r="M93" s="54"/>
      <c r="N93" s="54"/>
      <c r="O93" s="54"/>
      <c r="P93" s="54"/>
      <c r="Q93" s="54"/>
      <c r="R93" s="54"/>
      <c r="S93" s="54"/>
      <c r="T93" s="54"/>
      <c r="U93" s="55"/>
    </row>
    <row r="94">
      <c r="A94" s="248">
        <v>5.0</v>
      </c>
      <c r="B94" s="252" t="str">
        <f>'пр.хода'!A25</f>
        <v/>
      </c>
      <c r="C94" s="38" t="str">
        <f>IFERROR(VLOOKUP(B94,'пр.взв'!$D$6:$Q$32,2,0),"")</f>
        <v/>
      </c>
      <c r="D94" s="38" t="str">
        <f>IFERROR(VLOOKUP(B94,'пр.взв'!$D$6:$Q$32,5,0),"")</f>
        <v/>
      </c>
      <c r="E94" s="247" t="str">
        <f>IFERROR(VLOOKUP(B94,'пр.взв'!$D$6:$Q$32,6,0),"")</f>
        <v/>
      </c>
      <c r="F94" s="38" t="str">
        <f>IFERROR(VLOOKUP(B94,'пр.взв'!$D$6:$Q$32,8,0),"")</f>
        <v/>
      </c>
      <c r="G94" s="38"/>
      <c r="H94" s="40"/>
      <c r="I94" s="40"/>
      <c r="J94" s="38"/>
      <c r="L94" s="249">
        <v>7.0</v>
      </c>
      <c r="M94" s="252" t="str">
        <f>'пр.хода'!N25</f>
        <v/>
      </c>
      <c r="N94" s="38" t="str">
        <f>IFERROR(VLOOKUP(M94,'пр.взв'!$D$6:$Q$32,2,0),"")</f>
        <v/>
      </c>
      <c r="O94" s="38" t="str">
        <f>IFERROR(VLOOKUP(M94,'пр.взв'!$D$6:$Q$32,5,0),"")</f>
        <v/>
      </c>
      <c r="P94" s="247" t="str">
        <f>IFERROR(VLOOKUP(M94,'пр.взв'!$D$6:$Q$32,6,0),"")</f>
        <v/>
      </c>
      <c r="Q94" s="38" t="str">
        <f>IFERROR(VLOOKUP(M94,'пр.взв'!$D$6:$Q$32,8,0),"")</f>
        <v/>
      </c>
      <c r="R94" s="40"/>
      <c r="S94" s="40"/>
      <c r="T94" s="40"/>
      <c r="U94" s="38"/>
    </row>
    <row r="95">
      <c r="A95" s="73"/>
      <c r="B95" s="253" t="str">
        <f>'пр.хода'!A27</f>
        <v/>
      </c>
      <c r="C95" s="38" t="str">
        <f>IFERROR(VLOOKUP(B95,'пр.взв'!$D$6:$Q$32,2,0),"")</f>
        <v/>
      </c>
      <c r="D95" s="38" t="str">
        <f>IFERROR(VLOOKUP(B95,'пр.взв'!$D$6:$Q$32,5,0),"")</f>
        <v/>
      </c>
      <c r="E95" s="247" t="str">
        <f>IFERROR(VLOOKUP(B95,'пр.взв'!$D$6:$Q$32,6,0),"")</f>
        <v/>
      </c>
      <c r="F95" s="38" t="str">
        <f>IFERROR(VLOOKUP(B95,'пр.взв'!$D$6:$Q$32,8,0),"")</f>
        <v/>
      </c>
      <c r="G95" s="38"/>
      <c r="H95" s="38"/>
      <c r="I95" s="38"/>
      <c r="J95" s="38"/>
      <c r="L95" s="73"/>
      <c r="M95" s="253" t="str">
        <f>'пр.хода'!N27</f>
        <v/>
      </c>
      <c r="N95" s="38" t="str">
        <f>IFERROR(VLOOKUP(M95,'пр.взв'!$D$6:$Q$32,2,0),"")</f>
        <v/>
      </c>
      <c r="O95" s="38" t="str">
        <f>IFERROR(VLOOKUP(M95,'пр.взв'!$D$6:$Q$32,5,0),"")</f>
        <v/>
      </c>
      <c r="P95" s="247" t="str">
        <f>IFERROR(VLOOKUP(M95,'пр.взв'!$D$6:$Q$32,6,0),"")</f>
        <v/>
      </c>
      <c r="Q95" s="38" t="str">
        <f>IFERROR(VLOOKUP(M95,'пр.взв'!$D$6:$Q$32,8,0),"")</f>
        <v/>
      </c>
      <c r="R95" s="38"/>
      <c r="S95" s="38"/>
      <c r="T95" s="38"/>
      <c r="U95" s="38"/>
    </row>
    <row r="96">
      <c r="A96" s="248">
        <v>6.0</v>
      </c>
      <c r="B96" s="252" t="str">
        <f>'пр.хода'!A31</f>
        <v/>
      </c>
      <c r="C96" s="38" t="str">
        <f>IFERROR(VLOOKUP(B96,'пр.взв'!$D$6:$Q$32,2,0),"")</f>
        <v/>
      </c>
      <c r="D96" s="38" t="str">
        <f>IFERROR(VLOOKUP(B96,'пр.взв'!$D$6:$Q$32,5,0),"")</f>
        <v/>
      </c>
      <c r="E96" s="247" t="str">
        <f>IFERROR(VLOOKUP(B96,'пр.взв'!$D$6:$Q$32,6,0),"")</f>
        <v/>
      </c>
      <c r="F96" s="38" t="str">
        <f>IFERROR(VLOOKUP(B96,'пр.взв'!$D$6:$Q$32,8,0),"")</f>
        <v/>
      </c>
      <c r="G96" s="38"/>
      <c r="H96" s="40"/>
      <c r="I96" s="40"/>
      <c r="J96" s="38"/>
      <c r="L96" s="249">
        <v>8.0</v>
      </c>
      <c r="M96" s="252" t="str">
        <f>'пр.хода'!N31</f>
        <v/>
      </c>
      <c r="N96" s="38" t="str">
        <f>IFERROR(VLOOKUP(M96,'пр.взв'!$D$6:$Q$32,2,0),"")</f>
        <v/>
      </c>
      <c r="O96" s="38" t="str">
        <f>IFERROR(VLOOKUP(M96,'пр.взв'!$D$6:$Q$32,5,0),"")</f>
        <v/>
      </c>
      <c r="P96" s="247" t="str">
        <f>IFERROR(VLOOKUP(M96,'пр.взв'!$D$6:$Q$32,6,0),"")</f>
        <v/>
      </c>
      <c r="Q96" s="38" t="str">
        <f>IFERROR(VLOOKUP(M96,'пр.взв'!$D$6:$Q$32,8,0),"")</f>
        <v/>
      </c>
      <c r="R96" s="40"/>
      <c r="S96" s="40"/>
      <c r="T96" s="40"/>
      <c r="U96" s="38"/>
    </row>
    <row r="97">
      <c r="A97" s="73"/>
      <c r="B97" s="253" t="str">
        <f>'пр.хода'!A33</f>
        <v/>
      </c>
      <c r="C97" s="38" t="str">
        <f>IFERROR(VLOOKUP(B97,'пр.взв'!$D$6:$Q$32,2,0),"")</f>
        <v/>
      </c>
      <c r="D97" s="38" t="str">
        <f>IFERROR(VLOOKUP(B97,'пр.взв'!$D$6:$Q$32,5,0),"")</f>
        <v/>
      </c>
      <c r="E97" s="247" t="str">
        <f>IFERROR(VLOOKUP(B97,'пр.взв'!$D$6:$Q$32,6,0),"")</f>
        <v/>
      </c>
      <c r="F97" s="38" t="str">
        <f>IFERROR(VLOOKUP(B97,'пр.взв'!$D$6:$Q$32,8,0),"")</f>
        <v/>
      </c>
      <c r="G97" s="38"/>
      <c r="H97" s="38"/>
      <c r="I97" s="38"/>
      <c r="J97" s="38"/>
      <c r="L97" s="73"/>
      <c r="M97" s="253" t="str">
        <f>'пр.хода'!N33</f>
        <v/>
      </c>
      <c r="N97" s="38" t="str">
        <f>IFERROR(VLOOKUP(M97,'пр.взв'!$D$6:$Q$32,2,0),"")</f>
        <v/>
      </c>
      <c r="O97" s="38" t="str">
        <f>IFERROR(VLOOKUP(M97,'пр.взв'!$D$6:$Q$32,5,0),"")</f>
        <v/>
      </c>
      <c r="P97" s="247" t="str">
        <f>IFERROR(VLOOKUP(M97,'пр.взв'!$D$6:$Q$32,6,0),"")</f>
        <v/>
      </c>
      <c r="Q97" s="38" t="str">
        <f>IFERROR(VLOOKUP(M97,'пр.взв'!$D$6:$Q$32,8,0),"")</f>
        <v/>
      </c>
      <c r="R97" s="38"/>
      <c r="S97" s="38"/>
      <c r="T97" s="38"/>
      <c r="U97" s="38"/>
    </row>
    <row r="98">
      <c r="A98" s="269" t="s">
        <v>121</v>
      </c>
      <c r="B98" s="54"/>
      <c r="C98" s="54"/>
      <c r="D98" s="54"/>
      <c r="E98" s="54"/>
      <c r="F98" s="54"/>
      <c r="G98" s="54"/>
      <c r="H98" s="54"/>
      <c r="I98" s="54"/>
      <c r="J98" s="55"/>
      <c r="L98" s="269" t="s">
        <v>121</v>
      </c>
      <c r="M98" s="54"/>
      <c r="N98" s="54"/>
      <c r="O98" s="54"/>
      <c r="P98" s="54"/>
      <c r="Q98" s="54"/>
      <c r="R98" s="54"/>
      <c r="S98" s="54"/>
      <c r="T98" s="54"/>
      <c r="U98" s="55"/>
    </row>
    <row r="99">
      <c r="A99" s="248">
        <v>9.0</v>
      </c>
      <c r="B99" s="252" t="str">
        <f>'пр.хода'!F28</f>
        <v/>
      </c>
      <c r="C99" s="38" t="str">
        <f>IFERROR(VLOOKUP(B99,'пр.взв'!$D$6:$Q$32,2,0),"")</f>
        <v/>
      </c>
      <c r="D99" s="38" t="str">
        <f>IFERROR(VLOOKUP(B99,'пр.взв'!$D$6:$Q$32,5,0),"")</f>
        <v/>
      </c>
      <c r="E99" s="247" t="str">
        <f>IFERROR(VLOOKUP(B99,'пр.взв'!$D$6:$Q$32,6,0),"")</f>
        <v/>
      </c>
      <c r="F99" s="38" t="str">
        <f>IFERROR(VLOOKUP(B99,'пр.взв'!$D$6:$Q$32,8,0),"")</f>
        <v/>
      </c>
      <c r="G99" s="38"/>
      <c r="H99" s="40"/>
      <c r="I99" s="40"/>
      <c r="J99" s="38"/>
      <c r="L99" s="249">
        <v>10.0</v>
      </c>
      <c r="M99" s="252" t="str">
        <f>'пр.хода'!S26</f>
        <v/>
      </c>
      <c r="N99" s="38" t="str">
        <f>IFERROR(VLOOKUP(M99,'пр.взв'!$D$6:$Q$32,2,0),"")</f>
        <v/>
      </c>
      <c r="O99" s="38" t="str">
        <f>IFERROR(VLOOKUP(M99,'пр.взв'!$D$6:$Q$32,5,0),"")</f>
        <v/>
      </c>
      <c r="P99" s="247" t="str">
        <f>IFERROR(VLOOKUP(M99,'пр.взв'!$D$6:$Q$32,6,0),"")</f>
        <v/>
      </c>
      <c r="Q99" s="38" t="str">
        <f>IFERROR(VLOOKUP(M99,'пр.взв'!$D$6:$Q$32,8,0),"")</f>
        <v/>
      </c>
      <c r="R99" s="40"/>
      <c r="S99" s="40"/>
      <c r="T99" s="40"/>
      <c r="U99" s="38"/>
    </row>
    <row r="100">
      <c r="A100" s="73"/>
      <c r="B100" s="253" t="str">
        <f>'пр.хода'!F34</f>
        <v/>
      </c>
      <c r="C100" s="38" t="str">
        <f>IFERROR(VLOOKUP(B100,'пр.взв'!$D$6:$Q$32,2,0),"")</f>
        <v/>
      </c>
      <c r="D100" s="38" t="str">
        <f>IFERROR(VLOOKUP(B100,'пр.взв'!$D$6:$Q$32,5,0),"")</f>
        <v/>
      </c>
      <c r="E100" s="247" t="str">
        <f>IFERROR(VLOOKUP(B100,'пр.взв'!$D$6:$Q$32,6,0),"")</f>
        <v/>
      </c>
      <c r="F100" s="38" t="str">
        <f>IFERROR(VLOOKUP(B100,'пр.взв'!$D$6:$Q$32,8,0),"")</f>
        <v/>
      </c>
      <c r="G100" s="38"/>
      <c r="H100" s="38"/>
      <c r="I100" s="38"/>
      <c r="J100" s="38"/>
      <c r="L100" s="73"/>
      <c r="M100" s="253" t="str">
        <f>'пр.хода'!S32</f>
        <v/>
      </c>
      <c r="N100" s="38" t="str">
        <f>IFERROR(VLOOKUP(M100,'пр.взв'!$D$6:$Q$32,2,0),"")</f>
        <v/>
      </c>
      <c r="O100" s="38" t="str">
        <f>IFERROR(VLOOKUP(M100,'пр.взв'!$D$6:$Q$32,5,0),"")</f>
        <v/>
      </c>
      <c r="P100" s="247" t="str">
        <f>IFERROR(VLOOKUP(M100,'пр.взв'!$D$6:$Q$32,6,0),"")</f>
        <v/>
      </c>
      <c r="Q100" s="38" t="str">
        <f>IFERROR(VLOOKUP(M100,'пр.взв'!$D$6:$Q$32,8,0),"")</f>
        <v/>
      </c>
      <c r="R100" s="38"/>
      <c r="S100" s="38"/>
      <c r="T100" s="38"/>
      <c r="U100" s="38"/>
    </row>
    <row r="101">
      <c r="A101" s="38"/>
      <c r="B101" s="38"/>
      <c r="C101" s="271" t="s">
        <v>122</v>
      </c>
      <c r="D101" s="38"/>
      <c r="E101" s="247"/>
      <c r="F101" s="38"/>
      <c r="G101" s="38"/>
      <c r="H101" s="38"/>
      <c r="I101" s="38"/>
      <c r="J101" s="38"/>
      <c r="L101" s="38"/>
      <c r="M101" s="38"/>
      <c r="N101" s="271" t="s">
        <v>122</v>
      </c>
      <c r="O101" s="38"/>
      <c r="P101" s="247"/>
      <c r="Q101" s="38"/>
      <c r="R101" s="9"/>
      <c r="S101" s="9"/>
      <c r="T101" s="9"/>
      <c r="U101" s="9"/>
    </row>
    <row r="102">
      <c r="A102" s="38"/>
      <c r="B102" s="38"/>
      <c r="C102" s="242" t="s">
        <v>123</v>
      </c>
      <c r="D102" s="269" t="str">
        <f>'пр.взв'!$D$4</f>
        <v/>
      </c>
      <c r="E102" s="54"/>
      <c r="F102" s="55"/>
      <c r="G102" s="38"/>
      <c r="H102" s="38"/>
      <c r="I102" s="38"/>
      <c r="J102" s="38"/>
      <c r="L102" s="38"/>
      <c r="M102" s="38"/>
      <c r="N102" s="242" t="s">
        <v>123</v>
      </c>
      <c r="O102" s="269" t="str">
        <f>'пр.взв'!$D$4</f>
        <v/>
      </c>
      <c r="P102" s="54"/>
      <c r="Q102" s="55"/>
      <c r="R102" s="9"/>
      <c r="S102" s="9"/>
      <c r="T102" s="9"/>
      <c r="U102" s="9"/>
    </row>
    <row r="103">
      <c r="A103" s="272"/>
      <c r="B103" s="38" t="str">
        <f>'пр.хода'!F28</f>
        <v/>
      </c>
      <c r="C103" s="38" t="str">
        <f>IFERROR(VLOOKUP(B103,'пр.взв'!$B$7:$H$69,2,0),"")</f>
        <v/>
      </c>
      <c r="D103" s="38" t="str">
        <f>IFERROR(VLOOKUP(B103,'пр.взв'!$B$7:$H$69,3,0),"")</f>
        <v/>
      </c>
      <c r="E103" s="247" t="str">
        <f>IFERROR(VLOOKUP(B103,'пр.взв'!$B$7:$H$69,4,0),"")</f>
        <v/>
      </c>
      <c r="F103" s="38" t="str">
        <f>IFERROR(VLOOKUP(B103,'пр.взв'!$B$7:$H$69,5,0),"")</f>
        <v/>
      </c>
      <c r="G103" s="38"/>
      <c r="H103" s="40"/>
      <c r="I103" s="40"/>
      <c r="J103" s="242"/>
      <c r="L103" s="272"/>
      <c r="M103" s="38" t="str">
        <f t="shared" ref="M103:M104" si="1">B103</f>
        <v/>
      </c>
      <c r="N103" s="38" t="str">
        <f>IFERROR(VLOOKUP(M103,'пр.взв'!$B$7:$H$69,2,0),"")</f>
        <v/>
      </c>
      <c r="O103" s="38" t="str">
        <f>IFERROR(VLOOKUP(M103,'пр.взв'!$B$7:$H$69,3,0),"")</f>
        <v/>
      </c>
      <c r="P103" s="247" t="str">
        <f>IFERROR(VLOOKUP(M103,'пр.взв'!$B$7:$H$69,4,0),"")</f>
        <v/>
      </c>
      <c r="Q103" s="38" t="str">
        <f>IFERROR(VLOOKUP(M103,'пр.взв'!$B$7:$H$69,5,0),"")</f>
        <v/>
      </c>
      <c r="R103" s="9"/>
      <c r="S103" s="9"/>
      <c r="T103" s="9"/>
      <c r="U103" s="9"/>
    </row>
    <row r="104">
      <c r="A104" s="273"/>
      <c r="B104" s="38" t="str">
        <f>'пр.хода'!F34</f>
        <v/>
      </c>
      <c r="C104" s="38" t="str">
        <f>IFERROR(VLOOKUP(B104,'пр.взв'!$B$7:$H$69,2,0),"")</f>
        <v/>
      </c>
      <c r="D104" s="38" t="str">
        <f>IFERROR(VLOOKUP(B104,'пр.взв'!$B$7:$H$69,3,0),"")</f>
        <v/>
      </c>
      <c r="E104" s="247" t="str">
        <f>IFERROR(VLOOKUP(B104,'пр.взв'!$B$7:$H$69,4,0),"")</f>
        <v/>
      </c>
      <c r="F104" s="38" t="str">
        <f>IFERROR(VLOOKUP(B104,'пр.взв'!$B$7:$H$69,5,0),"")</f>
        <v/>
      </c>
      <c r="G104" s="38"/>
      <c r="H104" s="242"/>
      <c r="I104" s="242"/>
      <c r="J104" s="242"/>
      <c r="L104" s="273"/>
      <c r="M104" s="38" t="str">
        <f t="shared" si="1"/>
        <v/>
      </c>
      <c r="N104" s="38" t="str">
        <f>IFERROR(VLOOKUP(M104,'пр.взв'!$B$7:$H$69,2,0),"")</f>
        <v/>
      </c>
      <c r="O104" s="38" t="str">
        <f>IFERROR(VLOOKUP(M104,'пр.взв'!$B$7:$H$69,3,0),"")</f>
        <v/>
      </c>
      <c r="P104" s="247" t="str">
        <f>IFERROR(VLOOKUP(M104,'пр.взв'!$B$7:$H$69,4,0),"")</f>
        <v/>
      </c>
      <c r="Q104" s="38" t="str">
        <f>IFERROR(VLOOKUP(M104,'пр.взв'!$B$7:$H$69,5,0),"")</f>
        <v/>
      </c>
      <c r="R104" s="9"/>
      <c r="S104" s="9"/>
      <c r="T104" s="9"/>
      <c r="U104" s="9"/>
    </row>
    <row r="105">
      <c r="A105" s="38"/>
      <c r="B105" s="38"/>
      <c r="C105" s="274" t="s">
        <v>124</v>
      </c>
      <c r="D105" s="38"/>
      <c r="E105" s="247"/>
      <c r="F105" s="38"/>
      <c r="G105" s="38"/>
      <c r="H105" s="38"/>
      <c r="I105" s="38"/>
      <c r="J105" s="38"/>
      <c r="L105" s="38"/>
      <c r="M105" s="38"/>
      <c r="N105" s="274" t="s">
        <v>124</v>
      </c>
      <c r="O105" s="38"/>
      <c r="P105" s="247"/>
      <c r="Q105" s="38"/>
      <c r="R105" s="9"/>
      <c r="S105" s="9"/>
      <c r="T105" s="9"/>
      <c r="U105" s="9"/>
    </row>
    <row r="106">
      <c r="A106" s="38"/>
      <c r="B106" s="38"/>
      <c r="C106" s="242" t="s">
        <v>125</v>
      </c>
      <c r="D106" s="275" t="str">
        <f>'пр.взв'!$D$4</f>
        <v/>
      </c>
      <c r="E106" s="54"/>
      <c r="F106" s="55"/>
      <c r="G106" s="38"/>
      <c r="H106" s="38"/>
      <c r="I106" s="38"/>
      <c r="J106" s="38"/>
      <c r="L106" s="38"/>
      <c r="M106" s="38"/>
      <c r="N106" s="242" t="s">
        <v>125</v>
      </c>
      <c r="O106" s="275" t="str">
        <f>'пр.взв'!$D$4</f>
        <v/>
      </c>
      <c r="P106" s="54"/>
      <c r="Q106" s="55"/>
      <c r="R106" s="9"/>
      <c r="S106" s="9"/>
      <c r="T106" s="9"/>
      <c r="U106" s="9"/>
    </row>
    <row r="107">
      <c r="A107" s="272"/>
      <c r="B107" s="38" t="str">
        <f>'пр.хода'!V28</f>
        <v/>
      </c>
      <c r="C107" s="38" t="str">
        <f>IFERROR(VLOOKUP(B107,'пр.взв'!$B$7:$H$69,2,0),"")</f>
        <v/>
      </c>
      <c r="D107" s="38" t="str">
        <f>IFERROR(VLOOKUP(B107,'пр.взв'!$B$7:$H$69,3,0),"")</f>
        <v/>
      </c>
      <c r="E107" s="247" t="str">
        <f>IFERROR(VLOOKUP(B107,'пр.взв'!$B$7:$H$69,4,0),"")</f>
        <v/>
      </c>
      <c r="F107" s="38" t="str">
        <f>IFERROR(VLOOKUP(B107,'пр.взв'!$B$7:$H$69,5,0),"")</f>
        <v/>
      </c>
      <c r="G107" s="38"/>
      <c r="H107" s="40"/>
      <c r="I107" s="40"/>
      <c r="J107" s="242"/>
      <c r="L107" s="272"/>
      <c r="M107" s="38" t="str">
        <f t="shared" ref="M107:M108" si="2">B107</f>
        <v/>
      </c>
      <c r="N107" s="38" t="str">
        <f>IFERROR(VLOOKUP(M107,'пр.взв'!$B$7:$H$69,2,0),"")</f>
        <v/>
      </c>
      <c r="O107" s="38" t="str">
        <f>IFERROR(VLOOKUP(M107,'пр.взв'!$B$7:$H$69,3,0),"")</f>
        <v/>
      </c>
      <c r="P107" s="247" t="str">
        <f>IFERROR(VLOOKUP(M107,'пр.взв'!$B$7:$H$69,4,0),"")</f>
        <v/>
      </c>
      <c r="Q107" s="38" t="str">
        <f>IFERROR(VLOOKUP(M107,'пр.взв'!$B$7:$H$69,5,0),"")</f>
        <v/>
      </c>
      <c r="R107" s="9"/>
      <c r="S107" s="9"/>
      <c r="T107" s="9"/>
      <c r="U107" s="9"/>
    </row>
    <row r="108">
      <c r="A108" s="273"/>
      <c r="B108" s="38" t="str">
        <f>'пр.хода'!V34</f>
        <v/>
      </c>
      <c r="C108" s="38" t="str">
        <f>IFERROR(VLOOKUP(B108,'пр.взв'!$B$7:$H$69,2,0),"")</f>
        <v/>
      </c>
      <c r="D108" s="38" t="str">
        <f>IFERROR(VLOOKUP(B108,'пр.взв'!$B$7:$H$69,3,0),"")</f>
        <v/>
      </c>
      <c r="E108" s="247" t="str">
        <f>IFERROR(VLOOKUP(B108,'пр.взв'!$B$7:$H$69,4,0),"")</f>
        <v/>
      </c>
      <c r="F108" s="38" t="str">
        <f>IFERROR(VLOOKUP(B108,'пр.взв'!$B$7:$H$69,5,0),"")</f>
        <v/>
      </c>
      <c r="G108" s="38"/>
      <c r="H108" s="242"/>
      <c r="I108" s="242"/>
      <c r="J108" s="242"/>
      <c r="L108" s="273"/>
      <c r="M108" s="38" t="str">
        <f t="shared" si="2"/>
        <v/>
      </c>
      <c r="N108" s="38" t="str">
        <f>IFERROR(VLOOKUP(M108,'пр.взв'!$B$7:$H$69,2,0),"")</f>
        <v/>
      </c>
      <c r="O108" s="38" t="str">
        <f>IFERROR(VLOOKUP(M108,'пр.взв'!$B$7:$H$69,3,0),"")</f>
        <v/>
      </c>
      <c r="P108" s="247" t="str">
        <f>IFERROR(VLOOKUP(M108,'пр.взв'!$B$7:$H$69,4,0),"")</f>
        <v/>
      </c>
      <c r="Q108" s="38" t="str">
        <f>IFERROR(VLOOKUP(M108,'пр.взв'!$B$7:$H$69,5,0),"")</f>
        <v/>
      </c>
      <c r="R108" s="9"/>
      <c r="S108" s="9"/>
      <c r="T108" s="9"/>
      <c r="U108" s="9"/>
    </row>
    <row r="109">
      <c r="A109" s="38"/>
      <c r="B109" s="38"/>
      <c r="C109" s="276" t="s">
        <v>88</v>
      </c>
      <c r="D109" s="275" t="str">
        <f>'пр.взв'!$D$4</f>
        <v/>
      </c>
      <c r="E109" s="54"/>
      <c r="F109" s="55"/>
      <c r="G109" s="38"/>
      <c r="H109" s="38"/>
      <c r="I109" s="38"/>
      <c r="J109" s="38"/>
      <c r="L109" s="38"/>
      <c r="M109" s="38"/>
      <c r="N109" s="276" t="s">
        <v>88</v>
      </c>
      <c r="O109" s="275" t="str">
        <f>'пр.взв'!$D$4</f>
        <v/>
      </c>
      <c r="P109" s="54"/>
      <c r="Q109" s="55"/>
      <c r="R109" s="9"/>
      <c r="S109" s="9"/>
      <c r="T109" s="9"/>
      <c r="U109" s="9"/>
    </row>
    <row r="110">
      <c r="A110" s="272"/>
      <c r="B110" s="38" t="str">
        <f>'пр.хода'!J14</f>
        <v/>
      </c>
      <c r="C110" s="38" t="str">
        <f>IFERROR(VLOOKUP(B110,'пр.взв'!$B$7:$H$69,2,0),"")</f>
        <v/>
      </c>
      <c r="D110" s="38" t="str">
        <f>IFERROR(VLOOKUP(B110,'пр.взв'!$B$7:$H$69,3,0),"")</f>
        <v/>
      </c>
      <c r="E110" s="247" t="str">
        <f>IFERROR(VLOOKUP(B110,'пр.взв'!$B$7:$H$69,4,0),"")</f>
        <v/>
      </c>
      <c r="F110" s="38" t="str">
        <f>IFERROR(VLOOKUP(B110,'пр.взв'!$B$7:$H$69,5,0),"")</f>
        <v/>
      </c>
      <c r="G110" s="38"/>
      <c r="H110" s="40"/>
      <c r="I110" s="40"/>
      <c r="J110" s="242"/>
      <c r="L110" s="272"/>
      <c r="M110" s="38" t="str">
        <f t="shared" ref="M110:M111" si="3">B110</f>
        <v/>
      </c>
      <c r="N110" s="38" t="str">
        <f>IFERROR(VLOOKUP(M110,'пр.взв'!$B$7:$H$69,2,0),"")</f>
        <v/>
      </c>
      <c r="O110" s="38" t="str">
        <f>IFERROR(VLOOKUP(M110,'пр.взв'!$B$7:$H$69,3,0),"")</f>
        <v/>
      </c>
      <c r="P110" s="247" t="str">
        <f>IFERROR(VLOOKUP(M110,'пр.взв'!$B$7:$H$69,4,0),"")</f>
        <v/>
      </c>
      <c r="Q110" s="38" t="str">
        <f>IFERROR(VLOOKUP(M110,'пр.взв'!$B$7:$H$69,5,0),"")</f>
        <v/>
      </c>
      <c r="R110" s="9"/>
      <c r="S110" s="9"/>
      <c r="T110" s="9"/>
      <c r="U110" s="9"/>
    </row>
    <row r="111">
      <c r="A111" s="273"/>
      <c r="B111" s="38" t="str">
        <f>'пр.хода'!T14</f>
        <v/>
      </c>
      <c r="C111" s="38" t="str">
        <f>IFERROR(VLOOKUP(B111,'пр.взв'!$B$7:$H$69,2,0),"")</f>
        <v/>
      </c>
      <c r="D111" s="38" t="str">
        <f>IFERROR(VLOOKUP(B111,'пр.взв'!$B$7:$H$69,3,0),"")</f>
        <v/>
      </c>
      <c r="E111" s="247" t="str">
        <f>IFERROR(VLOOKUP(B111,'пр.взв'!$B$7:$H$69,4,0),"")</f>
        <v/>
      </c>
      <c r="F111" s="38" t="str">
        <f>IFERROR(VLOOKUP(B111,'пр.взв'!$B$7:$H$69,5,0),"")</f>
        <v/>
      </c>
      <c r="G111" s="38"/>
      <c r="H111" s="242"/>
      <c r="I111" s="242"/>
      <c r="J111" s="242"/>
      <c r="L111" s="273"/>
      <c r="M111" s="38" t="str">
        <f t="shared" si="3"/>
        <v/>
      </c>
      <c r="N111" s="38" t="str">
        <f>IFERROR(VLOOKUP(M111,'пр.взв'!$B$7:$H$69,2,0),"")</f>
        <v/>
      </c>
      <c r="O111" s="38" t="str">
        <f>IFERROR(VLOOKUP(M111,'пр.взв'!$B$7:$H$69,3,0),"")</f>
        <v/>
      </c>
      <c r="P111" s="247" t="str">
        <f>IFERROR(VLOOKUP(M111,'пр.взв'!$B$7:$H$69,4,0),"")</f>
        <v/>
      </c>
      <c r="Q111" s="38" t="str">
        <f>IFERROR(VLOOKUP(M111,'пр.взв'!$B$7:$H$69,5,0),"")</f>
        <v/>
      </c>
      <c r="R111" s="9"/>
      <c r="S111" s="9"/>
      <c r="T111" s="9"/>
      <c r="U111" s="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5.14"/>
    <col customWidth="1" min="3" max="3" width="21.57"/>
    <col customWidth="1" min="4" max="4" width="6.86"/>
    <col customWidth="1" min="5" max="5" width="7.43"/>
    <col customWidth="1" min="6" max="6" width="17.86"/>
    <col customWidth="1" min="7" max="7" width="22.57"/>
    <col customWidth="1" min="8" max="9" width="7.14"/>
  </cols>
  <sheetData>
    <row r="1" ht="32.25" customHeight="1">
      <c r="A1" s="277" t="str">
        <f>'пр.взв'!C2</f>
        <v>Чемпионат России по самбо среди женщин (отбор на Чемпионат Мира и Европы) ЕКП № 23747</v>
      </c>
      <c r="B1" s="54"/>
      <c r="C1" s="54"/>
      <c r="D1" s="54"/>
      <c r="E1" s="54"/>
      <c r="F1" s="54"/>
      <c r="G1" s="54"/>
      <c r="H1" s="54"/>
      <c r="I1" s="55"/>
    </row>
    <row r="2" ht="27.0" customHeight="1">
      <c r="A2" s="9"/>
      <c r="B2" s="278"/>
      <c r="C2" s="9"/>
      <c r="D2" s="279"/>
      <c r="E2" s="279"/>
      <c r="F2" s="280" t="str">
        <f>('пр.взв'!D4)</f>
        <v/>
      </c>
      <c r="G2" s="9"/>
      <c r="H2" s="9"/>
      <c r="I2" s="9"/>
    </row>
    <row r="3" ht="21.0" customHeight="1">
      <c r="A3" s="9"/>
      <c r="B3" s="281"/>
      <c r="C3" s="282" t="s">
        <v>122</v>
      </c>
      <c r="D3" s="283"/>
      <c r="E3" s="283"/>
      <c r="F3" s="284" t="str">
        <f>'пр.взв'!G4</f>
        <v>В.к.  80+  кг</v>
      </c>
      <c r="G3" s="283"/>
      <c r="H3" s="283"/>
      <c r="I3" s="283"/>
    </row>
    <row r="4" ht="19.5" customHeight="1">
      <c r="A4" s="139"/>
      <c r="B4" s="285"/>
      <c r="C4" s="286" t="s">
        <v>123</v>
      </c>
      <c r="D4" s="139"/>
      <c r="E4" s="139"/>
      <c r="F4" s="287"/>
      <c r="G4" s="139"/>
      <c r="H4" s="139"/>
      <c r="I4" s="139"/>
    </row>
    <row r="5" ht="12.75" customHeight="1">
      <c r="A5" s="288" t="s">
        <v>126</v>
      </c>
      <c r="B5" s="288" t="s">
        <v>9</v>
      </c>
      <c r="C5" s="289" t="s">
        <v>10</v>
      </c>
      <c r="D5" s="288" t="s">
        <v>104</v>
      </c>
      <c r="E5" s="290" t="s">
        <v>105</v>
      </c>
      <c r="F5" s="133"/>
      <c r="G5" s="288" t="s">
        <v>106</v>
      </c>
      <c r="H5" s="288" t="s">
        <v>108</v>
      </c>
      <c r="I5" s="288" t="s">
        <v>109</v>
      </c>
    </row>
    <row r="6" ht="12.0" customHeight="1">
      <c r="A6" s="73"/>
      <c r="B6" s="73"/>
      <c r="C6" s="73"/>
      <c r="D6" s="73"/>
      <c r="E6" s="74"/>
      <c r="F6" s="75"/>
      <c r="G6" s="73"/>
      <c r="H6" s="73"/>
      <c r="I6" s="73"/>
    </row>
    <row r="7" ht="24.0" customHeight="1">
      <c r="A7" s="291"/>
      <c r="B7" s="292" t="str">
        <f>'пр.хода'!F28</f>
        <v/>
      </c>
      <c r="C7" s="293" t="str">
        <f>IFERROR(VLOOKUP(B7,'пр.взв'!$D$6:$M$69,2,0),"")</f>
        <v/>
      </c>
      <c r="D7" s="293" t="str">
        <f>IFERROR(VLOOKUP(B7,'пр.взв'!$D$6:$M$69,5,0),"")</f>
        <v/>
      </c>
      <c r="E7" s="293" t="str">
        <f>IFERROR(VLOOKUP(B7,'пр.взв'!$D$6:$M$69,6,0),"")</f>
        <v/>
      </c>
      <c r="F7" s="294" t="str">
        <f>IFERROR(VLOOKUP(B7,'пр.взв'!$D$6:$M$69,7,0),"")</f>
        <v/>
      </c>
      <c r="G7" s="293"/>
      <c r="H7" s="234"/>
      <c r="I7" s="295"/>
    </row>
    <row r="8" ht="24.0" customHeight="1">
      <c r="A8" s="296"/>
      <c r="B8" s="292" t="str">
        <f>'пр.хода'!F34</f>
        <v/>
      </c>
      <c r="C8" s="293" t="str">
        <f>IFERROR(VLOOKUP(B8,'пр.взв'!$D$6:$M$69,2,0),"")</f>
        <v/>
      </c>
      <c r="D8" s="293" t="str">
        <f>IFERROR(VLOOKUP(B8,'пр.взв'!$D$6:$M$69,5,0),"")</f>
        <v/>
      </c>
      <c r="E8" s="293" t="str">
        <f>IFERROR(VLOOKUP(B8,'пр.взв'!$D$6:$M$69,6,0),"")</f>
        <v/>
      </c>
      <c r="F8" s="294" t="str">
        <f>IFERROR(VLOOKUP(B8,'пр.взв'!$D$6:$M$69,7,0),"")</f>
        <v/>
      </c>
      <c r="G8" s="293"/>
      <c r="H8" s="297"/>
      <c r="I8" s="295"/>
    </row>
    <row r="9" ht="22.5" customHeight="1">
      <c r="A9" s="298" t="s">
        <v>127</v>
      </c>
      <c r="B9" s="299"/>
      <c r="C9" s="300"/>
      <c r="D9" s="300"/>
      <c r="E9" s="300"/>
      <c r="F9" s="301"/>
      <c r="G9" s="300"/>
      <c r="H9" s="300"/>
      <c r="I9" s="300"/>
    </row>
    <row r="10" ht="22.5" customHeight="1">
      <c r="A10" s="283"/>
      <c r="B10" s="299" t="s">
        <v>85</v>
      </c>
      <c r="C10" s="300"/>
      <c r="D10" s="300"/>
      <c r="E10" s="300"/>
      <c r="F10" s="301"/>
      <c r="G10" s="300"/>
      <c r="H10" s="300"/>
      <c r="I10" s="300"/>
    </row>
    <row r="11" ht="22.5" customHeight="1">
      <c r="A11" s="283"/>
      <c r="B11" s="299" t="s">
        <v>86</v>
      </c>
      <c r="C11" s="300"/>
      <c r="D11" s="300"/>
      <c r="E11" s="300"/>
      <c r="F11" s="301"/>
      <c r="G11" s="300"/>
      <c r="H11" s="302"/>
      <c r="I11" s="300"/>
    </row>
    <row r="12" ht="19.5" customHeight="1">
      <c r="A12" s="9"/>
      <c r="B12" s="281"/>
      <c r="C12" s="283"/>
      <c r="D12" s="283"/>
      <c r="E12" s="283"/>
      <c r="F12" s="303"/>
      <c r="G12" s="283"/>
      <c r="H12" s="283"/>
      <c r="I12" s="283"/>
    </row>
    <row r="13" ht="19.5" customHeight="1">
      <c r="A13" s="9"/>
      <c r="B13" s="281"/>
      <c r="C13" s="282" t="s">
        <v>122</v>
      </c>
      <c r="D13" s="283"/>
      <c r="E13" s="283"/>
      <c r="F13" s="284" t="str">
        <f>'пр.взв'!G4</f>
        <v>В.к.  80+  кг</v>
      </c>
      <c r="G13" s="283"/>
      <c r="H13" s="283"/>
      <c r="I13" s="283"/>
    </row>
    <row r="14" ht="19.5" customHeight="1">
      <c r="A14" s="139"/>
      <c r="B14" s="285"/>
      <c r="C14" s="286" t="s">
        <v>125</v>
      </c>
      <c r="D14" s="139"/>
      <c r="E14" s="139"/>
      <c r="F14" s="287" t="str">
        <f>('пр.взв'!D4)</f>
        <v/>
      </c>
      <c r="G14" s="139"/>
      <c r="H14" s="139"/>
      <c r="I14" s="139"/>
    </row>
    <row r="15" ht="12.75" customHeight="1">
      <c r="A15" s="288" t="s">
        <v>126</v>
      </c>
      <c r="B15" s="288" t="s">
        <v>9</v>
      </c>
      <c r="C15" s="289" t="s">
        <v>10</v>
      </c>
      <c r="D15" s="288" t="s">
        <v>104</v>
      </c>
      <c r="E15" s="290" t="s">
        <v>105</v>
      </c>
      <c r="F15" s="133"/>
      <c r="G15" s="288" t="s">
        <v>106</v>
      </c>
      <c r="H15" s="288" t="s">
        <v>108</v>
      </c>
      <c r="I15" s="288" t="s">
        <v>109</v>
      </c>
    </row>
    <row r="16" ht="12.75" customHeight="1">
      <c r="A16" s="73"/>
      <c r="B16" s="73"/>
      <c r="C16" s="73"/>
      <c r="D16" s="73"/>
      <c r="E16" s="74"/>
      <c r="F16" s="75"/>
      <c r="G16" s="73"/>
      <c r="H16" s="73"/>
      <c r="I16" s="73"/>
    </row>
    <row r="17" ht="24.0" customHeight="1">
      <c r="A17" s="291"/>
      <c r="B17" s="304" t="str">
        <f>'пр.хода'!V28</f>
        <v/>
      </c>
      <c r="C17" s="293" t="str">
        <f>IFERROR(VLOOKUP(B17,'пр.взв'!$D$6:$M$69,2,0),"")</f>
        <v/>
      </c>
      <c r="D17" s="293" t="str">
        <f>IFERROR(VLOOKUP(B17,'пр.взв'!$D$6:$M$69,5,0),"")</f>
        <v/>
      </c>
      <c r="E17" s="293" t="str">
        <f>IFERROR(VLOOKUP(B17,'пр.взв'!$D$6:$M$69,6,0),"")</f>
        <v/>
      </c>
      <c r="F17" s="294" t="str">
        <f>IFERROR(VLOOKUP(B17,'пр.взв'!$D$6:$M$69,7,0),"")</f>
        <v/>
      </c>
      <c r="G17" s="293"/>
      <c r="H17" s="234"/>
      <c r="I17" s="295"/>
    </row>
    <row r="18" ht="24.0" customHeight="1">
      <c r="A18" s="296"/>
      <c r="B18" s="292" t="str">
        <f>'пр.хода'!V34</f>
        <v/>
      </c>
      <c r="C18" s="293" t="str">
        <f>IFERROR(VLOOKUP(B18,'пр.взв'!$D$6:$M$69,2,0),"")</f>
        <v/>
      </c>
      <c r="D18" s="293" t="str">
        <f>IFERROR(VLOOKUP(B18,'пр.взв'!$D$6:$M$69,5,0),"")</f>
        <v/>
      </c>
      <c r="E18" s="293" t="str">
        <f>IFERROR(VLOOKUP(B18,'пр.взв'!$D$6:$M$69,6,0),"")</f>
        <v/>
      </c>
      <c r="F18" s="294" t="str">
        <f>IFERROR(VLOOKUP(B18,'пр.взв'!$D$6:$M$69,7,0),"")</f>
        <v/>
      </c>
      <c r="G18" s="293"/>
      <c r="H18" s="295"/>
      <c r="I18" s="295"/>
    </row>
    <row r="19" ht="22.5" customHeight="1">
      <c r="A19" s="298" t="s">
        <v>127</v>
      </c>
      <c r="B19" s="299"/>
      <c r="C19" s="300"/>
      <c r="D19" s="300"/>
      <c r="E19" s="300"/>
      <c r="F19" s="301"/>
      <c r="G19" s="300"/>
      <c r="H19" s="300"/>
      <c r="I19" s="300"/>
    </row>
    <row r="20" ht="22.5" customHeight="1">
      <c r="A20" s="283"/>
      <c r="B20" s="299" t="s">
        <v>85</v>
      </c>
      <c r="C20" s="300"/>
      <c r="D20" s="300"/>
      <c r="E20" s="300"/>
      <c r="F20" s="301"/>
      <c r="G20" s="300"/>
      <c r="H20" s="300"/>
      <c r="I20" s="300"/>
    </row>
    <row r="21" ht="22.5" customHeight="1">
      <c r="A21" s="283"/>
      <c r="B21" s="299" t="s">
        <v>86</v>
      </c>
      <c r="C21" s="300"/>
      <c r="D21" s="300"/>
      <c r="E21" s="300"/>
      <c r="F21" s="301"/>
      <c r="G21" s="300"/>
      <c r="H21" s="302"/>
      <c r="I21" s="300"/>
    </row>
    <row r="22" ht="12.0" customHeight="1">
      <c r="A22" s="283"/>
      <c r="B22" s="281"/>
      <c r="C22" s="283"/>
      <c r="D22" s="283"/>
      <c r="E22" s="283"/>
      <c r="F22" s="303"/>
      <c r="G22" s="283"/>
      <c r="H22" s="283"/>
      <c r="I22" s="283"/>
    </row>
    <row r="23" ht="29.25" customHeight="1">
      <c r="A23" s="283"/>
      <c r="B23" s="281"/>
      <c r="C23" s="9"/>
      <c r="D23" s="9"/>
      <c r="E23" s="9"/>
      <c r="F23" s="49"/>
      <c r="G23" s="9"/>
      <c r="H23" s="9"/>
      <c r="I23" s="9"/>
    </row>
    <row r="24" ht="19.5" customHeight="1">
      <c r="A24" s="9"/>
      <c r="B24" s="281"/>
      <c r="C24" s="283"/>
      <c r="D24" s="283"/>
      <c r="E24" s="283"/>
      <c r="F24" s="303"/>
      <c r="G24" s="283"/>
      <c r="H24" s="283"/>
      <c r="I24" s="283"/>
    </row>
    <row r="25" ht="19.5" customHeight="1">
      <c r="A25" s="9"/>
      <c r="B25" s="281"/>
      <c r="C25" s="305" t="s">
        <v>88</v>
      </c>
      <c r="D25" s="283"/>
      <c r="E25" s="283"/>
      <c r="F25" s="306" t="str">
        <f>'пр.взв'!G4</f>
        <v>В.к.  80+  кг</v>
      </c>
      <c r="G25" s="283"/>
      <c r="H25" s="283"/>
      <c r="I25" s="283"/>
    </row>
    <row r="26" ht="12.75" customHeight="1">
      <c r="A26" s="307" t="s">
        <v>126</v>
      </c>
      <c r="B26" s="307" t="s">
        <v>9</v>
      </c>
      <c r="C26" s="307" t="s">
        <v>10</v>
      </c>
      <c r="D26" s="307" t="s">
        <v>104</v>
      </c>
      <c r="E26" s="308" t="s">
        <v>105</v>
      </c>
      <c r="F26" s="66"/>
      <c r="G26" s="307" t="s">
        <v>106</v>
      </c>
      <c r="H26" s="307" t="s">
        <v>108</v>
      </c>
      <c r="I26" s="307" t="s">
        <v>109</v>
      </c>
    </row>
    <row r="27" ht="12.75" customHeight="1">
      <c r="A27" s="73"/>
      <c r="B27" s="73"/>
      <c r="C27" s="73"/>
      <c r="D27" s="73"/>
      <c r="E27" s="74"/>
      <c r="F27" s="75"/>
      <c r="G27" s="73"/>
      <c r="H27" s="73"/>
      <c r="I27" s="73"/>
    </row>
    <row r="28" ht="24.0" customHeight="1">
      <c r="A28" s="309"/>
      <c r="B28" s="304" t="str">
        <f>'пр.хода'!J14</f>
        <v/>
      </c>
      <c r="C28" s="293" t="str">
        <f>IFERROR(VLOOKUP(B28,'пр.взв'!$D$6:$M$69,2,0),"")</f>
        <v/>
      </c>
      <c r="D28" s="293" t="str">
        <f>IFERROR(VLOOKUP(B28,'пр.взв'!$D$6:$M$69,5,0),"")</f>
        <v/>
      </c>
      <c r="E28" s="293" t="str">
        <f>IFERROR(VLOOKUP(B28,'пр.взв'!$D$6:$M$69,6,0),"")</f>
        <v/>
      </c>
      <c r="F28" s="294" t="str">
        <f>IFERROR(VLOOKUP(B28,'пр.взв'!$D$6:$M$69,7,0),"")</f>
        <v/>
      </c>
      <c r="G28" s="247"/>
      <c r="H28" s="234"/>
      <c r="I28" s="310"/>
    </row>
    <row r="29" ht="24.0" customHeight="1">
      <c r="A29" s="311"/>
      <c r="B29" s="304" t="str">
        <f>'пр.хода'!T14</f>
        <v/>
      </c>
      <c r="C29" s="293" t="str">
        <f>IFERROR(VLOOKUP(B29,'пр.взв'!$D$6:$M$69,2,0),"")</f>
        <v/>
      </c>
      <c r="D29" s="293" t="str">
        <f>IFERROR(VLOOKUP(B29,'пр.взв'!$D$6:$M$69,5,0),"")</f>
        <v/>
      </c>
      <c r="E29" s="293" t="str">
        <f>IFERROR(VLOOKUP(B29,'пр.взв'!$D$6:$M$69,6,0),"")</f>
        <v/>
      </c>
      <c r="F29" s="294" t="str">
        <f>IFERROR(VLOOKUP(B29,'пр.взв'!$D$6:$M$69,7,0),"")</f>
        <v/>
      </c>
      <c r="G29" s="247"/>
      <c r="H29" s="234"/>
      <c r="I29" s="310"/>
    </row>
    <row r="30" ht="22.5" customHeight="1">
      <c r="A30" s="298" t="s">
        <v>127</v>
      </c>
      <c r="B30" s="299"/>
      <c r="C30" s="300"/>
      <c r="D30" s="300"/>
      <c r="E30" s="300"/>
      <c r="F30" s="301"/>
      <c r="G30" s="300"/>
      <c r="H30" s="300"/>
      <c r="I30" s="300"/>
    </row>
    <row r="31" ht="22.5" customHeight="1">
      <c r="A31" s="283"/>
      <c r="B31" s="299" t="s">
        <v>85</v>
      </c>
      <c r="C31" s="300"/>
      <c r="D31" s="300"/>
      <c r="E31" s="300"/>
      <c r="F31" s="301"/>
      <c r="G31" s="300"/>
      <c r="H31" s="300"/>
      <c r="I31" s="300"/>
    </row>
    <row r="32" ht="22.5" customHeight="1">
      <c r="A32" s="283"/>
      <c r="B32" s="299" t="s">
        <v>86</v>
      </c>
      <c r="C32" s="300"/>
      <c r="D32" s="300"/>
      <c r="E32" s="300"/>
      <c r="F32" s="301"/>
      <c r="G32" s="300"/>
      <c r="H32" s="302"/>
      <c r="I32" s="300"/>
    </row>
    <row r="33" ht="12.0" customHeight="1">
      <c r="B33" s="312"/>
      <c r="F33" s="313"/>
    </row>
  </sheetData>
  <mergeCells count="25"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B15:B16"/>
    <mergeCell ref="C15:C16"/>
    <mergeCell ref="D15:D16"/>
    <mergeCell ref="E15:F16"/>
    <mergeCell ref="G15:G16"/>
    <mergeCell ref="H15:H16"/>
    <mergeCell ref="I15:I16"/>
    <mergeCell ref="H26:H27"/>
    <mergeCell ref="I26:I27"/>
    <mergeCell ref="A15:A16"/>
    <mergeCell ref="A26:A27"/>
    <mergeCell ref="B26:B27"/>
    <mergeCell ref="C26:C27"/>
    <mergeCell ref="D26:D27"/>
    <mergeCell ref="E26:F27"/>
    <mergeCell ref="G26:G27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75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9.43"/>
    <col customWidth="1" hidden="1" min="7" max="7" width="8.86"/>
    <col customWidth="1" min="8" max="8" width="18.86"/>
  </cols>
  <sheetData>
    <row r="1" ht="23.25" customHeight="1">
      <c r="A1" s="50" t="s">
        <v>83</v>
      </c>
    </row>
    <row r="2" ht="52.5" customHeight="1">
      <c r="A2" s="61"/>
      <c r="B2" s="314" t="s">
        <v>128</v>
      </c>
      <c r="D2" s="315" t="str">
        <f>'пр.взв'!C2</f>
        <v>Чемпионат России по самбо среди женщин (отбор на Чемпионат Мира и Европы) ЕКП № 23747</v>
      </c>
      <c r="E2" s="316"/>
      <c r="F2" s="316"/>
      <c r="G2" s="316"/>
      <c r="H2" s="317"/>
    </row>
    <row r="3" ht="24.75" customHeight="1">
      <c r="A3" s="318" t="str">
        <f>'пр.взв'!C3</f>
        <v>27.02 - 03.03.2023 г.                                                                                        г. Пермь</v>
      </c>
      <c r="B3" s="319"/>
      <c r="C3" s="319"/>
      <c r="D3" s="319"/>
      <c r="E3" s="319"/>
      <c r="F3" s="319"/>
      <c r="G3" s="320" t="str">
        <f>'пр.взв'!G4</f>
        <v>В.к.  80+  кг</v>
      </c>
    </row>
    <row r="4" ht="12.75" customHeight="1">
      <c r="A4" s="321" t="s">
        <v>129</v>
      </c>
      <c r="B4" s="322" t="s">
        <v>9</v>
      </c>
      <c r="C4" s="323" t="s">
        <v>10</v>
      </c>
      <c r="D4" s="324" t="s">
        <v>11</v>
      </c>
      <c r="E4" s="160" t="s">
        <v>13</v>
      </c>
      <c r="F4" s="161"/>
      <c r="G4" s="159" t="s">
        <v>15</v>
      </c>
      <c r="H4" s="325" t="s">
        <v>16</v>
      </c>
    </row>
    <row r="5" ht="12.0" customHeight="1">
      <c r="A5" s="326"/>
      <c r="B5" s="319"/>
      <c r="C5" s="326"/>
      <c r="D5" s="217"/>
      <c r="E5" s="177"/>
      <c r="F5" s="217"/>
      <c r="G5" s="202"/>
      <c r="H5" s="218"/>
    </row>
    <row r="6" ht="24.0" customHeight="1">
      <c r="A6" s="186">
        <v>1.0</v>
      </c>
      <c r="B6" s="327" t="str">
        <f>'пр.хода'!L8</f>
        <v/>
      </c>
      <c r="C6" s="328" t="str">
        <f>IFERROR(VLOOKUP(B6,'пр.взв'!$D$6:$M$20,3,0),"")</f>
        <v/>
      </c>
      <c r="D6" s="328" t="str">
        <f>IFERROR(VLOOKUP(B6,'пр.взв'!$D$6:$M$20,4,0),"")</f>
        <v/>
      </c>
      <c r="E6" s="328" t="str">
        <f>IFERROR(VLOOKUP(B6,'пр.взв'!$D$6:$M$20,6,0),"")</f>
        <v/>
      </c>
      <c r="F6" s="328" t="str">
        <f>IFERROR(VLOOKUP(B6,'пр.взв'!$D$6:$M$20,7,0),"")</f>
        <v/>
      </c>
      <c r="G6" s="328" t="str">
        <f>IFERROR(VLOOKUP(B6,'пр.взв'!$D$6:$Q$19,8,0),"")</f>
        <v/>
      </c>
      <c r="H6" s="328" t="str">
        <f>IFERROR(VLOOKUP(B6,'пр.взв'!$D$6:$M$20,10,0),"")</f>
        <v/>
      </c>
    </row>
    <row r="7" ht="24.0" customHeight="1">
      <c r="A7" s="190">
        <v>2.0</v>
      </c>
      <c r="B7" s="329" t="str">
        <f>'пр.хода'!L20</f>
        <v/>
      </c>
      <c r="C7" s="328" t="str">
        <f>IFERROR(VLOOKUP(B7,'пр.взв'!$D$6:$M$20,3,0),"")</f>
        <v/>
      </c>
      <c r="D7" s="328" t="str">
        <f>IFERROR(VLOOKUP(B7,'пр.взв'!$D$6:$M$20,4,0),"")</f>
        <v/>
      </c>
      <c r="E7" s="328" t="str">
        <f>IFERROR(VLOOKUP(B7,'пр.взв'!$D$6:$M$20,6,0),"")</f>
        <v/>
      </c>
      <c r="F7" s="328" t="str">
        <f>IFERROR(VLOOKUP(B7,'пр.взв'!$D$6:$M$20,7,0),"")</f>
        <v/>
      </c>
      <c r="G7" s="328" t="str">
        <f>IFERROR(VLOOKUP(B7,'пр.взв'!$D$6:$Q$19,8,0),"")</f>
        <v/>
      </c>
      <c r="H7" s="328" t="str">
        <f>IFERROR(VLOOKUP(B7,'пр.взв'!$D$6:$M$20,10,0),"")</f>
        <v/>
      </c>
    </row>
    <row r="8" ht="24.0" customHeight="1">
      <c r="A8" s="190">
        <v>3.0</v>
      </c>
      <c r="B8" s="329" t="str">
        <f>'пр.хода'!AA25</f>
        <v/>
      </c>
      <c r="C8" s="328" t="str">
        <f>IFERROR(VLOOKUP(B8,'пр.взв'!$D$6:$M$20,3,0),"")</f>
        <v/>
      </c>
      <c r="D8" s="328" t="str">
        <f>IFERROR(VLOOKUP(B8,'пр.взв'!$D$6:$M$20,4,0),"")</f>
        <v/>
      </c>
      <c r="E8" s="328" t="str">
        <f>IFERROR(VLOOKUP(B8,'пр.взв'!$D$6:$M$20,6,0),"")</f>
        <v/>
      </c>
      <c r="F8" s="328" t="str">
        <f>IFERROR(VLOOKUP(B8,'пр.взв'!$D$6:$M$20,7,0),"")</f>
        <v/>
      </c>
      <c r="G8" s="328" t="str">
        <f>IFERROR(VLOOKUP(B8,'пр.взв'!$D$6:$Q$19,8,0),"")</f>
        <v/>
      </c>
      <c r="H8" s="328" t="str">
        <f>IFERROR(VLOOKUP(B8,'пр.взв'!$D$6:$M$20,10,0),"")</f>
        <v/>
      </c>
    </row>
    <row r="9" ht="24.0" customHeight="1">
      <c r="A9" s="190">
        <v>3.0</v>
      </c>
      <c r="B9" s="329" t="str">
        <f>'пр.хода'!AA32</f>
        <v/>
      </c>
      <c r="C9" s="328" t="str">
        <f>IFERROR(VLOOKUP(B9,'пр.взв'!$D$6:$M$20,3,0),"")</f>
        <v/>
      </c>
      <c r="D9" s="328" t="str">
        <f>IFERROR(VLOOKUP(B9,'пр.взв'!$D$6:$M$20,4,0),"")</f>
        <v/>
      </c>
      <c r="E9" s="328" t="str">
        <f>IFERROR(VLOOKUP(B9,'пр.взв'!$D$6:$M$20,6,0),"")</f>
        <v/>
      </c>
      <c r="F9" s="328" t="str">
        <f>IFERROR(VLOOKUP(B9,'пр.взв'!$D$6:$M$20,7,0),"")</f>
        <v/>
      </c>
      <c r="G9" s="328" t="str">
        <f>IFERROR(VLOOKUP(B9,'пр.взв'!$D$6:$Q$19,8,0),"")</f>
        <v/>
      </c>
      <c r="H9" s="328" t="str">
        <f>IFERROR(VLOOKUP(B9,'пр.взв'!$D$6:$M$20,10,0),"")</f>
        <v/>
      </c>
    </row>
    <row r="10" ht="24.0" customHeight="1">
      <c r="A10" s="190">
        <v>5.0</v>
      </c>
      <c r="B10" s="329" t="str">
        <f>'пр.хода'!AE18</f>
        <v/>
      </c>
      <c r="C10" s="328" t="str">
        <f>IFERROR(VLOOKUP(B10,'пр.взв'!$D$6:$M$20,3,0),"")</f>
        <v/>
      </c>
      <c r="D10" s="328" t="str">
        <f>IFERROR(VLOOKUP(B10,'пр.взв'!$D$6:$M$20,4,0),"")</f>
        <v/>
      </c>
      <c r="E10" s="328" t="str">
        <f>IFERROR(VLOOKUP(B10,'пр.взв'!$D$6:$M$20,6,0),"")</f>
        <v/>
      </c>
      <c r="F10" s="328" t="str">
        <f>IFERROR(VLOOKUP(B10,'пр.взв'!$D$6:$M$20,7,0),"")</f>
        <v/>
      </c>
      <c r="G10" s="328" t="str">
        <f>IFERROR(VLOOKUP(B10,'пр.взв'!$D$6:$Q$19,8,0),"")</f>
        <v/>
      </c>
      <c r="H10" s="328" t="str">
        <f>IFERROR(VLOOKUP(B10,'пр.взв'!$D$6:$M$20,10,0),"")</f>
        <v/>
      </c>
    </row>
    <row r="11" ht="24.0" customHeight="1">
      <c r="A11" s="190">
        <v>5.0</v>
      </c>
      <c r="B11" s="329" t="str">
        <f>'пр.хода'!AE19</f>
        <v/>
      </c>
      <c r="C11" s="328" t="str">
        <f>IFERROR(VLOOKUP(B11,'пр.взв'!$D$6:$M$20,3,0),"")</f>
        <v/>
      </c>
      <c r="D11" s="328" t="str">
        <f>IFERROR(VLOOKUP(B11,'пр.взв'!$D$6:$M$20,4,0),"")</f>
        <v/>
      </c>
      <c r="E11" s="328" t="str">
        <f>IFERROR(VLOOKUP(B11,'пр.взв'!$D$6:$M$20,6,0),"")</f>
        <v/>
      </c>
      <c r="F11" s="328" t="str">
        <f>IFERROR(VLOOKUP(B11,'пр.взв'!$D$6:$M$20,7,0),"")</f>
        <v/>
      </c>
      <c r="G11" s="328" t="str">
        <f>IFERROR(VLOOKUP(B11,'пр.взв'!$D$6:$Q$19,8,0),"")</f>
        <v/>
      </c>
      <c r="H11" s="328" t="str">
        <f>IFERROR(VLOOKUP(B11,'пр.взв'!$D$6:$M$20,10,0),"")</f>
        <v/>
      </c>
    </row>
    <row r="12" ht="24.0" customHeight="1">
      <c r="A12" s="191" t="s">
        <v>130</v>
      </c>
      <c r="B12" s="329" t="str">
        <f>'пр.хода'!AE20</f>
        <v/>
      </c>
      <c r="C12" s="328" t="str">
        <f>IFERROR(VLOOKUP(B12,'пр.взв'!$D$6:$M$20,3,0),"")</f>
        <v/>
      </c>
      <c r="D12" s="328" t="str">
        <f>IFERROR(VLOOKUP(B12,'пр.взв'!$D$6:$M$20,4,0),"")</f>
        <v/>
      </c>
      <c r="E12" s="328" t="str">
        <f>IFERROR(VLOOKUP(B12,'пр.взв'!$D$6:$M$20,6,0),"")</f>
        <v/>
      </c>
      <c r="F12" s="328" t="str">
        <f>IFERROR(VLOOKUP(B12,'пр.взв'!$D$6:$M$20,7,0),"")</f>
        <v/>
      </c>
      <c r="G12" s="328" t="str">
        <f>IFERROR(VLOOKUP(B12,'пр.взв'!$D$6:$Q$19,8,0),"")</f>
        <v/>
      </c>
      <c r="H12" s="328" t="str">
        <f>IFERROR(VLOOKUP(B12,'пр.взв'!$D$6:$M$20,10,0),"")</f>
        <v/>
      </c>
    </row>
    <row r="13" ht="24.0" customHeight="1">
      <c r="A13" s="191" t="s">
        <v>130</v>
      </c>
      <c r="B13" s="329" t="str">
        <f>'пр.хода'!AE21</f>
        <v/>
      </c>
      <c r="C13" s="328" t="str">
        <f>IFERROR(VLOOKUP(B13,'пр.взв'!$D$6:$M$20,3,0),"")</f>
        <v/>
      </c>
      <c r="D13" s="328" t="str">
        <f>IFERROR(VLOOKUP(B13,'пр.взв'!$D$6:$M$20,4,0),"")</f>
        <v/>
      </c>
      <c r="E13" s="328" t="str">
        <f>IFERROR(VLOOKUP(B13,'пр.взв'!$D$6:$M$20,6,0),"")</f>
        <v/>
      </c>
      <c r="F13" s="328" t="str">
        <f>IFERROR(VLOOKUP(B13,'пр.взв'!$D$6:$M$20,7,0),"")</f>
        <v/>
      </c>
      <c r="G13" s="328" t="str">
        <f>IFERROR(VLOOKUP(B13,'пр.взв'!$D$6:$Q$19,8,0),"")</f>
        <v/>
      </c>
      <c r="H13" s="328" t="str">
        <f>IFERROR(VLOOKUP(B13,'пр.взв'!$D$6:$M$20,10,0),"")</f>
        <v/>
      </c>
    </row>
    <row r="14" ht="24.0" customHeight="1">
      <c r="A14" s="191" t="s">
        <v>131</v>
      </c>
      <c r="B14" s="329" t="str">
        <f>'пр.хода'!AE22</f>
        <v/>
      </c>
      <c r="C14" s="328" t="str">
        <f>IFERROR(VLOOKUP(B14,'пр.взв'!$D$6:$M$20,3,0),"")</f>
        <v/>
      </c>
      <c r="D14" s="328" t="str">
        <f>IFERROR(VLOOKUP(B14,'пр.взв'!$D$6:$M$20,4,0),"")</f>
        <v/>
      </c>
      <c r="E14" s="328" t="str">
        <f>IFERROR(VLOOKUP(B14,'пр.взв'!$D$6:$M$20,6,0),"")</f>
        <v/>
      </c>
      <c r="F14" s="328" t="str">
        <f>IFERROR(VLOOKUP(B14,'пр.взв'!$D$6:$M$20,7,0),"")</f>
        <v/>
      </c>
      <c r="G14" s="328" t="str">
        <f>IFERROR(VLOOKUP(B14,'пр.взв'!$D$6:$Q$19,8,0),"")</f>
        <v/>
      </c>
      <c r="H14" s="328" t="str">
        <f>IFERROR(VLOOKUP(B14,'пр.взв'!$D$6:$M$20,10,0),"")</f>
        <v/>
      </c>
    </row>
    <row r="15" ht="24.0" customHeight="1">
      <c r="A15" s="191" t="s">
        <v>131</v>
      </c>
      <c r="B15" s="329" t="str">
        <f>'пр.хода'!AE23</f>
        <v/>
      </c>
      <c r="C15" s="328" t="str">
        <f>IFERROR(VLOOKUP(B15,'пр.взв'!$D$6:$M$20,3,0),"")</f>
        <v/>
      </c>
      <c r="D15" s="328" t="str">
        <f>IFERROR(VLOOKUP(B15,'пр.взв'!$D$6:$M$20,4,0),"")</f>
        <v/>
      </c>
      <c r="E15" s="328" t="str">
        <f>IFERROR(VLOOKUP(B15,'пр.взв'!$D$6:$M$20,6,0),"")</f>
        <v/>
      </c>
      <c r="F15" s="328" t="str">
        <f>IFERROR(VLOOKUP(B15,'пр.взв'!$D$6:$M$20,7,0),"")</f>
        <v/>
      </c>
      <c r="G15" s="328" t="str">
        <f>IFERROR(VLOOKUP(B15,'пр.взв'!$D$6:$Q$19,8,0),"")</f>
        <v/>
      </c>
      <c r="H15" s="328" t="str">
        <f>IFERROR(VLOOKUP(B15,'пр.взв'!$D$6:$M$20,10,0),"")</f>
        <v/>
      </c>
    </row>
    <row r="16" ht="24.0" customHeight="1">
      <c r="A16" s="191" t="s">
        <v>131</v>
      </c>
      <c r="B16" s="329" t="str">
        <f>'пр.хода'!AE24</f>
        <v/>
      </c>
      <c r="C16" s="328" t="str">
        <f>IFERROR(VLOOKUP(B16,'пр.взв'!$D$6:$M$20,3,0),"")</f>
        <v/>
      </c>
      <c r="D16" s="328" t="str">
        <f>IFERROR(VLOOKUP(B16,'пр.взв'!$D$6:$M$20,4,0),"")</f>
        <v/>
      </c>
      <c r="E16" s="328" t="str">
        <f>IFERROR(VLOOKUP(B16,'пр.взв'!$D$6:$M$20,6,0),"")</f>
        <v/>
      </c>
      <c r="F16" s="328" t="str">
        <f>IFERROR(VLOOKUP(B16,'пр.взв'!$D$6:$M$20,7,0),"")</f>
        <v/>
      </c>
      <c r="G16" s="328" t="str">
        <f>IFERROR(VLOOKUP(B16,'пр.взв'!$D$6:$Q$19,8,0),"")</f>
        <v/>
      </c>
      <c r="H16" s="328" t="str">
        <f>IFERROR(VLOOKUP(B16,'пр.взв'!$D$6:$M$20,10,0),"")</f>
        <v/>
      </c>
    </row>
    <row r="17" ht="24.0" customHeight="1">
      <c r="A17" s="191" t="s">
        <v>131</v>
      </c>
      <c r="B17" s="329" t="str">
        <f>'пр.хода'!AE25</f>
        <v/>
      </c>
      <c r="C17" s="328" t="str">
        <f>IFERROR(VLOOKUP(B17,'пр.взв'!$D$6:$M$20,3,0),"")</f>
        <v/>
      </c>
      <c r="D17" s="328" t="str">
        <f>IFERROR(VLOOKUP(B17,'пр.взв'!$D$6:$M$20,4,0),"")</f>
        <v/>
      </c>
      <c r="E17" s="328" t="str">
        <f>IFERROR(VLOOKUP(B17,'пр.взв'!$D$6:$M$20,6,0),"")</f>
        <v/>
      </c>
      <c r="F17" s="328" t="str">
        <f>IFERROR(VLOOKUP(B17,'пр.взв'!$D$6:$M$20,7,0),"")</f>
        <v/>
      </c>
      <c r="G17" s="328" t="str">
        <f>IFERROR(VLOOKUP(B17,'пр.взв'!$D$6:$Q$19,8,0),"")</f>
        <v/>
      </c>
      <c r="H17" s="328" t="str">
        <f>IFERROR(VLOOKUP(B17,'пр.взв'!$D$6:$M$20,10,0),"")</f>
        <v/>
      </c>
    </row>
    <row r="18" ht="24.0" customHeight="1">
      <c r="A18" s="191" t="s">
        <v>95</v>
      </c>
      <c r="B18" s="329">
        <f>'пр.хода'!AE26</f>
        <v>1</v>
      </c>
      <c r="C18" s="328" t="str">
        <f>IFERROR(VLOOKUP(B18,'пр.взв'!$D$6:$M$20,3,0),"")</f>
        <v>ГАСПАРЯН Анжела Седраковна</v>
      </c>
      <c r="D18" s="328" t="str">
        <f>IFERROR(VLOOKUP(B18,'пр.взв'!$D$6:$M$20,4,0),"")</f>
        <v>07.04.95, МСМК</v>
      </c>
      <c r="E18" s="328" t="str">
        <f>IFERROR(VLOOKUP(B18,'пр.взв'!$D$6:$M$20,6,0),"")</f>
        <v>СЗФО</v>
      </c>
      <c r="F18" s="328" t="str">
        <f>IFERROR(VLOOKUP(B18,'пр.взв'!$D$6:$M$20,7,0),"")</f>
        <v>Калининградская обл., Калининград, ВС</v>
      </c>
      <c r="G18" s="328" t="str">
        <f>IFERROR(VLOOKUP(B18,'пр.взв'!$D$6:$Q$19,8,0),"")</f>
        <v>Калининградская</v>
      </c>
      <c r="H18" s="328" t="str">
        <f>IFERROR(VLOOKUP(B18,'пр.взв'!$D$6:$M$20,10,0),"")</f>
        <v>Мкртчян С.Р., Быстров И.С.</v>
      </c>
    </row>
    <row r="19" ht="24.0" customHeight="1">
      <c r="A19" s="191" t="s">
        <v>95</v>
      </c>
      <c r="B19" s="329">
        <f>'пр.хода'!AE27</f>
        <v>10</v>
      </c>
      <c r="C19" s="328" t="str">
        <f>IFERROR(VLOOKUP(B19,'пр.взв'!$D$6:$M$20,3,0),"")</f>
        <v/>
      </c>
      <c r="D19" s="328" t="str">
        <f>IFERROR(VLOOKUP(B19,'пр.взв'!$D$6:$M$20,4,0),"")</f>
        <v/>
      </c>
      <c r="E19" s="328" t="str">
        <f>IFERROR(VLOOKUP(B19,'пр.взв'!$D$6:$M$20,6,0),"")</f>
        <v/>
      </c>
      <c r="F19" s="328" t="str">
        <f>IFERROR(VLOOKUP(B19,'пр.взв'!$D$6:$M$20,7,0),"")</f>
        <v/>
      </c>
      <c r="G19" s="328" t="str">
        <f>IFERROR(VLOOKUP(B19,'пр.взв'!$D$6:$Q$19,8,0),"")</f>
        <v/>
      </c>
      <c r="H19" s="328" t="str">
        <f>IFERROR(VLOOKUP(B19,'пр.взв'!$D$6:$M$20,10,0),"")</f>
        <v/>
      </c>
    </row>
    <row r="20" ht="24.0" customHeight="1">
      <c r="A20" s="191" t="s">
        <v>95</v>
      </c>
      <c r="B20" s="329">
        <f>'пр.хода'!AE28</f>
        <v>11</v>
      </c>
      <c r="C20" s="328" t="str">
        <f>IFERROR(VLOOKUP(B20,'пр.взв'!$D$6:$M$20,3,0),"")</f>
        <v/>
      </c>
      <c r="D20" s="328" t="str">
        <f>IFERROR(VLOOKUP(B20,'пр.взв'!$D$6:$M$20,4,0),"")</f>
        <v/>
      </c>
      <c r="E20" s="328" t="str">
        <f>IFERROR(VLOOKUP(B20,'пр.взв'!$D$6:$M$20,6,0),"")</f>
        <v/>
      </c>
      <c r="F20" s="328" t="str">
        <f>IFERROR(VLOOKUP(B20,'пр.взв'!$D$6:$M$20,7,0),"")</f>
        <v/>
      </c>
      <c r="G20" s="328" t="str">
        <f>IFERROR(VLOOKUP(B20,'пр.взв'!$D$6:$Q$19,8,0),"")</f>
        <v/>
      </c>
      <c r="H20" s="328" t="str">
        <f>IFERROR(VLOOKUP(B20,'пр.взв'!$D$6:$M$20,10,0),"")</f>
        <v/>
      </c>
    </row>
    <row r="21" ht="24.0" customHeight="1">
      <c r="A21" s="191" t="s">
        <v>95</v>
      </c>
      <c r="B21" s="329">
        <f>'пр.хода'!AE29</f>
        <v>12</v>
      </c>
      <c r="C21" s="328" t="str">
        <f>IFERROR(VLOOKUP(B21,'пр.взв'!$D$6:$M$20,3,0),"")</f>
        <v/>
      </c>
      <c r="D21" s="328" t="str">
        <f>IFERROR(VLOOKUP(B21,'пр.взв'!$D$6:$M$20,4,0),"")</f>
        <v/>
      </c>
      <c r="E21" s="328" t="str">
        <f>IFERROR(VLOOKUP(B21,'пр.взв'!$D$6:$M$20,6,0),"")</f>
        <v/>
      </c>
      <c r="F21" s="328" t="str">
        <f>IFERROR(VLOOKUP(B21,'пр.взв'!$D$6:$M$20,7,0),"")</f>
        <v/>
      </c>
      <c r="G21" s="328" t="str">
        <f>IFERROR(VLOOKUP(B21,'пр.взв'!$D$6:$Q$19,8,0),"")</f>
        <v/>
      </c>
      <c r="H21" s="328" t="str">
        <f>IFERROR(VLOOKUP(B21,'пр.взв'!$D$6:$M$20,10,0),"")</f>
        <v/>
      </c>
    </row>
    <row r="22" ht="12.75" customHeight="1"/>
    <row r="23" ht="1.5" customHeight="1"/>
    <row r="24" ht="19.5" customHeight="1">
      <c r="A24" s="330" t="str">
        <f>'пр.хода'!A38</f>
        <v>Гл. судья, судья ВК</v>
      </c>
      <c r="B24" s="330"/>
      <c r="C24" s="330"/>
      <c r="D24" s="61"/>
      <c r="E24" s="61"/>
      <c r="F24" s="331" t="str">
        <f>'пр.хода'!F38</f>
        <v>Болотский Р.М.</v>
      </c>
      <c r="G24" s="331"/>
    </row>
    <row r="25" ht="12.0" customHeight="1">
      <c r="A25" s="330"/>
      <c r="B25" s="330"/>
      <c r="C25" s="330"/>
      <c r="D25" s="61"/>
      <c r="E25" s="61"/>
      <c r="F25" s="61" t="str">
        <f>'пр.хода'!K38</f>
        <v>Москва</v>
      </c>
      <c r="G25" s="332"/>
    </row>
    <row r="26" ht="12.75" customHeight="1">
      <c r="A26" s="330"/>
      <c r="B26" s="330"/>
      <c r="C26" s="330"/>
      <c r="D26" s="61"/>
      <c r="E26" s="61"/>
      <c r="F26" s="61"/>
      <c r="G26" s="61"/>
    </row>
    <row r="27" ht="12.0" customHeight="1">
      <c r="A27" s="330" t="str">
        <f>'пр.хода'!O38</f>
        <v>Гл. секретарь, судья ВК</v>
      </c>
      <c r="B27" s="330"/>
      <c r="C27" s="330"/>
      <c r="D27" s="61"/>
      <c r="E27" s="61"/>
      <c r="F27" s="331" t="str">
        <f>'пр.хода'!Y38</f>
        <v>Зарипов А.А,</v>
      </c>
      <c r="G27" s="331"/>
    </row>
    <row r="28" ht="15.75" customHeight="1">
      <c r="A28" s="330"/>
      <c r="B28" s="330"/>
      <c r="C28" s="330"/>
      <c r="D28" s="61"/>
      <c r="E28" s="61"/>
      <c r="F28" s="61" t="str">
        <f>'пр.хода'!AB38</f>
        <v>Р. Татарстан</v>
      </c>
      <c r="G28" s="333"/>
      <c r="H28" s="61"/>
    </row>
  </sheetData>
  <mergeCells count="12">
    <mergeCell ref="C4:C5"/>
    <mergeCell ref="D4:D5"/>
    <mergeCell ref="E4:F5"/>
    <mergeCell ref="G4:G5"/>
    <mergeCell ref="A1:H1"/>
    <mergeCell ref="B2:C2"/>
    <mergeCell ref="D2:H2"/>
    <mergeCell ref="A3:F3"/>
    <mergeCell ref="G3:H3"/>
    <mergeCell ref="A4:A5"/>
    <mergeCell ref="B4:B5"/>
    <mergeCell ref="H4:H5"/>
  </mergeCells>
  <printOptions horizontalCentered="1"/>
  <pageMargins bottom="0.984251968503937" footer="0.0" header="0.0" left="0.1968503937007874" right="0.1968503937007874" top="0.984251968503937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75"/>
  <cols>
    <col customWidth="1" min="1" max="1" width="8.71"/>
    <col customWidth="1" min="2" max="2" width="11.71"/>
    <col customWidth="1" min="3" max="3" width="10.43"/>
    <col customWidth="1" min="4" max="7" width="8.71"/>
    <col customWidth="1" min="8" max="8" width="15.43"/>
    <col customWidth="1" min="9" max="9" width="4.43"/>
  </cols>
  <sheetData>
    <row r="1" ht="32.25" customHeight="1">
      <c r="A1" s="334" t="str">
        <f>'пр.взв'!C2</f>
        <v>Чемпионат России по самбо среди женщин (отбор на Чемпионат Мира и Европы) ЕКП № 23747</v>
      </c>
      <c r="B1" s="316"/>
      <c r="C1" s="316"/>
      <c r="D1" s="316"/>
      <c r="E1" s="316"/>
      <c r="F1" s="316"/>
      <c r="G1" s="316"/>
      <c r="H1" s="317"/>
    </row>
    <row r="2" ht="12.0" customHeight="1">
      <c r="A2" s="335" t="str">
        <f>'пр.взв'!A3</f>
        <v/>
      </c>
      <c r="B2" s="336"/>
      <c r="C2" s="336"/>
      <c r="D2" s="336"/>
      <c r="E2" s="336"/>
      <c r="F2" s="336"/>
      <c r="G2" s="336"/>
      <c r="H2" s="336"/>
    </row>
    <row r="3" ht="12.0" customHeight="1">
      <c r="A3" s="337" t="s">
        <v>132</v>
      </c>
    </row>
    <row r="4" ht="12.0" customHeight="1">
      <c r="B4" s="338"/>
      <c r="C4" s="339"/>
      <c r="D4" s="340" t="str">
        <f>'пр.взв'!G4</f>
        <v>В.к.  80+  кг</v>
      </c>
      <c r="E4" s="316"/>
      <c r="F4" s="317"/>
      <c r="G4" s="339"/>
      <c r="H4" s="339"/>
    </row>
    <row r="5" ht="12.0" customHeight="1">
      <c r="A5" s="339"/>
      <c r="B5" s="339"/>
      <c r="C5" s="339"/>
      <c r="D5" s="339"/>
      <c r="E5" s="339"/>
      <c r="F5" s="339"/>
      <c r="G5" s="339"/>
      <c r="H5" s="339"/>
    </row>
    <row r="6" ht="12.0" customHeight="1">
      <c r="A6" s="341" t="s">
        <v>133</v>
      </c>
      <c r="B6" s="342" t="str">
        <f>IFERROR(VLOOKUP(I6,'пр.взв'!$D$6:$M$20,3,0),"")</f>
        <v/>
      </c>
      <c r="C6" s="336"/>
      <c r="D6" s="336"/>
      <c r="E6" s="336"/>
      <c r="F6" s="336"/>
      <c r="G6" s="336"/>
      <c r="H6" s="343" t="str">
        <f>IFERROR(VLOOKUP(I6,'пр.взв'!$D$6:$M$20,4,0),"")</f>
        <v/>
      </c>
      <c r="I6" s="344" t="str">
        <f>'Ит.пр'!B6</f>
        <v/>
      </c>
    </row>
    <row r="7" ht="12.0" customHeight="1">
      <c r="A7" s="345"/>
      <c r="H7" s="346"/>
      <c r="I7" s="344"/>
    </row>
    <row r="8" ht="12.0" customHeight="1">
      <c r="A8" s="345"/>
      <c r="B8" s="347" t="str">
        <f>IFERROR(VLOOKUP(I6,'пр.взв'!$D$6:$M$20,6,0),"")</f>
        <v/>
      </c>
      <c r="D8" s="347" t="str">
        <f>IFERROR(VLOOKUP(I6,'пр.взв'!$D$6:$M$20,7,0),"")</f>
        <v/>
      </c>
      <c r="H8" s="346"/>
      <c r="I8" s="344"/>
    </row>
    <row r="9" ht="12.0" customHeight="1">
      <c r="A9" s="348"/>
      <c r="B9" s="319"/>
      <c r="C9" s="319"/>
      <c r="D9" s="319"/>
      <c r="E9" s="319"/>
      <c r="F9" s="319"/>
      <c r="G9" s="319"/>
      <c r="H9" s="349"/>
      <c r="I9" s="344"/>
    </row>
    <row r="10" ht="12.0" customHeight="1">
      <c r="A10" s="339"/>
      <c r="B10" s="339"/>
      <c r="C10" s="339"/>
      <c r="D10" s="339"/>
      <c r="E10" s="339"/>
      <c r="F10" s="339"/>
      <c r="G10" s="339"/>
      <c r="H10" s="339"/>
      <c r="I10" s="344"/>
    </row>
    <row r="11" ht="12.0" customHeight="1">
      <c r="A11" s="350" t="s">
        <v>134</v>
      </c>
      <c r="B11" s="342" t="str">
        <f>IFERROR(VLOOKUP(I11,'пр.взв'!$D$6:$M$20,3,0),"")</f>
        <v/>
      </c>
      <c r="C11" s="336"/>
      <c r="D11" s="336"/>
      <c r="E11" s="336"/>
      <c r="F11" s="336"/>
      <c r="G11" s="336"/>
      <c r="H11" s="343" t="str">
        <f>IFERROR(VLOOKUP(I11,'пр.взв'!$D$6:$M$20,4,0),"")</f>
        <v/>
      </c>
      <c r="I11" s="344" t="str">
        <f>'пр.хода'!L20</f>
        <v/>
      </c>
    </row>
    <row r="12" ht="12.0" customHeight="1">
      <c r="A12" s="351"/>
      <c r="H12" s="346"/>
      <c r="I12" s="344"/>
    </row>
    <row r="13" ht="12.0" customHeight="1">
      <c r="A13" s="351"/>
      <c r="B13" s="347" t="str">
        <f>IFERROR(VLOOKUP(I11,'пр.взв'!$D$6:$M$20,6,0),"")</f>
        <v/>
      </c>
      <c r="D13" s="347" t="str">
        <f>IFERROR(VLOOKUP(I11,'пр.взв'!$D$6:$M$20,7,0),"")</f>
        <v/>
      </c>
      <c r="H13" s="346"/>
      <c r="I13" s="344"/>
    </row>
    <row r="14" ht="12.0" customHeight="1">
      <c r="A14" s="352"/>
      <c r="B14" s="319"/>
      <c r="C14" s="319"/>
      <c r="D14" s="319"/>
      <c r="E14" s="319"/>
      <c r="F14" s="319"/>
      <c r="G14" s="319"/>
      <c r="H14" s="349"/>
      <c r="I14" s="344"/>
    </row>
    <row r="15" ht="12.0" customHeight="1">
      <c r="A15" s="339"/>
      <c r="B15" s="339"/>
      <c r="C15" s="339"/>
      <c r="D15" s="339"/>
      <c r="E15" s="339"/>
      <c r="F15" s="339"/>
      <c r="G15" s="339"/>
      <c r="H15" s="339"/>
      <c r="I15" s="344"/>
    </row>
    <row r="16" ht="12.0" customHeight="1">
      <c r="A16" s="353" t="s">
        <v>135</v>
      </c>
      <c r="B16" s="342" t="str">
        <f>IFERROR(VLOOKUP(I16,'пр.взв'!$D$6:$M$20,3,0),"")</f>
        <v/>
      </c>
      <c r="C16" s="336"/>
      <c r="D16" s="336"/>
      <c r="E16" s="336"/>
      <c r="F16" s="336"/>
      <c r="G16" s="336"/>
      <c r="H16" s="343" t="str">
        <f>IFERROR(VLOOKUP(I16,'пр.взв'!$D$6:$M$20,4,0),"")</f>
        <v/>
      </c>
      <c r="I16" s="344" t="str">
        <f>'Ит.пр'!B8</f>
        <v/>
      </c>
    </row>
    <row r="17" ht="12.0" customHeight="1">
      <c r="A17" s="351"/>
      <c r="H17" s="346"/>
      <c r="I17" s="344"/>
    </row>
    <row r="18" ht="12.0" customHeight="1">
      <c r="A18" s="351"/>
      <c r="B18" s="347" t="str">
        <f>IFERROR(VLOOKUP(I16,'пр.взв'!$D$6:$M$20,6,0),"")</f>
        <v/>
      </c>
      <c r="D18" s="347" t="str">
        <f>IFERROR(VLOOKUP(I16,'пр.взв'!$D$6:$M$20,7,0),"")</f>
        <v/>
      </c>
      <c r="H18" s="346"/>
      <c r="I18" s="344"/>
    </row>
    <row r="19" ht="12.0" customHeight="1">
      <c r="A19" s="352"/>
      <c r="B19" s="319"/>
      <c r="C19" s="319"/>
      <c r="D19" s="319"/>
      <c r="E19" s="319"/>
      <c r="F19" s="319"/>
      <c r="G19" s="319"/>
      <c r="H19" s="349"/>
      <c r="I19" s="344"/>
    </row>
    <row r="20" ht="12.0" customHeight="1">
      <c r="A20" s="339"/>
      <c r="B20" s="339"/>
      <c r="C20" s="339"/>
      <c r="D20" s="339"/>
      <c r="E20" s="339"/>
      <c r="F20" s="339"/>
      <c r="G20" s="339"/>
      <c r="H20" s="339"/>
      <c r="I20" s="344"/>
    </row>
    <row r="21" ht="12.0" customHeight="1">
      <c r="A21" s="353" t="s">
        <v>135</v>
      </c>
      <c r="B21" s="342" t="str">
        <f>IFERROR(VLOOKUP(I21,'пр.взв'!$D$6:$M$20,3,0),"")</f>
        <v/>
      </c>
      <c r="C21" s="336"/>
      <c r="D21" s="336"/>
      <c r="E21" s="336"/>
      <c r="F21" s="336"/>
      <c r="G21" s="336"/>
      <c r="H21" s="343" t="str">
        <f>IFERROR(VLOOKUP(I21,'пр.взв'!$D$6:$M$20,4,0),"")</f>
        <v/>
      </c>
      <c r="I21" s="344" t="str">
        <f>'Ит.пр'!B9</f>
        <v/>
      </c>
    </row>
    <row r="22" ht="12.0" customHeight="1">
      <c r="A22" s="351"/>
      <c r="H22" s="346"/>
      <c r="I22" s="344"/>
    </row>
    <row r="23" ht="12.0" customHeight="1">
      <c r="A23" s="351"/>
      <c r="B23" s="347" t="str">
        <f>IFERROR(VLOOKUP(I21,'пр.взв'!$D$6:$M$20,6,0),"")</f>
        <v/>
      </c>
      <c r="D23" s="347" t="str">
        <f>IFERROR(VLOOKUP(I21,'пр.взв'!$D$6:$M$20,7,0),"")</f>
        <v/>
      </c>
      <c r="H23" s="346"/>
    </row>
    <row r="24" ht="12.0" customHeight="1">
      <c r="A24" s="352"/>
      <c r="B24" s="319"/>
      <c r="C24" s="319"/>
      <c r="D24" s="319"/>
      <c r="E24" s="319"/>
      <c r="F24" s="319"/>
      <c r="G24" s="319"/>
      <c r="H24" s="349"/>
    </row>
    <row r="25" ht="12.0" customHeight="1">
      <c r="A25" s="339"/>
      <c r="B25" s="339"/>
      <c r="C25" s="339"/>
      <c r="D25" s="339"/>
      <c r="E25" s="339"/>
      <c r="F25" s="339"/>
      <c r="G25" s="339"/>
      <c r="H25" s="339"/>
    </row>
    <row r="26" ht="12.0" customHeight="1">
      <c r="A26" s="339" t="s">
        <v>136</v>
      </c>
      <c r="B26" s="339"/>
      <c r="C26" s="339"/>
      <c r="D26" s="339"/>
      <c r="E26" s="339"/>
      <c r="F26" s="339"/>
      <c r="G26" s="339"/>
      <c r="H26" s="339"/>
    </row>
    <row r="27" ht="12.0" customHeight="1"/>
    <row r="28" ht="12.0" customHeight="1">
      <c r="A28" s="354" t="str">
        <f>IFERROR(VLOOKUP(I28,'пр.взв'!$D$6:$M$20,10,0),"")</f>
        <v/>
      </c>
      <c r="B28" s="99"/>
      <c r="C28" s="99"/>
      <c r="D28" s="99"/>
      <c r="E28" s="99"/>
      <c r="F28" s="99"/>
      <c r="G28" s="99"/>
      <c r="H28" s="66"/>
      <c r="I28" s="60" t="str">
        <f>I6</f>
        <v/>
      </c>
    </row>
    <row r="29" ht="12.0" customHeight="1">
      <c r="A29" s="74"/>
      <c r="B29" s="100"/>
      <c r="C29" s="100"/>
      <c r="D29" s="100"/>
      <c r="E29" s="100"/>
      <c r="F29" s="100"/>
      <c r="G29" s="100"/>
      <c r="H29" s="75"/>
    </row>
    <row r="30" ht="12.0" customHeight="1"/>
    <row r="31" ht="12.0" customHeight="1"/>
    <row r="32" ht="12.0" hidden="1" customHeight="1"/>
    <row r="33" ht="12.0" customHeight="1"/>
    <row r="34" ht="12.0" customHeight="1"/>
    <row r="35" ht="12.0" customHeight="1"/>
    <row r="36" ht="12.0" customHeight="1">
      <c r="A36" s="339" t="s">
        <v>137</v>
      </c>
      <c r="B36" s="339"/>
      <c r="C36" s="339"/>
      <c r="D36" s="339"/>
      <c r="E36" s="339"/>
      <c r="F36" s="339"/>
      <c r="G36" s="339"/>
      <c r="H36" s="339"/>
    </row>
    <row r="37" ht="12.0" customHeight="1">
      <c r="A37" s="339"/>
      <c r="B37" s="339"/>
      <c r="C37" s="339"/>
      <c r="D37" s="339"/>
      <c r="E37" s="339"/>
      <c r="F37" s="339"/>
      <c r="G37" s="339"/>
      <c r="H37" s="339"/>
    </row>
    <row r="38" ht="12.0" customHeight="1">
      <c r="A38" s="339"/>
      <c r="B38" s="339"/>
      <c r="C38" s="339"/>
      <c r="D38" s="339"/>
      <c r="E38" s="339"/>
      <c r="F38" s="339"/>
      <c r="G38" s="339"/>
      <c r="H38" s="339"/>
    </row>
    <row r="39" ht="12.0" customHeight="1">
      <c r="A39" s="355"/>
      <c r="B39" s="355"/>
      <c r="C39" s="355"/>
      <c r="D39" s="355"/>
      <c r="E39" s="355"/>
      <c r="F39" s="355"/>
      <c r="G39" s="355"/>
      <c r="H39" s="355"/>
    </row>
    <row r="40" ht="12.0" customHeight="1">
      <c r="A40" s="339"/>
      <c r="B40" s="339"/>
      <c r="C40" s="339"/>
      <c r="D40" s="339"/>
      <c r="E40" s="339"/>
      <c r="F40" s="339"/>
      <c r="G40" s="339"/>
      <c r="H40" s="339"/>
    </row>
    <row r="41" ht="12.0" customHeight="1">
      <c r="A41" s="355"/>
      <c r="B41" s="355"/>
      <c r="C41" s="355"/>
      <c r="D41" s="355"/>
      <c r="E41" s="355"/>
      <c r="F41" s="355"/>
      <c r="G41" s="355"/>
      <c r="H41" s="355"/>
    </row>
    <row r="42" ht="12.0" customHeight="1">
      <c r="A42" s="356"/>
      <c r="B42" s="356"/>
      <c r="C42" s="356"/>
      <c r="D42" s="356"/>
      <c r="E42" s="356"/>
      <c r="F42" s="356"/>
      <c r="G42" s="356"/>
      <c r="H42" s="356"/>
    </row>
    <row r="43" ht="12.0" customHeight="1">
      <c r="A43" s="355"/>
      <c r="B43" s="355"/>
      <c r="C43" s="355"/>
      <c r="D43" s="355"/>
      <c r="E43" s="355"/>
      <c r="F43" s="355"/>
      <c r="G43" s="355"/>
      <c r="H43" s="355"/>
    </row>
    <row r="44" ht="12.0" customHeight="1">
      <c r="A44" s="356"/>
      <c r="B44" s="356"/>
      <c r="C44" s="356"/>
      <c r="D44" s="356"/>
      <c r="E44" s="356"/>
      <c r="F44" s="356"/>
      <c r="G44" s="356"/>
      <c r="H44" s="356"/>
    </row>
    <row r="45" ht="12.0" customHeight="1"/>
  </sheetData>
  <mergeCells count="25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D18:H19"/>
    <mergeCell ref="B21:G22"/>
    <mergeCell ref="H21:H22"/>
    <mergeCell ref="D23:H24"/>
    <mergeCell ref="A28:H29"/>
    <mergeCell ref="A11:A14"/>
    <mergeCell ref="B11:G12"/>
    <mergeCell ref="H11:H12"/>
    <mergeCell ref="B13:C14"/>
    <mergeCell ref="D13:H14"/>
    <mergeCell ref="B16:G17"/>
    <mergeCell ref="H16:H17"/>
  </mergeCells>
  <printOptions/>
  <pageMargins bottom="0.5905511811023623" footer="0.0" header="0.0" left="0.7480314960629921" right="0.7480314960629921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15.57"/>
    <col customWidth="1" min="3" max="3" width="8.29"/>
    <col customWidth="1" min="4" max="4" width="8.71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71"/>
    <col customWidth="1" min="11" max="11" width="7.71"/>
    <col customWidth="1" min="12" max="12" width="7.29"/>
    <col customWidth="1" min="13" max="13" width="4.71"/>
    <col customWidth="1" min="14" max="14" width="8.71"/>
    <col customWidth="1" min="15" max="15" width="4.71"/>
    <col customWidth="1" min="16" max="16" width="8.71"/>
    <col customWidth="1" min="17" max="17" width="4.71"/>
    <col customWidth="1" min="18" max="18" width="8.71"/>
    <col customWidth="1" min="19" max="19" width="7.29"/>
    <col customWidth="1" min="20" max="26" width="8.71"/>
  </cols>
  <sheetData>
    <row r="1" ht="33.0" customHeight="1">
      <c r="A1" s="357" t="str">
        <f>'пр.взв (1)'!B2</f>
        <v>#REF!</v>
      </c>
      <c r="L1" s="358"/>
      <c r="M1" s="358"/>
      <c r="N1" s="358"/>
      <c r="O1" s="358"/>
      <c r="P1" s="358"/>
    </row>
    <row r="2" ht="12.75" customHeight="1">
      <c r="A2" s="359" t="str">
        <f>'пр.взв (1)'!A3</f>
        <v>#REF!</v>
      </c>
      <c r="L2" s="360"/>
      <c r="M2" s="360"/>
      <c r="N2" s="360"/>
      <c r="O2" s="360"/>
      <c r="P2" s="360"/>
      <c r="S2" s="360"/>
    </row>
    <row r="3" ht="12.0" customHeight="1">
      <c r="A3" s="361"/>
      <c r="B3" s="361"/>
      <c r="C3" s="361"/>
      <c r="D3" s="361"/>
      <c r="E3" s="361"/>
      <c r="F3" s="362" t="str">
        <f>HYPERLINK('пр.взв (1)'!D4)</f>
        <v>#REF!</v>
      </c>
      <c r="G3" s="361"/>
      <c r="H3" s="361"/>
      <c r="I3" s="361"/>
      <c r="J3" s="361"/>
      <c r="K3" s="361"/>
      <c r="L3" s="361"/>
    </row>
    <row r="4" ht="12.0" customHeight="1">
      <c r="A4" s="363" t="s">
        <v>85</v>
      </c>
      <c r="C4" s="61"/>
    </row>
    <row r="5" ht="12.75" customHeight="1">
      <c r="A5" s="364">
        <v>1.0</v>
      </c>
      <c r="B5" s="365" t="str">
        <f>VLOOKUP(A5,'пр.взв (1)'!B5:C22,2,FALSE)</f>
        <v>#REF!</v>
      </c>
      <c r="C5" s="366" t="str">
        <f>VLOOKUP(A5,'пр.взв (1)'!B5:F22,3,FALSE)</f>
        <v>#REF!</v>
      </c>
      <c r="D5" s="365" t="str">
        <f>VLOOKUP(A5,'пр.взв (1)'!B5:F22,4,FALSE)</f>
        <v>#REF!</v>
      </c>
      <c r="E5" s="367"/>
      <c r="F5" s="368"/>
      <c r="G5" s="368"/>
      <c r="H5" s="368"/>
      <c r="I5" s="368"/>
      <c r="J5" s="368"/>
      <c r="K5" s="369"/>
      <c r="L5" s="368"/>
      <c r="M5" s="370"/>
    </row>
    <row r="6" ht="12.75" customHeight="1">
      <c r="A6" s="371"/>
      <c r="B6" s="372"/>
      <c r="C6" s="371"/>
      <c r="D6" s="372"/>
      <c r="E6" s="373"/>
      <c r="F6" s="370"/>
      <c r="G6" s="370"/>
      <c r="H6" s="368"/>
      <c r="I6" s="368"/>
      <c r="J6" s="368"/>
      <c r="K6" s="368"/>
      <c r="L6" s="368"/>
      <c r="M6" s="370"/>
    </row>
    <row r="7" ht="12.75" customHeight="1">
      <c r="A7" s="374">
        <v>9.0</v>
      </c>
      <c r="B7" s="375" t="str">
        <f>VLOOKUP(A7,'пр.взв (1)'!B7:C22,2,FALSE)</f>
        <v>#REF!</v>
      </c>
      <c r="C7" s="376" t="str">
        <f>VLOOKUP(A7,'пр.взв (1)'!B5:F22,3,FALSE)</f>
        <v>#REF!</v>
      </c>
      <c r="D7" s="377" t="str">
        <f>VLOOKUP(A7,'пр.взв (1)'!B1:G22,5,FALSE)</f>
        <v>#REF!</v>
      </c>
      <c r="E7" s="378"/>
      <c r="F7" s="379"/>
      <c r="G7" s="370"/>
      <c r="H7" s="368"/>
      <c r="I7" s="368"/>
      <c r="J7" s="368"/>
      <c r="K7" s="368"/>
      <c r="L7" s="368"/>
      <c r="M7" s="370"/>
    </row>
    <row r="8" ht="12.75" customHeight="1">
      <c r="A8" s="348"/>
      <c r="B8" s="326"/>
      <c r="C8" s="348"/>
      <c r="D8" s="326"/>
      <c r="E8" s="380"/>
      <c r="F8" s="381"/>
      <c r="G8" s="382"/>
      <c r="H8" s="368"/>
      <c r="I8" s="368"/>
      <c r="J8" s="383"/>
      <c r="K8" s="383"/>
      <c r="L8" s="383"/>
      <c r="M8" s="370"/>
    </row>
    <row r="9" ht="12.75" customHeight="1">
      <c r="A9" s="364">
        <v>5.0</v>
      </c>
      <c r="B9" s="365" t="str">
        <f>VLOOKUP(A9,'пр.взв (1)'!B9:C22,2,FALSE)</f>
        <v>#REF!</v>
      </c>
      <c r="C9" s="366" t="str">
        <f>VLOOKUP(A9,'пр.взв (1)'!B5:E22,3,FALSE)</f>
        <v>#REF!</v>
      </c>
      <c r="D9" s="365" t="str">
        <f>VLOOKUP(A9,'пр.взв (1)'!B3:G22,5,FALSE)</f>
        <v>#REF!</v>
      </c>
      <c r="E9" s="367"/>
      <c r="F9" s="381"/>
      <c r="G9" s="384"/>
      <c r="H9" s="385"/>
      <c r="I9" s="368"/>
      <c r="J9" s="383"/>
      <c r="K9" s="383"/>
      <c r="L9" s="383"/>
      <c r="M9" s="370"/>
    </row>
    <row r="10" ht="12.75" customHeight="1">
      <c r="A10" s="371"/>
      <c r="B10" s="372"/>
      <c r="C10" s="371"/>
      <c r="D10" s="372"/>
      <c r="E10" s="373"/>
      <c r="F10" s="386"/>
      <c r="G10" s="370"/>
      <c r="H10" s="387"/>
      <c r="I10" s="368"/>
      <c r="J10" s="368"/>
      <c r="K10" s="368"/>
      <c r="L10" s="368"/>
      <c r="M10" s="370"/>
    </row>
    <row r="11" ht="12.75" customHeight="1">
      <c r="A11" s="374">
        <v>13.0</v>
      </c>
      <c r="B11" s="375" t="str">
        <f>VLOOKUP(A11,'пр.взв (1)'!B5:C22,2,FALSE)</f>
        <v>#REF!</v>
      </c>
      <c r="C11" s="376" t="str">
        <f>VLOOKUP(A11,'пр.взв (1)'!B5:E22,3,FALSE)</f>
        <v>#REF!</v>
      </c>
      <c r="D11" s="377" t="str">
        <f>VLOOKUP(A11,'пр.взв (1)'!B5:G22,5,FALSE)</f>
        <v>#REF!</v>
      </c>
      <c r="E11" s="378"/>
      <c r="F11" s="370"/>
      <c r="G11" s="370"/>
      <c r="H11" s="387"/>
      <c r="I11" s="388"/>
      <c r="J11" s="389"/>
      <c r="K11" s="389"/>
      <c r="L11" s="368"/>
      <c r="M11" s="370"/>
    </row>
    <row r="12" ht="12.75" customHeight="1">
      <c r="A12" s="348"/>
      <c r="B12" s="326"/>
      <c r="C12" s="348"/>
      <c r="D12" s="326"/>
      <c r="E12" s="380"/>
      <c r="F12" s="370"/>
      <c r="H12" s="387"/>
      <c r="I12" s="382"/>
      <c r="J12" s="368"/>
      <c r="K12" s="368"/>
      <c r="L12" s="368"/>
    </row>
    <row r="13" ht="12.75" customHeight="1">
      <c r="A13" s="364">
        <v>3.0</v>
      </c>
      <c r="B13" s="365" t="str">
        <f>VLOOKUP(A13,'пр.взв (1)'!B5:C22,2,FALSE)</f>
        <v>#REF!</v>
      </c>
      <c r="C13" s="366" t="str">
        <f>VLOOKUP(A13,'пр.взв (1)'!B5:E22,3,FALSE)</f>
        <v>#REF!</v>
      </c>
      <c r="D13" s="365" t="str">
        <f>VLOOKUP(A13,'пр.взв (1)'!B7:G22,5,FALSE)</f>
        <v>#REF!</v>
      </c>
      <c r="E13" s="367"/>
      <c r="F13" s="370"/>
      <c r="G13" s="370"/>
      <c r="H13" s="387"/>
      <c r="I13" s="384"/>
      <c r="J13" s="390"/>
      <c r="K13" s="385"/>
      <c r="L13" s="368"/>
    </row>
    <row r="14" ht="12.75" customHeight="1">
      <c r="A14" s="371"/>
      <c r="B14" s="372"/>
      <c r="C14" s="371"/>
      <c r="D14" s="372"/>
      <c r="E14" s="373"/>
      <c r="F14" s="370"/>
      <c r="G14" s="370"/>
      <c r="H14" s="387"/>
      <c r="I14" s="368"/>
      <c r="J14" s="368"/>
      <c r="K14" s="387"/>
      <c r="L14" s="368"/>
      <c r="M14" s="370"/>
    </row>
    <row r="15" ht="12.75" customHeight="1">
      <c r="A15" s="374">
        <v>11.0</v>
      </c>
      <c r="B15" s="375" t="str">
        <f>VLOOKUP(A15,'пр.взв (1)'!B15:C22,2,FALSE)</f>
        <v>#REF!</v>
      </c>
      <c r="C15" s="376" t="str">
        <f>VLOOKUP(A15,'пр.взв (1)'!B5:E22,3,FALSE)</f>
        <v>#REF!</v>
      </c>
      <c r="D15" s="377" t="str">
        <f>VLOOKUP(A15,'пр.взв (1)'!B9:G22,5,FALSE)</f>
        <v>#REF!</v>
      </c>
      <c r="E15" s="378"/>
      <c r="F15" s="379"/>
      <c r="G15" s="370"/>
      <c r="H15" s="387"/>
      <c r="I15" s="368"/>
      <c r="J15" s="368"/>
      <c r="K15" s="387"/>
      <c r="L15" s="368"/>
      <c r="M15" s="370"/>
    </row>
    <row r="16" ht="12.75" customHeight="1">
      <c r="A16" s="348"/>
      <c r="B16" s="326"/>
      <c r="C16" s="348"/>
      <c r="D16" s="326"/>
      <c r="E16" s="380"/>
      <c r="F16" s="381"/>
      <c r="G16" s="382"/>
      <c r="H16" s="391"/>
      <c r="I16" s="368"/>
      <c r="J16" s="368"/>
      <c r="K16" s="387"/>
      <c r="L16" s="368"/>
      <c r="M16" s="370"/>
    </row>
    <row r="17" ht="12.75" customHeight="1">
      <c r="A17" s="364">
        <v>7.0</v>
      </c>
      <c r="B17" s="365" t="str">
        <f>VLOOKUP(A17,'пр.взв (1)'!B9:C22,2,FALSE)</f>
        <v>#REF!</v>
      </c>
      <c r="C17" s="366" t="str">
        <f>VLOOKUP(A17,'пр.взв (1)'!B5:E22,3,FALSE)</f>
        <v>#REF!</v>
      </c>
      <c r="D17" s="365" t="str">
        <f>VLOOKUP(A17,'пр.взв (1)'!B11:G22,5,FALSE)</f>
        <v>#REF!</v>
      </c>
      <c r="E17" s="367"/>
      <c r="F17" s="392"/>
      <c r="G17" s="384"/>
      <c r="H17" s="393"/>
      <c r="I17" s="393"/>
      <c r="J17" s="393"/>
      <c r="K17" s="394"/>
      <c r="L17" s="393"/>
      <c r="M17" s="370"/>
    </row>
    <row r="18" ht="12.75" customHeight="1">
      <c r="A18" s="371"/>
      <c r="B18" s="372"/>
      <c r="C18" s="371"/>
      <c r="D18" s="372"/>
      <c r="E18" s="373"/>
      <c r="F18" s="395"/>
      <c r="G18" s="380"/>
      <c r="H18" s="368"/>
      <c r="I18" s="368"/>
      <c r="J18" s="368"/>
      <c r="K18" s="387"/>
      <c r="L18" s="368"/>
      <c r="M18" s="370"/>
    </row>
    <row r="19" ht="12.75" customHeight="1">
      <c r="A19" s="374">
        <v>15.0</v>
      </c>
      <c r="B19" s="375" t="str">
        <f>VLOOKUP(A19,'пр.взв (1)'!B19:C22,2,FALSE)</f>
        <v>#REF!</v>
      </c>
      <c r="C19" s="376" t="str">
        <f>VLOOKUP(A19,'пр.взв (1)'!B5:E22,3,FALSE)</f>
        <v>#REF!</v>
      </c>
      <c r="D19" s="377" t="str">
        <f>VLOOKUP(A19,'пр.взв (1)'!B13:G22,5,FALSE)</f>
        <v>#REF!</v>
      </c>
      <c r="E19" s="378"/>
      <c r="F19" s="380"/>
      <c r="G19" s="380"/>
      <c r="H19" s="368"/>
      <c r="I19" s="368"/>
      <c r="J19" s="368"/>
      <c r="K19" s="387"/>
      <c r="L19" s="368"/>
      <c r="M19" s="370"/>
    </row>
    <row r="20" ht="12.75" customHeight="1">
      <c r="A20" s="348"/>
      <c r="B20" s="326"/>
      <c r="C20" s="348"/>
      <c r="D20" s="326"/>
      <c r="E20" s="380"/>
      <c r="F20" s="367"/>
      <c r="G20" s="367"/>
      <c r="H20" s="368"/>
      <c r="I20" s="368"/>
      <c r="J20" s="368"/>
      <c r="K20" s="387"/>
      <c r="L20" s="368"/>
      <c r="M20" s="368"/>
    </row>
    <row r="21" ht="12.0" customHeight="1">
      <c r="A21" s="396" t="s">
        <v>86</v>
      </c>
      <c r="B21" s="61"/>
      <c r="C21" s="61"/>
      <c r="D21" s="61"/>
      <c r="E21" s="61"/>
      <c r="F21" s="61"/>
      <c r="G21" s="61"/>
      <c r="J21" s="61"/>
      <c r="K21" s="382"/>
      <c r="M21" s="397"/>
    </row>
    <row r="22" ht="12.0" customHeight="1">
      <c r="A22" s="364">
        <v>2.0</v>
      </c>
      <c r="B22" s="365" t="str">
        <f>VLOOKUP(A22,'пр.взв (1)'!B7:E22,2,FALSE)</f>
        <v>#REF!</v>
      </c>
      <c r="C22" s="366" t="str">
        <f>VLOOKUP(A22,'пр.взв (1)'!B7:E22,3,FALSE)</f>
        <v>#REF!</v>
      </c>
      <c r="D22" s="365" t="str">
        <f>'пр.взв (1)'!F9</f>
        <v>#REF!</v>
      </c>
      <c r="E22" s="367"/>
      <c r="F22" s="368"/>
      <c r="G22" s="368"/>
      <c r="H22" s="368"/>
      <c r="I22" s="368"/>
      <c r="J22" s="61"/>
      <c r="K22" s="384"/>
    </row>
    <row r="23" ht="12.0" customHeight="1">
      <c r="A23" s="371"/>
      <c r="B23" s="372"/>
      <c r="C23" s="371"/>
      <c r="D23" s="372"/>
      <c r="E23" s="373"/>
      <c r="F23" s="370"/>
      <c r="G23" s="370"/>
      <c r="H23" s="368"/>
      <c r="I23" s="368"/>
      <c r="J23" s="61"/>
      <c r="K23" s="398"/>
    </row>
    <row r="24" ht="12.0" customHeight="1">
      <c r="A24" s="374">
        <v>10.0</v>
      </c>
      <c r="B24" s="375" t="str">
        <f>VLOOKUP(A24,'пр.взв (1)'!B7:E22,2,FALSE)</f>
        <v>#REF!</v>
      </c>
      <c r="C24" s="376" t="str">
        <f>VLOOKUP(A24,'пр.взв (1)'!B7:E22,3,FALSE)</f>
        <v>#REF!</v>
      </c>
      <c r="D24" s="377" t="str">
        <f>VLOOKUP(A24,'пр.взв (1)'!B8:G22,5,FALSE)</f>
        <v>#REF!</v>
      </c>
      <c r="E24" s="378"/>
      <c r="F24" s="379"/>
      <c r="G24" s="370"/>
      <c r="H24" s="368"/>
      <c r="I24" s="368"/>
      <c r="J24" s="61"/>
      <c r="K24" s="398"/>
    </row>
    <row r="25" ht="12.0" customHeight="1">
      <c r="A25" s="348"/>
      <c r="B25" s="326"/>
      <c r="C25" s="348"/>
      <c r="D25" s="326"/>
      <c r="E25" s="380"/>
      <c r="F25" s="381"/>
      <c r="G25" s="382"/>
      <c r="H25" s="368"/>
      <c r="I25" s="368"/>
      <c r="J25" s="61"/>
      <c r="K25" s="398"/>
    </row>
    <row r="26" ht="12.0" customHeight="1">
      <c r="A26" s="364">
        <v>6.0</v>
      </c>
      <c r="B26" s="365" t="str">
        <f>VLOOKUP(A26,'пр.взв (1)'!B7:E22,2,FALSE)</f>
        <v>#REF!</v>
      </c>
      <c r="C26" s="366" t="str">
        <f>VLOOKUP(A26,'пр.взв (1)'!B7:E22,3,FALSE)</f>
        <v>#REF!</v>
      </c>
      <c r="D26" s="365" t="str">
        <f>VLOOKUP(A26,'пр.взв (1)'!B2:G22,5,FALSE)</f>
        <v>#REF!</v>
      </c>
      <c r="E26" s="367"/>
      <c r="F26" s="381"/>
      <c r="G26" s="384"/>
      <c r="H26" s="385"/>
      <c r="I26" s="368"/>
      <c r="J26" s="61"/>
      <c r="K26" s="398"/>
    </row>
    <row r="27" ht="12.0" customHeight="1">
      <c r="A27" s="371"/>
      <c r="B27" s="372"/>
      <c r="C27" s="371"/>
      <c r="D27" s="372"/>
      <c r="E27" s="373"/>
      <c r="F27" s="386"/>
      <c r="G27" s="370"/>
      <c r="H27" s="387"/>
      <c r="I27" s="368"/>
      <c r="J27" s="61"/>
      <c r="K27" s="398"/>
    </row>
    <row r="28" ht="12.0" customHeight="1">
      <c r="A28" s="374">
        <v>14.0</v>
      </c>
      <c r="B28" s="375" t="str">
        <f>VLOOKUP(A28,'пр.взв (1)'!B7:E22,2,FALSE)</f>
        <v>#REF!</v>
      </c>
      <c r="C28" s="376" t="str">
        <f>VLOOKUP(A28,'пр.взв (1)'!B7:E22,3,FALSE)</f>
        <v>#REF!</v>
      </c>
      <c r="D28" s="377" t="str">
        <f>VLOOKUP(A28,'пр.взв (1)'!B4:G22,5,FALSE)</f>
        <v>#REF!</v>
      </c>
      <c r="E28" s="378"/>
      <c r="F28" s="370"/>
      <c r="G28" s="370"/>
      <c r="H28" s="387"/>
      <c r="I28" s="388"/>
      <c r="J28" s="61"/>
      <c r="K28" s="398"/>
    </row>
    <row r="29" ht="12.0" customHeight="1">
      <c r="A29" s="348"/>
      <c r="B29" s="326"/>
      <c r="C29" s="348"/>
      <c r="D29" s="326"/>
      <c r="E29" s="380"/>
      <c r="F29" s="370"/>
      <c r="H29" s="387"/>
      <c r="I29" s="382"/>
      <c r="J29" s="399"/>
      <c r="K29" s="400"/>
    </row>
    <row r="30" ht="12.0" customHeight="1">
      <c r="A30" s="364">
        <v>4.0</v>
      </c>
      <c r="B30" s="365" t="str">
        <f>VLOOKUP(A30,'пр.взв (1)'!B7:E22,2,FALSE)</f>
        <v>#REF!</v>
      </c>
      <c r="C30" s="366" t="str">
        <f>VLOOKUP(A30,'пр.взв (1)'!B7:E22,3,FALSE)</f>
        <v>#REF!</v>
      </c>
      <c r="D30" s="365" t="str">
        <f>VLOOKUP(A30,'пр.взв (1)'!B6:G22,5,FALSE)</f>
        <v>#REF!</v>
      </c>
      <c r="E30" s="367"/>
      <c r="F30" s="370"/>
      <c r="G30" s="370"/>
      <c r="H30" s="387"/>
      <c r="I30" s="384"/>
    </row>
    <row r="31" ht="12.0" customHeight="1">
      <c r="A31" s="371"/>
      <c r="B31" s="372"/>
      <c r="C31" s="371"/>
      <c r="D31" s="372"/>
      <c r="E31" s="373"/>
      <c r="F31" s="370"/>
      <c r="G31" s="370"/>
      <c r="H31" s="387"/>
      <c r="I31" s="368"/>
    </row>
    <row r="32" ht="12.0" customHeight="1">
      <c r="A32" s="374">
        <v>12.0</v>
      </c>
      <c r="B32" s="375" t="str">
        <f>VLOOKUP(A32,'пр.взв (1)'!B7:E22,2,FALSE)</f>
        <v>#REF!</v>
      </c>
      <c r="C32" s="376" t="str">
        <f>VLOOKUP(A32,'пр.взв (1)'!B7:E22,3,FALSE)</f>
        <v>#REF!</v>
      </c>
      <c r="D32" s="377" t="str">
        <f>VLOOKUP(A32,'пр.взв (1)'!B8:G22,5,FALSE)</f>
        <v>#REF!</v>
      </c>
      <c r="E32" s="378"/>
      <c r="F32" s="379"/>
      <c r="G32" s="370"/>
      <c r="H32" s="387"/>
      <c r="I32" s="368"/>
    </row>
    <row r="33" ht="12.0" customHeight="1">
      <c r="A33" s="348"/>
      <c r="B33" s="326"/>
      <c r="C33" s="348"/>
      <c r="D33" s="326"/>
      <c r="E33" s="380"/>
      <c r="F33" s="381"/>
      <c r="G33" s="382"/>
      <c r="H33" s="391"/>
      <c r="I33" s="368"/>
    </row>
    <row r="34" ht="12.0" customHeight="1">
      <c r="A34" s="364">
        <v>8.0</v>
      </c>
      <c r="B34" s="365" t="str">
        <f>VLOOKUP(A34,'пр.взв (1)'!B7:E22,2,FALSE)</f>
        <v>#REF!</v>
      </c>
      <c r="C34" s="366" t="str">
        <f>VLOOKUP(A34,'пр.взв (1)'!B7:E22,3,FALSE)</f>
        <v>#REF!</v>
      </c>
      <c r="D34" s="365" t="str">
        <f>VLOOKUP(A34,'пр.взв (1)'!B10:G22,5,FALSE)</f>
        <v>#REF!</v>
      </c>
      <c r="E34" s="367"/>
      <c r="F34" s="392"/>
      <c r="G34" s="384"/>
      <c r="H34" s="393"/>
      <c r="I34" s="393"/>
    </row>
    <row r="35" ht="12.0" customHeight="1">
      <c r="A35" s="371"/>
      <c r="B35" s="372"/>
      <c r="C35" s="371"/>
      <c r="D35" s="372"/>
      <c r="E35" s="373"/>
      <c r="F35" s="395"/>
      <c r="G35" s="380"/>
      <c r="H35" s="368"/>
      <c r="I35" s="368"/>
    </row>
    <row r="36" ht="12.0" customHeight="1">
      <c r="A36" s="374">
        <v>16.0</v>
      </c>
      <c r="B36" s="375" t="str">
        <f>VLOOKUP(A36,'пр.взв (1)'!B7:E22,2,FALSE)</f>
        <v>#REF!</v>
      </c>
      <c r="C36" s="376" t="str">
        <f>VLOOKUP(A36,'пр.взв (1)'!B7:E22,3,FALSE)</f>
        <v>#REF!</v>
      </c>
      <c r="D36" s="377" t="str">
        <f>VLOOKUP(A36,'пр.взв (1)'!B12:G22,5,FALSE)</f>
        <v>#REF!</v>
      </c>
      <c r="E36" s="378"/>
      <c r="F36" s="380"/>
      <c r="G36" s="380"/>
      <c r="H36" s="368"/>
      <c r="I36" s="368"/>
    </row>
    <row r="37" ht="12.0" customHeight="1">
      <c r="A37" s="348"/>
      <c r="B37" s="326"/>
      <c r="C37" s="348"/>
      <c r="D37" s="326"/>
      <c r="E37" s="380"/>
      <c r="F37" s="367"/>
      <c r="G37" s="367"/>
      <c r="H37" s="368"/>
      <c r="I37" s="368"/>
    </row>
    <row r="38" ht="8.25" customHeight="1"/>
    <row r="39" ht="12.0" customHeight="1">
      <c r="B39" s="401"/>
      <c r="C39" s="401"/>
      <c r="D39" s="362" t="s">
        <v>92</v>
      </c>
      <c r="E39" s="401"/>
      <c r="F39" s="401"/>
      <c r="G39" s="401"/>
      <c r="H39" s="401"/>
      <c r="I39" s="401"/>
    </row>
    <row r="40" ht="12.0" customHeight="1">
      <c r="B40" s="402"/>
      <c r="C40" s="401"/>
      <c r="E40" s="401"/>
      <c r="F40" s="401"/>
      <c r="G40" s="401"/>
      <c r="H40" s="401"/>
      <c r="I40" s="401"/>
    </row>
    <row r="41" ht="12.0" customHeight="1">
      <c r="B41" s="401"/>
      <c r="C41" s="401"/>
      <c r="E41" s="401"/>
      <c r="F41" s="401"/>
      <c r="G41" s="401"/>
      <c r="H41" s="401"/>
      <c r="I41" s="401"/>
      <c r="J41" s="401"/>
    </row>
    <row r="42" ht="12.0" customHeight="1">
      <c r="B42" s="401"/>
      <c r="C42" s="401"/>
      <c r="E42" s="403"/>
      <c r="F42" s="404"/>
      <c r="G42" s="401"/>
      <c r="H42" s="401"/>
      <c r="I42" s="401"/>
      <c r="J42" s="401"/>
      <c r="K42" s="401"/>
    </row>
    <row r="43" ht="12.0" customHeight="1">
      <c r="B43" s="401"/>
      <c r="C43" s="401"/>
      <c r="E43" s="399"/>
      <c r="F43" s="405"/>
      <c r="G43" s="406"/>
      <c r="H43" s="404"/>
      <c r="I43" s="401"/>
      <c r="J43" s="401"/>
      <c r="K43" s="401"/>
    </row>
    <row r="44" ht="12.0" customHeight="1">
      <c r="B44" s="402"/>
      <c r="C44" s="401"/>
      <c r="F44" s="401"/>
      <c r="G44" s="401"/>
      <c r="H44" s="407"/>
      <c r="I44" s="401"/>
      <c r="J44" s="401"/>
      <c r="K44" s="401"/>
    </row>
    <row r="45" ht="12.0" customHeight="1">
      <c r="B45" s="401"/>
      <c r="C45" s="401"/>
      <c r="F45" s="401"/>
      <c r="G45" s="401"/>
      <c r="H45" s="407"/>
      <c r="I45" s="406"/>
      <c r="J45" s="404"/>
      <c r="K45" s="401"/>
    </row>
    <row r="46" ht="12.0" customHeight="1">
      <c r="B46" s="401"/>
      <c r="C46" s="401"/>
      <c r="E46" s="403"/>
      <c r="F46" s="404"/>
      <c r="G46" s="408"/>
      <c r="H46" s="405"/>
      <c r="I46" s="401"/>
      <c r="J46" s="407"/>
      <c r="K46" s="382"/>
      <c r="L46" s="61"/>
    </row>
    <row r="47" ht="12.0" customHeight="1">
      <c r="B47" s="401"/>
      <c r="C47" s="401"/>
      <c r="E47" s="399"/>
      <c r="F47" s="405"/>
      <c r="G47" s="401"/>
      <c r="H47" s="401"/>
      <c r="I47" s="401"/>
      <c r="J47" s="407"/>
      <c r="K47" s="384"/>
      <c r="L47" s="61"/>
      <c r="M47" s="61"/>
    </row>
    <row r="48" ht="12.0" customHeight="1">
      <c r="B48" s="401"/>
      <c r="C48" s="401"/>
      <c r="D48" s="362" t="s">
        <v>93</v>
      </c>
      <c r="F48" s="401"/>
      <c r="G48" s="401"/>
      <c r="H48" s="401"/>
      <c r="I48" s="408"/>
      <c r="J48" s="405"/>
      <c r="K48" s="401"/>
      <c r="L48" s="61"/>
      <c r="M48" s="61"/>
    </row>
    <row r="49" ht="12.0" customHeight="1">
      <c r="B49" s="402"/>
      <c r="C49" s="401"/>
      <c r="F49" s="401"/>
      <c r="G49" s="401"/>
      <c r="H49" s="401"/>
      <c r="I49" s="401"/>
      <c r="J49" s="401"/>
      <c r="K49" s="61"/>
      <c r="L49" s="61"/>
      <c r="M49" s="61"/>
    </row>
    <row r="50" ht="15.75" customHeight="1">
      <c r="B50" s="401"/>
      <c r="C50" s="401"/>
      <c r="D50" s="61"/>
      <c r="F50" s="401"/>
      <c r="G50" s="401"/>
      <c r="H50" s="401"/>
      <c r="I50" s="401"/>
      <c r="J50" s="401"/>
      <c r="K50" s="401"/>
      <c r="L50" s="367"/>
      <c r="M50" s="61"/>
    </row>
    <row r="51" ht="15.75" customHeight="1">
      <c r="B51" s="401"/>
      <c r="C51" s="401"/>
      <c r="D51" s="61"/>
      <c r="E51" s="403"/>
      <c r="F51" s="404"/>
      <c r="G51" s="401"/>
      <c r="H51" s="401"/>
      <c r="I51" s="401"/>
      <c r="J51" s="401"/>
      <c r="K51" s="401"/>
      <c r="L51" s="380"/>
      <c r="M51" s="61"/>
    </row>
    <row r="52" ht="12.0" customHeight="1">
      <c r="B52" s="401"/>
      <c r="C52" s="401"/>
      <c r="D52" s="61"/>
      <c r="E52" s="399"/>
      <c r="F52" s="405"/>
      <c r="G52" s="406"/>
      <c r="H52" s="404"/>
      <c r="I52" s="401"/>
      <c r="J52" s="401"/>
      <c r="K52" s="401"/>
      <c r="L52" s="61"/>
      <c r="M52" s="61"/>
    </row>
    <row r="53" ht="12.0" customHeight="1">
      <c r="B53" s="402"/>
      <c r="C53" s="401"/>
      <c r="D53" s="401"/>
      <c r="F53" s="401"/>
      <c r="G53" s="401"/>
      <c r="H53" s="407"/>
      <c r="I53" s="401"/>
      <c r="J53" s="401"/>
      <c r="K53" s="401"/>
      <c r="L53" s="61"/>
      <c r="M53" s="61"/>
    </row>
    <row r="54" ht="12.0" customHeight="1">
      <c r="B54" s="401"/>
      <c r="C54" s="401"/>
      <c r="D54" s="61"/>
      <c r="F54" s="401"/>
      <c r="G54" s="401"/>
      <c r="H54" s="407"/>
      <c r="I54" s="406"/>
      <c r="J54" s="404"/>
      <c r="K54" s="401"/>
      <c r="L54" s="61"/>
      <c r="M54" s="61"/>
    </row>
    <row r="55" ht="12.0" customHeight="1">
      <c r="B55" s="401"/>
      <c r="C55" s="401"/>
      <c r="D55" s="61"/>
      <c r="E55" s="403"/>
      <c r="F55" s="404"/>
      <c r="G55" s="408"/>
      <c r="H55" s="405"/>
      <c r="I55" s="401"/>
      <c r="J55" s="407"/>
      <c r="K55" s="382"/>
      <c r="L55" s="61"/>
      <c r="M55" s="61"/>
    </row>
    <row r="56" ht="12.0" customHeight="1">
      <c r="B56" s="401"/>
      <c r="C56" s="401"/>
      <c r="E56" s="399"/>
      <c r="F56" s="405"/>
      <c r="G56" s="401"/>
      <c r="H56" s="401"/>
      <c r="I56" s="401"/>
      <c r="J56" s="407"/>
      <c r="K56" s="384"/>
      <c r="L56" s="61"/>
      <c r="M56" s="61"/>
    </row>
    <row r="57" ht="12.0" customHeight="1">
      <c r="B57" s="401"/>
      <c r="C57" s="401"/>
      <c r="F57" s="401"/>
      <c r="G57" s="401"/>
      <c r="H57" s="401"/>
      <c r="I57" s="408"/>
      <c r="J57" s="405"/>
      <c r="K57" s="367"/>
      <c r="L57" s="61"/>
    </row>
    <row r="58" ht="12.0" customHeight="1">
      <c r="G58" s="61"/>
      <c r="H58" s="61"/>
      <c r="I58" s="380"/>
      <c r="J58" s="61"/>
      <c r="L58" s="61"/>
    </row>
    <row r="59" ht="12.0" customHeight="1">
      <c r="G59" s="61"/>
      <c r="H59" s="61"/>
      <c r="I59" s="401"/>
      <c r="J59" s="61"/>
      <c r="L59" s="61"/>
    </row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 horizontalCentered="1"/>
  <pageMargins bottom="0.0" footer="0.0" header="0.0" left="0.0" right="0.0" top="0.0"/>
  <pageSetup paperSize="9" orientation="portrait"/>
  <drawing r:id="rId1"/>
</worksheet>
</file>