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круги" sheetId="3" r:id="rId6"/>
    <sheet state="visible" name="Табло" sheetId="4" r:id="rId7"/>
    <sheet state="visible" name="за призовые места" sheetId="5" r:id="rId8"/>
    <sheet state="visible" name="ит.пр" sheetId="6" r:id="rId9"/>
    <sheet state="visible" name="наградной лист" sheetId="7" r:id="rId10"/>
    <sheet state="visible" name="Ст Б" sheetId="8" r:id="rId11"/>
    <sheet state="visible" name="Ст А" sheetId="9" r:id="rId12"/>
  </sheets>
  <definedNames>
    <definedName localSheetId="0" name="разряд">'пр.взв'!$K$7:$K$70</definedName>
    <definedName name="Е5кр">'пр.хода'!$BZ$6:$BZ$117</definedName>
    <definedName name="разряд">#REF!</definedName>
    <definedName name="НетПустых">'пр.хода'!$BS$6:$BS$23</definedName>
    <definedName localSheetId="0" name="субъект">'пр.взв'!$L$7:$L$70</definedName>
    <definedName name="ЕстьПустые">'пр.хода'!$BQ$6:$BQ$117</definedName>
    <definedName name="Е4кр">'пр.хода'!$BT$6:$BT$117</definedName>
    <definedName name="Е6кр">'пр.хода'!$CF$6:$CF$117</definedName>
    <definedName name="Н5кр">'пр.хода'!$CA$6:$CA$117</definedName>
    <definedName name="Н4кр">'пр.хода'!$BU$6:$BU$117</definedName>
    <definedName name="субъект">#REF!</definedName>
    <definedName name="Н6кр">'пр.хода'!$CG$6:$CG$117</definedName>
  </definedNames>
  <calcPr/>
</workbook>
</file>

<file path=xl/sharedStrings.xml><?xml version="1.0" encoding="utf-8"?>
<sst xmlns="http://schemas.openxmlformats.org/spreadsheetml/2006/main" count="2439" uniqueCount="392">
  <si>
    <t>select Col1,Col3,Col4,Col5,Col6,Col10,Col12,Col13,Col14,Col15,Col16,Col17 WHERE Col1&gt;1</t>
  </si>
  <si>
    <t xml:space="preserve">ПРОТОКОЛ ВЗВЕШИВАНИЯ </t>
  </si>
  <si>
    <t>https://docs.google.com/spreadsheets/d/1AFqodVR3gZnmrPNswjQbv4xdpoh_tP0UGgXHnewkrXw/edit#gid=946786355</t>
  </si>
  <si>
    <t>В.к.</t>
  </si>
  <si>
    <t>кг</t>
  </si>
  <si>
    <t>участников</t>
  </si>
  <si>
    <t>Мандатка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</si>
  <si>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</si>
  <si>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</si>
  <si>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</si>
  <si>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</si>
  <si>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</si>
  <si>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</si>
  <si>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</si>
  <si>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</si>
  <si>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</si>
  <si>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</si>
  <si>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ЮСУФОВ Вадим</t>
  </si>
  <si>
    <t>ЮСУФОВ Вадим Пашаевич</t>
  </si>
  <si>
    <t>15.12.95, МС</t>
  </si>
  <si>
    <t>МС</t>
  </si>
  <si>
    <t>ДВФО</t>
  </si>
  <si>
    <t>Амурская обл., Благовещенск, СШОР</t>
  </si>
  <si>
    <t>Амурская</t>
  </si>
  <si>
    <t>Богодист Дмитрий Ильич</t>
  </si>
  <si>
    <t>Субъект, город.</t>
  </si>
  <si>
    <t>РАХИМЖАНОВ Абубакир</t>
  </si>
  <si>
    <t>РАХИМЖАНОВ Абубакир Парахидинович</t>
  </si>
  <si>
    <t>29.06.98, МС</t>
  </si>
  <si>
    <t>Камчатский край, Петропавловск-Камчатский, КГБУ СШОР единоборств</t>
  </si>
  <si>
    <t>Камчатский</t>
  </si>
  <si>
    <t>Садуев С.А., Галянт С.А.</t>
  </si>
  <si>
    <t>РАХИМЖАНОВ</t>
  </si>
  <si>
    <t>ЛЕБЕДЕВ Антон</t>
  </si>
  <si>
    <t>ЛЕБЕДЕВ Антон Алексеевич</t>
  </si>
  <si>
    <t>27.10.99, МС</t>
  </si>
  <si>
    <t>МОС</t>
  </si>
  <si>
    <t>г. Москва, Москва, ГБОУ «ЦСиО «Самбо-70»</t>
  </si>
  <si>
    <t>Москва</t>
  </si>
  <si>
    <t>Фунтиков П.В., Павлов Д.А.</t>
  </si>
  <si>
    <t>ЛЕБЕДЕВ</t>
  </si>
  <si>
    <t>КАЛИНИН Денис</t>
  </si>
  <si>
    <t>КАЛИНИН Денис Александрович</t>
  </si>
  <si>
    <t>03.08.94, МС</t>
  </si>
  <si>
    <t>г. Москва, Москва, Самбо 70</t>
  </si>
  <si>
    <t>Кабанов Д.Б., , ГусеваЕ.В.</t>
  </si>
  <si>
    <t>КАЛИНИН</t>
  </si>
  <si>
    <t>ТИНЧУРИН Эльдар</t>
  </si>
  <si>
    <t>ТИНЧУРИН Эльдар Дамирович</t>
  </si>
  <si>
    <t>17.08.00, КМС</t>
  </si>
  <si>
    <t>КМС</t>
  </si>
  <si>
    <t>г. Москва, Москва, Самбо-70</t>
  </si>
  <si>
    <t>Богомолов В.А.</t>
  </si>
  <si>
    <t>ТИНЧУРИН</t>
  </si>
  <si>
    <t>МОИСЕЕВ Руслан</t>
  </si>
  <si>
    <t>МОИСЕЕВ Руслан Александрович</t>
  </si>
  <si>
    <t>01.01.00, МС</t>
  </si>
  <si>
    <t>г. Москва, Москва, СШОР 64</t>
  </si>
  <si>
    <t>Рощупкин Н. А. Ларин Е. Е.</t>
  </si>
  <si>
    <t>МОИСЕЕВ</t>
  </si>
  <si>
    <t>СУХОПАРОВ Егор</t>
  </si>
  <si>
    <t>СУХОПАРОВ Егор Вадимович</t>
  </si>
  <si>
    <t>16.06.99, 3p</t>
  </si>
  <si>
    <t>МСМК</t>
  </si>
  <si>
    <t>Новомосковский АО, Москва, ЦСиО»Самбо-70»</t>
  </si>
  <si>
    <t xml:space="preserve">Бобылев АБ КабановДБ </t>
  </si>
  <si>
    <t>СУХОПАРОВ</t>
  </si>
  <si>
    <t>АБДУЛМЕДЖИДОВ Руслан</t>
  </si>
  <si>
    <t>АБДУЛМЕДЖИДОВ Руслан Ибрагимович</t>
  </si>
  <si>
    <t>27.06.96, МС</t>
  </si>
  <si>
    <t>Южный АО, Москва, ГБОУ ЦСиО Самбо-70</t>
  </si>
  <si>
    <t>Павлов Д.А., Юхарев С.С., Фунтиков П.В.</t>
  </si>
  <si>
    <t>АБДУЛМЕДЖИДОВ</t>
  </si>
  <si>
    <t>98+</t>
  </si>
  <si>
    <t>ЗАТЫЛКИН Илья</t>
  </si>
  <si>
    <t>ЗАТЫЛКИН Илья Игоревич</t>
  </si>
  <si>
    <t>18.03.02, МСМК</t>
  </si>
  <si>
    <t>ПФО</t>
  </si>
  <si>
    <t>Пензенская обл., г.Пенза, г.Пенза,СК «Южный»</t>
  </si>
  <si>
    <t>Пензенская</t>
  </si>
  <si>
    <t>Гритчин В.В.,Гритчин И.В.</t>
  </si>
  <si>
    <t>ЗАТЫЛКИН</t>
  </si>
  <si>
    <t>СОМОВ Илья</t>
  </si>
  <si>
    <t>СОМОВ Илья Александрович</t>
  </si>
  <si>
    <t>13.08.97, МС</t>
  </si>
  <si>
    <t>Пензенская обл., Пенза, ДЮСШ Витязь</t>
  </si>
  <si>
    <t>Надькин В.А. Ивентьев А.В.</t>
  </si>
  <si>
    <t>СОМОВ</t>
  </si>
  <si>
    <t>САПИЧЕВ Артем</t>
  </si>
  <si>
    <t>САПИЧЕВ Артем Эдуардович</t>
  </si>
  <si>
    <t>29.03.00, КМС</t>
  </si>
  <si>
    <t>Пермский край, Пермь, Динамо</t>
  </si>
  <si>
    <t>Пермский</t>
  </si>
  <si>
    <t>Галимов Ф.М., Кашипов Р.А.</t>
  </si>
  <si>
    <t>САПИЧЕВ</t>
  </si>
  <si>
    <t>АСХАБОВ Сулиман</t>
  </si>
  <si>
    <t>АСХАБОВ Сулиман Хусаинович</t>
  </si>
  <si>
    <t>10.06.99, МС</t>
  </si>
  <si>
    <t>Пермский край, Пермь, ПВИ ВНГ РФ</t>
  </si>
  <si>
    <t>Лузин С.В.</t>
  </si>
  <si>
    <t>АСХАБОВ</t>
  </si>
  <si>
    <t>ДЗЮБА Даниил</t>
  </si>
  <si>
    <t>ДЗЮБА Даниил Владимирович</t>
  </si>
  <si>
    <t>25.07.99, МС</t>
  </si>
  <si>
    <t>Пермский край, Пермь, СДЮСШОР Витязь</t>
  </si>
  <si>
    <t>Газеев А.Г</t>
  </si>
  <si>
    <t>ДЗЮБА</t>
  </si>
  <si>
    <t>ОРЛОВ Даниил</t>
  </si>
  <si>
    <t>ОРЛОВ Даниил Владимирович</t>
  </si>
  <si>
    <t>24.01.02, МС</t>
  </si>
  <si>
    <t>Чувашская Республика - Чувашия, Чебоксары, ЧУ ПКС ЭКРА</t>
  </si>
  <si>
    <t>Чувашская</t>
  </si>
  <si>
    <t>Ильин Г.А., Пегасов С.В.</t>
  </si>
  <si>
    <t>ОРЛОВ</t>
  </si>
  <si>
    <t>АРОВ Мурат</t>
  </si>
  <si>
    <t>АРОВ Мурат Шахимбиевич</t>
  </si>
  <si>
    <t>09.06.93, МС</t>
  </si>
  <si>
    <t>СКФО</t>
  </si>
  <si>
    <t>Респ. Карачаево-Черкесская, Черкесск, РГБУ "КСШ"ПОБЕДА "</t>
  </si>
  <si>
    <t>КЧР</t>
  </si>
  <si>
    <t>Тотоев Р.Р., Охтов А.Д.</t>
  </si>
  <si>
    <t>АРОВ</t>
  </si>
  <si>
    <t>АМИРБЕГОВ Салман</t>
  </si>
  <si>
    <t>АМИРБЕГОВ Салман Сулейманович</t>
  </si>
  <si>
    <t>02.09.92, МС</t>
  </si>
  <si>
    <t>Респ. Дагестан, Махачкала, Сшор</t>
  </si>
  <si>
    <t>Р.Дагестан</t>
  </si>
  <si>
    <t>Магомедов Махач</t>
  </si>
  <si>
    <t>АМИРБЕГОВ</t>
  </si>
  <si>
    <t>ГЕХАЕВ Асламбек</t>
  </si>
  <si>
    <t>ГЕХАЕВ Асламбек Асланович</t>
  </si>
  <si>
    <t>25.11.95, МС</t>
  </si>
  <si>
    <t>Респ. Чеченская, Новые Атаги, СШ 9 Шалинский район</t>
  </si>
  <si>
    <t>Чеченская</t>
  </si>
  <si>
    <t>Кагерманов РБ, Талхигов ШС</t>
  </si>
  <si>
    <t>ГЕХАЕВ</t>
  </si>
  <si>
    <t>БАБГОЕВ Олег</t>
  </si>
  <si>
    <t>БАБГОЕВ Олег Гамельевич</t>
  </si>
  <si>
    <t>29.07.90, МСМК</t>
  </si>
  <si>
    <t>СПБ</t>
  </si>
  <si>
    <t>г. Санкт-Петербург, Санкт-Петербург, «Адмиралтеец»</t>
  </si>
  <si>
    <t>Санкт-Петербург</t>
  </si>
  <si>
    <t>Ким Руслан Константинович</t>
  </si>
  <si>
    <t>БАБГОЕВ</t>
  </si>
  <si>
    <t>КУШХОВ Джамбулат</t>
  </si>
  <si>
    <t>КУШХОВ Джамбулат Арсенович</t>
  </si>
  <si>
    <t>16.09.95, МС</t>
  </si>
  <si>
    <t>г. Санкт-Петербург, Санкт-Петербург, ГБУ СШОР №1 Адмиралтейского района</t>
  </si>
  <si>
    <t>КУШХОВ</t>
  </si>
  <si>
    <t>КЛИННИКОВ Никита</t>
  </si>
  <si>
    <t>КЛИННИКОВ Никита Александрович</t>
  </si>
  <si>
    <t>23.11.02, КМС</t>
  </si>
  <si>
    <t>СФО</t>
  </si>
  <si>
    <t>Красноярский край, Дивногорск, КГАПОУ</t>
  </si>
  <si>
    <t>Красноярский</t>
  </si>
  <si>
    <t>Михайлов Владимир Владимирович, Майоров Алексей Витальевич</t>
  </si>
  <si>
    <t>КЛИННИКОВ</t>
  </si>
  <si>
    <t>СУХОГУЗОВ Иван</t>
  </si>
  <si>
    <t>СУХОГУЗОВ Иван Сергеевич</t>
  </si>
  <si>
    <t>19.02.92, МС</t>
  </si>
  <si>
    <t>УФО</t>
  </si>
  <si>
    <t>Свердловская обл., Богданович, Сшор города Богданович</t>
  </si>
  <si>
    <t>Свердловская</t>
  </si>
  <si>
    <t>Пургин И.В. Меньшиков Н.В.</t>
  </si>
  <si>
    <t>СУХОГУЗОВ</t>
  </si>
  <si>
    <t>ЛУКАНИН Иван</t>
  </si>
  <si>
    <t>ЛУКАНИН Иван Сергеевич</t>
  </si>
  <si>
    <t>30.04.02, МС</t>
  </si>
  <si>
    <t>Свердловская обл., Верхняя Пышма, АНО КС УГМК</t>
  </si>
  <si>
    <t>лыбов ИЕ, Бекетов ВВ</t>
  </si>
  <si>
    <t>ЛУКАНИН</t>
  </si>
  <si>
    <t>СКРЯБИН Станислав</t>
  </si>
  <si>
    <t>СКРЯБИН Станислав Михайлович</t>
  </si>
  <si>
    <t>18.12.88, ЗМС</t>
  </si>
  <si>
    <t>ЗМС</t>
  </si>
  <si>
    <t>Свердловская обл., Верхняя Пышма, Клуб самбо «УГМК»</t>
  </si>
  <si>
    <t>Суханов МИ, Хлыбов ИЕ</t>
  </si>
  <si>
    <t>СКРЯБИН</t>
  </si>
  <si>
    <t>КОРЮКИН Кирилл</t>
  </si>
  <si>
    <t>КОРЮКИН Кирилл Максимович</t>
  </si>
  <si>
    <t>05.12.02, МС</t>
  </si>
  <si>
    <t>Свердловская обл., Верхняя Пышма, МАУ «Спортивная школа единоборств»</t>
  </si>
  <si>
    <t>Суханов МИ, Толмачев.А.П</t>
  </si>
  <si>
    <t>КОРЮКИН</t>
  </si>
  <si>
    <t>КУРЖЕВ Уали</t>
  </si>
  <si>
    <t>КУРЖЕВ Уали Рамазанович</t>
  </si>
  <si>
    <t>28.04.89, ЗМС</t>
  </si>
  <si>
    <t>Свердловская обл., Верхняя Пышма, Самбо УГМК</t>
  </si>
  <si>
    <t>Суханов М.И. Хлыбов И.Е.</t>
  </si>
  <si>
    <t>КУРЖЕВ</t>
  </si>
  <si>
    <t>КРИВЫХ Артём</t>
  </si>
  <si>
    <t>КРИВЫХ Артём Андреевич</t>
  </si>
  <si>
    <t>23.06.99, МС</t>
  </si>
  <si>
    <t>Свердловская обл., Верхняя Пышма, СК самбо УГМК</t>
  </si>
  <si>
    <t>Стенников В.Г Хлыбов И.Е</t>
  </si>
  <si>
    <t>КРИВЫХ</t>
  </si>
  <si>
    <t>КРИНИЦА Максим</t>
  </si>
  <si>
    <t>КРИНИЦА Максим Александрович</t>
  </si>
  <si>
    <t>02.03.99, МС</t>
  </si>
  <si>
    <t>Свердловская обл., Екатеринбург, ГАУ СО</t>
  </si>
  <si>
    <t>Бородин О.Б.</t>
  </si>
  <si>
    <t>КРИНИЦА</t>
  </si>
  <si>
    <t>ОГОРЕЛЬЦЕВ Никита</t>
  </si>
  <si>
    <t>ОГОРЕЛЬЦЕВ Никита Станиславович</t>
  </si>
  <si>
    <t>27.04.03, КМС</t>
  </si>
  <si>
    <t>Тюменская обл., Тюмень, МО</t>
  </si>
  <si>
    <t>Тюменская</t>
  </si>
  <si>
    <t>Николаев А.А.</t>
  </si>
  <si>
    <t>ОГОРЕЛЬЦЕВ</t>
  </si>
  <si>
    <t>ЭЙВАЗОВ Вусаль</t>
  </si>
  <si>
    <t>ЭЙВАЗОВ Вусаль Чингиз оглы</t>
  </si>
  <si>
    <t>23.09.99, КМС</t>
  </si>
  <si>
    <t>Ханты-Мансийский Автономный округ - Югра, Излучинск, МАУ</t>
  </si>
  <si>
    <t xml:space="preserve">ХМАО-Югра </t>
  </si>
  <si>
    <t>Устименко Роман Анатольевич</t>
  </si>
  <si>
    <t>ЭЙВАЗОВ</t>
  </si>
  <si>
    <t>АБАСОВ Адам</t>
  </si>
  <si>
    <t>АБАСОВ Адам Арсенович</t>
  </si>
  <si>
    <t>18.11.01, КМС</t>
  </si>
  <si>
    <t>Ханты-Мансийский Автономный округ - Югра, Пыть-ях, МАУ Спортивный комплекс</t>
  </si>
  <si>
    <t>Пилипчук Г. Н., Пилипчук М. Г.</t>
  </si>
  <si>
    <t>АБАСОВ</t>
  </si>
  <si>
    <t>ТАБУРЧЕНКО Павел</t>
  </si>
  <si>
    <t>ТАБУРЧЕНКО Павел Алексеевич</t>
  </si>
  <si>
    <t>28.04.89, МС</t>
  </si>
  <si>
    <t>ЦФО</t>
  </si>
  <si>
    <t>Брянская обл., Брянск, СШОР по борьбе</t>
  </si>
  <si>
    <t>Брянская</t>
  </si>
  <si>
    <t>Терешок А.А., Зубов Р.П.</t>
  </si>
  <si>
    <t>ТАБУРЧЕНКО</t>
  </si>
  <si>
    <t>ЯШИН Дмитрий</t>
  </si>
  <si>
    <t>ЯШИН Дмитрий Юрьевич</t>
  </si>
  <si>
    <t>22.08.03, КМС</t>
  </si>
  <si>
    <t>Московская обл., Воскресенск, ГБУ МО «СШОР ПО ЕДИНОБОРСТВАМ»</t>
  </si>
  <si>
    <t>Московская</t>
  </si>
  <si>
    <t>Баринова МВ Тунгия ДМ</t>
  </si>
  <si>
    <t>ЯШИН</t>
  </si>
  <si>
    <t>СОНИКОВ Дмитрий</t>
  </si>
  <si>
    <t>СОНИКОВ Дмитрий Сергеевич</t>
  </si>
  <si>
    <t>26.05.01, МС</t>
  </si>
  <si>
    <t>Рязанская обл., Рязань, ГАУ РО «СШОР «Родной край – Спорт»</t>
  </si>
  <si>
    <t>Рязанская</t>
  </si>
  <si>
    <t>Яковенко Д. В, Савельев Е. А.</t>
  </si>
  <si>
    <t>СОНИКОВ</t>
  </si>
  <si>
    <t>ЮДИН Максим</t>
  </si>
  <si>
    <t>ЮДИН Максим Валерьевич</t>
  </si>
  <si>
    <t>13.05.95, МСМК</t>
  </si>
  <si>
    <t>Рязанская обл., Рязань, ГАУ РО СШОР «Родной край-спорт»</t>
  </si>
  <si>
    <t>Серегин С.М., Савельев Е.А.</t>
  </si>
  <si>
    <t>ЮДИН</t>
  </si>
  <si>
    <t>СЕДРАКЯН Сипан</t>
  </si>
  <si>
    <t>СЕДРАКЯН Сипан Нерсесович</t>
  </si>
  <si>
    <t>28.11.94, МС</t>
  </si>
  <si>
    <t>Рязанская обл., Рязань, Родной край</t>
  </si>
  <si>
    <t>Мальцев СА, Савельев Е.А.</t>
  </si>
  <si>
    <t>СЕДРАКЯН</t>
  </si>
  <si>
    <t>САРАЙКИН Александр</t>
  </si>
  <si>
    <t>САРАЙКИН Александр Вячеславович</t>
  </si>
  <si>
    <t>03.07.93, МСМК</t>
  </si>
  <si>
    <t>Рязанская обл., Рязань, СШОР Родной край-спорт</t>
  </si>
  <si>
    <t>Серегин СМ, Савельев Е.А.</t>
  </si>
  <si>
    <t>САРАЙКИН</t>
  </si>
  <si>
    <t>ПАХОМОВ Иван</t>
  </si>
  <si>
    <t>ПАХОМОВ Иван Геннадиевич</t>
  </si>
  <si>
    <t>04.10.94, МС</t>
  </si>
  <si>
    <t>Ярославская обл., Рыбинск, МАУ СШ «МЕТЕОР»</t>
  </si>
  <si>
    <t>Ярославская</t>
  </si>
  <si>
    <t>Хорев Ю.А.</t>
  </si>
  <si>
    <t>ПАХОМОВ</t>
  </si>
  <si>
    <t>ЯСТРЕБОВ Семён</t>
  </si>
  <si>
    <t>ЯСТРЕБОВ Семён Михайлович</t>
  </si>
  <si>
    <t>06.10.99, МС</t>
  </si>
  <si>
    <t>Ярославская обл., Ярославль, СДЮШОР №17</t>
  </si>
  <si>
    <t>Зайцев О.Н.</t>
  </si>
  <si>
    <t>ЯСТРЕБОВ</t>
  </si>
  <si>
    <t>ДУЙСЕНОВ Тимур</t>
  </si>
  <si>
    <t>ДУЙСЕНОВ Тимур Равилевич</t>
  </si>
  <si>
    <t>14.09.01, МС</t>
  </si>
  <si>
    <t>ЮФО</t>
  </si>
  <si>
    <t>Краснодарский край, Курганинск, МБОУ СШОР Нефедова</t>
  </si>
  <si>
    <t>Краснодарский</t>
  </si>
  <si>
    <t>Дуйсенов Камиль Галиевич Потапов Игорь Станиславович</t>
  </si>
  <si>
    <t>ДУЙСЕНОВ</t>
  </si>
  <si>
    <t>НАДЮКОВ Бислан</t>
  </si>
  <si>
    <t>НАДЮКОВ Бислан Мосович</t>
  </si>
  <si>
    <t>19.11.91, 3p</t>
  </si>
  <si>
    <t>Краснодарский край, Курганинск, СШОР</t>
  </si>
  <si>
    <t>Нефедов Д.Н Надюков Р.Х Потапов И.С</t>
  </si>
  <si>
    <t>НАДЮКОВ</t>
  </si>
  <si>
    <t>ХАКУЙ Амир</t>
  </si>
  <si>
    <t>ХАКУЙ Амир Рашидович</t>
  </si>
  <si>
    <t>08.11.03, КМС</t>
  </si>
  <si>
    <t>Респ. Адыгея, г Майкоп, СШ</t>
  </si>
  <si>
    <t>Р.Адыгея</t>
  </si>
  <si>
    <t>Гомлешко А. А. Делок А. А</t>
  </si>
  <si>
    <t>ХАКУЙ</t>
  </si>
  <si>
    <t>БАТОВ Аскер</t>
  </si>
  <si>
    <t>БАТОВ Аскер Довлетович</t>
  </si>
  <si>
    <t>15.09.92, МС</t>
  </si>
  <si>
    <t>Респ. Адыгея, Тахтамукай, МБУ "СШ№1"</t>
  </si>
  <si>
    <t>Джаримок Р.Н., Джаримок Н.Ш.</t>
  </si>
  <si>
    <t>БАТОВ</t>
  </si>
  <si>
    <t/>
  </si>
  <si>
    <t>ВСЕРОССИЙСКАЯ ФЕДЕРАЦИЯ САМБО</t>
  </si>
  <si>
    <t>ПРОТОКОЛ ХОДА СОРЕВНОВАНИЙ  МУЖЧИНЫ</t>
  </si>
  <si>
    <t>Подгруппа А</t>
  </si>
  <si>
    <t>Подгруппа Б</t>
  </si>
  <si>
    <t>А1</t>
  </si>
  <si>
    <t>м1</t>
  </si>
  <si>
    <t>ум</t>
  </si>
  <si>
    <t>сн</t>
  </si>
  <si>
    <t>м3</t>
  </si>
  <si>
    <t>3 м</t>
  </si>
  <si>
    <t>м2</t>
  </si>
  <si>
    <t>1 м</t>
  </si>
  <si>
    <t>м4</t>
  </si>
  <si>
    <t>2 м</t>
  </si>
  <si>
    <t>Б1</t>
  </si>
  <si>
    <t>Зарипов  А.А,</t>
  </si>
  <si>
    <t>Р. Татарстан</t>
  </si>
  <si>
    <t>ВСТРЕЧИ ПО КРУГАМ</t>
  </si>
  <si>
    <t>КОВЕР</t>
  </si>
  <si>
    <t>A</t>
  </si>
  <si>
    <t xml:space="preserve"> (Круг)</t>
  </si>
  <si>
    <t>1/32</t>
  </si>
  <si>
    <t>Б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</si>
  <si>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</si>
  <si>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</si>
  <si>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</si>
  <si>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</si>
  <si>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</si>
  <si>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</si>
  <si>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</si>
  <si>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1/16</t>
  </si>
  <si>
    <t>Результат</t>
  </si>
  <si>
    <t>1/8</t>
  </si>
  <si>
    <t>1/4</t>
  </si>
  <si>
    <t>B</t>
  </si>
  <si>
    <t>Полуфинал</t>
  </si>
  <si>
    <t xml:space="preserve"> (Утешительные встречи)</t>
  </si>
  <si>
    <t>(Утешительные встречи)</t>
  </si>
  <si>
    <t>Подгуппа А</t>
  </si>
  <si>
    <t>Подгуппа Б</t>
  </si>
  <si>
    <t xml:space="preserve"> (Утешительные встречи) 16</t>
  </si>
  <si>
    <t>(Утешительные встречи) 16</t>
  </si>
  <si>
    <t xml:space="preserve"> (Утешительные встречи) 12</t>
  </si>
  <si>
    <t>(Утешительные встречи) 12</t>
  </si>
  <si>
    <t xml:space="preserve"> (Утешительные встречи) 8</t>
  </si>
  <si>
    <t>(Утешительные встречи) 8</t>
  </si>
  <si>
    <t xml:space="preserve"> (Утешительные встречи) 6</t>
  </si>
  <si>
    <t>(Утешительные встречи) 6</t>
  </si>
  <si>
    <t>ЗА 3 МЕСТО</t>
  </si>
  <si>
    <t>ВСТРЕЧА 1</t>
  </si>
  <si>
    <t>3А 3 МЕСТО</t>
  </si>
  <si>
    <t>ВСТРЕЧА 2</t>
  </si>
  <si>
    <t>ФИНАЛ</t>
  </si>
  <si>
    <t>Цвет</t>
  </si>
  <si>
    <t>Руководитель ковра</t>
  </si>
  <si>
    <t>А</t>
  </si>
  <si>
    <t xml:space="preserve">ИТОГОВЫЙ ПРОТОКОЛ   МУЖЧИНЫ                                                      </t>
  </si>
  <si>
    <t xml:space="preserve">24.02 - 01.03.2022 г.                                                          г. В-Пышма                                        </t>
  </si>
  <si>
    <t xml:space="preserve"> место</t>
  </si>
  <si>
    <t>№пп</t>
  </si>
  <si>
    <t>СМИТ</t>
  </si>
  <si>
    <t>Алтайский</t>
  </si>
  <si>
    <t>Забайкальский</t>
  </si>
  <si>
    <t>Иркутская</t>
  </si>
  <si>
    <t>Кемеровская</t>
  </si>
  <si>
    <t>Новосибирская</t>
  </si>
  <si>
    <t>7-8</t>
  </si>
  <si>
    <t>Омская</t>
  </si>
  <si>
    <t>Р.Алтай</t>
  </si>
  <si>
    <t>9-12</t>
  </si>
  <si>
    <t>Р.Бурятия</t>
  </si>
  <si>
    <t>Р.Хакасия</t>
  </si>
  <si>
    <t>Томская</t>
  </si>
  <si>
    <t>Мос</t>
  </si>
  <si>
    <t>13-16</t>
  </si>
  <si>
    <t>17-20</t>
  </si>
  <si>
    <t>21-24</t>
  </si>
  <si>
    <t>25-36</t>
  </si>
  <si>
    <t>37-64</t>
  </si>
  <si>
    <t>НАГРАДНОЙ ЛИСТ  МУЖЧИНЫ</t>
  </si>
  <si>
    <t>I м</t>
  </si>
  <si>
    <t>II м</t>
  </si>
  <si>
    <t>III м</t>
  </si>
  <si>
    <t>Тренер победителя:</t>
  </si>
  <si>
    <t>Награждение проводят:</t>
  </si>
  <si>
    <t xml:space="preserve">Чемпионат России по БОЕВОМУ САМБО </t>
  </si>
  <si>
    <t>Утешительные встречи</t>
  </si>
  <si>
    <t>Подгруппа Б1</t>
  </si>
  <si>
    <t>Подгруппа А1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</si>
</sst>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0">
    <font>
      <sz val="10.0"/>
      <color rgb="FF000000"/>
      <name val="Calibri"/>
      <scheme val="minor"/>
    </font>
    <font>
      <sz val="11.0"/>
      <color rgb="FFFFFFFF"/>
      <name val="Inconsolata"/>
    </font>
    <font>
      <color theme="1"/>
      <name val="Calibri"/>
    </font>
    <font>
      <b/>
      <color theme="1"/>
      <name val="Arial"/>
    </font>
    <font>
      <u/>
      <color rgb="FF1155CC"/>
      <name val="Arial"/>
    </font>
    <font>
      <color rgb="FFFFFFFF"/>
      <name val="Arial"/>
    </font>
    <font>
      <sz val="10.0"/>
      <color theme="1"/>
      <name val="Arial"/>
    </font>
    <font>
      <sz val="12.0"/>
      <color theme="1"/>
      <name val="Arial"/>
    </font>
    <font/>
    <font>
      <b/>
      <sz val="14.0"/>
      <color theme="1"/>
      <name val="Calibri"/>
      <scheme val="minor"/>
    </font>
    <font>
      <color theme="1"/>
      <name val="Arial"/>
    </font>
    <font>
      <b/>
      <sz val="11.0"/>
      <color theme="1"/>
      <name val="Arial"/>
    </font>
    <font>
      <b/>
      <color theme="1"/>
      <name val="&quot;Arial Narrow&quot;"/>
    </font>
    <font>
      <b/>
      <color rgb="FFFF0000"/>
      <name val="&quot;Arial Narrow&quot;"/>
    </font>
    <font>
      <b/>
      <i/>
      <sz val="10.0"/>
      <color theme="1"/>
      <name val="Arial"/>
    </font>
    <font>
      <b/>
      <sz val="12.0"/>
      <color rgb="FFFF0000"/>
      <name val="Arial"/>
    </font>
    <font>
      <color rgb="FF000000"/>
      <name val="Arial"/>
    </font>
    <font>
      <color rgb="FF000000"/>
      <name val="Calibri"/>
    </font>
    <font>
      <sz val="11.0"/>
      <color rgb="FF000000"/>
      <name val="Inconsolata"/>
    </font>
    <font>
      <sz val="10.0"/>
      <color theme="1"/>
      <name val="Arial Narrow"/>
    </font>
    <font>
      <sz val="12.0"/>
      <color rgb="FFFF0000"/>
      <name val="Cyrillicold"/>
    </font>
    <font>
      <sz val="14.0"/>
      <color rgb="FFFF0000"/>
      <name val="Cyrillicold"/>
    </font>
    <font>
      <b/>
      <sz val="12.0"/>
      <color theme="1"/>
      <name val="Arial"/>
    </font>
    <font>
      <b/>
      <sz val="10.0"/>
      <color theme="1"/>
      <name val="Arial"/>
    </font>
    <font>
      <b/>
      <sz val="12.0"/>
      <color theme="1"/>
      <name val="Arial Narrow"/>
    </font>
    <font>
      <b/>
      <sz val="18.0"/>
      <color theme="1"/>
      <name val="Arial Narrow"/>
    </font>
    <font>
      <sz val="12.0"/>
      <color rgb="FF000000"/>
      <name val="Arial Narrow"/>
    </font>
    <font>
      <b/>
      <sz val="10.0"/>
      <color theme="1"/>
      <name val="Arial Narrow"/>
    </font>
    <font>
      <sz val="12.0"/>
      <color theme="1"/>
      <name val="Arial Narrow"/>
    </font>
    <font>
      <b/>
      <color theme="1"/>
      <name val="Calibri"/>
      <scheme val="minor"/>
    </font>
    <font>
      <b/>
      <sz val="10.0"/>
      <color rgb="FF008000"/>
      <name val="Arial"/>
    </font>
    <font>
      <b/>
      <sz val="10.0"/>
      <color rgb="FFFF0000"/>
      <name val="Arial"/>
    </font>
    <font>
      <sz val="11.0"/>
      <color theme="1"/>
      <name val="Arial"/>
    </font>
    <font>
      <b/>
      <sz val="10.0"/>
      <color rgb="FF0000FF"/>
      <name val="Arial"/>
    </font>
    <font>
      <b/>
      <i/>
      <sz val="10.0"/>
      <color theme="1"/>
      <name val="Arial Narrow"/>
    </font>
    <font>
      <b/>
      <sz val="10.0"/>
      <color rgb="FF000000"/>
      <name val="Inconsolata"/>
    </font>
    <font>
      <i/>
      <sz val="10.0"/>
      <color theme="1"/>
      <name val="Arial Narrow"/>
    </font>
    <font>
      <color theme="1"/>
      <name val="Calibri"/>
      <scheme val="minor"/>
    </font>
    <font>
      <sz val="11.0"/>
      <color rgb="FFFF0000"/>
      <name val="Arial Narrow"/>
    </font>
    <font>
      <sz val="11.0"/>
      <color theme="1"/>
      <name val="Arial Narrow"/>
    </font>
    <font>
      <sz val="12.0"/>
      <color rgb="FFFF0000"/>
      <name val="Arial Narrow"/>
    </font>
    <font>
      <sz val="12.0"/>
      <color rgb="FFFF0000"/>
      <name val="Arial"/>
    </font>
    <font>
      <b/>
      <i/>
      <sz val="14.0"/>
      <color theme="1"/>
      <name val="Arial Narrow"/>
    </font>
    <font>
      <b/>
      <i/>
      <sz val="12.0"/>
      <color theme="1"/>
      <name val="Arial"/>
    </font>
    <font>
      <b/>
      <sz val="14.0"/>
      <color theme="1"/>
      <name val="Arial"/>
    </font>
    <font>
      <b/>
      <sz val="12.0"/>
      <color theme="1"/>
      <name val="&quot;Arial Narrow&quot;"/>
    </font>
    <font>
      <b/>
      <i/>
      <sz val="14.0"/>
      <color theme="1"/>
      <name val="Arial"/>
    </font>
    <font>
      <sz val="12.0"/>
      <color theme="1"/>
      <name val="&quot;Arial Narrow&quot;"/>
    </font>
    <font>
      <sz val="10.0"/>
      <color rgb="FFFF0000"/>
      <name val="Arial Narrow"/>
    </font>
    <font>
      <b/>
      <sz val="11.0"/>
      <color rgb="FF000000"/>
      <name val="Inconsolata"/>
    </font>
    <font>
      <b/>
      <i/>
      <sz val="12.0"/>
      <color theme="1"/>
      <name val="Arial Narrow"/>
    </font>
    <font>
      <b/>
      <sz val="8.0"/>
      <color theme="1"/>
      <name val="Arial Narrow"/>
    </font>
    <font>
      <sz val="10.0"/>
      <color rgb="FFFF0000"/>
      <name val="Arial"/>
    </font>
    <font>
      <sz val="12.0"/>
      <color theme="0"/>
      <name val="Arial Narrow"/>
    </font>
    <font>
      <b/>
      <i/>
      <sz val="11.0"/>
      <color theme="1"/>
      <name val="Arial"/>
    </font>
    <font>
      <sz val="14.0"/>
      <color theme="1"/>
      <name val="Arial"/>
    </font>
    <font>
      <b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  <font>
      <u/>
      <sz val="10.0"/>
      <color rgb="FF0000FF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90FFFF"/>
        <bgColor rgb="FF90FFFF"/>
      </patternFill>
    </fill>
    <fill>
      <patternFill patternType="solid">
        <fgColor rgb="FFF2F2F2"/>
        <bgColor rgb="FFF2F2F2"/>
      </patternFill>
    </fill>
    <fill>
      <patternFill patternType="solid">
        <fgColor rgb="FFB7E1CD"/>
        <bgColor rgb="FFB7E1CD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9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8000"/>
      </left>
      <top style="medium">
        <color rgb="FF008000"/>
      </top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bottom style="medium">
        <color rgb="FF008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thin">
        <color rgb="FF000000"/>
      </left>
      <right/>
      <top/>
      <bottom/>
    </border>
    <border>
      <left style="medium">
        <color rgb="FFFF0000"/>
      </left>
      <top style="medium">
        <color rgb="FFFF0000"/>
      </top>
    </border>
    <border>
      <top style="medium">
        <color rgb="FFFF0000"/>
      </top>
    </border>
    <border>
      <right style="medium">
        <color rgb="FFFF0000"/>
      </right>
      <top style="medium">
        <color rgb="FFFF0000"/>
      </top>
    </border>
    <border>
      <left style="medium">
        <color rgb="FFFF0000"/>
      </left>
      <bottom style="medium">
        <color rgb="FFFF0000"/>
      </bottom>
    </border>
    <border>
      <bottom style="medium">
        <color rgb="FFFF0000"/>
      </bottom>
    </border>
    <border>
      <right style="medium">
        <color rgb="FFFF0000"/>
      </right>
      <bottom style="medium">
        <color rgb="FFFF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FF"/>
      </left>
      <top style="medium">
        <color rgb="FF0000FF"/>
      </top>
    </border>
    <border>
      <top style="medium">
        <color rgb="FF0000FF"/>
      </top>
    </border>
    <border>
      <right style="medium">
        <color rgb="FF0000FF"/>
      </right>
      <top style="medium">
        <color rgb="FF0000FF"/>
      </top>
    </border>
    <border>
      <left style="medium">
        <color rgb="FF0000FF"/>
      </left>
      <bottom style="medium">
        <color rgb="FF0000FF"/>
      </bottom>
    </border>
    <border>
      <bottom style="medium">
        <color rgb="FF0000FF"/>
      </bottom>
    </border>
    <border>
      <right style="medium">
        <color rgb="FF0000FF"/>
      </right>
      <bottom style="medium">
        <color rgb="FF0000FF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3" numFmtId="0" xfId="0" applyAlignment="1" applyFont="1">
      <alignment horizontal="center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6" numFmtId="0" xfId="0" applyFont="1"/>
    <xf borderId="0" fillId="2" fontId="2" numFmtId="0" xfId="0" applyAlignment="1" applyFont="1">
      <alignment vertical="bottom"/>
    </xf>
    <xf borderId="2" fillId="0" fontId="7" numFmtId="0" xfId="0" applyAlignment="1" applyBorder="1" applyFont="1">
      <alignment horizontal="center" shrinkToFit="0" vertical="center" wrapText="1"/>
    </xf>
    <xf borderId="3" fillId="0" fontId="8" numFmtId="0" xfId="0" applyBorder="1" applyFont="1"/>
    <xf borderId="4" fillId="0" fontId="8" numFmtId="0" xfId="0" applyBorder="1" applyFont="1"/>
    <xf borderId="1" fillId="0" fontId="9" numFmtId="0" xfId="0" applyAlignment="1" applyBorder="1" applyFont="1">
      <alignment horizontal="center" readingOrder="0" vertical="center"/>
    </xf>
    <xf borderId="0" fillId="0" fontId="5" numFmtId="0" xfId="0" applyAlignment="1" applyFont="1">
      <alignment vertical="bottom"/>
    </xf>
    <xf borderId="0" fillId="0" fontId="7" numFmtId="0" xfId="0" applyAlignment="1" applyFont="1">
      <alignment horizontal="center" shrinkToFit="0" vertical="bottom" wrapText="1"/>
    </xf>
    <xf borderId="0" fillId="0" fontId="10" numFmtId="0" xfId="0" applyAlignment="1" applyFont="1">
      <alignment horizontal="center" readingOrder="0" vertical="bottom"/>
    </xf>
    <xf borderId="1" fillId="0" fontId="10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vertical="bottom"/>
    </xf>
    <xf borderId="1" fillId="2" fontId="2" numFmtId="0" xfId="0" applyAlignment="1" applyBorder="1" applyFont="1">
      <alignment vertical="bottom"/>
    </xf>
    <xf borderId="1" fillId="0" fontId="11" numFmtId="0" xfId="0" applyAlignment="1" applyBorder="1" applyFont="1">
      <alignment horizontal="center" vertical="bottom"/>
    </xf>
    <xf borderId="1" fillId="2" fontId="2" numFmtId="0" xfId="0" applyAlignment="1" applyBorder="1" applyFont="1">
      <alignment shrinkToFit="0" vertical="bottom" wrapText="0"/>
    </xf>
    <xf borderId="0" fillId="0" fontId="11" numFmtId="0" xfId="0" applyAlignment="1" applyFont="1">
      <alignment horizontal="center"/>
    </xf>
    <xf borderId="1" fillId="4" fontId="12" numFmtId="0" xfId="0" applyAlignment="1" applyBorder="1" applyFill="1" applyFont="1">
      <alignment horizontal="center"/>
    </xf>
    <xf borderId="1" fillId="4" fontId="12" numFmtId="0" xfId="0" applyAlignment="1" applyBorder="1" applyFont="1">
      <alignment horizontal="center" shrinkToFit="0" wrapText="1"/>
    </xf>
    <xf borderId="1" fillId="4" fontId="13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4" fontId="3" numFmtId="0" xfId="0" applyAlignment="1" applyBorder="1" applyFont="1">
      <alignment shrinkToFit="0" wrapText="0"/>
    </xf>
    <xf borderId="1" fillId="4" fontId="2" numFmtId="0" xfId="0" applyBorder="1" applyFont="1"/>
    <xf borderId="1" fillId="4" fontId="3" numFmtId="0" xfId="0" applyAlignment="1" applyBorder="1" applyFont="1">
      <alignment horizontal="center" shrinkToFit="0" wrapText="0"/>
    </xf>
    <xf borderId="0" fillId="0" fontId="6" numFmtId="0" xfId="0" applyAlignment="1" applyFont="1">
      <alignment horizontal="center"/>
    </xf>
    <xf borderId="1" fillId="0" fontId="10" numFmtId="0" xfId="0" applyAlignment="1" applyBorder="1" applyFont="1">
      <alignment horizontal="center" vertical="bottom"/>
    </xf>
    <xf borderId="4" fillId="5" fontId="10" numFmtId="0" xfId="0" applyAlignment="1" applyBorder="1" applyFill="1" applyFont="1">
      <alignment horizontal="center"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49" xfId="0" applyAlignment="1" applyBorder="1" applyFont="1" applyNumberFormat="1">
      <alignment vertical="bottom"/>
    </xf>
    <xf borderId="1" fillId="0" fontId="10" numFmtId="49" xfId="0" applyAlignment="1" applyBorder="1" applyFont="1" applyNumberFormat="1">
      <alignment shrinkToFit="0" vertical="bottom" wrapText="0"/>
    </xf>
    <xf borderId="0" fillId="6" fontId="2" numFmtId="0" xfId="0" applyAlignment="1" applyFill="1" applyFont="1">
      <alignment vertical="bottom"/>
    </xf>
    <xf borderId="5" fillId="0" fontId="6" numFmtId="0" xfId="0" applyBorder="1" applyFont="1"/>
    <xf borderId="1" fillId="0" fontId="6" numFmtId="0" xfId="0" applyBorder="1" applyFont="1"/>
    <xf borderId="0" fillId="0" fontId="14" numFmtId="0" xfId="0" applyFont="1"/>
    <xf borderId="6" fillId="0" fontId="6" numFmtId="0" xfId="0" applyBorder="1" applyFont="1"/>
    <xf borderId="4" fillId="0" fontId="6" numFmtId="0" xfId="0" applyBorder="1" applyFont="1"/>
    <xf borderId="1" fillId="0" fontId="10" numFmtId="49" xfId="0" applyAlignment="1" applyBorder="1" applyFont="1" applyNumberFormat="1">
      <alignment horizontal="center" vertical="bottom"/>
    </xf>
    <xf borderId="0" fillId="0" fontId="5" numFmtId="0" xfId="0" applyAlignment="1" applyFont="1">
      <alignment horizontal="right" readingOrder="0" vertical="bottom"/>
    </xf>
    <xf borderId="1" fillId="7" fontId="6" numFmtId="0" xfId="0" applyBorder="1" applyFill="1" applyFont="1"/>
    <xf borderId="7" fillId="7" fontId="6" numFmtId="0" xfId="0" applyBorder="1" applyFont="1"/>
    <xf borderId="8" fillId="7" fontId="6" numFmtId="0" xfId="0" applyBorder="1" applyFont="1"/>
    <xf borderId="9" fillId="0" fontId="6" numFmtId="0" xfId="0" applyBorder="1" applyFont="1"/>
    <xf borderId="0" fillId="0" fontId="15" numFmtId="0" xfId="0" applyAlignment="1" applyFont="1">
      <alignment horizontal="center" vertical="center"/>
    </xf>
    <xf borderId="1" fillId="0" fontId="2" numFmtId="0" xfId="0" applyAlignment="1" applyBorder="1" applyFont="1">
      <alignment horizontal="right" vertical="bottom"/>
    </xf>
    <xf borderId="0" fillId="6" fontId="2" numFmtId="49" xfId="0" applyAlignment="1" applyFont="1" applyNumberFormat="1">
      <alignment vertical="bottom"/>
    </xf>
    <xf borderId="0" fillId="0" fontId="16" numFmtId="0" xfId="0" applyAlignment="1" applyFont="1">
      <alignment horizontal="right" vertical="bottom"/>
    </xf>
    <xf borderId="10" fillId="7" fontId="6" numFmtId="0" xfId="0" applyBorder="1" applyFont="1"/>
    <xf borderId="0" fillId="0" fontId="2" numFmtId="49" xfId="0" applyAlignment="1" applyFont="1" applyNumberFormat="1">
      <alignment vertical="bottom"/>
    </xf>
    <xf borderId="0" fillId="0" fontId="17" numFmtId="0" xfId="0" applyAlignment="1" applyFont="1">
      <alignment vertical="bottom"/>
    </xf>
    <xf borderId="1" fillId="0" fontId="2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shrinkToFit="0" vertical="bottom" wrapText="0"/>
    </xf>
    <xf borderId="11" fillId="0" fontId="6" numFmtId="0" xfId="0" applyBorder="1" applyFont="1"/>
    <xf borderId="2" fillId="0" fontId="6" numFmtId="0" xfId="0" applyBorder="1" applyFont="1"/>
    <xf borderId="1" fillId="0" fontId="2" numFmtId="14" xfId="0" applyAlignment="1" applyBorder="1" applyFont="1" applyNumberFormat="1">
      <alignment vertical="bottom"/>
    </xf>
    <xf borderId="1" fillId="0" fontId="2" numFmtId="0" xfId="0" applyAlignment="1" applyBorder="1" applyFont="1">
      <alignment shrinkToFit="0" vertical="bottom" wrapText="0"/>
    </xf>
    <xf borderId="0" fillId="2" fontId="18" numFmtId="49" xfId="0" applyAlignment="1" applyFont="1" applyNumberFormat="1">
      <alignment readingOrder="0"/>
    </xf>
    <xf borderId="1" fillId="0" fontId="2" numFmtId="0" xfId="0" applyAlignment="1" applyBorder="1" applyFont="1">
      <alignment vertical="bottom"/>
    </xf>
    <xf borderId="0" fillId="0" fontId="2" numFmtId="0" xfId="0" applyAlignment="1" applyFont="1">
      <alignment shrinkToFit="0" vertical="bottom" wrapText="0"/>
    </xf>
    <xf borderId="0" fillId="0" fontId="6" numFmtId="49" xfId="0" applyAlignment="1" applyFont="1" applyNumberFormat="1">
      <alignment shrinkToFit="0" vertical="center" wrapText="1"/>
    </xf>
    <xf borderId="0" fillId="0" fontId="19" numFmtId="0" xfId="0" applyAlignment="1" applyFont="1">
      <alignment shrinkToFit="0" vertical="center" wrapText="1"/>
    </xf>
    <xf borderId="0" fillId="0" fontId="19" numFmtId="0" xfId="0" applyAlignment="1" applyFont="1">
      <alignment horizontal="center" shrinkToFit="0" vertical="center" wrapText="1"/>
    </xf>
    <xf borderId="0" fillId="0" fontId="19" numFmtId="0" xfId="0" applyAlignment="1" applyFont="1">
      <alignment horizontal="center" shrinkToFit="0" vertical="center" wrapText="0"/>
    </xf>
    <xf borderId="0" fillId="0" fontId="6" numFmtId="0" xfId="0" applyAlignment="1" applyFont="1">
      <alignment shrinkToFit="0" wrapText="0"/>
    </xf>
    <xf borderId="0" fillId="0" fontId="20" numFmtId="0" xfId="0" applyAlignment="1" applyFont="1">
      <alignment vertical="center"/>
    </xf>
    <xf borderId="0" fillId="0" fontId="21" numFmtId="0" xfId="0" applyAlignment="1" applyFont="1">
      <alignment horizontal="center" vertical="center"/>
    </xf>
    <xf borderId="0" fillId="0" fontId="22" numFmtId="0" xfId="0" applyAlignment="1" applyFont="1">
      <alignment horizontal="center" shrinkToFit="0" vertical="center" wrapText="1"/>
    </xf>
    <xf borderId="12" fillId="0" fontId="22" numFmtId="0" xfId="0" applyAlignment="1" applyBorder="1" applyFont="1">
      <alignment horizontal="center" shrinkToFit="0" vertical="center" wrapText="1"/>
    </xf>
    <xf borderId="13" fillId="0" fontId="8" numFmtId="0" xfId="0" applyBorder="1" applyFont="1"/>
    <xf borderId="0" fillId="0" fontId="23" numFmtId="0" xfId="0" applyAlignment="1" applyFont="1">
      <alignment shrinkToFit="0" vertical="center" wrapText="1"/>
    </xf>
    <xf borderId="14" fillId="0" fontId="23" numFmtId="0" xfId="0" applyAlignment="1" applyBorder="1" applyFont="1">
      <alignment horizontal="center" readingOrder="0" shrinkToFit="0" vertical="center" wrapText="1"/>
    </xf>
    <xf borderId="14" fillId="0" fontId="8" numFmtId="0" xfId="0" applyBorder="1" applyFont="1"/>
    <xf borderId="0" fillId="0" fontId="24" numFmtId="0" xfId="0" applyAlignment="1" applyFont="1">
      <alignment shrinkToFit="0" vertical="center" wrapText="1"/>
    </xf>
    <xf borderId="15" fillId="0" fontId="8" numFmtId="0" xfId="0" applyBorder="1" applyFont="1"/>
    <xf borderId="16" fillId="0" fontId="8" numFmtId="0" xfId="0" applyBorder="1" applyFont="1"/>
    <xf borderId="17" fillId="8" fontId="25" numFmtId="0" xfId="0" applyAlignment="1" applyBorder="1" applyFill="1" applyFont="1">
      <alignment horizontal="center" shrinkToFit="0" vertical="top" wrapText="1"/>
    </xf>
    <xf borderId="18" fillId="0" fontId="8" numFmtId="0" xfId="0" applyBorder="1" applyFont="1"/>
    <xf borderId="19" fillId="0" fontId="8" numFmtId="0" xfId="0" applyBorder="1" applyFont="1"/>
    <xf borderId="0" fillId="0" fontId="19" numFmtId="0" xfId="0" applyAlignment="1" applyFont="1">
      <alignment horizontal="center" vertical="center"/>
    </xf>
    <xf borderId="17" fillId="0" fontId="19" numFmtId="0" xfId="0" applyAlignment="1" applyBorder="1" applyFont="1">
      <alignment horizontal="center" vertical="center"/>
    </xf>
    <xf borderId="0" fillId="0" fontId="23" numFmtId="0" xfId="0" applyFont="1"/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shrinkToFit="0" vertical="center" wrapText="1"/>
    </xf>
    <xf borderId="20" fillId="0" fontId="26" numFmtId="0" xfId="0" applyAlignment="1" applyBorder="1" applyFont="1">
      <alignment horizontal="center" vertical="center"/>
    </xf>
    <xf borderId="20" fillId="0" fontId="8" numFmtId="0" xfId="0" applyBorder="1" applyFont="1"/>
    <xf borderId="14" fillId="0" fontId="23" numFmtId="0" xfId="0" applyAlignment="1" applyBorder="1" applyFont="1">
      <alignment horizontal="right"/>
    </xf>
    <xf borderId="21" fillId="9" fontId="11" numFmtId="0" xfId="0" applyAlignment="1" applyBorder="1" applyFill="1" applyFont="1">
      <alignment horizontal="center" vertical="center"/>
    </xf>
    <xf borderId="22" fillId="0" fontId="27" numFmtId="0" xfId="0" applyAlignment="1" applyBorder="1" applyFont="1">
      <alignment horizontal="left" shrinkToFit="0" vertical="center" wrapText="1"/>
    </xf>
    <xf borderId="22" fillId="0" fontId="19" numFmtId="0" xfId="0" applyAlignment="1" applyBorder="1" applyFont="1">
      <alignment horizontal="left" shrinkToFit="0" vertical="center" wrapText="1"/>
    </xf>
    <xf borderId="22" fillId="0" fontId="19" numFmtId="0" xfId="0" applyAlignment="1" applyBorder="1" applyFont="1">
      <alignment horizontal="left" shrinkToFit="0" vertical="top" wrapText="1"/>
    </xf>
    <xf borderId="0" fillId="0" fontId="27" numFmtId="0" xfId="0" applyAlignment="1" applyFont="1">
      <alignment shrinkToFit="0" vertical="center" wrapText="1"/>
    </xf>
    <xf borderId="23" fillId="9" fontId="11" numFmtId="0" xfId="0" applyAlignment="1" applyBorder="1" applyFont="1">
      <alignment horizontal="center" vertical="center"/>
    </xf>
    <xf borderId="8" fillId="5" fontId="6" numFmtId="0" xfId="0" applyBorder="1" applyFont="1"/>
    <xf borderId="24" fillId="0" fontId="8" numFmtId="0" xfId="0" applyBorder="1" applyFont="1"/>
    <xf borderId="25" fillId="0" fontId="8" numFmtId="0" xfId="0" applyBorder="1" applyFont="1"/>
    <xf borderId="26" fillId="9" fontId="11" numFmtId="0" xfId="0" applyAlignment="1" applyBorder="1" applyFont="1">
      <alignment horizontal="center" readingOrder="0" vertical="center"/>
    </xf>
    <xf borderId="0" fillId="0" fontId="28" numFmtId="0" xfId="0" applyAlignment="1" applyFont="1">
      <alignment horizontal="center" shrinkToFit="0" vertical="center" wrapText="1"/>
    </xf>
    <xf borderId="0" fillId="0" fontId="22" numFmtId="0" xfId="0" applyFont="1"/>
    <xf borderId="0" fillId="0" fontId="23" numFmtId="0" xfId="0" applyAlignment="1" applyFont="1">
      <alignment horizontal="center"/>
    </xf>
    <xf borderId="21" fillId="9" fontId="11" numFmtId="0" xfId="0" applyAlignment="1" applyBorder="1" applyFont="1">
      <alignment horizontal="center" readingOrder="0" vertical="center"/>
    </xf>
    <xf borderId="27" fillId="0" fontId="8" numFmtId="0" xfId="0" applyBorder="1" applyFont="1"/>
    <xf borderId="21" fillId="10" fontId="11" numFmtId="0" xfId="0" applyAlignment="1" applyBorder="1" applyFill="1" applyFont="1">
      <alignment horizontal="center" readingOrder="0" vertical="center"/>
    </xf>
    <xf borderId="28" fillId="0" fontId="27" numFmtId="0" xfId="0" applyAlignment="1" applyBorder="1" applyFont="1">
      <alignment horizontal="left" shrinkToFit="0" vertical="center" wrapText="1"/>
    </xf>
    <xf borderId="28" fillId="0" fontId="19" numFmtId="0" xfId="0" applyAlignment="1" applyBorder="1" applyFont="1">
      <alignment horizontal="left" shrinkToFit="0" vertical="center" wrapText="1"/>
    </xf>
    <xf borderId="28" fillId="0" fontId="19" numFmtId="0" xfId="0" applyAlignment="1" applyBorder="1" applyFont="1">
      <alignment horizontal="left" shrinkToFit="0" vertical="top" wrapText="1"/>
    </xf>
    <xf borderId="27" fillId="9" fontId="11" numFmtId="0" xfId="0" applyAlignment="1" applyBorder="1" applyFont="1">
      <alignment horizontal="center" vertical="center"/>
    </xf>
    <xf borderId="26" fillId="0" fontId="28" numFmtId="0" xfId="0" applyAlignment="1" applyBorder="1" applyFont="1">
      <alignment horizontal="center" shrinkToFit="0" vertical="center" wrapText="1"/>
    </xf>
    <xf borderId="0" fillId="0" fontId="19" numFmtId="0" xfId="0" applyAlignment="1" applyFont="1">
      <alignment horizontal="center"/>
    </xf>
    <xf borderId="29" fillId="0" fontId="29" numFmtId="0" xfId="0" applyAlignment="1" applyBorder="1" applyFont="1">
      <alignment horizontal="center"/>
    </xf>
    <xf borderId="29" fillId="0" fontId="8" numFmtId="0" xfId="0" applyBorder="1" applyFont="1"/>
    <xf borderId="21" fillId="0" fontId="6" numFmtId="0" xfId="0" applyBorder="1" applyFont="1"/>
    <xf borderId="24" fillId="9" fontId="11" numFmtId="0" xfId="0" applyAlignment="1" applyBorder="1" applyFont="1">
      <alignment horizontal="center" vertical="center"/>
    </xf>
    <xf borderId="26" fillId="10" fontId="11" numFmtId="0" xfId="0" applyAlignment="1" applyBorder="1" applyFont="1">
      <alignment horizontal="center" readingOrder="0" vertical="center"/>
    </xf>
    <xf borderId="30" fillId="0" fontId="8" numFmtId="0" xfId="0" applyBorder="1" applyFont="1"/>
    <xf borderId="31" fillId="0" fontId="8" numFmtId="0" xfId="0" applyBorder="1" applyFont="1"/>
    <xf borderId="0" fillId="0" fontId="24" numFmtId="0" xfId="0" applyAlignment="1" applyFont="1">
      <alignment horizontal="center" shrinkToFit="0" vertical="center" wrapText="1"/>
    </xf>
    <xf borderId="5" fillId="9" fontId="11" numFmtId="0" xfId="0" applyAlignment="1" applyBorder="1" applyFont="1">
      <alignment horizontal="center" readingOrder="0" vertical="center"/>
    </xf>
    <xf borderId="0" fillId="0" fontId="29" numFmtId="0" xfId="0" applyAlignment="1" applyFont="1">
      <alignment horizontal="center"/>
    </xf>
    <xf borderId="11" fillId="0" fontId="23" numFmtId="0" xfId="0" applyAlignment="1" applyBorder="1" applyFont="1">
      <alignment horizontal="center"/>
    </xf>
    <xf borderId="29" fillId="0" fontId="6" numFmtId="0" xfId="0" applyBorder="1" applyFont="1"/>
    <xf borderId="32" fillId="0" fontId="8" numFmtId="0" xfId="0" applyBorder="1" applyFont="1"/>
    <xf borderId="9" fillId="9" fontId="11" numFmtId="0" xfId="0" applyAlignment="1" applyBorder="1" applyFont="1">
      <alignment horizontal="center" vertical="center"/>
    </xf>
    <xf borderId="33" fillId="0" fontId="19" numFmtId="0" xfId="0" applyAlignment="1" applyBorder="1" applyFont="1">
      <alignment horizontal="center"/>
    </xf>
    <xf borderId="5" fillId="0" fontId="19" numFmtId="49" xfId="0" applyAlignment="1" applyBorder="1" applyFont="1" applyNumberFormat="1">
      <alignment horizontal="center"/>
    </xf>
    <xf borderId="26" fillId="9" fontId="11" numFmtId="0" xfId="0" applyAlignment="1" applyBorder="1" applyFont="1">
      <alignment horizontal="center" vertical="center"/>
    </xf>
    <xf borderId="27" fillId="0" fontId="28" numFmtId="0" xfId="0" applyAlignment="1" applyBorder="1" applyFont="1">
      <alignment horizontal="center" shrinkToFit="0" vertical="center" wrapText="1"/>
    </xf>
    <xf borderId="34" fillId="0" fontId="6" numFmtId="0" xfId="0" applyBorder="1" applyFont="1"/>
    <xf borderId="0" fillId="0" fontId="23" numFmtId="0" xfId="0" applyAlignment="1" applyFont="1">
      <alignment horizontal="center" readingOrder="0"/>
    </xf>
    <xf borderId="0" fillId="0" fontId="24" numFmtId="0" xfId="0" applyAlignment="1" applyFont="1">
      <alignment horizontal="center"/>
    </xf>
    <xf borderId="24" fillId="0" fontId="6" numFmtId="0" xfId="0" applyBorder="1" applyFont="1"/>
    <xf borderId="8" fillId="11" fontId="6" numFmtId="0" xfId="0" applyBorder="1" applyFill="1" applyFont="1"/>
    <xf borderId="32" fillId="10" fontId="11" numFmtId="0" xfId="0" applyAlignment="1" applyBorder="1" applyFont="1">
      <alignment horizontal="center" readingOrder="0" vertical="center"/>
    </xf>
    <xf borderId="33" fillId="0" fontId="6" numFmtId="0" xfId="0" applyAlignment="1" applyBorder="1" applyFont="1">
      <alignment horizontal="center"/>
    </xf>
    <xf borderId="33" fillId="0" fontId="8" numFmtId="0" xfId="0" applyBorder="1" applyFont="1"/>
    <xf borderId="27" fillId="0" fontId="23" numFmtId="0" xfId="0" applyAlignment="1" applyBorder="1" applyFont="1">
      <alignment horizontal="center"/>
    </xf>
    <xf borderId="26" fillId="0" fontId="19" numFmtId="49" xfId="0" applyAlignment="1" applyBorder="1" applyFont="1" applyNumberFormat="1">
      <alignment horizontal="center"/>
    </xf>
    <xf borderId="30" fillId="10" fontId="11" numFmtId="0" xfId="0" applyAlignment="1" applyBorder="1" applyFont="1">
      <alignment horizontal="center" readingOrder="0" vertical="center"/>
    </xf>
    <xf borderId="23" fillId="0" fontId="6" numFmtId="0" xfId="0" applyBorder="1" applyFont="1"/>
    <xf borderId="0" fillId="0" fontId="27" numFmtId="0" xfId="0" applyAlignment="1" applyFont="1">
      <alignment horizontal="center"/>
    </xf>
    <xf borderId="23" fillId="0" fontId="23" numFmtId="0" xfId="0" applyAlignment="1" applyBorder="1" applyFont="1">
      <alignment horizontal="center"/>
    </xf>
    <xf borderId="23" fillId="0" fontId="6" numFmtId="0" xfId="0" applyAlignment="1" applyBorder="1" applyFont="1">
      <alignment horizontal="center"/>
    </xf>
    <xf borderId="23" fillId="0" fontId="19" numFmtId="0" xfId="0" applyAlignment="1" applyBorder="1" applyFont="1">
      <alignment horizontal="center"/>
    </xf>
    <xf borderId="33" fillId="0" fontId="6" numFmtId="0" xfId="0" applyBorder="1" applyFont="1"/>
    <xf borderId="26" fillId="0" fontId="27" numFmtId="0" xfId="0" applyAlignment="1" applyBorder="1" applyFont="1">
      <alignment horizontal="center"/>
    </xf>
    <xf borderId="23" fillId="0" fontId="24" numFmtId="0" xfId="0" applyAlignment="1" applyBorder="1" applyFont="1">
      <alignment horizontal="center"/>
    </xf>
    <xf borderId="24" fillId="9" fontId="11" numFmtId="0" xfId="0" applyAlignment="1" applyBorder="1" applyFont="1">
      <alignment horizontal="center" readingOrder="0" vertical="center"/>
    </xf>
    <xf borderId="5" fillId="10" fontId="11" numFmtId="0" xfId="0" applyAlignment="1" applyBorder="1" applyFont="1">
      <alignment horizontal="center" readingOrder="0" vertical="center"/>
    </xf>
    <xf borderId="35" fillId="10" fontId="11" numFmtId="0" xfId="0" applyAlignment="1" applyBorder="1" applyFont="1">
      <alignment horizontal="center" readingOrder="0" vertical="center"/>
    </xf>
    <xf borderId="22" fillId="0" fontId="24" numFmtId="0" xfId="0" applyAlignment="1" applyBorder="1" applyFont="1">
      <alignment horizontal="center" readingOrder="0" shrinkToFit="0" vertical="center" wrapText="1"/>
    </xf>
    <xf borderId="27" fillId="0" fontId="23" numFmtId="0" xfId="0" applyAlignment="1" applyBorder="1" applyFont="1">
      <alignment horizontal="center" readingOrder="0"/>
    </xf>
    <xf borderId="31" fillId="0" fontId="19" numFmtId="49" xfId="0" applyAlignment="1" applyBorder="1" applyFont="1" applyNumberFormat="1">
      <alignment horizontal="center" shrinkToFit="0" vertical="center" wrapText="1"/>
    </xf>
    <xf borderId="0" fillId="0" fontId="19" numFmtId="49" xfId="0" applyAlignment="1" applyFont="1" applyNumberFormat="1">
      <alignment horizontal="center"/>
    </xf>
    <xf borderId="23" fillId="0" fontId="19" numFmtId="0" xfId="0" applyBorder="1" applyFont="1"/>
    <xf borderId="11" fillId="0" fontId="23" numFmtId="0" xfId="0" applyBorder="1" applyFont="1"/>
    <xf borderId="26" fillId="0" fontId="19" numFmtId="0" xfId="0" applyAlignment="1" applyBorder="1" applyFont="1">
      <alignment horizontal="center"/>
    </xf>
    <xf borderId="36" fillId="0" fontId="30" numFmtId="0" xfId="0" applyAlignment="1" applyBorder="1" applyFont="1">
      <alignment horizontal="center" shrinkToFit="0" vertical="center" wrapText="1"/>
    </xf>
    <xf borderId="37" fillId="0" fontId="8" numFmtId="0" xfId="0" applyBorder="1" applyFont="1"/>
    <xf borderId="38" fillId="0" fontId="8" numFmtId="0" xfId="0" applyBorder="1" applyFont="1"/>
    <xf borderId="29" fillId="0" fontId="23" numFmtId="0" xfId="0" applyAlignment="1" applyBorder="1" applyFont="1">
      <alignment horizontal="center"/>
    </xf>
    <xf borderId="39" fillId="0" fontId="8" numFmtId="0" xfId="0" applyBorder="1" applyFont="1"/>
    <xf borderId="40" fillId="0" fontId="8" numFmtId="0" xfId="0" applyBorder="1" applyFont="1"/>
    <xf borderId="41" fillId="0" fontId="8" numFmtId="0" xfId="0" applyBorder="1" applyFont="1"/>
    <xf borderId="0" fillId="0" fontId="6" numFmtId="49" xfId="0" applyAlignment="1" applyFont="1" applyNumberFormat="1">
      <alignment horizontal="center" vertical="center"/>
    </xf>
    <xf borderId="42" fillId="11" fontId="6" numFmtId="0" xfId="0" applyAlignment="1" applyBorder="1" applyFont="1">
      <alignment horizontal="right" readingOrder="0"/>
    </xf>
    <xf borderId="43" fillId="0" fontId="31" numFmtId="0" xfId="0" applyAlignment="1" applyBorder="1" applyFont="1">
      <alignment horizontal="center" shrinkToFit="0" vertical="center" wrapText="1"/>
    </xf>
    <xf borderId="44" fillId="0" fontId="8" numFmtId="0" xfId="0" applyBorder="1" applyFont="1"/>
    <xf borderId="45" fillId="0" fontId="8" numFmtId="0" xfId="0" applyBorder="1" applyFont="1"/>
    <xf borderId="46" fillId="0" fontId="8" numFmtId="0" xfId="0" applyBorder="1" applyFont="1"/>
    <xf borderId="47" fillId="0" fontId="8" numFmtId="0" xfId="0" applyBorder="1" applyFont="1"/>
    <xf borderId="48" fillId="0" fontId="8" numFmtId="0" xfId="0" applyBorder="1" applyFont="1"/>
    <xf borderId="22" fillId="9" fontId="23" numFmtId="0" xfId="0" applyAlignment="1" applyBorder="1" applyFont="1">
      <alignment horizontal="center" readingOrder="0" vertical="top"/>
    </xf>
    <xf borderId="22" fillId="8" fontId="23" numFmtId="0" xfId="0" applyAlignment="1" applyBorder="1" applyFont="1">
      <alignment horizontal="center" readingOrder="0"/>
    </xf>
    <xf borderId="0" fillId="0" fontId="32" numFmtId="0" xfId="0" applyFont="1"/>
    <xf borderId="0" fillId="0" fontId="6" numFmtId="0" xfId="0" applyAlignment="1" applyFont="1">
      <alignment vertical="top"/>
    </xf>
    <xf borderId="49" fillId="9" fontId="6" numFmtId="0" xfId="0" applyAlignment="1" applyBorder="1" applyFont="1">
      <alignment horizontal="center"/>
    </xf>
    <xf borderId="49" fillId="8" fontId="6" numFmtId="0" xfId="0" applyAlignment="1" applyBorder="1" applyFont="1">
      <alignment horizontal="center"/>
    </xf>
    <xf borderId="31" fillId="9" fontId="19" numFmtId="49" xfId="0" applyAlignment="1" applyBorder="1" applyFont="1" applyNumberFormat="1">
      <alignment horizontal="center"/>
    </xf>
    <xf borderId="31" fillId="8" fontId="19" numFmtId="49" xfId="0" applyAlignment="1" applyBorder="1" applyFont="1" applyNumberFormat="1">
      <alignment horizontal="center"/>
    </xf>
    <xf borderId="11" fillId="0" fontId="6" numFmtId="0" xfId="0" applyAlignment="1" applyBorder="1" applyFont="1">
      <alignment horizontal="right"/>
    </xf>
    <xf borderId="50" fillId="0" fontId="33" numFmtId="0" xfId="0" applyAlignment="1" applyBorder="1" applyFont="1">
      <alignment horizontal="center" shrinkToFit="0" vertical="center" wrapText="1"/>
    </xf>
    <xf borderId="51" fillId="0" fontId="8" numFmtId="0" xfId="0" applyBorder="1" applyFont="1"/>
    <xf borderId="52" fillId="0" fontId="8" numFmtId="0" xfId="0" applyBorder="1" applyFont="1"/>
    <xf borderId="53" fillId="0" fontId="8" numFmtId="0" xfId="0" applyBorder="1" applyFont="1"/>
    <xf borderId="54" fillId="0" fontId="8" numFmtId="0" xfId="0" applyBorder="1" applyFont="1"/>
    <xf borderId="55" fillId="0" fontId="8" numFmtId="0" xfId="0" applyBorder="1" applyFont="1"/>
    <xf borderId="5" fillId="9" fontId="11" numFmtId="0" xfId="0" applyAlignment="1" applyBorder="1" applyFont="1">
      <alignment horizontal="center" vertical="center"/>
    </xf>
    <xf borderId="9" fillId="0" fontId="8" numFmtId="0" xfId="0" applyBorder="1" applyFont="1"/>
    <xf borderId="0" fillId="0" fontId="29" numFmtId="0" xfId="0" applyFont="1"/>
    <xf borderId="22" fillId="0" fontId="23" numFmtId="0" xfId="0" applyAlignment="1" applyBorder="1" applyFont="1">
      <alignment horizontal="center" readingOrder="0" shrinkToFit="0" vertical="center" wrapText="1"/>
    </xf>
    <xf borderId="12" fillId="0" fontId="24" numFmtId="0" xfId="0" applyAlignment="1" applyBorder="1" applyFont="1">
      <alignment horizontal="center" shrinkToFit="0" vertical="center" wrapText="1"/>
    </xf>
    <xf borderId="0" fillId="0" fontId="19" numFmtId="0" xfId="0" applyFont="1"/>
    <xf borderId="29" fillId="0" fontId="19" numFmtId="0" xfId="0" applyBorder="1" applyFont="1"/>
    <xf borderId="0" fillId="0" fontId="34" numFmtId="0" xfId="0" applyAlignment="1" applyFont="1">
      <alignment horizontal="left"/>
    </xf>
    <xf borderId="0" fillId="2" fontId="35" numFmtId="0" xfId="0" applyFont="1"/>
    <xf borderId="0" fillId="0" fontId="34" numFmtId="0" xfId="0" applyAlignment="1" applyFont="1">
      <alignment readingOrder="0"/>
    </xf>
    <xf borderId="27" fillId="7" fontId="10" numFmtId="0" xfId="0" applyAlignment="1" applyBorder="1" applyFont="1">
      <alignment readingOrder="0" vertical="bottom"/>
    </xf>
    <xf borderId="0" fillId="0" fontId="36" numFmtId="0" xfId="0" applyFont="1"/>
    <xf borderId="0" fillId="0" fontId="37" numFmtId="0" xfId="0" applyFont="1"/>
    <xf borderId="0" fillId="0" fontId="24" numFmtId="0" xfId="0" applyAlignment="1" applyFont="1">
      <alignment horizontal="center" vertical="center"/>
    </xf>
    <xf borderId="0" fillId="0" fontId="28" numFmtId="0" xfId="0" applyAlignment="1" applyFont="1">
      <alignment horizontal="center" vertical="center"/>
    </xf>
    <xf borderId="0" fillId="0" fontId="28" numFmtId="49" xfId="0" applyAlignment="1" applyFont="1" applyNumberFormat="1">
      <alignment horizontal="center" vertical="center"/>
    </xf>
    <xf borderId="56" fillId="0" fontId="19" numFmtId="0" xfId="0" applyAlignment="1" applyBorder="1" applyFont="1">
      <alignment horizontal="center" shrinkToFit="0" vertical="center" wrapText="1"/>
    </xf>
    <xf borderId="57" fillId="0" fontId="38" numFmtId="0" xfId="0" applyAlignment="1" applyBorder="1" applyFont="1">
      <alignment horizontal="center" shrinkToFit="0" vertical="center" wrapText="1"/>
    </xf>
    <xf borderId="58" fillId="0" fontId="39" numFmtId="0" xfId="0" applyAlignment="1" applyBorder="1" applyFont="1">
      <alignment horizontal="center" shrinkToFit="0" vertical="center" wrapText="1"/>
    </xf>
    <xf borderId="58" fillId="0" fontId="19" numFmtId="0" xfId="0" applyAlignment="1" applyBorder="1" applyFont="1">
      <alignment horizontal="center" shrinkToFit="0" vertical="center" wrapText="1"/>
    </xf>
    <xf borderId="59" fillId="0" fontId="39" numFmtId="0" xfId="0" applyAlignment="1" applyBorder="1" applyFont="1">
      <alignment horizontal="center" shrinkToFit="0" vertical="center" wrapText="1"/>
    </xf>
    <xf borderId="57" fillId="0" fontId="8" numFmtId="0" xfId="0" applyBorder="1" applyFont="1"/>
    <xf borderId="58" fillId="0" fontId="39" numFmtId="49" xfId="0" applyAlignment="1" applyBorder="1" applyFont="1" applyNumberFormat="1">
      <alignment horizontal="center" shrinkToFit="0" vertical="center" wrapText="1"/>
    </xf>
    <xf borderId="60" fillId="0" fontId="39" numFmtId="49" xfId="0" applyAlignment="1" applyBorder="1" applyFont="1" applyNumberFormat="1">
      <alignment horizontal="center" shrinkToFit="0" vertical="center" wrapText="1"/>
    </xf>
    <xf borderId="61" fillId="0" fontId="8" numFmtId="0" xfId="0" applyBorder="1" applyFont="1"/>
    <xf borderId="35" fillId="0" fontId="8" numFmtId="0" xfId="0" applyBorder="1" applyFont="1"/>
    <xf borderId="62" fillId="0" fontId="8" numFmtId="0" xfId="0" applyBorder="1" applyFont="1"/>
    <xf borderId="59" fillId="0" fontId="7" numFmtId="0" xfId="0" applyAlignment="1" applyBorder="1" applyFont="1">
      <alignment horizontal="center" shrinkToFit="0" vertical="center" wrapText="1"/>
    </xf>
    <xf borderId="63" fillId="0" fontId="40" numFmtId="0" xfId="0" applyAlignment="1" applyBorder="1" applyFont="1">
      <alignment horizontal="center" shrinkToFit="0" vertical="center" wrapText="1"/>
    </xf>
    <xf borderId="9" fillId="0" fontId="23" numFmtId="0" xfId="0" applyAlignment="1" applyBorder="1" applyFont="1">
      <alignment horizontal="left" shrinkToFit="0" vertical="center" wrapText="1"/>
    </xf>
    <xf borderId="9" fillId="0" fontId="6" numFmtId="0" xfId="0" applyAlignment="1" applyBorder="1" applyFont="1">
      <alignment horizontal="center" shrinkToFit="0" vertical="center" wrapText="1"/>
    </xf>
    <xf borderId="9" fillId="0" fontId="27" numFmtId="0" xfId="0" applyAlignment="1" applyBorder="1" applyFont="1">
      <alignment horizontal="center" shrinkToFit="0" vertical="center" wrapText="1"/>
    </xf>
    <xf borderId="9" fillId="0" fontId="27" numFmtId="49" xfId="0" applyAlignment="1" applyBorder="1" applyFont="1" applyNumberFormat="1">
      <alignment horizontal="center" shrinkToFit="0" vertical="center" wrapText="1"/>
    </xf>
    <xf borderId="9" fillId="0" fontId="19" numFmtId="49" xfId="0" applyAlignment="1" applyBorder="1" applyFont="1" applyNumberFormat="1">
      <alignment horizontal="center" shrinkToFit="0" vertical="center" wrapText="1"/>
    </xf>
    <xf borderId="9" fillId="0" fontId="19" numFmtId="0" xfId="0" applyAlignment="1" applyBorder="1" applyFont="1">
      <alignment horizontal="center" shrinkToFit="0" vertical="center" wrapText="1"/>
    </xf>
    <xf borderId="58" fillId="0" fontId="7" numFmtId="0" xfId="0" applyAlignment="1" applyBorder="1" applyFont="1">
      <alignment horizontal="center" shrinkToFit="0" vertical="center" wrapText="1"/>
    </xf>
    <xf borderId="64" fillId="0" fontId="23" numFmtId="0" xfId="0" applyAlignment="1" applyBorder="1" applyFont="1">
      <alignment horizontal="left" shrinkToFit="0" vertical="center" wrapText="1"/>
    </xf>
    <xf borderId="64" fillId="0" fontId="6" numFmtId="0" xfId="0" applyAlignment="1" applyBorder="1" applyFont="1">
      <alignment horizontal="center" shrinkToFit="0" vertical="center" wrapText="1"/>
    </xf>
    <xf borderId="1" fillId="0" fontId="27" numFmtId="0" xfId="0" applyAlignment="1" applyBorder="1" applyFont="1">
      <alignment horizontal="center" shrinkToFit="0" vertical="center" wrapText="1"/>
    </xf>
    <xf borderId="1" fillId="0" fontId="27" numFmtId="49" xfId="0" applyAlignment="1" applyBorder="1" applyFont="1" applyNumberFormat="1">
      <alignment horizontal="center" shrinkToFit="0" vertical="center" wrapText="1"/>
    </xf>
    <xf borderId="1" fillId="0" fontId="19" numFmtId="49" xfId="0" applyAlignment="1" applyBorder="1" applyFont="1" applyNumberFormat="1">
      <alignment horizontal="center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65" fillId="0" fontId="40" numFmtId="0" xfId="0" applyAlignment="1" applyBorder="1" applyFont="1">
      <alignment horizontal="center" shrinkToFit="0" vertical="center" wrapText="1"/>
    </xf>
    <xf borderId="66" fillId="0" fontId="23" numFmtId="0" xfId="0" applyAlignment="1" applyBorder="1" applyFont="1">
      <alignment horizontal="left" shrinkToFit="0" vertical="center" wrapText="1"/>
    </xf>
    <xf borderId="66" fillId="0" fontId="27" numFmtId="0" xfId="0" applyAlignment="1" applyBorder="1" applyFont="1">
      <alignment horizontal="center" shrinkToFit="0" vertical="center" wrapText="1"/>
    </xf>
    <xf borderId="66" fillId="0" fontId="19" numFmtId="0" xfId="0" applyAlignment="1" applyBorder="1" applyFont="1">
      <alignment horizontal="center" shrinkToFit="0" vertical="center" wrapText="1"/>
    </xf>
    <xf borderId="66" fillId="0" fontId="6" numFmtId="0" xfId="0" applyAlignment="1" applyBorder="1" applyFont="1">
      <alignment horizontal="center" shrinkToFit="0" vertical="center" wrapText="1"/>
    </xf>
    <xf borderId="64" fillId="0" fontId="27" numFmtId="0" xfId="0" applyAlignment="1" applyBorder="1" applyFont="1">
      <alignment horizontal="center" shrinkToFit="0" vertical="center" wrapText="1"/>
    </xf>
    <xf borderId="64" fillId="0" fontId="27" numFmtId="49" xfId="0" applyAlignment="1" applyBorder="1" applyFont="1" applyNumberFormat="1">
      <alignment horizontal="center" shrinkToFit="0" vertical="center" wrapText="1"/>
    </xf>
    <xf borderId="64" fillId="0" fontId="19" numFmtId="49" xfId="0" applyAlignment="1" applyBorder="1" applyFont="1" applyNumberFormat="1">
      <alignment horizontal="center" shrinkToFit="0" vertical="center" wrapText="1"/>
    </xf>
    <xf borderId="11" fillId="0" fontId="7" numFmtId="0" xfId="0" applyAlignment="1" applyBorder="1" applyFont="1">
      <alignment horizontal="center" shrinkToFit="0" vertical="center" wrapText="1"/>
    </xf>
    <xf borderId="60" fillId="0" fontId="7" numFmtId="0" xfId="0" applyAlignment="1" applyBorder="1" applyFont="1">
      <alignment horizontal="center" shrinkToFit="0" vertical="center" wrapText="1"/>
    </xf>
    <xf borderId="67" fillId="0" fontId="40" numFmtId="0" xfId="0" applyAlignment="1" applyBorder="1" applyFont="1">
      <alignment horizontal="center" shrinkToFit="0" vertical="center" wrapText="1"/>
    </xf>
    <xf borderId="68" fillId="0" fontId="7" numFmtId="0" xfId="0" applyAlignment="1" applyBorder="1" applyFont="1">
      <alignment horizontal="center" shrinkToFit="0" vertical="center" wrapText="1"/>
    </xf>
    <xf borderId="0" fillId="0" fontId="27" numFmtId="0" xfId="0" applyAlignment="1" applyFont="1">
      <alignment horizontal="center" shrinkToFit="0" vertical="center" wrapText="1"/>
    </xf>
    <xf borderId="9" fillId="0" fontId="6" numFmtId="0" xfId="0" applyAlignment="1" applyBorder="1" applyFont="1">
      <alignment horizontal="left" shrinkToFit="0" vertical="center" wrapText="1"/>
    </xf>
    <xf borderId="66" fillId="0" fontId="6" numFmtId="0" xfId="0" applyAlignment="1" applyBorder="1" applyFont="1">
      <alignment horizontal="left" shrinkToFit="0" vertical="center" wrapText="1"/>
    </xf>
    <xf borderId="64" fillId="0" fontId="6" numFmtId="0" xfId="0" applyAlignment="1" applyBorder="1" applyFont="1">
      <alignment horizontal="left" shrinkToFit="0" vertical="center" wrapText="1"/>
    </xf>
    <xf borderId="64" fillId="0" fontId="41" numFmtId="0" xfId="0" applyAlignment="1" applyBorder="1" applyFont="1">
      <alignment horizontal="center" shrinkToFit="0" vertical="center" wrapText="1"/>
    </xf>
    <xf borderId="66" fillId="0" fontId="41" numFmtId="0" xfId="0" applyAlignment="1" applyBorder="1" applyFont="1">
      <alignment horizontal="center" shrinkToFit="0" vertical="center" wrapText="1"/>
    </xf>
    <xf borderId="64" fillId="0" fontId="19" numFmtId="0" xfId="0" applyAlignment="1" applyBorder="1" applyFont="1">
      <alignment horizontal="center" shrinkToFit="0" vertical="center" wrapText="1"/>
    </xf>
    <xf borderId="14" fillId="0" fontId="22" numFmtId="49" xfId="0" applyAlignment="1" applyBorder="1" applyFont="1" applyNumberFormat="1">
      <alignment vertical="center"/>
    </xf>
    <xf borderId="14" fillId="0" fontId="7" numFmtId="49" xfId="0" applyAlignment="1" applyBorder="1" applyFont="1" applyNumberFormat="1">
      <alignment vertical="center"/>
    </xf>
    <xf borderId="14" fillId="0" fontId="22" numFmtId="0" xfId="0" applyAlignment="1" applyBorder="1" applyFont="1">
      <alignment horizontal="center" vertical="center"/>
    </xf>
    <xf borderId="0" fillId="0" fontId="7" numFmtId="49" xfId="0" applyAlignment="1" applyFont="1" applyNumberFormat="1">
      <alignment horizontal="center" vertical="center"/>
    </xf>
    <xf borderId="66" fillId="0" fontId="40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/>
    </xf>
    <xf borderId="0" fillId="0" fontId="7" numFmtId="0" xfId="0" applyAlignment="1" applyFont="1">
      <alignment horizontal="center" vertical="center"/>
    </xf>
    <xf borderId="0" fillId="0" fontId="22" numFmtId="0" xfId="0" applyAlignment="1" applyFont="1">
      <alignment horizontal="center" vertical="center"/>
    </xf>
    <xf borderId="9" fillId="0" fontId="41" numFmtId="0" xfId="0" applyAlignment="1" applyBorder="1" applyFont="1">
      <alignment horizontal="center" shrinkToFit="0" vertical="center" wrapText="1"/>
    </xf>
    <xf borderId="56" fillId="0" fontId="7" numFmtId="0" xfId="0" applyAlignment="1" applyBorder="1" applyFont="1">
      <alignment horizontal="center" shrinkToFit="0" vertical="center" wrapText="1"/>
    </xf>
    <xf borderId="69" fillId="0" fontId="19" numFmtId="0" xfId="0" applyAlignment="1" applyBorder="1" applyFont="1">
      <alignment horizontal="center" shrinkToFit="0" vertical="center" wrapText="1"/>
    </xf>
    <xf borderId="70" fillId="0" fontId="19" numFmtId="0" xfId="0" applyAlignment="1" applyBorder="1" applyFont="1">
      <alignment horizontal="center" shrinkToFit="0" vertical="center" wrapText="1"/>
    </xf>
    <xf borderId="71" fillId="0" fontId="7" numFmtId="0" xfId="0" applyAlignment="1" applyBorder="1" applyFont="1">
      <alignment horizontal="center" shrinkToFit="0" vertical="center" wrapText="1"/>
    </xf>
    <xf borderId="34" fillId="0" fontId="7" numFmtId="0" xfId="0" applyAlignment="1" applyBorder="1" applyFont="1">
      <alignment horizontal="center" shrinkToFit="0" vertical="center" wrapText="1"/>
    </xf>
    <xf borderId="72" fillId="0" fontId="19" numFmtId="0" xfId="0" applyAlignment="1" applyBorder="1" applyFont="1">
      <alignment horizontal="center" shrinkToFit="0" vertical="center" wrapText="1"/>
    </xf>
    <xf borderId="18" fillId="0" fontId="6" numFmtId="0" xfId="0" applyBorder="1" applyFont="1"/>
    <xf borderId="29" fillId="12" fontId="10" numFmtId="0" xfId="0" applyAlignment="1" applyBorder="1" applyFill="1" applyFont="1">
      <alignment vertical="bottom"/>
    </xf>
    <xf borderId="29" fillId="12" fontId="42" numFmtId="0" xfId="0" applyAlignment="1" applyBorder="1" applyFont="1">
      <alignment readingOrder="0"/>
    </xf>
    <xf borderId="27" fillId="12" fontId="43" numFmtId="49" xfId="0" applyAlignment="1" applyBorder="1" applyFont="1" applyNumberFormat="1">
      <alignment horizontal="center" readingOrder="0"/>
    </xf>
    <xf borderId="29" fillId="12" fontId="44" numFmtId="0" xfId="0" applyAlignment="1" applyBorder="1" applyFont="1">
      <alignment horizontal="center" readingOrder="0"/>
    </xf>
    <xf borderId="0" fillId="0" fontId="45" numFmtId="0" xfId="0" applyAlignment="1" applyFont="1">
      <alignment horizontal="center" shrinkToFit="0" wrapText="1"/>
    </xf>
    <xf borderId="0" fillId="0" fontId="2" numFmtId="0" xfId="0" applyAlignment="1" applyFont="1">
      <alignment vertical="bottom"/>
    </xf>
    <xf borderId="9" fillId="12" fontId="10" numFmtId="0" xfId="0" applyAlignment="1" applyBorder="1" applyFont="1">
      <alignment vertical="bottom"/>
    </xf>
    <xf borderId="27" fillId="12" fontId="46" numFmtId="0" xfId="0" applyAlignment="1" applyBorder="1" applyFont="1">
      <alignment horizontal="right" readingOrder="0"/>
    </xf>
    <xf borderId="27" fillId="12" fontId="46" numFmtId="0" xfId="0" applyAlignment="1" applyBorder="1" applyFont="1">
      <alignment readingOrder="0"/>
    </xf>
    <xf borderId="29" fillId="12" fontId="46" numFmtId="0" xfId="0" applyAlignment="1" applyBorder="1" applyFont="1">
      <alignment readingOrder="0"/>
    </xf>
    <xf borderId="0" fillId="0" fontId="47" numFmtId="0" xfId="0" applyAlignment="1" applyFont="1">
      <alignment shrinkToFit="0" wrapText="1"/>
    </xf>
    <xf borderId="73" fillId="0" fontId="19" numFmtId="0" xfId="0" applyAlignment="1" applyBorder="1" applyFont="1">
      <alignment horizontal="center" shrinkToFit="0" vertical="center" wrapText="1"/>
    </xf>
    <xf borderId="74" fillId="0" fontId="48" numFmtId="0" xfId="0" applyAlignment="1" applyBorder="1" applyFont="1">
      <alignment horizontal="center" shrinkToFit="0" vertical="center" wrapText="1"/>
    </xf>
    <xf borderId="75" fillId="0" fontId="39" numFmtId="0" xfId="0" applyAlignment="1" applyBorder="1" applyFont="1">
      <alignment horizontal="center" shrinkToFit="0" vertical="center" wrapText="1"/>
    </xf>
    <xf borderId="75" fillId="0" fontId="19" numFmtId="0" xfId="0" applyAlignment="1" applyBorder="1" applyFont="1">
      <alignment horizontal="center" shrinkToFit="0" vertical="center" wrapText="1"/>
    </xf>
    <xf borderId="76" fillId="0" fontId="39" numFmtId="0" xfId="0" applyAlignment="1" applyBorder="1" applyFont="1">
      <alignment horizontal="center" shrinkToFit="0" vertical="center" wrapText="1"/>
    </xf>
    <xf borderId="77" fillId="0" fontId="8" numFmtId="0" xfId="0" applyBorder="1" applyFont="1"/>
    <xf borderId="75" fillId="0" fontId="39" numFmtId="49" xfId="0" applyAlignment="1" applyBorder="1" applyFont="1" applyNumberFormat="1">
      <alignment horizontal="center" shrinkToFit="0" vertical="center" wrapText="1"/>
    </xf>
    <xf borderId="78" fillId="0" fontId="39" numFmtId="49" xfId="0" applyAlignment="1" applyBorder="1" applyFont="1" applyNumberFormat="1">
      <alignment horizontal="center" shrinkToFit="0" vertical="center" wrapText="1"/>
    </xf>
    <xf borderId="0" fillId="0" fontId="7" numFmtId="0" xfId="0" applyAlignment="1" applyFont="1">
      <alignment horizontal="center" readingOrder="0"/>
    </xf>
    <xf borderId="14" fillId="0" fontId="7" numFmtId="0" xfId="0" applyAlignment="1" applyBorder="1" applyFont="1">
      <alignment horizontal="center" readingOrder="0"/>
    </xf>
    <xf borderId="29" fillId="0" fontId="19" numFmtId="0" xfId="0" applyAlignment="1" applyBorder="1" applyFont="1">
      <alignment horizontal="center" shrinkToFit="0" vertical="center" wrapText="1"/>
    </xf>
    <xf borderId="29" fillId="0" fontId="22" numFmtId="0" xfId="0" applyAlignment="1" applyBorder="1" applyFont="1">
      <alignment horizontal="center"/>
    </xf>
    <xf borderId="1" fillId="3" fontId="19" numFmtId="0" xfId="0" applyAlignment="1" applyBorder="1" applyFont="1">
      <alignment horizontal="center" shrinkToFit="0" vertical="center" wrapText="1"/>
    </xf>
    <xf borderId="4" fillId="0" fontId="27" numFmtId="0" xfId="0" applyAlignment="1" applyBorder="1" applyFont="1">
      <alignment horizontal="center" shrinkToFit="0" vertical="center" wrapText="1"/>
    </xf>
    <xf borderId="1" fillId="0" fontId="19" numFmtId="0" xfId="0" applyAlignment="1" applyBorder="1" applyFont="1">
      <alignment horizontal="center" shrinkToFit="0" vertical="center" wrapText="1"/>
    </xf>
    <xf borderId="1" fillId="13" fontId="19" numFmtId="0" xfId="0" applyAlignment="1" applyBorder="1" applyFill="1" applyFont="1">
      <alignment horizontal="center" shrinkToFit="0" vertical="center" wrapText="1"/>
    </xf>
    <xf borderId="29" fillId="0" fontId="22" numFmtId="0" xfId="0" applyAlignment="1" applyBorder="1" applyFont="1">
      <alignment horizontal="center" vertical="center"/>
    </xf>
    <xf borderId="29" fillId="0" fontId="24" numFmtId="0" xfId="0" applyAlignment="1" applyBorder="1" applyFont="1">
      <alignment horizontal="center" shrinkToFit="0" vertical="center" wrapText="1"/>
    </xf>
    <xf borderId="0" fillId="0" fontId="43" numFmtId="0" xfId="0" applyAlignment="1" applyFont="1">
      <alignment horizontal="center" shrinkToFit="0" vertical="center" wrapText="1"/>
    </xf>
    <xf borderId="0" fillId="0" fontId="23" numFmtId="0" xfId="0" applyAlignment="1" applyFont="1">
      <alignment horizontal="center" vertical="center"/>
    </xf>
    <xf borderId="0" fillId="0" fontId="44" numFmtId="0" xfId="0" applyFont="1"/>
    <xf borderId="0" fillId="2" fontId="49" numFmtId="0" xfId="0" applyAlignment="1" applyFont="1">
      <alignment readingOrder="0"/>
    </xf>
    <xf borderId="59" fillId="0" fontId="19" numFmtId="0" xfId="0" applyAlignment="1" applyBorder="1" applyFont="1">
      <alignment horizontal="center" shrinkToFit="0" vertical="center" wrapText="1"/>
    </xf>
    <xf borderId="60" fillId="0" fontId="19" numFmtId="0" xfId="0" applyAlignment="1" applyBorder="1" applyFont="1">
      <alignment horizontal="center" shrinkToFit="0" vertical="center" wrapText="1"/>
    </xf>
    <xf borderId="63" fillId="3" fontId="19" numFmtId="0" xfId="0" applyAlignment="1" applyBorder="1" applyFont="1">
      <alignment horizontal="center" shrinkToFit="0" vertical="center" wrapText="1"/>
    </xf>
    <xf borderId="65" fillId="13" fontId="19" numFmtId="0" xfId="0" applyAlignment="1" applyBorder="1" applyFont="1">
      <alignment horizontal="center" shrinkToFit="0" vertical="center" wrapText="1"/>
    </xf>
    <xf borderId="3" fillId="0" fontId="6" numFmtId="0" xfId="0" applyBorder="1" applyFont="1"/>
    <xf borderId="0" fillId="0" fontId="22" numFmtId="0" xfId="0" applyAlignment="1" applyFont="1">
      <alignment horizontal="center" readingOrder="0" shrinkToFit="0" vertical="center" wrapText="1"/>
    </xf>
    <xf borderId="0" fillId="0" fontId="23" numFmtId="0" xfId="0" applyAlignment="1" applyFont="1">
      <alignment horizontal="left"/>
    </xf>
    <xf borderId="0" fillId="0" fontId="21" numFmtId="0" xfId="0" applyAlignment="1" applyFont="1">
      <alignment vertical="center"/>
    </xf>
    <xf borderId="0" fillId="0" fontId="11" numFmtId="0" xfId="0" applyAlignment="1" applyFont="1">
      <alignment horizontal="center" readingOrder="0" shrinkToFit="0" wrapText="1"/>
    </xf>
    <xf borderId="17" fillId="8" fontId="50" numFmtId="0" xfId="0" applyAlignment="1" applyBorder="1" applyFont="1">
      <alignment horizontal="center" shrinkToFit="0" vertical="center" wrapText="1"/>
    </xf>
    <xf borderId="14" fillId="0" fontId="6" numFmtId="0" xfId="0" applyAlignment="1" applyBorder="1" applyFont="1">
      <alignment horizontal="center" readingOrder="0" shrinkToFit="0" vertical="center" wrapText="1"/>
    </xf>
    <xf borderId="0" fillId="0" fontId="22" numFmtId="0" xfId="0" applyAlignment="1" applyFont="1">
      <alignment horizontal="center"/>
    </xf>
    <xf borderId="22" fillId="0" fontId="27" numFmtId="0" xfId="0" applyAlignment="1" applyBorder="1" applyFont="1">
      <alignment horizontal="center" shrinkToFit="0" vertical="center" wrapText="1"/>
    </xf>
    <xf borderId="20" fillId="0" fontId="48" numFmtId="0" xfId="0" applyAlignment="1" applyBorder="1" applyFont="1">
      <alignment horizontal="center" shrinkToFit="0" vertical="center" wrapText="1"/>
    </xf>
    <xf borderId="22" fillId="0" fontId="19" numFmtId="0" xfId="0" applyAlignment="1" applyBorder="1" applyFont="1">
      <alignment horizontal="center" shrinkToFit="0" vertical="center" wrapText="1"/>
    </xf>
    <xf borderId="20" fillId="0" fontId="19" numFmtId="0" xfId="0" applyAlignment="1" applyBorder="1" applyFont="1">
      <alignment horizontal="center" shrinkToFit="0" vertical="center" wrapText="1"/>
    </xf>
    <xf borderId="12" fillId="0" fontId="19" numFmtId="0" xfId="0" applyAlignment="1" applyBorder="1" applyFont="1">
      <alignment horizontal="center" shrinkToFit="0" vertical="center" wrapText="1"/>
    </xf>
    <xf borderId="57" fillId="0" fontId="19" numFmtId="0" xfId="0" applyAlignment="1" applyBorder="1" applyFont="1">
      <alignment horizontal="center" shrinkToFit="0" vertical="center" wrapText="1"/>
    </xf>
    <xf borderId="22" fillId="0" fontId="51" numFmtId="0" xfId="0" applyAlignment="1" applyBorder="1" applyFont="1">
      <alignment shrinkToFit="0" textRotation="90" vertical="center" wrapText="1"/>
    </xf>
    <xf borderId="22" fillId="0" fontId="51" numFmtId="0" xfId="0" applyAlignment="1" applyBorder="1" applyFont="1">
      <alignment horizontal="center" shrinkToFit="0" vertical="center" wrapText="1"/>
    </xf>
    <xf borderId="17" fillId="5" fontId="24" numFmtId="0" xfId="0" applyAlignment="1" applyBorder="1" applyFont="1">
      <alignment horizontal="center" vertical="center"/>
    </xf>
    <xf borderId="22" fillId="0" fontId="51" numFmtId="0" xfId="0" applyAlignment="1" applyBorder="1" applyFont="1">
      <alignment horizontal="center" shrinkToFit="0" textRotation="90" vertical="center" wrapText="1"/>
    </xf>
    <xf borderId="49" fillId="0" fontId="8" numFmtId="0" xfId="0" applyBorder="1" applyFont="1"/>
    <xf borderId="79" fillId="0" fontId="8" numFmtId="0" xfId="0" applyBorder="1" applyFont="1"/>
    <xf borderId="80" fillId="0" fontId="8" numFmtId="0" xfId="0" applyBorder="1" applyFont="1"/>
    <xf borderId="23" fillId="0" fontId="8" numFmtId="0" xfId="0" applyBorder="1" applyFont="1"/>
    <xf borderId="68" fillId="0" fontId="8" numFmtId="0" xfId="0" applyBorder="1" applyFont="1"/>
    <xf borderId="61" fillId="0" fontId="24" numFmtId="0" xfId="0" applyAlignment="1" applyBorder="1" applyFont="1">
      <alignment horizontal="center" vertical="center"/>
    </xf>
    <xf borderId="35" fillId="0" fontId="24" numFmtId="0" xfId="0" applyAlignment="1" applyBorder="1" applyFont="1">
      <alignment horizontal="center" vertical="center"/>
    </xf>
    <xf borderId="62" fillId="0" fontId="24" numFmtId="0" xfId="0" applyAlignment="1" applyBorder="1" applyFont="1">
      <alignment horizontal="center" vertical="center"/>
    </xf>
    <xf borderId="71" fillId="0" fontId="24" numFmtId="0" xfId="0" applyAlignment="1" applyBorder="1" applyFont="1">
      <alignment horizontal="center" vertical="center"/>
    </xf>
    <xf borderId="34" fillId="0" fontId="24" numFmtId="0" xfId="0" applyAlignment="1" applyBorder="1" applyFont="1">
      <alignment horizontal="center" vertical="center"/>
    </xf>
    <xf borderId="68" fillId="0" fontId="24" numFmtId="0" xfId="0" applyAlignment="1" applyBorder="1" applyFont="1">
      <alignment horizontal="center" vertical="center"/>
    </xf>
    <xf borderId="81" fillId="0" fontId="27" numFmtId="0" xfId="0" applyAlignment="1" applyBorder="1" applyFont="1">
      <alignment shrinkToFit="0" vertical="center" wrapText="1"/>
    </xf>
    <xf borderId="82" fillId="0" fontId="52" numFmtId="0" xfId="0" applyAlignment="1" applyBorder="1" applyFont="1">
      <alignment shrinkToFit="0" vertical="center" wrapText="1"/>
    </xf>
    <xf borderId="64" fillId="0" fontId="19" numFmtId="0" xfId="0" applyAlignment="1" applyBorder="1" applyFont="1">
      <alignment shrinkToFit="0" vertical="center" wrapText="1"/>
    </xf>
    <xf borderId="69" fillId="0" fontId="19" numFmtId="0" xfId="0" applyAlignment="1" applyBorder="1" applyFont="1">
      <alignment shrinkToFit="0" vertical="center" wrapText="1"/>
    </xf>
    <xf borderId="81" fillId="0" fontId="28" numFmtId="0" xfId="0" applyAlignment="1" applyBorder="1" applyFont="1">
      <alignment horizontal="center"/>
    </xf>
    <xf borderId="83" fillId="0" fontId="28" numFmtId="0" xfId="0" applyAlignment="1" applyBorder="1" applyFont="1">
      <alignment horizontal="left" vertical="center"/>
    </xf>
    <xf borderId="67" fillId="0" fontId="28" numFmtId="0" xfId="0" applyAlignment="1" applyBorder="1" applyFont="1">
      <alignment horizontal="center"/>
    </xf>
    <xf borderId="84" fillId="7" fontId="28" numFmtId="0" xfId="0" applyAlignment="1" applyBorder="1" applyFont="1">
      <alignment horizontal="center"/>
    </xf>
    <xf borderId="82" fillId="0" fontId="28" numFmtId="0" xfId="0" applyAlignment="1" applyBorder="1" applyFont="1">
      <alignment horizontal="center"/>
    </xf>
    <xf borderId="63" fillId="0" fontId="6" numFmtId="0" xfId="0" applyBorder="1" applyFont="1"/>
    <xf borderId="64" fillId="0" fontId="6" numFmtId="0" xfId="0" applyBorder="1" applyFont="1"/>
    <xf borderId="69" fillId="0" fontId="6" numFmtId="0" xfId="0" applyBorder="1" applyFont="1"/>
    <xf borderId="85" fillId="0" fontId="27" numFmtId="0" xfId="0" applyAlignment="1" applyBorder="1" applyFont="1">
      <alignment shrinkToFit="0" vertical="center" wrapText="1"/>
    </xf>
    <xf borderId="86" fillId="0" fontId="52" numFmtId="0" xfId="0" applyAlignment="1" applyBorder="1" applyFont="1">
      <alignment shrinkToFit="0" vertical="center" wrapText="1"/>
    </xf>
    <xf borderId="1" fillId="0" fontId="19" numFmtId="0" xfId="0" applyAlignment="1" applyBorder="1" applyFont="1">
      <alignment shrinkToFit="0" vertical="center" wrapText="1"/>
    </xf>
    <xf borderId="87" fillId="0" fontId="19" numFmtId="0" xfId="0" applyAlignment="1" applyBorder="1" applyFont="1">
      <alignment shrinkToFit="0" vertical="center" wrapText="1"/>
    </xf>
    <xf borderId="85" fillId="0" fontId="28" numFmtId="0" xfId="0" applyAlignment="1" applyBorder="1" applyFont="1">
      <alignment horizontal="center"/>
    </xf>
    <xf borderId="86" fillId="0" fontId="28" numFmtId="0" xfId="0" applyAlignment="1" applyBorder="1" applyFont="1">
      <alignment horizontal="center"/>
    </xf>
    <xf borderId="88" fillId="0" fontId="6" numFmtId="0" xfId="0" applyBorder="1" applyFont="1"/>
    <xf borderId="87" fillId="0" fontId="6" numFmtId="0" xfId="0" applyBorder="1" applyFont="1"/>
    <xf borderId="25" fillId="0" fontId="28" numFmtId="0" xfId="0" applyAlignment="1" applyBorder="1" applyFont="1">
      <alignment horizontal="center"/>
    </xf>
    <xf borderId="89" fillId="0" fontId="28" numFmtId="0" xfId="0" applyAlignment="1" applyBorder="1" applyFont="1">
      <alignment horizontal="center"/>
    </xf>
    <xf borderId="90" fillId="0" fontId="28" numFmtId="0" xfId="0" applyAlignment="1" applyBorder="1" applyFont="1">
      <alignment horizontal="center"/>
    </xf>
    <xf borderId="65" fillId="0" fontId="6" numFmtId="0" xfId="0" applyBorder="1" applyFont="1"/>
    <xf borderId="66" fillId="0" fontId="6" numFmtId="0" xfId="0" applyBorder="1" applyFont="1"/>
    <xf borderId="70" fillId="0" fontId="6" numFmtId="0" xfId="0" applyBorder="1" applyFont="1"/>
    <xf borderId="85" fillId="0" fontId="27" numFmtId="49" xfId="0" applyAlignment="1" applyBorder="1" applyFont="1" applyNumberFormat="1">
      <alignment shrinkToFit="0" vertical="center" wrapText="1"/>
    </xf>
    <xf borderId="25" fillId="0" fontId="53" numFmtId="0" xfId="0" applyAlignment="1" applyBorder="1" applyFont="1">
      <alignment horizontal="center"/>
    </xf>
    <xf borderId="67" fillId="0" fontId="53" numFmtId="0" xfId="0" applyAlignment="1" applyBorder="1" applyFont="1">
      <alignment horizontal="center"/>
    </xf>
    <xf borderId="84" fillId="7" fontId="53" numFmtId="0" xfId="0" applyAlignment="1" applyBorder="1" applyFont="1">
      <alignment horizontal="center"/>
    </xf>
    <xf borderId="0" fillId="0" fontId="28" numFmtId="0" xfId="0" applyAlignment="1" applyFont="1">
      <alignment horizontal="center"/>
    </xf>
    <xf borderId="0" fillId="0" fontId="28" numFmtId="0" xfId="0" applyFont="1"/>
    <xf borderId="91" fillId="8" fontId="24" numFmtId="0" xfId="0" applyAlignment="1" applyBorder="1" applyFont="1">
      <alignment horizontal="center" vertical="center"/>
    </xf>
    <xf borderId="85" fillId="0" fontId="53" numFmtId="0" xfId="0" applyAlignment="1" applyBorder="1" applyFont="1">
      <alignment horizontal="center"/>
    </xf>
    <xf borderId="83" fillId="0" fontId="53" numFmtId="0" xfId="0" applyAlignment="1" applyBorder="1" applyFont="1">
      <alignment horizontal="left" vertical="center"/>
    </xf>
    <xf borderId="28" fillId="0" fontId="27" numFmtId="49" xfId="0" applyAlignment="1" applyBorder="1" applyFont="1" applyNumberFormat="1">
      <alignment shrinkToFit="0" vertical="center" wrapText="1"/>
    </xf>
    <xf borderId="85" fillId="0" fontId="28" numFmtId="0" xfId="0" applyAlignment="1" applyBorder="1" applyFont="1">
      <alignment horizontal="left" vertical="center"/>
    </xf>
    <xf borderId="85" fillId="0" fontId="53" numFmtId="0" xfId="0" applyAlignment="1" applyBorder="1" applyFont="1">
      <alignment horizontal="left" vertical="center"/>
    </xf>
    <xf borderId="73" fillId="8" fontId="24" numFmtId="0" xfId="0" applyAlignment="1" applyBorder="1" applyFont="1">
      <alignment horizontal="center" vertical="center"/>
    </xf>
    <xf borderId="92" fillId="0" fontId="27" numFmtId="49" xfId="0" applyAlignment="1" applyBorder="1" applyFont="1" applyNumberFormat="1">
      <alignment shrinkToFit="0" vertical="center" wrapText="1"/>
    </xf>
    <xf borderId="90" fillId="0" fontId="52" numFmtId="0" xfId="0" applyAlignment="1" applyBorder="1" applyFont="1">
      <alignment shrinkToFit="0" vertical="center" wrapText="1"/>
    </xf>
    <xf borderId="66" fillId="0" fontId="19" numFmtId="0" xfId="0" applyAlignment="1" applyBorder="1" applyFont="1">
      <alignment shrinkToFit="0" vertical="center" wrapText="1"/>
    </xf>
    <xf borderId="70" fillId="0" fontId="19" numFmtId="0" xfId="0" applyAlignment="1" applyBorder="1" applyFont="1">
      <alignment shrinkToFit="0" vertical="center" wrapText="1"/>
    </xf>
    <xf borderId="0" fillId="0" fontId="34" numFmtId="0" xfId="0" applyFont="1"/>
    <xf borderId="33" fillId="0" fontId="19" numFmtId="0" xfId="0" applyBorder="1" applyFont="1"/>
    <xf borderId="17" fillId="8" fontId="54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0" fillId="0" fontId="55" numFmtId="0" xfId="0" applyAlignment="1" applyFont="1">
      <alignment horizontal="center" readingOrder="0" vertical="center"/>
    </xf>
    <xf borderId="0" fillId="0" fontId="44" numFmtId="0" xfId="0" applyFont="1"/>
    <xf borderId="0" fillId="0" fontId="55" numFmtId="0" xfId="0" applyFont="1"/>
    <xf borderId="17" fillId="13" fontId="56" numFmtId="0" xfId="0" applyAlignment="1" applyBorder="1" applyFont="1">
      <alignment horizontal="center" vertical="center"/>
    </xf>
    <xf borderId="93" fillId="3" fontId="57" numFmtId="0" xfId="0" applyAlignment="1" applyBorder="1" applyFont="1">
      <alignment horizontal="center" vertical="center"/>
    </xf>
    <xf borderId="20" fillId="0" fontId="58" numFmtId="0" xfId="0" applyAlignment="1" applyBorder="1" applyFont="1">
      <alignment horizontal="left" shrinkToFit="0" vertical="center" wrapText="1"/>
    </xf>
    <xf borderId="13" fillId="0" fontId="7" numFmtId="0" xfId="0" applyAlignment="1" applyBorder="1" applyFont="1">
      <alignment horizontal="center" shrinkToFit="0" vertical="center" wrapText="1"/>
    </xf>
    <xf borderId="94" fillId="0" fontId="8" numFmtId="0" xfId="0" applyBorder="1" applyFont="1"/>
    <xf borderId="0" fillId="0" fontId="55" numFmtId="0" xfId="0" applyAlignment="1" applyFont="1">
      <alignment horizontal="center" shrinkToFit="0" vertical="center" wrapText="1"/>
    </xf>
    <xf borderId="95" fillId="0" fontId="8" numFmtId="0" xfId="0" applyBorder="1" applyFont="1"/>
    <xf borderId="93" fillId="13" fontId="57" numFmtId="0" xfId="0" applyAlignment="1" applyBorder="1" applyFont="1">
      <alignment horizontal="center" vertical="center"/>
    </xf>
    <xf borderId="93" fillId="14" fontId="57" numFmtId="0" xfId="0" applyAlignment="1" applyBorder="1" applyFill="1" applyFont="1">
      <alignment horizontal="center" vertical="center"/>
    </xf>
    <xf borderId="12" fillId="0" fontId="55" numFmtId="0" xfId="0" applyAlignment="1" applyBorder="1" applyFont="1">
      <alignment horizontal="center" shrinkToFit="0" vertical="center" wrapText="1"/>
    </xf>
    <xf borderId="33" fillId="0" fontId="55" numFmtId="0" xfId="0" applyBorder="1" applyFont="1"/>
    <xf borderId="29" fillId="0" fontId="55" numFmtId="0" xfId="0" applyBorder="1" applyFont="1"/>
    <xf borderId="0" fillId="0" fontId="23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89" fillId="0" fontId="8" numFmtId="0" xfId="0" applyBorder="1" applyFont="1"/>
    <xf borderId="83" fillId="0" fontId="11" numFmtId="0" xfId="0" applyAlignment="1" applyBorder="1" applyFont="1">
      <alignment horizontal="center" shrinkToFit="0" vertical="center" wrapText="1"/>
    </xf>
    <xf borderId="96" fillId="0" fontId="28" numFmtId="0" xfId="0" applyAlignment="1" applyBorder="1" applyFont="1">
      <alignment horizontal="center" shrinkToFit="0" vertical="center" wrapText="1"/>
    </xf>
    <xf borderId="71" fillId="0" fontId="28" numFmtId="0" xfId="0" applyAlignment="1" applyBorder="1" applyFont="1">
      <alignment horizontal="center" shrinkToFit="0" vertical="center" wrapText="1"/>
    </xf>
    <xf borderId="67" fillId="0" fontId="24" numFmtId="0" xfId="0" applyAlignment="1" applyBorder="1" applyFont="1">
      <alignment horizontal="center" shrinkToFit="0" vertical="center" wrapText="1"/>
    </xf>
    <xf borderId="23" fillId="0" fontId="28" numFmtId="0" xfId="0" applyAlignment="1" applyBorder="1" applyFont="1">
      <alignment horizontal="center" shrinkToFit="0" vertical="center" wrapText="1"/>
    </xf>
    <xf borderId="79" fillId="0" fontId="28" numFmtId="0" xfId="0" applyAlignment="1" applyBorder="1" applyFont="1">
      <alignment horizontal="center" shrinkToFit="0" vertical="center" wrapText="1"/>
    </xf>
    <xf borderId="79" fillId="0" fontId="24" numFmtId="0" xfId="0" applyAlignment="1" applyBorder="1" applyFont="1">
      <alignment horizontal="center" shrinkToFit="0" vertical="center" wrapText="1"/>
    </xf>
    <xf borderId="27" fillId="0" fontId="24" numFmtId="0" xfId="0" applyAlignment="1" applyBorder="1" applyFont="1">
      <alignment horizontal="center" shrinkToFit="0" vertical="center" wrapText="1"/>
    </xf>
    <xf borderId="26" fillId="0" fontId="6" numFmtId="0" xfId="0" applyBorder="1" applyFont="1"/>
    <xf borderId="27" fillId="0" fontId="6" numFmtId="0" xfId="0" applyBorder="1" applyFont="1"/>
    <xf borderId="79" fillId="0" fontId="11" numFmtId="0" xfId="0" applyAlignment="1" applyBorder="1" applyFont="1">
      <alignment horizontal="center" shrinkToFit="0" vertical="center" wrapText="1"/>
    </xf>
    <xf borderId="0" fillId="0" fontId="59" numFmtId="0" xfId="0" applyAlignment="1" applyFont="1">
      <alignment horizontal="center" shrinkToFit="0" vertical="center" wrapText="1"/>
    </xf>
    <xf borderId="23" fillId="0" fontId="27" numFmtId="0" xfId="0" applyAlignment="1" applyBorder="1" applyFont="1">
      <alignment horizontal="center"/>
    </xf>
    <xf borderId="33" fillId="0" fontId="27" numFmtId="0" xfId="0" applyAlignment="1" applyBorder="1" applyFont="1">
      <alignment horizontal="center"/>
    </xf>
    <xf borderId="26" fillId="0" fontId="23" numFmtId="0" xfId="0" applyAlignment="1" applyBorder="1" applyFont="1">
      <alignment horizontal="center"/>
    </xf>
    <xf borderId="0" fillId="0" fontId="24" numFmtId="49" xfId="0" applyAlignment="1" applyFont="1" applyNumberFormat="1">
      <alignment horizontal="center"/>
    </xf>
    <xf borderId="9" fillId="0" fontId="23" numFmtId="0" xfId="0" applyAlignment="1" applyBorder="1" applyFont="1">
      <alignment horizontal="center"/>
    </xf>
    <xf borderId="0" fillId="0" fontId="22" numFmtId="0" xfId="0" applyAlignment="1" applyFont="1">
      <alignment shrinkToFit="0" vertical="center" wrapText="1"/>
    </xf>
    <xf borderId="49" fillId="0" fontId="19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1">
    <dxf>
      <font>
        <color theme="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14350" cy="485775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54292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190500</xdr:colOff>
      <xdr:row>0</xdr:row>
      <xdr:rowOff>0</xdr:rowOff>
    </xdr:from>
    <xdr:ext cx="323850" cy="28575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0</xdr:rowOff>
    </xdr:from>
    <xdr:ext cx="342900" cy="28575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190500</xdr:colOff>
      <xdr:row>0</xdr:row>
      <xdr:rowOff>0</xdr:rowOff>
    </xdr:from>
    <xdr:ext cx="400050" cy="3333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AFqodVR3gZnmrPNswjQbv4xdpoh_tP0UGgXHnewkrXw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4" width="4.86"/>
    <col customWidth="1" hidden="1" min="5" max="5" width="6.14"/>
    <col customWidth="1" min="6" max="6" width="26.14"/>
    <col customWidth="1" min="7" max="7" width="14.0"/>
    <col customWidth="1" hidden="1" min="8" max="8" width="7.14"/>
    <col customWidth="1" min="9" max="9" width="6.14"/>
    <col customWidth="1" hidden="1" min="10" max="10" width="10.86"/>
    <col customWidth="1" min="11" max="11" width="15.86"/>
    <col customWidth="1" hidden="1" min="12" max="12" width="13.43"/>
    <col customWidth="1" min="13" max="13" width="27.86"/>
    <col customWidth="1" min="14" max="14" width="4.29"/>
    <col customWidth="1" min="15" max="15" width="10.57"/>
    <col customWidth="1" hidden="1" min="16" max="16" width="10.71"/>
    <col customWidth="1" hidden="1" min="17" max="19" width="4.29"/>
    <col customWidth="1" hidden="1" min="20" max="20" width="5.14"/>
    <col customWidth="1" hidden="1" min="21" max="24" width="4.29"/>
    <col customWidth="1" hidden="1" min="25" max="25" width="17.29"/>
    <col customWidth="1" hidden="1" min="26" max="26" width="4.29"/>
    <col customWidth="1" hidden="1" min="27" max="27" width="4.43"/>
    <col customWidth="1" hidden="1" min="28" max="33" width="4.71"/>
    <col customWidth="1" hidden="1" min="34" max="34" width="4.29"/>
    <col customWidth="1" min="35" max="35" width="2.57"/>
    <col customWidth="1" hidden="1" min="36" max="49" width="4.29"/>
    <col customWidth="1" hidden="1" min="50" max="50" width="2.71"/>
  </cols>
  <sheetData>
    <row r="1" ht="21.0" customHeight="1">
      <c r="A1" s="1" t="s">
        <v>0</v>
      </c>
      <c r="B1" s="2"/>
      <c r="C1" s="3" t="s">
        <v>1</v>
      </c>
      <c r="N1" s="4" t="s">
        <v>2</v>
      </c>
      <c r="O1" s="5">
        <f>IF(O2="98+",99,O2)</f>
        <v>79</v>
      </c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</row>
    <row r="2" ht="41.25" customHeight="1">
      <c r="A2" s="8"/>
      <c r="B2" s="2"/>
      <c r="C2" s="9" t="str">
        <f>IFERROR(__xludf.DUMMYFUNCTION("IMPORTRANGE(N1,""Реквизиты!A1"")"),"Чемпионат России по самбо среди мужчин (отбор на Чемпионат Мира и Европы) ЕКП № 23747")</f>
        <v>Чемпионат России по самбо среди мужчин (отбор на Чемпионат Мира и Европы) ЕКП № 23747</v>
      </c>
      <c r="D2" s="10"/>
      <c r="E2" s="10"/>
      <c r="F2" s="10"/>
      <c r="G2" s="10"/>
      <c r="H2" s="10"/>
      <c r="I2" s="10"/>
      <c r="J2" s="10"/>
      <c r="K2" s="10"/>
      <c r="L2" s="10"/>
      <c r="M2" s="11"/>
      <c r="N2" s="6"/>
      <c r="O2" s="12">
        <v>79.0</v>
      </c>
      <c r="P2" s="13" t="s">
        <v>3</v>
      </c>
      <c r="Q2" s="13" t="s">
        <v>4</v>
      </c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ht="15.0" customHeight="1">
      <c r="A3" s="8"/>
      <c r="B3" s="8"/>
      <c r="C3" s="14" t="str">
        <f>IFERROR(__xludf.DUMMYFUNCTION("IMPORTRANGE(N1,""Реквизиты!A3"")"),"27.02 - 03.03.2023 г.                                                                                        г. Пермь")</f>
        <v>27.02 - 03.03.2023 г.                                                                                        г. Пермь</v>
      </c>
      <c r="N3" s="6"/>
      <c r="O3" s="15"/>
      <c r="P3" s="16" t="s">
        <v>5</v>
      </c>
      <c r="Q3" s="6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>
        <f>SUM(AX7:AX12)</f>
        <v>0</v>
      </c>
    </row>
    <row r="4" ht="15.75" customHeight="1">
      <c r="A4" s="17"/>
      <c r="B4" s="18"/>
      <c r="C4" s="17"/>
      <c r="D4" s="17"/>
      <c r="E4" s="17"/>
      <c r="F4" s="17"/>
      <c r="G4" s="19" t="str">
        <f>P2&amp;"  "&amp;O2&amp;"  "&amp;Q2</f>
        <v>В.к.  79  кг</v>
      </c>
      <c r="H4" s="19"/>
      <c r="I4" s="17"/>
      <c r="J4" s="18"/>
      <c r="K4" s="17"/>
      <c r="L4" s="17"/>
      <c r="M4" s="20"/>
      <c r="N4" s="6"/>
      <c r="O4" s="6"/>
      <c r="P4" s="6"/>
      <c r="Q4" s="6"/>
      <c r="R4" s="7"/>
      <c r="S4" s="7"/>
      <c r="T4" s="7"/>
      <c r="U4" s="7"/>
      <c r="V4" s="7"/>
      <c r="W4" s="7"/>
      <c r="X4" s="7"/>
      <c r="Y4" s="21" t="s">
        <v>6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</row>
    <row r="5" ht="26.25" customHeight="1">
      <c r="A5" s="22" t="s">
        <v>7</v>
      </c>
      <c r="B5" s="22" t="s">
        <v>7</v>
      </c>
      <c r="C5" s="23" t="s">
        <v>8</v>
      </c>
      <c r="D5" s="24" t="s">
        <v>9</v>
      </c>
      <c r="E5" s="25" t="s">
        <v>10</v>
      </c>
      <c r="F5" s="25" t="s">
        <v>10</v>
      </c>
      <c r="G5" s="23" t="s">
        <v>11</v>
      </c>
      <c r="H5" s="23" t="s">
        <v>12</v>
      </c>
      <c r="I5" s="26" t="s">
        <v>13</v>
      </c>
      <c r="J5" s="27"/>
      <c r="K5" s="23" t="s">
        <v>14</v>
      </c>
      <c r="L5" s="23" t="s">
        <v>15</v>
      </c>
      <c r="M5" s="28" t="s">
        <v>16</v>
      </c>
      <c r="N5" s="6"/>
      <c r="O5" s="6"/>
      <c r="P5" s="6"/>
      <c r="Q5" s="6"/>
      <c r="R5" s="29"/>
      <c r="S5" s="29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ht="22.5" customHeight="1">
      <c r="A6" s="30">
        <v>79.0</v>
      </c>
      <c r="B6" s="31">
        <v>79.0</v>
      </c>
      <c r="C6" s="32">
        <v>4.0</v>
      </c>
      <c r="D6" s="33">
        <v>1.0</v>
      </c>
      <c r="E6" s="32" t="s">
        <v>17</v>
      </c>
      <c r="F6" s="32" t="s">
        <v>18</v>
      </c>
      <c r="G6" s="34" t="s">
        <v>19</v>
      </c>
      <c r="H6" s="32" t="s">
        <v>20</v>
      </c>
      <c r="I6" s="32" t="s">
        <v>21</v>
      </c>
      <c r="J6" s="32" t="s">
        <v>22</v>
      </c>
      <c r="K6" s="32" t="s">
        <v>23</v>
      </c>
      <c r="L6" s="17"/>
      <c r="M6" s="35" t="s">
        <v>24</v>
      </c>
      <c r="N6" s="36" t="str">
        <f t="array" ref="N6:N1602">IF(D6:D1602="","",(LEFT(F6:F1602,FIND(" ",F6:F1602)-1)))</f>
        <v>ЮСУФОВ</v>
      </c>
      <c r="O6" s="5">
        <v>53.0</v>
      </c>
      <c r="P6" s="8"/>
      <c r="Q6" s="6"/>
      <c r="R6" s="37" t="str">
        <f>N8</f>
        <v>ЛЕБЕДЕВ</v>
      </c>
      <c r="S6" s="38" t="str">
        <f>N9</f>
        <v>КАЛИНИН</v>
      </c>
      <c r="T6" s="38" t="str">
        <f>N10</f>
        <v>ТИНЧУРИН</v>
      </c>
      <c r="U6" s="38" t="str">
        <f>N11</f>
        <v>МОИСЕЕВ</v>
      </c>
      <c r="V6" s="38" t="str">
        <f>N12</f>
        <v>СУХОПАРОВ</v>
      </c>
      <c r="W6" s="38" t="str">
        <f>N13</f>
        <v>АБДУЛМЕДЖИДОВ</v>
      </c>
      <c r="X6" s="7"/>
      <c r="Y6" s="39" t="s">
        <v>25</v>
      </c>
      <c r="Z6" s="40" t="str">
        <f t="shared" ref="Z6:AF6" si="1">Q6</f>
        <v/>
      </c>
      <c r="AA6" s="40" t="str">
        <f t="shared" si="1"/>
        <v>ЛЕБЕДЕВ</v>
      </c>
      <c r="AB6" s="40" t="str">
        <f t="shared" si="1"/>
        <v>КАЛИНИН</v>
      </c>
      <c r="AC6" s="40" t="str">
        <f t="shared" si="1"/>
        <v>ТИНЧУРИН</v>
      </c>
      <c r="AD6" s="40" t="str">
        <f t="shared" si="1"/>
        <v>МОИСЕЕВ</v>
      </c>
      <c r="AE6" s="41" t="str">
        <f t="shared" si="1"/>
        <v>СУХОПАРОВ</v>
      </c>
      <c r="AF6" s="7" t="str">
        <f t="shared" si="1"/>
        <v>АБДУЛМЕДЖИДОВ</v>
      </c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ht="25.5" customHeight="1">
      <c r="A7" s="42">
        <v>79.0</v>
      </c>
      <c r="B7" s="30">
        <v>79.0</v>
      </c>
      <c r="C7" s="32">
        <v>37.0</v>
      </c>
      <c r="D7" s="33">
        <v>42.0</v>
      </c>
      <c r="E7" s="32" t="s">
        <v>26</v>
      </c>
      <c r="F7" s="32" t="s">
        <v>27</v>
      </c>
      <c r="G7" s="34" t="s">
        <v>28</v>
      </c>
      <c r="H7" s="32" t="s">
        <v>20</v>
      </c>
      <c r="I7" s="32" t="s">
        <v>21</v>
      </c>
      <c r="J7" s="32" t="s">
        <v>29</v>
      </c>
      <c r="K7" s="32" t="s">
        <v>30</v>
      </c>
      <c r="L7" s="17"/>
      <c r="M7" s="35" t="s">
        <v>31</v>
      </c>
      <c r="N7" s="36" t="s">
        <v>32</v>
      </c>
      <c r="O7" s="43">
        <v>58.0</v>
      </c>
      <c r="P7" s="6"/>
      <c r="Q7" s="6"/>
      <c r="R7" s="44">
        <f t="shared" ref="R7:R70" si="3">SUMIFS($J$7:$J$88,$L$7:$L$88,P7,$K$7:$K$88,R$6)</f>
        <v>0</v>
      </c>
      <c r="S7" s="45">
        <f t="shared" ref="S7:S70" si="4">SUMIFS($J$7:$J$88,$L$7:$L$88,P7,$K$7:$K$88,S$6)</f>
        <v>0</v>
      </c>
      <c r="T7" s="44">
        <f t="shared" ref="T7:T70" si="5">SUMIFS($J$7:$J$88,$L$7:$L$88,P7,$K$7:$K$88,T$6)</f>
        <v>0</v>
      </c>
      <c r="U7" s="44">
        <f t="shared" ref="U7:U70" si="6">SUMIFS($J$7:$J$88,$L$7:$L$88,P7,$K$7:$K$88,U$6)</f>
        <v>0</v>
      </c>
      <c r="V7" s="44">
        <f t="shared" ref="V7:V70" si="7">SUMIFS($J$7:$J$88,$L$7:$L$88,P7,$K$7:$K$88,V$6)</f>
        <v>0</v>
      </c>
      <c r="W7" s="44">
        <f t="shared" ref="W7:W70" si="8">SUMIFS($J$7:$J$88,$L$7:$L$88,P7,$K$7:$K$88,W$6)</f>
        <v>0</v>
      </c>
      <c r="X7" s="46"/>
      <c r="Y7" s="38" t="str">
        <f t="shared" ref="Y7:Y70" si="9">P7</f>
        <v/>
      </c>
      <c r="Z7" s="47" t="str">
        <f t="shared" ref="Z7:AF7" si="2">IF(Q7=0," ",Q7)</f>
        <v> </v>
      </c>
      <c r="AA7" s="47" t="str">
        <f t="shared" si="2"/>
        <v> </v>
      </c>
      <c r="AB7" s="47" t="str">
        <f t="shared" si="2"/>
        <v> </v>
      </c>
      <c r="AC7" s="47" t="str">
        <f t="shared" si="2"/>
        <v> </v>
      </c>
      <c r="AD7" s="47" t="str">
        <f t="shared" si="2"/>
        <v> </v>
      </c>
      <c r="AE7" s="38" t="str">
        <f t="shared" si="2"/>
        <v> </v>
      </c>
      <c r="AF7" s="38" t="str">
        <f t="shared" si="2"/>
        <v> </v>
      </c>
      <c r="AG7" s="7"/>
      <c r="AH7" s="48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</row>
    <row r="8" ht="25.5" customHeight="1">
      <c r="A8" s="42">
        <v>79.0</v>
      </c>
      <c r="B8" s="30">
        <v>79.0</v>
      </c>
      <c r="C8" s="32">
        <v>19.0</v>
      </c>
      <c r="D8" s="33">
        <v>11.0</v>
      </c>
      <c r="E8" s="32" t="s">
        <v>33</v>
      </c>
      <c r="F8" s="32" t="s">
        <v>34</v>
      </c>
      <c r="G8" s="34" t="s">
        <v>35</v>
      </c>
      <c r="H8" s="32" t="s">
        <v>20</v>
      </c>
      <c r="I8" s="32" t="s">
        <v>36</v>
      </c>
      <c r="J8" s="32" t="s">
        <v>37</v>
      </c>
      <c r="K8" s="32" t="s">
        <v>38</v>
      </c>
      <c r="L8" s="17"/>
      <c r="M8" s="35" t="s">
        <v>39</v>
      </c>
      <c r="N8" s="36" t="s">
        <v>40</v>
      </c>
      <c r="O8" s="5">
        <v>64.0</v>
      </c>
      <c r="P8" s="6"/>
      <c r="Q8" s="6"/>
      <c r="R8" s="44">
        <f t="shared" si="3"/>
        <v>0</v>
      </c>
      <c r="S8" s="45">
        <f t="shared" si="4"/>
        <v>0</v>
      </c>
      <c r="T8" s="44">
        <f t="shared" si="5"/>
        <v>0</v>
      </c>
      <c r="U8" s="44">
        <f t="shared" si="6"/>
        <v>0</v>
      </c>
      <c r="V8" s="44">
        <f t="shared" si="7"/>
        <v>0</v>
      </c>
      <c r="W8" s="44">
        <f t="shared" si="8"/>
        <v>0</v>
      </c>
      <c r="X8" s="46"/>
      <c r="Y8" s="38" t="str">
        <f t="shared" si="9"/>
        <v/>
      </c>
      <c r="Z8" s="38" t="str">
        <f t="shared" ref="Z8:AC8" si="10">IF($Y$8=$Y$7," ",IF(Q8=0," ",Q8))</f>
        <v> </v>
      </c>
      <c r="AA8" s="38" t="str">
        <f t="shared" si="10"/>
        <v> </v>
      </c>
      <c r="AB8" s="38" t="str">
        <f t="shared" si="10"/>
        <v> </v>
      </c>
      <c r="AC8" s="38" t="str">
        <f t="shared" si="10"/>
        <v> </v>
      </c>
      <c r="AD8" s="38" t="str">
        <f t="shared" ref="AD8:AF8" si="11">IF(U8=0," ",U8)</f>
        <v> </v>
      </c>
      <c r="AE8" s="38" t="str">
        <f t="shared" si="11"/>
        <v> </v>
      </c>
      <c r="AF8" s="38" t="str">
        <f t="shared" si="11"/>
        <v> </v>
      </c>
      <c r="AG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</row>
    <row r="9" ht="25.5" customHeight="1">
      <c r="A9" s="42">
        <v>79.0</v>
      </c>
      <c r="B9" s="30">
        <v>79.0</v>
      </c>
      <c r="C9" s="32">
        <v>19.0</v>
      </c>
      <c r="D9" s="33">
        <v>10.0</v>
      </c>
      <c r="E9" s="32" t="s">
        <v>41</v>
      </c>
      <c r="F9" s="32" t="s">
        <v>42</v>
      </c>
      <c r="G9" s="34" t="s">
        <v>43</v>
      </c>
      <c r="H9" s="32" t="s">
        <v>20</v>
      </c>
      <c r="I9" s="32" t="s">
        <v>36</v>
      </c>
      <c r="J9" s="32" t="s">
        <v>44</v>
      </c>
      <c r="K9" s="32" t="s">
        <v>38</v>
      </c>
      <c r="L9" s="17"/>
      <c r="M9" s="35" t="s">
        <v>45</v>
      </c>
      <c r="N9" s="36" t="s">
        <v>46</v>
      </c>
      <c r="O9" s="5">
        <v>71.0</v>
      </c>
      <c r="P9" s="6"/>
      <c r="Q9" s="6"/>
      <c r="R9" s="44">
        <f t="shared" si="3"/>
        <v>0</v>
      </c>
      <c r="S9" s="45">
        <f t="shared" si="4"/>
        <v>0</v>
      </c>
      <c r="T9" s="44">
        <f t="shared" si="5"/>
        <v>0</v>
      </c>
      <c r="U9" s="44">
        <f t="shared" si="6"/>
        <v>0</v>
      </c>
      <c r="V9" s="44">
        <f t="shared" si="7"/>
        <v>0</v>
      </c>
      <c r="W9" s="44">
        <f t="shared" si="8"/>
        <v>0</v>
      </c>
      <c r="X9" s="46"/>
      <c r="Y9" s="38" t="str">
        <f t="shared" si="9"/>
        <v/>
      </c>
      <c r="Z9" s="38" t="str">
        <f t="shared" ref="Z9:AC9" si="12">IF(OR($Y9=$Y7,$Y9=$Y8)," ",IF(Q9=0," ",Q9))</f>
        <v> </v>
      </c>
      <c r="AA9" s="38" t="str">
        <f t="shared" si="12"/>
        <v> </v>
      </c>
      <c r="AB9" s="38" t="str">
        <f t="shared" si="12"/>
        <v> </v>
      </c>
      <c r="AC9" s="38" t="str">
        <f t="shared" si="12"/>
        <v> </v>
      </c>
      <c r="AD9" s="38" t="str">
        <f t="shared" ref="AD9:AF9" si="13">IF(U9=0," ",U9)</f>
        <v> </v>
      </c>
      <c r="AE9" s="38" t="str">
        <f t="shared" si="13"/>
        <v> </v>
      </c>
      <c r="AF9" s="38" t="str">
        <f t="shared" si="13"/>
        <v> </v>
      </c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</row>
    <row r="10" ht="25.5" customHeight="1">
      <c r="A10" s="42">
        <v>79.0</v>
      </c>
      <c r="B10" s="30">
        <v>79.0</v>
      </c>
      <c r="C10" s="32">
        <v>19.0</v>
      </c>
      <c r="D10" s="33">
        <v>2.0</v>
      </c>
      <c r="E10" s="32" t="s">
        <v>47</v>
      </c>
      <c r="F10" s="32" t="s">
        <v>48</v>
      </c>
      <c r="G10" s="34" t="s">
        <v>49</v>
      </c>
      <c r="H10" s="32" t="s">
        <v>50</v>
      </c>
      <c r="I10" s="32" t="s">
        <v>36</v>
      </c>
      <c r="J10" s="32" t="s">
        <v>51</v>
      </c>
      <c r="K10" s="32" t="s">
        <v>38</v>
      </c>
      <c r="L10" s="17"/>
      <c r="M10" s="35" t="s">
        <v>52</v>
      </c>
      <c r="N10" s="36" t="s">
        <v>53</v>
      </c>
      <c r="O10" s="43">
        <v>79.0</v>
      </c>
      <c r="P10" s="6"/>
      <c r="Q10" s="6"/>
      <c r="R10" s="44">
        <f t="shared" si="3"/>
        <v>0</v>
      </c>
      <c r="S10" s="45">
        <f t="shared" si="4"/>
        <v>0</v>
      </c>
      <c r="T10" s="44">
        <f t="shared" si="5"/>
        <v>0</v>
      </c>
      <c r="U10" s="44">
        <f t="shared" si="6"/>
        <v>0</v>
      </c>
      <c r="V10" s="44">
        <f t="shared" si="7"/>
        <v>0</v>
      </c>
      <c r="W10" s="44">
        <f t="shared" si="8"/>
        <v>0</v>
      </c>
      <c r="X10" s="7"/>
      <c r="Y10" s="38" t="str">
        <f t="shared" si="9"/>
        <v/>
      </c>
      <c r="Z10" s="38" t="str">
        <f t="shared" ref="Z10:AC10" si="14">IF(OR($Y10=$Y8,$Y10=$Y9,$Y10=$Y7)," ",IF(Q10=0," ",Q10))</f>
        <v> </v>
      </c>
      <c r="AA10" s="38" t="str">
        <f t="shared" si="14"/>
        <v> </v>
      </c>
      <c r="AB10" s="38" t="str">
        <f t="shared" si="14"/>
        <v> </v>
      </c>
      <c r="AC10" s="38" t="str">
        <f t="shared" si="14"/>
        <v> </v>
      </c>
      <c r="AD10" s="38" t="str">
        <f t="shared" ref="AD10:AF10" si="15">IF(U10=0," ",U10)</f>
        <v> </v>
      </c>
      <c r="AE10" s="38" t="str">
        <f t="shared" si="15"/>
        <v> </v>
      </c>
      <c r="AF10" s="38" t="str">
        <f t="shared" si="15"/>
        <v> 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</row>
    <row r="11" ht="25.5" customHeight="1">
      <c r="A11" s="42">
        <v>79.0</v>
      </c>
      <c r="B11" s="49">
        <v>79.0</v>
      </c>
      <c r="C11" s="32">
        <v>19.0</v>
      </c>
      <c r="D11" s="33">
        <v>17.0</v>
      </c>
      <c r="E11" s="32" t="s">
        <v>54</v>
      </c>
      <c r="F11" s="32" t="s">
        <v>55</v>
      </c>
      <c r="G11" s="34" t="s">
        <v>56</v>
      </c>
      <c r="H11" s="32" t="s">
        <v>20</v>
      </c>
      <c r="I11" s="32" t="s">
        <v>36</v>
      </c>
      <c r="J11" s="32" t="s">
        <v>57</v>
      </c>
      <c r="K11" s="32" t="s">
        <v>38</v>
      </c>
      <c r="L11" s="17"/>
      <c r="M11" s="35" t="s">
        <v>58</v>
      </c>
      <c r="N11" s="36" t="s">
        <v>59</v>
      </c>
      <c r="O11" s="5">
        <v>88.0</v>
      </c>
      <c r="P11" s="6"/>
      <c r="Q11" s="6"/>
      <c r="R11" s="44">
        <f t="shared" si="3"/>
        <v>0</v>
      </c>
      <c r="S11" s="45">
        <f t="shared" si="4"/>
        <v>0</v>
      </c>
      <c r="T11" s="44">
        <f t="shared" si="5"/>
        <v>0</v>
      </c>
      <c r="U11" s="44">
        <f t="shared" si="6"/>
        <v>0</v>
      </c>
      <c r="V11" s="44">
        <f t="shared" si="7"/>
        <v>0</v>
      </c>
      <c r="W11" s="44">
        <f t="shared" si="8"/>
        <v>0</v>
      </c>
      <c r="X11" s="46"/>
      <c r="Y11" s="38" t="str">
        <f t="shared" si="9"/>
        <v/>
      </c>
      <c r="Z11" s="38" t="str">
        <f t="shared" ref="Z11:AC11" si="16">IF(OR($Y11=$Y9,$Y11=$Y10,$Y11=$Y8,$Y11=$Y7)," ",IF(Q11=0," ",Q11))</f>
        <v> </v>
      </c>
      <c r="AA11" s="38" t="str">
        <f t="shared" si="16"/>
        <v> </v>
      </c>
      <c r="AB11" s="38" t="str">
        <f t="shared" si="16"/>
        <v> </v>
      </c>
      <c r="AC11" s="38" t="str">
        <f t="shared" si="16"/>
        <v> </v>
      </c>
      <c r="AD11" s="38" t="str">
        <f t="shared" ref="AD11:AF11" si="17">IF(U11=0," ",U11)</f>
        <v> </v>
      </c>
      <c r="AE11" s="38" t="str">
        <f t="shared" si="17"/>
        <v> </v>
      </c>
      <c r="AF11" s="38" t="str">
        <f t="shared" si="17"/>
        <v> </v>
      </c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</row>
    <row r="12" ht="25.5" customHeight="1">
      <c r="A12" s="42">
        <v>79.0</v>
      </c>
      <c r="B12" s="49">
        <v>79.0</v>
      </c>
      <c r="C12" s="32">
        <v>19.0</v>
      </c>
      <c r="D12" s="33">
        <v>37.0</v>
      </c>
      <c r="E12" s="32" t="s">
        <v>60</v>
      </c>
      <c r="F12" s="32" t="s">
        <v>61</v>
      </c>
      <c r="G12" s="34" t="s">
        <v>62</v>
      </c>
      <c r="H12" s="32" t="s">
        <v>63</v>
      </c>
      <c r="I12" s="32" t="s">
        <v>36</v>
      </c>
      <c r="J12" s="32" t="s">
        <v>64</v>
      </c>
      <c r="K12" s="32" t="s">
        <v>38</v>
      </c>
      <c r="L12" s="17"/>
      <c r="M12" s="35" t="s">
        <v>65</v>
      </c>
      <c r="N12" s="36" t="s">
        <v>66</v>
      </c>
      <c r="O12" s="5">
        <v>98.0</v>
      </c>
      <c r="P12" s="6"/>
      <c r="Q12" s="6"/>
      <c r="R12" s="44">
        <f t="shared" si="3"/>
        <v>0</v>
      </c>
      <c r="S12" s="45">
        <f t="shared" si="4"/>
        <v>0</v>
      </c>
      <c r="T12" s="44">
        <f t="shared" si="5"/>
        <v>0</v>
      </c>
      <c r="U12" s="44">
        <f t="shared" si="6"/>
        <v>0</v>
      </c>
      <c r="V12" s="44">
        <f t="shared" si="7"/>
        <v>0</v>
      </c>
      <c r="W12" s="44">
        <f t="shared" si="8"/>
        <v>0</v>
      </c>
      <c r="X12" s="7"/>
      <c r="Y12" s="38" t="str">
        <f t="shared" si="9"/>
        <v/>
      </c>
      <c r="Z12" s="38" t="str">
        <f t="shared" ref="Z12:AC12" si="18">IF(OR($Y12=$Y10,$Y12=$Y11,$Y12=$Y9,$Y12=$Y8,$Y12=$Y7)," ",IF(Q12=0," ",Q12))</f>
        <v> </v>
      </c>
      <c r="AA12" s="38" t="str">
        <f t="shared" si="18"/>
        <v> </v>
      </c>
      <c r="AB12" s="38" t="str">
        <f t="shared" si="18"/>
        <v> </v>
      </c>
      <c r="AC12" s="38" t="str">
        <f t="shared" si="18"/>
        <v> </v>
      </c>
      <c r="AD12" s="38" t="str">
        <f t="shared" ref="AD12:AF12" si="19">IF(U12=0," ",U12)</f>
        <v> </v>
      </c>
      <c r="AE12" s="38" t="str">
        <f t="shared" si="19"/>
        <v> </v>
      </c>
      <c r="AF12" s="38" t="str">
        <f t="shared" si="19"/>
        <v> </v>
      </c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</row>
    <row r="13" ht="25.5" customHeight="1">
      <c r="A13" s="42">
        <v>79.0</v>
      </c>
      <c r="B13" s="49">
        <v>79.0</v>
      </c>
      <c r="C13" s="32">
        <v>19.0</v>
      </c>
      <c r="D13" s="33">
        <v>36.0</v>
      </c>
      <c r="E13" s="32" t="s">
        <v>67</v>
      </c>
      <c r="F13" s="32" t="s">
        <v>68</v>
      </c>
      <c r="G13" s="34" t="s">
        <v>69</v>
      </c>
      <c r="H13" s="32" t="s">
        <v>20</v>
      </c>
      <c r="I13" s="32" t="s">
        <v>36</v>
      </c>
      <c r="J13" s="32" t="s">
        <v>70</v>
      </c>
      <c r="K13" s="32" t="s">
        <v>38</v>
      </c>
      <c r="L13" s="17"/>
      <c r="M13" s="35" t="s">
        <v>71</v>
      </c>
      <c r="N13" s="36" t="s">
        <v>72</v>
      </c>
      <c r="O13" s="5" t="s">
        <v>73</v>
      </c>
      <c r="P13" s="6"/>
      <c r="Q13" s="6"/>
      <c r="R13" s="44">
        <f t="shared" si="3"/>
        <v>0</v>
      </c>
      <c r="S13" s="45">
        <f t="shared" si="4"/>
        <v>0</v>
      </c>
      <c r="T13" s="44">
        <f t="shared" si="5"/>
        <v>0</v>
      </c>
      <c r="U13" s="44">
        <f t="shared" si="6"/>
        <v>0</v>
      </c>
      <c r="V13" s="44">
        <f t="shared" si="7"/>
        <v>0</v>
      </c>
      <c r="W13" s="44">
        <f t="shared" si="8"/>
        <v>0</v>
      </c>
      <c r="X13" s="46"/>
      <c r="Y13" s="38" t="str">
        <f t="shared" si="9"/>
        <v/>
      </c>
      <c r="Z13" s="38" t="str">
        <f t="shared" ref="Z13:AC13" si="20">IF(OR($Y13=$Y11,$Y13=$Y12,$Y13=$Y10,$Y13=$Y9,$Y13=$Y8,$Y13=$Y7)," ",IF(Q13=0," ",Q13))</f>
        <v> </v>
      </c>
      <c r="AA13" s="38" t="str">
        <f t="shared" si="20"/>
        <v> </v>
      </c>
      <c r="AB13" s="38" t="str">
        <f t="shared" si="20"/>
        <v> </v>
      </c>
      <c r="AC13" s="38" t="str">
        <f t="shared" si="20"/>
        <v> </v>
      </c>
      <c r="AD13" s="38" t="str">
        <f t="shared" ref="AD13:AF13" si="21">IF(U13=0," ",U13)</f>
        <v> </v>
      </c>
      <c r="AE13" s="38" t="str">
        <f t="shared" si="21"/>
        <v> </v>
      </c>
      <c r="AF13" s="38" t="str">
        <f t="shared" si="21"/>
        <v> </v>
      </c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</row>
    <row r="14" ht="25.5" customHeight="1">
      <c r="A14" s="42">
        <v>79.0</v>
      </c>
      <c r="B14" s="49">
        <v>79.0</v>
      </c>
      <c r="C14" s="32">
        <v>5.0</v>
      </c>
      <c r="D14" s="33">
        <v>32.0</v>
      </c>
      <c r="E14" s="32" t="s">
        <v>74</v>
      </c>
      <c r="F14" s="32" t="s">
        <v>75</v>
      </c>
      <c r="G14" s="34" t="s">
        <v>76</v>
      </c>
      <c r="H14" s="32" t="s">
        <v>63</v>
      </c>
      <c r="I14" s="32" t="s">
        <v>77</v>
      </c>
      <c r="J14" s="32" t="s">
        <v>78</v>
      </c>
      <c r="K14" s="32" t="s">
        <v>79</v>
      </c>
      <c r="L14" s="17"/>
      <c r="M14" s="35" t="s">
        <v>80</v>
      </c>
      <c r="N14" s="36" t="s">
        <v>81</v>
      </c>
      <c r="O14" s="5"/>
      <c r="P14" s="6"/>
      <c r="Q14" s="6"/>
      <c r="R14" s="44">
        <f t="shared" si="3"/>
        <v>0</v>
      </c>
      <c r="S14" s="45">
        <f t="shared" si="4"/>
        <v>0</v>
      </c>
      <c r="T14" s="44">
        <f t="shared" si="5"/>
        <v>0</v>
      </c>
      <c r="U14" s="44">
        <f t="shared" si="6"/>
        <v>0</v>
      </c>
      <c r="V14" s="44">
        <f t="shared" si="7"/>
        <v>0</v>
      </c>
      <c r="W14" s="44">
        <f t="shared" si="8"/>
        <v>0</v>
      </c>
      <c r="X14" s="46"/>
      <c r="Y14" s="38" t="str">
        <f t="shared" si="9"/>
        <v/>
      </c>
      <c r="Z14" s="38" t="str">
        <f t="shared" ref="Z14:AC14" si="22">IF(OR($Y14=$Y12,$Y14=$Y13,$Y14=$Y11,$Y14=$Y10,$Y14=$Y9,$Y14=$Y7)," ",IF(Q14=0," ",Q14))</f>
        <v> </v>
      </c>
      <c r="AA14" s="38" t="str">
        <f t="shared" si="22"/>
        <v> </v>
      </c>
      <c r="AB14" s="38" t="str">
        <f t="shared" si="22"/>
        <v> </v>
      </c>
      <c r="AC14" s="38" t="str">
        <f t="shared" si="22"/>
        <v> </v>
      </c>
      <c r="AD14" s="38" t="str">
        <f t="shared" ref="AD14:AF14" si="23">IF(U14=0," ",U14)</f>
        <v> </v>
      </c>
      <c r="AE14" s="38" t="str">
        <f t="shared" si="23"/>
        <v> </v>
      </c>
      <c r="AF14" s="38" t="str">
        <f t="shared" si="23"/>
        <v> </v>
      </c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</row>
    <row r="15" ht="25.5" customHeight="1">
      <c r="A15" s="42">
        <v>79.0</v>
      </c>
      <c r="B15" s="49">
        <v>79.0</v>
      </c>
      <c r="C15" s="32">
        <v>5.0</v>
      </c>
      <c r="D15" s="33">
        <v>27.0</v>
      </c>
      <c r="E15" s="32" t="s">
        <v>82</v>
      </c>
      <c r="F15" s="32" t="s">
        <v>83</v>
      </c>
      <c r="G15" s="34" t="s">
        <v>84</v>
      </c>
      <c r="H15" s="32" t="s">
        <v>20</v>
      </c>
      <c r="I15" s="32" t="s">
        <v>77</v>
      </c>
      <c r="J15" s="32" t="s">
        <v>85</v>
      </c>
      <c r="K15" s="32" t="s">
        <v>79</v>
      </c>
      <c r="L15" s="17"/>
      <c r="M15" s="35" t="s">
        <v>86</v>
      </c>
      <c r="N15" s="50" t="s">
        <v>87</v>
      </c>
      <c r="O15" s="51"/>
      <c r="P15" s="6"/>
      <c r="Q15" s="6"/>
      <c r="R15" s="44">
        <f t="shared" si="3"/>
        <v>0</v>
      </c>
      <c r="S15" s="45">
        <f t="shared" si="4"/>
        <v>0</v>
      </c>
      <c r="T15" s="44">
        <f t="shared" si="5"/>
        <v>0</v>
      </c>
      <c r="U15" s="44">
        <f t="shared" si="6"/>
        <v>0</v>
      </c>
      <c r="V15" s="44">
        <f t="shared" si="7"/>
        <v>0</v>
      </c>
      <c r="W15" s="44">
        <f t="shared" si="8"/>
        <v>0</v>
      </c>
      <c r="X15" s="52"/>
      <c r="Y15" s="38" t="str">
        <f t="shared" si="9"/>
        <v/>
      </c>
      <c r="Z15" s="38" t="str">
        <f t="shared" ref="Z15:AC15" si="24">IF(OR($Y15=$Y13,$Y15=$Y14,$Y15=$Y12,$Y15=$Y11,$Y15=$Y10,$Y15=$Y8,$Y15=$Y7)," ",IF(Q15=0," ",Q15))</f>
        <v> </v>
      </c>
      <c r="AA15" s="38" t="str">
        <f t="shared" si="24"/>
        <v> </v>
      </c>
      <c r="AB15" s="38" t="str">
        <f t="shared" si="24"/>
        <v> </v>
      </c>
      <c r="AC15" s="38" t="str">
        <f t="shared" si="24"/>
        <v> </v>
      </c>
      <c r="AD15" s="38" t="str">
        <f t="shared" ref="AD15:AF15" si="25">IF(U15=0," ",U15)</f>
        <v> </v>
      </c>
      <c r="AE15" s="38" t="str">
        <f t="shared" si="25"/>
        <v> </v>
      </c>
      <c r="AF15" s="38" t="str">
        <f t="shared" si="25"/>
        <v> </v>
      </c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</row>
    <row r="16" ht="25.5" customHeight="1">
      <c r="A16" s="42">
        <v>79.0</v>
      </c>
      <c r="B16" s="49">
        <v>79.0</v>
      </c>
      <c r="C16" s="32">
        <v>7.0</v>
      </c>
      <c r="D16" s="33">
        <v>35.0</v>
      </c>
      <c r="E16" s="32" t="s">
        <v>88</v>
      </c>
      <c r="F16" s="32" t="s">
        <v>89</v>
      </c>
      <c r="G16" s="34" t="s">
        <v>90</v>
      </c>
      <c r="H16" s="32" t="s">
        <v>50</v>
      </c>
      <c r="I16" s="32" t="s">
        <v>77</v>
      </c>
      <c r="J16" s="32" t="s">
        <v>91</v>
      </c>
      <c r="K16" s="32" t="s">
        <v>92</v>
      </c>
      <c r="L16" s="17"/>
      <c r="M16" s="35" t="s">
        <v>93</v>
      </c>
      <c r="N16" s="53" t="s">
        <v>94</v>
      </c>
      <c r="O16" s="54"/>
      <c r="P16" s="6"/>
      <c r="Q16" s="6"/>
      <c r="R16" s="44">
        <f t="shared" si="3"/>
        <v>0</v>
      </c>
      <c r="S16" s="45">
        <f t="shared" si="4"/>
        <v>0</v>
      </c>
      <c r="T16" s="44">
        <f t="shared" si="5"/>
        <v>0</v>
      </c>
      <c r="U16" s="44">
        <f t="shared" si="6"/>
        <v>0</v>
      </c>
      <c r="V16" s="44">
        <f t="shared" si="7"/>
        <v>0</v>
      </c>
      <c r="W16" s="44">
        <f t="shared" si="8"/>
        <v>0</v>
      </c>
      <c r="X16" s="7"/>
      <c r="Y16" s="38" t="str">
        <f t="shared" si="9"/>
        <v/>
      </c>
      <c r="Z16" s="38" t="str">
        <f t="shared" ref="Z16:AC16" si="26">IF(OR($Y16=$Y14,$Y16=$Y15,$Y16=$Y13,$Y16=$Y12,$Y16=$Y11,$Y16=$Y9,$Y16=$Y8,$Y16=$Y7)," ",IF(Q16=0," ",Q16))</f>
        <v> </v>
      </c>
      <c r="AA16" s="38" t="str">
        <f t="shared" si="26"/>
        <v> </v>
      </c>
      <c r="AB16" s="38" t="str">
        <f t="shared" si="26"/>
        <v> </v>
      </c>
      <c r="AC16" s="38" t="str">
        <f t="shared" si="26"/>
        <v> </v>
      </c>
      <c r="AD16" s="38" t="str">
        <f t="shared" ref="AD16:AF16" si="27">IF(U16=0," ",U16)</f>
        <v> </v>
      </c>
      <c r="AE16" s="38" t="str">
        <f t="shared" si="27"/>
        <v> </v>
      </c>
      <c r="AF16" s="38" t="str">
        <f t="shared" si="27"/>
        <v> </v>
      </c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</row>
    <row r="17" ht="25.5" customHeight="1">
      <c r="A17" s="34">
        <v>79.0</v>
      </c>
      <c r="B17" s="49">
        <v>79.0</v>
      </c>
      <c r="C17" s="32">
        <v>7.0</v>
      </c>
      <c r="D17" s="33">
        <v>22.0</v>
      </c>
      <c r="E17" s="32" t="s">
        <v>95</v>
      </c>
      <c r="F17" s="32" t="s">
        <v>96</v>
      </c>
      <c r="G17" s="34" t="s">
        <v>97</v>
      </c>
      <c r="H17" s="32" t="s">
        <v>20</v>
      </c>
      <c r="I17" s="32" t="s">
        <v>77</v>
      </c>
      <c r="J17" s="32" t="s">
        <v>98</v>
      </c>
      <c r="K17" s="32" t="s">
        <v>92</v>
      </c>
      <c r="L17" s="17"/>
      <c r="M17" s="35" t="s">
        <v>99</v>
      </c>
      <c r="N17" s="53" t="s">
        <v>100</v>
      </c>
      <c r="O17" s="54"/>
      <c r="P17" s="6"/>
      <c r="Q17" s="6"/>
      <c r="R17" s="44">
        <f t="shared" si="3"/>
        <v>0</v>
      </c>
      <c r="S17" s="45">
        <f t="shared" si="4"/>
        <v>0</v>
      </c>
      <c r="T17" s="44">
        <f t="shared" si="5"/>
        <v>0</v>
      </c>
      <c r="U17" s="44">
        <f t="shared" si="6"/>
        <v>0</v>
      </c>
      <c r="V17" s="44">
        <f t="shared" si="7"/>
        <v>0</v>
      </c>
      <c r="W17" s="44">
        <f t="shared" si="8"/>
        <v>0</v>
      </c>
      <c r="X17" s="7"/>
      <c r="Y17" s="38" t="str">
        <f t="shared" si="9"/>
        <v/>
      </c>
      <c r="Z17" s="38" t="str">
        <f t="shared" ref="Z17:AC17" si="28">IF(OR($Y17=$Y15,$Y17=$Y16,$Y17=$Y14,$Y17=$Y13,$Y17=$Y12,$Y17=$Y10,$Y17=$Y9,$Y17=$Y8,$Y17=$Y7)," ",IF(Q17=0," ",Q17))</f>
        <v> </v>
      </c>
      <c r="AA17" s="38" t="str">
        <f t="shared" si="28"/>
        <v> </v>
      </c>
      <c r="AB17" s="38" t="str">
        <f t="shared" si="28"/>
        <v> </v>
      </c>
      <c r="AC17" s="38" t="str">
        <f t="shared" si="28"/>
        <v> </v>
      </c>
      <c r="AD17" s="38" t="str">
        <f t="shared" ref="AD17:AF17" si="29">IF(U17=0," ",U17)</f>
        <v> </v>
      </c>
      <c r="AE17" s="38" t="str">
        <f t="shared" si="29"/>
        <v> </v>
      </c>
      <c r="AF17" s="38" t="str">
        <f t="shared" si="29"/>
        <v> </v>
      </c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</row>
    <row r="18" ht="25.5" customHeight="1">
      <c r="A18" s="42">
        <v>79.0</v>
      </c>
      <c r="B18" s="49">
        <v>79.0</v>
      </c>
      <c r="C18" s="32">
        <v>7.0</v>
      </c>
      <c r="D18" s="33">
        <v>20.0</v>
      </c>
      <c r="E18" s="32" t="s">
        <v>101</v>
      </c>
      <c r="F18" s="32" t="s">
        <v>102</v>
      </c>
      <c r="G18" s="34" t="s">
        <v>103</v>
      </c>
      <c r="H18" s="32" t="s">
        <v>20</v>
      </c>
      <c r="I18" s="32" t="s">
        <v>77</v>
      </c>
      <c r="J18" s="32" t="s">
        <v>104</v>
      </c>
      <c r="K18" s="55" t="s">
        <v>92</v>
      </c>
      <c r="L18" s="17"/>
      <c r="M18" s="35" t="s">
        <v>105</v>
      </c>
      <c r="N18" s="53" t="s">
        <v>106</v>
      </c>
      <c r="O18" s="54"/>
      <c r="P18" s="6"/>
      <c r="Q18" s="6"/>
      <c r="R18" s="44">
        <f t="shared" si="3"/>
        <v>0</v>
      </c>
      <c r="S18" s="45">
        <f t="shared" si="4"/>
        <v>0</v>
      </c>
      <c r="T18" s="44">
        <f t="shared" si="5"/>
        <v>0</v>
      </c>
      <c r="U18" s="44">
        <f t="shared" si="6"/>
        <v>0</v>
      </c>
      <c r="V18" s="44">
        <f t="shared" si="7"/>
        <v>0</v>
      </c>
      <c r="W18" s="44">
        <f t="shared" si="8"/>
        <v>0</v>
      </c>
      <c r="X18" s="7"/>
      <c r="Y18" s="38" t="str">
        <f t="shared" si="9"/>
        <v/>
      </c>
      <c r="Z18" s="38" t="str">
        <f t="shared" ref="Z18:AC18" si="30">IF(OR($Y18=$Y16,$Y18=$Y17,$Y18=$Y15,$Y18=$Y14,$Y18=$Y13,$Y18=$Y11,$Y18=$Y10,$Y18=$Y9,$Y18=$Y8,$Y18=$Y7)," ",IF(Q18=0," ",Q18))</f>
        <v> </v>
      </c>
      <c r="AA18" s="38" t="str">
        <f t="shared" si="30"/>
        <v> </v>
      </c>
      <c r="AB18" s="38" t="str">
        <f t="shared" si="30"/>
        <v> </v>
      </c>
      <c r="AC18" s="38" t="str">
        <f t="shared" si="30"/>
        <v> </v>
      </c>
      <c r="AD18" s="38" t="str">
        <f t="shared" ref="AD18:AF18" si="31">IF(U18=0," ",U18)</f>
        <v> </v>
      </c>
      <c r="AE18" s="38" t="str">
        <f t="shared" si="31"/>
        <v> </v>
      </c>
      <c r="AF18" s="38" t="str">
        <f t="shared" si="31"/>
        <v> </v>
      </c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</row>
    <row r="19" ht="25.5" customHeight="1">
      <c r="A19" s="34">
        <v>79.0</v>
      </c>
      <c r="B19" s="49">
        <v>79.0</v>
      </c>
      <c r="C19" s="32">
        <v>21.0</v>
      </c>
      <c r="D19" s="33">
        <v>33.0</v>
      </c>
      <c r="E19" s="32" t="s">
        <v>107</v>
      </c>
      <c r="F19" s="32" t="s">
        <v>108</v>
      </c>
      <c r="G19" s="34" t="s">
        <v>109</v>
      </c>
      <c r="H19" s="32" t="s">
        <v>20</v>
      </c>
      <c r="I19" s="32" t="s">
        <v>77</v>
      </c>
      <c r="J19" s="32" t="s">
        <v>110</v>
      </c>
      <c r="K19" s="55" t="s">
        <v>111</v>
      </c>
      <c r="L19" s="17"/>
      <c r="M19" s="35" t="s">
        <v>112</v>
      </c>
      <c r="N19" s="53" t="s">
        <v>113</v>
      </c>
      <c r="O19" s="54"/>
      <c r="P19" s="6"/>
      <c r="Q19" s="6"/>
      <c r="R19" s="44">
        <f t="shared" si="3"/>
        <v>0</v>
      </c>
      <c r="S19" s="45">
        <f t="shared" si="4"/>
        <v>0</v>
      </c>
      <c r="T19" s="44">
        <f t="shared" si="5"/>
        <v>0</v>
      </c>
      <c r="U19" s="44">
        <f t="shared" si="6"/>
        <v>0</v>
      </c>
      <c r="V19" s="44">
        <f t="shared" si="7"/>
        <v>0</v>
      </c>
      <c r="W19" s="44">
        <f t="shared" si="8"/>
        <v>0</v>
      </c>
      <c r="X19" s="7"/>
      <c r="Y19" s="38" t="str">
        <f t="shared" si="9"/>
        <v/>
      </c>
      <c r="Z19" s="38" t="str">
        <f t="shared" ref="Z19:AF19" si="32">IF(Q19=0," ",Q19)</f>
        <v> </v>
      </c>
      <c r="AA19" s="38" t="str">
        <f t="shared" si="32"/>
        <v> </v>
      </c>
      <c r="AB19" s="38" t="str">
        <f t="shared" si="32"/>
        <v> </v>
      </c>
      <c r="AC19" s="38" t="str">
        <f t="shared" si="32"/>
        <v> </v>
      </c>
      <c r="AD19" s="38" t="str">
        <f t="shared" si="32"/>
        <v> </v>
      </c>
      <c r="AE19" s="38" t="str">
        <f t="shared" si="32"/>
        <v> </v>
      </c>
      <c r="AF19" s="38" t="str">
        <f t="shared" si="32"/>
        <v> </v>
      </c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</row>
    <row r="20" ht="25.5" customHeight="1">
      <c r="A20" s="42">
        <v>79.0</v>
      </c>
      <c r="B20" s="49">
        <v>79.0</v>
      </c>
      <c r="C20" s="32">
        <v>47.0</v>
      </c>
      <c r="D20" s="33">
        <v>30.0</v>
      </c>
      <c r="E20" s="34" t="s">
        <v>114</v>
      </c>
      <c r="F20" s="32" t="s">
        <v>115</v>
      </c>
      <c r="G20" s="34" t="s">
        <v>116</v>
      </c>
      <c r="H20" s="32" t="s">
        <v>20</v>
      </c>
      <c r="I20" s="32" t="s">
        <v>117</v>
      </c>
      <c r="J20" s="32" t="s">
        <v>118</v>
      </c>
      <c r="K20" s="55" t="s">
        <v>119</v>
      </c>
      <c r="L20" s="17"/>
      <c r="M20" s="35" t="s">
        <v>120</v>
      </c>
      <c r="N20" s="53" t="s">
        <v>121</v>
      </c>
      <c r="O20" s="54"/>
      <c r="P20" s="6"/>
      <c r="Q20" s="6"/>
      <c r="R20" s="44">
        <f t="shared" si="3"/>
        <v>0</v>
      </c>
      <c r="S20" s="45">
        <f t="shared" si="4"/>
        <v>0</v>
      </c>
      <c r="T20" s="44">
        <f t="shared" si="5"/>
        <v>0</v>
      </c>
      <c r="U20" s="44">
        <f t="shared" si="6"/>
        <v>0</v>
      </c>
      <c r="V20" s="44">
        <f t="shared" si="7"/>
        <v>0</v>
      </c>
      <c r="W20" s="44">
        <f t="shared" si="8"/>
        <v>0</v>
      </c>
      <c r="X20" s="7"/>
      <c r="Y20" s="38" t="str">
        <f t="shared" si="9"/>
        <v/>
      </c>
      <c r="Z20" s="38" t="str">
        <f t="shared" ref="Z20:AF20" si="33">IF(Q20=0," ",Q20)</f>
        <v> </v>
      </c>
      <c r="AA20" s="38" t="str">
        <f t="shared" si="33"/>
        <v> </v>
      </c>
      <c r="AB20" s="38" t="str">
        <f t="shared" si="33"/>
        <v> </v>
      </c>
      <c r="AC20" s="38" t="str">
        <f t="shared" si="33"/>
        <v> </v>
      </c>
      <c r="AD20" s="38" t="str">
        <f t="shared" si="33"/>
        <v> </v>
      </c>
      <c r="AE20" s="38" t="str">
        <f t="shared" si="33"/>
        <v> </v>
      </c>
      <c r="AF20" s="38" t="str">
        <f t="shared" si="33"/>
        <v> </v>
      </c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</row>
    <row r="21" ht="25.5" customHeight="1">
      <c r="A21" s="42">
        <v>79.0</v>
      </c>
      <c r="B21" s="34">
        <v>79.0</v>
      </c>
      <c r="C21" s="34">
        <v>29.0</v>
      </c>
      <c r="D21" s="33">
        <v>24.0</v>
      </c>
      <c r="E21" s="34" t="s">
        <v>122</v>
      </c>
      <c r="F21" s="32" t="s">
        <v>123</v>
      </c>
      <c r="G21" s="34" t="s">
        <v>124</v>
      </c>
      <c r="H21" s="32" t="s">
        <v>20</v>
      </c>
      <c r="I21" s="32" t="s">
        <v>117</v>
      </c>
      <c r="J21" s="32" t="s">
        <v>125</v>
      </c>
      <c r="K21" s="55" t="s">
        <v>126</v>
      </c>
      <c r="L21" s="17"/>
      <c r="M21" s="35" t="s">
        <v>127</v>
      </c>
      <c r="N21" s="53" t="s">
        <v>128</v>
      </c>
      <c r="O21" s="6"/>
      <c r="P21" s="6"/>
      <c r="Q21" s="6"/>
      <c r="R21" s="44">
        <f t="shared" si="3"/>
        <v>0</v>
      </c>
      <c r="S21" s="45">
        <f t="shared" si="4"/>
        <v>0</v>
      </c>
      <c r="T21" s="44">
        <f t="shared" si="5"/>
        <v>0</v>
      </c>
      <c r="U21" s="44">
        <f t="shared" si="6"/>
        <v>0</v>
      </c>
      <c r="V21" s="44">
        <f t="shared" si="7"/>
        <v>0</v>
      </c>
      <c r="W21" s="44">
        <f t="shared" si="8"/>
        <v>0</v>
      </c>
      <c r="X21" s="7"/>
      <c r="Y21" s="38" t="str">
        <f t="shared" si="9"/>
        <v/>
      </c>
      <c r="Z21" s="38" t="str">
        <f t="shared" ref="Z21:AF21" si="34">IF(Q21=0," ",Q21)</f>
        <v> </v>
      </c>
      <c r="AA21" s="38" t="str">
        <f t="shared" si="34"/>
        <v> </v>
      </c>
      <c r="AB21" s="38" t="str">
        <f t="shared" si="34"/>
        <v> </v>
      </c>
      <c r="AC21" s="38" t="str">
        <f t="shared" si="34"/>
        <v> </v>
      </c>
      <c r="AD21" s="38" t="str">
        <f t="shared" si="34"/>
        <v> </v>
      </c>
      <c r="AE21" s="38" t="str">
        <f t="shared" si="34"/>
        <v> </v>
      </c>
      <c r="AF21" s="38" t="str">
        <f t="shared" si="34"/>
        <v> </v>
      </c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</row>
    <row r="22" ht="25.5" customHeight="1">
      <c r="A22" s="34">
        <v>79.0</v>
      </c>
      <c r="B22" s="49">
        <v>79.0</v>
      </c>
      <c r="C22" s="32">
        <v>13.0</v>
      </c>
      <c r="D22" s="33">
        <v>19.0</v>
      </c>
      <c r="E22" s="32" t="s">
        <v>129</v>
      </c>
      <c r="F22" s="32" t="s">
        <v>130</v>
      </c>
      <c r="G22" s="34" t="s">
        <v>131</v>
      </c>
      <c r="H22" s="32" t="s">
        <v>20</v>
      </c>
      <c r="I22" s="32" t="s">
        <v>117</v>
      </c>
      <c r="J22" s="32" t="s">
        <v>132</v>
      </c>
      <c r="K22" s="55" t="s">
        <v>133</v>
      </c>
      <c r="L22" s="17"/>
      <c r="M22" s="56" t="s">
        <v>134</v>
      </c>
      <c r="N22" s="6" t="s">
        <v>135</v>
      </c>
      <c r="O22" s="6"/>
      <c r="P22" s="6"/>
      <c r="Q22" s="6"/>
      <c r="R22" s="44">
        <f t="shared" si="3"/>
        <v>0</v>
      </c>
      <c r="S22" s="45">
        <f t="shared" si="4"/>
        <v>0</v>
      </c>
      <c r="T22" s="44">
        <f t="shared" si="5"/>
        <v>0</v>
      </c>
      <c r="U22" s="44">
        <f t="shared" si="6"/>
        <v>0</v>
      </c>
      <c r="V22" s="44">
        <f t="shared" si="7"/>
        <v>0</v>
      </c>
      <c r="W22" s="44">
        <f t="shared" si="8"/>
        <v>0</v>
      </c>
      <c r="X22" s="7"/>
      <c r="Y22" s="38" t="str">
        <f t="shared" si="9"/>
        <v/>
      </c>
      <c r="Z22" s="38" t="str">
        <f t="shared" ref="Z22:AF22" si="35">IF(Q22=0," ",Q22)</f>
        <v> </v>
      </c>
      <c r="AA22" s="38" t="str">
        <f t="shared" si="35"/>
        <v> </v>
      </c>
      <c r="AB22" s="38" t="str">
        <f t="shared" si="35"/>
        <v> </v>
      </c>
      <c r="AC22" s="38" t="str">
        <f t="shared" si="35"/>
        <v> </v>
      </c>
      <c r="AD22" s="38" t="str">
        <f t="shared" si="35"/>
        <v> </v>
      </c>
      <c r="AE22" s="38" t="str">
        <f t="shared" si="35"/>
        <v> </v>
      </c>
      <c r="AF22" s="38" t="str">
        <f t="shared" si="35"/>
        <v> </v>
      </c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</row>
    <row r="23" ht="25.5" customHeight="1">
      <c r="A23" s="34">
        <v>79.0</v>
      </c>
      <c r="B23" s="49">
        <v>79.0</v>
      </c>
      <c r="C23" s="32">
        <v>11.0</v>
      </c>
      <c r="D23" s="33">
        <v>8.0</v>
      </c>
      <c r="E23" s="32" t="s">
        <v>136</v>
      </c>
      <c r="F23" s="32" t="s">
        <v>137</v>
      </c>
      <c r="G23" s="34" t="s">
        <v>138</v>
      </c>
      <c r="H23" s="32" t="s">
        <v>63</v>
      </c>
      <c r="I23" s="32" t="s">
        <v>139</v>
      </c>
      <c r="J23" s="32" t="s">
        <v>140</v>
      </c>
      <c r="K23" s="55" t="s">
        <v>141</v>
      </c>
      <c r="L23" s="17"/>
      <c r="M23" s="56" t="s">
        <v>142</v>
      </c>
      <c r="N23" s="6" t="s">
        <v>143</v>
      </c>
      <c r="O23" s="6"/>
      <c r="P23" s="6"/>
      <c r="Q23" s="6"/>
      <c r="R23" s="44">
        <f t="shared" si="3"/>
        <v>0</v>
      </c>
      <c r="S23" s="45">
        <f t="shared" si="4"/>
        <v>0</v>
      </c>
      <c r="T23" s="44">
        <f t="shared" si="5"/>
        <v>0</v>
      </c>
      <c r="U23" s="44">
        <f t="shared" si="6"/>
        <v>0</v>
      </c>
      <c r="V23" s="44">
        <f t="shared" si="7"/>
        <v>0</v>
      </c>
      <c r="W23" s="44">
        <f t="shared" si="8"/>
        <v>0</v>
      </c>
      <c r="X23" s="7"/>
      <c r="Y23" s="38" t="str">
        <f t="shared" si="9"/>
        <v/>
      </c>
      <c r="Z23" s="38" t="str">
        <f t="shared" ref="Z23:AF23" si="36">IF(Q23=0," ",Q23)</f>
        <v> </v>
      </c>
      <c r="AA23" s="38" t="str">
        <f t="shared" si="36"/>
        <v> </v>
      </c>
      <c r="AB23" s="38" t="str">
        <f t="shared" si="36"/>
        <v> </v>
      </c>
      <c r="AC23" s="38" t="str">
        <f t="shared" si="36"/>
        <v> </v>
      </c>
      <c r="AD23" s="38" t="str">
        <f t="shared" si="36"/>
        <v> </v>
      </c>
      <c r="AE23" s="38" t="str">
        <f t="shared" si="36"/>
        <v> </v>
      </c>
      <c r="AF23" s="38" t="str">
        <f t="shared" si="36"/>
        <v> </v>
      </c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</row>
    <row r="24" ht="25.5" customHeight="1">
      <c r="A24" s="34">
        <v>79.0</v>
      </c>
      <c r="B24" s="49">
        <v>79.0</v>
      </c>
      <c r="C24" s="32">
        <v>11.0</v>
      </c>
      <c r="D24" s="33">
        <v>13.0</v>
      </c>
      <c r="E24" s="32" t="s">
        <v>144</v>
      </c>
      <c r="F24" s="32" t="s">
        <v>145</v>
      </c>
      <c r="G24" s="34" t="s">
        <v>146</v>
      </c>
      <c r="H24" s="32" t="s">
        <v>20</v>
      </c>
      <c r="I24" s="32" t="s">
        <v>139</v>
      </c>
      <c r="J24" s="32" t="s">
        <v>147</v>
      </c>
      <c r="K24" s="55" t="s">
        <v>141</v>
      </c>
      <c r="L24" s="17"/>
      <c r="M24" s="56" t="s">
        <v>142</v>
      </c>
      <c r="N24" s="6" t="s">
        <v>148</v>
      </c>
      <c r="O24" s="6"/>
      <c r="P24" s="6"/>
      <c r="Q24" s="6"/>
      <c r="R24" s="44">
        <f t="shared" si="3"/>
        <v>0</v>
      </c>
      <c r="S24" s="45">
        <f t="shared" si="4"/>
        <v>0</v>
      </c>
      <c r="T24" s="44">
        <f t="shared" si="5"/>
        <v>0</v>
      </c>
      <c r="U24" s="44">
        <f t="shared" si="6"/>
        <v>0</v>
      </c>
      <c r="V24" s="44">
        <f t="shared" si="7"/>
        <v>0</v>
      </c>
      <c r="W24" s="44">
        <f t="shared" si="8"/>
        <v>0</v>
      </c>
      <c r="X24" s="7"/>
      <c r="Y24" s="38" t="str">
        <f t="shared" si="9"/>
        <v/>
      </c>
      <c r="Z24" s="38" t="str">
        <f t="shared" ref="Z24:AF24" si="37">IF(Q24=0," ",Q24)</f>
        <v> </v>
      </c>
      <c r="AA24" s="38" t="str">
        <f t="shared" si="37"/>
        <v> </v>
      </c>
      <c r="AB24" s="38" t="str">
        <f t="shared" si="37"/>
        <v> </v>
      </c>
      <c r="AC24" s="38" t="str">
        <f t="shared" si="37"/>
        <v> </v>
      </c>
      <c r="AD24" s="38" t="str">
        <f t="shared" si="37"/>
        <v> </v>
      </c>
      <c r="AE24" s="38" t="str">
        <f t="shared" si="37"/>
        <v> </v>
      </c>
      <c r="AF24" s="38" t="str">
        <f t="shared" si="37"/>
        <v> </v>
      </c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</row>
    <row r="25" ht="25.5" customHeight="1">
      <c r="A25" s="34">
        <v>79.0</v>
      </c>
      <c r="B25" s="49">
        <v>79.0</v>
      </c>
      <c r="C25" s="32">
        <v>3.0</v>
      </c>
      <c r="D25" s="33">
        <v>6.0</v>
      </c>
      <c r="E25" s="32" t="s">
        <v>149</v>
      </c>
      <c r="F25" s="32" t="s">
        <v>150</v>
      </c>
      <c r="G25" s="34" t="s">
        <v>151</v>
      </c>
      <c r="H25" s="32" t="s">
        <v>50</v>
      </c>
      <c r="I25" s="32" t="s">
        <v>152</v>
      </c>
      <c r="J25" s="32" t="s">
        <v>153</v>
      </c>
      <c r="K25" s="55" t="s">
        <v>154</v>
      </c>
      <c r="L25" s="17"/>
      <c r="M25" s="56" t="s">
        <v>155</v>
      </c>
      <c r="N25" s="6" t="s">
        <v>156</v>
      </c>
      <c r="O25" s="6"/>
      <c r="P25" s="6"/>
      <c r="Q25" s="6"/>
      <c r="R25" s="44">
        <f t="shared" si="3"/>
        <v>0</v>
      </c>
      <c r="S25" s="45">
        <f t="shared" si="4"/>
        <v>0</v>
      </c>
      <c r="T25" s="44">
        <f t="shared" si="5"/>
        <v>0</v>
      </c>
      <c r="U25" s="44">
        <f t="shared" si="6"/>
        <v>0</v>
      </c>
      <c r="V25" s="44">
        <f t="shared" si="7"/>
        <v>0</v>
      </c>
      <c r="W25" s="44">
        <f t="shared" si="8"/>
        <v>0</v>
      </c>
      <c r="X25" s="7"/>
      <c r="Y25" s="38" t="str">
        <f t="shared" si="9"/>
        <v/>
      </c>
      <c r="Z25" s="38" t="str">
        <f t="shared" ref="Z25:AF25" si="38">IF(Q25=0," ",Q25)</f>
        <v> </v>
      </c>
      <c r="AA25" s="38" t="str">
        <f t="shared" si="38"/>
        <v> </v>
      </c>
      <c r="AB25" s="38" t="str">
        <f t="shared" si="38"/>
        <v> </v>
      </c>
      <c r="AC25" s="38" t="str">
        <f t="shared" si="38"/>
        <v> </v>
      </c>
      <c r="AD25" s="38" t="str">
        <f t="shared" si="38"/>
        <v> </v>
      </c>
      <c r="AE25" s="38" t="str">
        <f t="shared" si="38"/>
        <v> </v>
      </c>
      <c r="AF25" s="38" t="str">
        <f t="shared" si="38"/>
        <v> </v>
      </c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</row>
    <row r="26" ht="25.5" customHeight="1">
      <c r="A26" s="34">
        <v>79.0</v>
      </c>
      <c r="B26" s="49">
        <v>79.0</v>
      </c>
      <c r="C26" s="32">
        <v>27.0</v>
      </c>
      <c r="D26" s="33">
        <v>4.0</v>
      </c>
      <c r="E26" s="32" t="s">
        <v>157</v>
      </c>
      <c r="F26" s="32" t="s">
        <v>158</v>
      </c>
      <c r="G26" s="34" t="s">
        <v>159</v>
      </c>
      <c r="H26" s="32" t="s">
        <v>20</v>
      </c>
      <c r="I26" s="32" t="s">
        <v>160</v>
      </c>
      <c r="J26" s="32" t="s">
        <v>161</v>
      </c>
      <c r="K26" s="55" t="s">
        <v>162</v>
      </c>
      <c r="L26" s="17"/>
      <c r="M26" s="56" t="s">
        <v>163</v>
      </c>
      <c r="N26" s="6" t="s">
        <v>164</v>
      </c>
      <c r="O26" s="6"/>
      <c r="P26" s="6"/>
      <c r="Q26" s="6"/>
      <c r="R26" s="44">
        <f t="shared" si="3"/>
        <v>0</v>
      </c>
      <c r="S26" s="45">
        <f t="shared" si="4"/>
        <v>0</v>
      </c>
      <c r="T26" s="44">
        <f t="shared" si="5"/>
        <v>0</v>
      </c>
      <c r="U26" s="44">
        <f t="shared" si="6"/>
        <v>0</v>
      </c>
      <c r="V26" s="44">
        <f t="shared" si="7"/>
        <v>0</v>
      </c>
      <c r="W26" s="44">
        <f t="shared" si="8"/>
        <v>0</v>
      </c>
      <c r="X26" s="7"/>
      <c r="Y26" s="38" t="str">
        <f t="shared" si="9"/>
        <v/>
      </c>
      <c r="Z26" s="38" t="str">
        <f t="shared" ref="Z26:AF26" si="39">IF(Q26=0," ",Q26)</f>
        <v> </v>
      </c>
      <c r="AA26" s="38" t="str">
        <f t="shared" si="39"/>
        <v> </v>
      </c>
      <c r="AB26" s="38" t="str">
        <f t="shared" si="39"/>
        <v> </v>
      </c>
      <c r="AC26" s="38" t="str">
        <f t="shared" si="39"/>
        <v> </v>
      </c>
      <c r="AD26" s="38" t="str">
        <f t="shared" si="39"/>
        <v> </v>
      </c>
      <c r="AE26" s="38" t="str">
        <f t="shared" si="39"/>
        <v> </v>
      </c>
      <c r="AF26" s="38" t="str">
        <f t="shared" si="39"/>
        <v> </v>
      </c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</row>
    <row r="27" ht="25.5" customHeight="1">
      <c r="A27" s="34">
        <v>79.0</v>
      </c>
      <c r="B27" s="49">
        <v>79.0</v>
      </c>
      <c r="C27" s="32">
        <v>27.0</v>
      </c>
      <c r="D27" s="33">
        <v>26.0</v>
      </c>
      <c r="E27" s="32" t="s">
        <v>165</v>
      </c>
      <c r="F27" s="32" t="s">
        <v>166</v>
      </c>
      <c r="G27" s="34" t="s">
        <v>167</v>
      </c>
      <c r="H27" s="32" t="s">
        <v>20</v>
      </c>
      <c r="I27" s="32" t="s">
        <v>160</v>
      </c>
      <c r="J27" s="32" t="s">
        <v>168</v>
      </c>
      <c r="K27" s="32" t="s">
        <v>162</v>
      </c>
      <c r="L27" s="17"/>
      <c r="M27" s="56" t="s">
        <v>169</v>
      </c>
      <c r="N27" s="6" t="s">
        <v>170</v>
      </c>
      <c r="O27" s="6"/>
      <c r="P27" s="6"/>
      <c r="Q27" s="6"/>
      <c r="R27" s="44">
        <f t="shared" si="3"/>
        <v>0</v>
      </c>
      <c r="S27" s="45">
        <f t="shared" si="4"/>
        <v>0</v>
      </c>
      <c r="T27" s="44">
        <f t="shared" si="5"/>
        <v>0</v>
      </c>
      <c r="U27" s="44">
        <f t="shared" si="6"/>
        <v>0</v>
      </c>
      <c r="V27" s="44">
        <f t="shared" si="7"/>
        <v>0</v>
      </c>
      <c r="W27" s="44">
        <f t="shared" si="8"/>
        <v>0</v>
      </c>
      <c r="X27" s="7"/>
      <c r="Y27" s="38" t="str">
        <f t="shared" si="9"/>
        <v/>
      </c>
      <c r="Z27" s="38" t="str">
        <f t="shared" ref="Z27:AF27" si="40">IF(Q27=0," ",Q27)</f>
        <v> </v>
      </c>
      <c r="AA27" s="38" t="str">
        <f t="shared" si="40"/>
        <v> </v>
      </c>
      <c r="AB27" s="38" t="str">
        <f t="shared" si="40"/>
        <v> </v>
      </c>
      <c r="AC27" s="38" t="str">
        <f t="shared" si="40"/>
        <v> </v>
      </c>
      <c r="AD27" s="38" t="str">
        <f t="shared" si="40"/>
        <v> </v>
      </c>
      <c r="AE27" s="38" t="str">
        <f t="shared" si="40"/>
        <v> </v>
      </c>
      <c r="AF27" s="38" t="str">
        <f t="shared" si="40"/>
        <v> </v>
      </c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</row>
    <row r="28" ht="25.5" customHeight="1">
      <c r="A28" s="34">
        <v>79.0</v>
      </c>
      <c r="B28" s="49">
        <v>79.0</v>
      </c>
      <c r="C28" s="32">
        <v>27.0</v>
      </c>
      <c r="D28" s="33">
        <v>9.0</v>
      </c>
      <c r="E28" s="32" t="s">
        <v>171</v>
      </c>
      <c r="F28" s="32" t="s">
        <v>172</v>
      </c>
      <c r="G28" s="34" t="s">
        <v>173</v>
      </c>
      <c r="H28" s="32" t="s">
        <v>174</v>
      </c>
      <c r="I28" s="32" t="s">
        <v>160</v>
      </c>
      <c r="J28" s="32" t="s">
        <v>175</v>
      </c>
      <c r="K28" s="32" t="s">
        <v>162</v>
      </c>
      <c r="L28" s="17"/>
      <c r="M28" s="56" t="s">
        <v>176</v>
      </c>
      <c r="N28" s="6" t="s">
        <v>177</v>
      </c>
      <c r="O28" s="6"/>
      <c r="P28" s="6"/>
      <c r="Q28" s="6"/>
      <c r="R28" s="44">
        <f t="shared" si="3"/>
        <v>0</v>
      </c>
      <c r="S28" s="45">
        <f t="shared" si="4"/>
        <v>0</v>
      </c>
      <c r="T28" s="44">
        <f t="shared" si="5"/>
        <v>0</v>
      </c>
      <c r="U28" s="44">
        <f t="shared" si="6"/>
        <v>0</v>
      </c>
      <c r="V28" s="44">
        <f t="shared" si="7"/>
        <v>0</v>
      </c>
      <c r="W28" s="44">
        <f t="shared" si="8"/>
        <v>0</v>
      </c>
      <c r="X28" s="7"/>
      <c r="Y28" s="38" t="str">
        <f t="shared" si="9"/>
        <v/>
      </c>
      <c r="Z28" s="38" t="str">
        <f t="shared" ref="Z28:AF28" si="41">IF(Q28=0," ",Q28)</f>
        <v> </v>
      </c>
      <c r="AA28" s="38" t="str">
        <f t="shared" si="41"/>
        <v> </v>
      </c>
      <c r="AB28" s="38" t="str">
        <f t="shared" si="41"/>
        <v> </v>
      </c>
      <c r="AC28" s="38" t="str">
        <f t="shared" si="41"/>
        <v> </v>
      </c>
      <c r="AD28" s="38" t="str">
        <f t="shared" si="41"/>
        <v> </v>
      </c>
      <c r="AE28" s="38" t="str">
        <f t="shared" si="41"/>
        <v> </v>
      </c>
      <c r="AF28" s="38" t="str">
        <f t="shared" si="41"/>
        <v> </v>
      </c>
      <c r="AG28" s="5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</row>
    <row r="29" ht="25.5" customHeight="1">
      <c r="A29" s="34">
        <v>79.0</v>
      </c>
      <c r="B29" s="49">
        <v>79.0</v>
      </c>
      <c r="C29" s="32">
        <v>27.0</v>
      </c>
      <c r="D29" s="33">
        <v>21.0</v>
      </c>
      <c r="E29" s="32" t="s">
        <v>178</v>
      </c>
      <c r="F29" s="32" t="s">
        <v>179</v>
      </c>
      <c r="G29" s="34" t="s">
        <v>180</v>
      </c>
      <c r="H29" s="32" t="s">
        <v>20</v>
      </c>
      <c r="I29" s="32" t="s">
        <v>160</v>
      </c>
      <c r="J29" s="32" t="s">
        <v>181</v>
      </c>
      <c r="K29" s="32" t="s">
        <v>162</v>
      </c>
      <c r="L29" s="17"/>
      <c r="M29" s="56" t="s">
        <v>182</v>
      </c>
      <c r="N29" s="6" t="s">
        <v>183</v>
      </c>
      <c r="O29" s="6"/>
      <c r="P29" s="6"/>
      <c r="Q29" s="6"/>
      <c r="R29" s="44">
        <f t="shared" si="3"/>
        <v>0</v>
      </c>
      <c r="S29" s="45">
        <f t="shared" si="4"/>
        <v>0</v>
      </c>
      <c r="T29" s="44">
        <f t="shared" si="5"/>
        <v>0</v>
      </c>
      <c r="U29" s="44">
        <f t="shared" si="6"/>
        <v>0</v>
      </c>
      <c r="V29" s="44">
        <f t="shared" si="7"/>
        <v>0</v>
      </c>
      <c r="W29" s="44">
        <f t="shared" si="8"/>
        <v>0</v>
      </c>
      <c r="X29" s="7"/>
      <c r="Y29" s="38" t="str">
        <f t="shared" si="9"/>
        <v/>
      </c>
      <c r="Z29" s="38" t="str">
        <f t="shared" ref="Z29:AF29" si="42">IF(Q29=0," ",Q29)</f>
        <v> </v>
      </c>
      <c r="AA29" s="38" t="str">
        <f t="shared" si="42"/>
        <v> </v>
      </c>
      <c r="AB29" s="38" t="str">
        <f t="shared" si="42"/>
        <v> </v>
      </c>
      <c r="AC29" s="38" t="str">
        <f t="shared" si="42"/>
        <v> </v>
      </c>
      <c r="AD29" s="38" t="str">
        <f t="shared" si="42"/>
        <v> </v>
      </c>
      <c r="AE29" s="38" t="str">
        <f t="shared" si="42"/>
        <v> </v>
      </c>
      <c r="AF29" s="38" t="str">
        <f t="shared" si="42"/>
        <v> </v>
      </c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</row>
    <row r="30" ht="25.5" customHeight="1">
      <c r="A30" s="34">
        <v>79.0</v>
      </c>
      <c r="B30" s="49">
        <v>79.0</v>
      </c>
      <c r="C30" s="32">
        <v>27.0</v>
      </c>
      <c r="D30" s="33">
        <v>16.0</v>
      </c>
      <c r="E30" s="32" t="s">
        <v>184</v>
      </c>
      <c r="F30" s="32" t="s">
        <v>185</v>
      </c>
      <c r="G30" s="34" t="s">
        <v>186</v>
      </c>
      <c r="H30" s="32" t="s">
        <v>174</v>
      </c>
      <c r="I30" s="32" t="s">
        <v>160</v>
      </c>
      <c r="J30" s="32" t="s">
        <v>187</v>
      </c>
      <c r="K30" s="32" t="s">
        <v>162</v>
      </c>
      <c r="L30" s="17"/>
      <c r="M30" s="56" t="s">
        <v>188</v>
      </c>
      <c r="N30" s="6" t="s">
        <v>189</v>
      </c>
      <c r="O30" s="6"/>
      <c r="P30" s="6"/>
      <c r="Q30" s="6"/>
      <c r="R30" s="44">
        <f t="shared" si="3"/>
        <v>0</v>
      </c>
      <c r="S30" s="45">
        <f t="shared" si="4"/>
        <v>0</v>
      </c>
      <c r="T30" s="44">
        <f t="shared" si="5"/>
        <v>0</v>
      </c>
      <c r="U30" s="44">
        <f t="shared" si="6"/>
        <v>0</v>
      </c>
      <c r="V30" s="44">
        <f t="shared" si="7"/>
        <v>0</v>
      </c>
      <c r="W30" s="44">
        <f t="shared" si="8"/>
        <v>0</v>
      </c>
      <c r="X30" s="7"/>
      <c r="Y30" s="38" t="str">
        <f t="shared" si="9"/>
        <v/>
      </c>
      <c r="Z30" s="38" t="str">
        <f t="shared" ref="Z30:AF30" si="43">IF(Q30=0," ",Q30)</f>
        <v> </v>
      </c>
      <c r="AA30" s="38" t="str">
        <f t="shared" si="43"/>
        <v> </v>
      </c>
      <c r="AB30" s="38" t="str">
        <f t="shared" si="43"/>
        <v> </v>
      </c>
      <c r="AC30" s="38" t="str">
        <f t="shared" si="43"/>
        <v> </v>
      </c>
      <c r="AD30" s="38" t="str">
        <f t="shared" si="43"/>
        <v> </v>
      </c>
      <c r="AE30" s="38" t="str">
        <f t="shared" si="43"/>
        <v> </v>
      </c>
      <c r="AF30" s="38" t="str">
        <f t="shared" si="43"/>
        <v> </v>
      </c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</row>
    <row r="31" ht="25.5" customHeight="1">
      <c r="A31" s="34">
        <v>79.0</v>
      </c>
      <c r="B31" s="49">
        <v>79.0</v>
      </c>
      <c r="C31" s="32">
        <v>27.0</v>
      </c>
      <c r="D31" s="33">
        <v>38.0</v>
      </c>
      <c r="E31" s="32" t="s">
        <v>190</v>
      </c>
      <c r="F31" s="32" t="s">
        <v>191</v>
      </c>
      <c r="G31" s="34" t="s">
        <v>192</v>
      </c>
      <c r="H31" s="32" t="s">
        <v>20</v>
      </c>
      <c r="I31" s="32" t="s">
        <v>160</v>
      </c>
      <c r="J31" s="32" t="s">
        <v>193</v>
      </c>
      <c r="K31" s="55" t="s">
        <v>162</v>
      </c>
      <c r="L31" s="17"/>
      <c r="M31" s="56" t="s">
        <v>194</v>
      </c>
      <c r="N31" s="6" t="s">
        <v>195</v>
      </c>
      <c r="O31" s="6"/>
      <c r="P31" s="6"/>
      <c r="Q31" s="6"/>
      <c r="R31" s="44">
        <f t="shared" si="3"/>
        <v>0</v>
      </c>
      <c r="S31" s="45">
        <f t="shared" si="4"/>
        <v>0</v>
      </c>
      <c r="T31" s="44">
        <f t="shared" si="5"/>
        <v>0</v>
      </c>
      <c r="U31" s="44">
        <f t="shared" si="6"/>
        <v>0</v>
      </c>
      <c r="V31" s="44">
        <f t="shared" si="7"/>
        <v>0</v>
      </c>
      <c r="W31" s="44">
        <f t="shared" si="8"/>
        <v>0</v>
      </c>
      <c r="X31" s="7"/>
      <c r="Y31" s="38" t="str">
        <f t="shared" si="9"/>
        <v/>
      </c>
      <c r="Z31" s="38" t="str">
        <f t="shared" ref="Z31:AF31" si="44">IF(Q31=0," ",Q31)</f>
        <v> </v>
      </c>
      <c r="AA31" s="38" t="str">
        <f t="shared" si="44"/>
        <v> </v>
      </c>
      <c r="AB31" s="38" t="str">
        <f t="shared" si="44"/>
        <v> </v>
      </c>
      <c r="AC31" s="58" t="str">
        <f t="shared" si="44"/>
        <v> </v>
      </c>
      <c r="AD31" s="38" t="str">
        <f t="shared" si="44"/>
        <v> </v>
      </c>
      <c r="AE31" s="38" t="str">
        <f t="shared" si="44"/>
        <v> </v>
      </c>
      <c r="AF31" s="38" t="str">
        <f t="shared" si="44"/>
        <v> </v>
      </c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</row>
    <row r="32" ht="25.5" customHeight="1">
      <c r="A32" s="34">
        <v>79.0</v>
      </c>
      <c r="B32" s="49">
        <v>79.0</v>
      </c>
      <c r="C32" s="32">
        <v>27.0</v>
      </c>
      <c r="D32" s="33">
        <v>39.0</v>
      </c>
      <c r="E32" s="32" t="s">
        <v>196</v>
      </c>
      <c r="F32" s="32" t="s">
        <v>197</v>
      </c>
      <c r="G32" s="34" t="s">
        <v>198</v>
      </c>
      <c r="H32" s="32" t="s">
        <v>20</v>
      </c>
      <c r="I32" s="32" t="s">
        <v>160</v>
      </c>
      <c r="J32" s="32" t="s">
        <v>199</v>
      </c>
      <c r="K32" s="32" t="s">
        <v>162</v>
      </c>
      <c r="L32" s="17"/>
      <c r="M32" s="56" t="s">
        <v>200</v>
      </c>
      <c r="N32" s="6" t="s">
        <v>201</v>
      </c>
      <c r="O32" s="6"/>
      <c r="P32" s="6"/>
      <c r="Q32" s="6"/>
      <c r="R32" s="44">
        <f t="shared" si="3"/>
        <v>0</v>
      </c>
      <c r="S32" s="45">
        <f t="shared" si="4"/>
        <v>0</v>
      </c>
      <c r="T32" s="44">
        <f t="shared" si="5"/>
        <v>0</v>
      </c>
      <c r="U32" s="44">
        <f t="shared" si="6"/>
        <v>0</v>
      </c>
      <c r="V32" s="44">
        <f t="shared" si="7"/>
        <v>0</v>
      </c>
      <c r="W32" s="44">
        <f t="shared" si="8"/>
        <v>0</v>
      </c>
      <c r="X32" s="7"/>
      <c r="Y32" s="38" t="str">
        <f t="shared" si="9"/>
        <v/>
      </c>
      <c r="Z32" s="38" t="str">
        <f t="shared" ref="Z32:AF32" si="45">IF(Q32=0," ",Q32)</f>
        <v> </v>
      </c>
      <c r="AA32" s="38" t="str">
        <f t="shared" si="45"/>
        <v> </v>
      </c>
      <c r="AB32" s="38" t="str">
        <f t="shared" si="45"/>
        <v> </v>
      </c>
      <c r="AC32" s="38" t="str">
        <f t="shared" si="45"/>
        <v> </v>
      </c>
      <c r="AD32" s="38" t="str">
        <f t="shared" si="45"/>
        <v> </v>
      </c>
      <c r="AE32" s="38" t="str">
        <f t="shared" si="45"/>
        <v> </v>
      </c>
      <c r="AF32" s="38" t="str">
        <f t="shared" si="45"/>
        <v> </v>
      </c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</row>
    <row r="33" ht="25.5" customHeight="1">
      <c r="A33" s="34">
        <v>79.0</v>
      </c>
      <c r="B33" s="49">
        <v>79.0</v>
      </c>
      <c r="C33" s="32">
        <v>48.0</v>
      </c>
      <c r="D33" s="33">
        <v>25.0</v>
      </c>
      <c r="E33" s="32" t="s">
        <v>202</v>
      </c>
      <c r="F33" s="32" t="s">
        <v>203</v>
      </c>
      <c r="G33" s="34" t="s">
        <v>204</v>
      </c>
      <c r="H33" s="32" t="s">
        <v>50</v>
      </c>
      <c r="I33" s="32" t="s">
        <v>160</v>
      </c>
      <c r="J33" s="32" t="s">
        <v>205</v>
      </c>
      <c r="K33" s="32" t="s">
        <v>206</v>
      </c>
      <c r="L33" s="17"/>
      <c r="M33" s="56" t="s">
        <v>207</v>
      </c>
      <c r="N33" s="6" t="s">
        <v>208</v>
      </c>
      <c r="O33" s="6"/>
      <c r="P33" s="6"/>
      <c r="Q33" s="6"/>
      <c r="R33" s="44">
        <f t="shared" si="3"/>
        <v>0</v>
      </c>
      <c r="S33" s="45">
        <f t="shared" si="4"/>
        <v>0</v>
      </c>
      <c r="T33" s="44">
        <f t="shared" si="5"/>
        <v>0</v>
      </c>
      <c r="U33" s="44">
        <f t="shared" si="6"/>
        <v>0</v>
      </c>
      <c r="V33" s="44">
        <f t="shared" si="7"/>
        <v>0</v>
      </c>
      <c r="W33" s="44">
        <f t="shared" si="8"/>
        <v>0</v>
      </c>
      <c r="X33" s="7"/>
      <c r="Y33" s="38" t="str">
        <f t="shared" si="9"/>
        <v/>
      </c>
      <c r="Z33" s="38" t="str">
        <f t="shared" ref="Z33:AF33" si="46">IF(Q33=0," ",Q33)</f>
        <v> </v>
      </c>
      <c r="AA33" s="38" t="str">
        <f t="shared" si="46"/>
        <v> </v>
      </c>
      <c r="AB33" s="38" t="str">
        <f t="shared" si="46"/>
        <v> </v>
      </c>
      <c r="AC33" s="38" t="str">
        <f t="shared" si="46"/>
        <v> </v>
      </c>
      <c r="AD33" s="38" t="str">
        <f t="shared" si="46"/>
        <v> </v>
      </c>
      <c r="AE33" s="38" t="str">
        <f t="shared" si="46"/>
        <v> </v>
      </c>
      <c r="AF33" s="38" t="str">
        <f t="shared" si="46"/>
        <v> </v>
      </c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</row>
    <row r="34" ht="25.5" customHeight="1">
      <c r="A34" s="34">
        <v>79.0</v>
      </c>
      <c r="B34" s="49">
        <v>79.0</v>
      </c>
      <c r="C34" s="32">
        <v>43.0</v>
      </c>
      <c r="D34" s="33">
        <v>15.0</v>
      </c>
      <c r="E34" s="32" t="s">
        <v>209</v>
      </c>
      <c r="F34" s="32" t="s">
        <v>210</v>
      </c>
      <c r="G34" s="34" t="s">
        <v>211</v>
      </c>
      <c r="H34" s="32" t="s">
        <v>50</v>
      </c>
      <c r="I34" s="32" t="s">
        <v>160</v>
      </c>
      <c r="J34" s="32" t="s">
        <v>212</v>
      </c>
      <c r="K34" s="32" t="s">
        <v>213</v>
      </c>
      <c r="L34" s="17"/>
      <c r="M34" s="56" t="s">
        <v>214</v>
      </c>
      <c r="N34" s="6" t="s">
        <v>215</v>
      </c>
      <c r="O34" s="6"/>
      <c r="P34" s="6"/>
      <c r="Q34" s="6"/>
      <c r="R34" s="44">
        <f t="shared" si="3"/>
        <v>0</v>
      </c>
      <c r="S34" s="45">
        <f t="shared" si="4"/>
        <v>0</v>
      </c>
      <c r="T34" s="44">
        <f t="shared" si="5"/>
        <v>0</v>
      </c>
      <c r="U34" s="44">
        <f t="shared" si="6"/>
        <v>0</v>
      </c>
      <c r="V34" s="44">
        <f t="shared" si="7"/>
        <v>0</v>
      </c>
      <c r="W34" s="44">
        <f t="shared" si="8"/>
        <v>0</v>
      </c>
      <c r="X34" s="7"/>
      <c r="Y34" s="38" t="str">
        <f t="shared" si="9"/>
        <v/>
      </c>
      <c r="Z34" s="38" t="str">
        <f t="shared" ref="Z34:AF34" si="47">IF(Q34=0," ",Q34)</f>
        <v> </v>
      </c>
      <c r="AA34" s="38" t="str">
        <f t="shared" si="47"/>
        <v> </v>
      </c>
      <c r="AB34" s="38" t="str">
        <f t="shared" si="47"/>
        <v> </v>
      </c>
      <c r="AC34" s="38" t="str">
        <f t="shared" si="47"/>
        <v> </v>
      </c>
      <c r="AD34" s="38" t="str">
        <f t="shared" si="47"/>
        <v> </v>
      </c>
      <c r="AE34" s="38" t="str">
        <f t="shared" si="47"/>
        <v> </v>
      </c>
      <c r="AF34" s="38" t="str">
        <f t="shared" si="47"/>
        <v> </v>
      </c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</row>
    <row r="35" ht="25.5" customHeight="1">
      <c r="A35" s="34">
        <v>79.0</v>
      </c>
      <c r="B35" s="49">
        <v>79.0</v>
      </c>
      <c r="C35" s="32">
        <v>43.0</v>
      </c>
      <c r="D35" s="33">
        <v>18.0</v>
      </c>
      <c r="E35" s="32" t="s">
        <v>216</v>
      </c>
      <c r="F35" s="32" t="s">
        <v>217</v>
      </c>
      <c r="G35" s="34" t="s">
        <v>218</v>
      </c>
      <c r="H35" s="32" t="s">
        <v>50</v>
      </c>
      <c r="I35" s="32" t="s">
        <v>160</v>
      </c>
      <c r="J35" s="32" t="s">
        <v>219</v>
      </c>
      <c r="K35" s="55" t="s">
        <v>213</v>
      </c>
      <c r="L35" s="17"/>
      <c r="M35" s="56" t="s">
        <v>220</v>
      </c>
      <c r="N35" s="6" t="s">
        <v>221</v>
      </c>
      <c r="O35" s="6"/>
      <c r="P35" s="6"/>
      <c r="Q35" s="6"/>
      <c r="R35" s="44">
        <f t="shared" si="3"/>
        <v>0</v>
      </c>
      <c r="S35" s="45">
        <f t="shared" si="4"/>
        <v>0</v>
      </c>
      <c r="T35" s="44">
        <f t="shared" si="5"/>
        <v>0</v>
      </c>
      <c r="U35" s="44">
        <f t="shared" si="6"/>
        <v>0</v>
      </c>
      <c r="V35" s="44">
        <f t="shared" si="7"/>
        <v>0</v>
      </c>
      <c r="W35" s="44">
        <f t="shared" si="8"/>
        <v>0</v>
      </c>
      <c r="X35" s="7"/>
      <c r="Y35" s="38" t="str">
        <f t="shared" si="9"/>
        <v/>
      </c>
      <c r="Z35" s="38" t="str">
        <f t="shared" ref="Z35:AF35" si="48">IF(Q35=0," ",Q35)</f>
        <v> </v>
      </c>
      <c r="AA35" s="38" t="str">
        <f t="shared" si="48"/>
        <v> </v>
      </c>
      <c r="AB35" s="38" t="str">
        <f t="shared" si="48"/>
        <v> </v>
      </c>
      <c r="AC35" s="38" t="str">
        <f t="shared" si="48"/>
        <v> </v>
      </c>
      <c r="AD35" s="38" t="str">
        <f t="shared" si="48"/>
        <v> </v>
      </c>
      <c r="AE35" s="38" t="str">
        <f t="shared" si="48"/>
        <v> </v>
      </c>
      <c r="AF35" s="38" t="str">
        <f t="shared" si="48"/>
        <v> </v>
      </c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</row>
    <row r="36" ht="25.5" customHeight="1">
      <c r="A36" s="34">
        <v>79.0</v>
      </c>
      <c r="B36" s="49">
        <v>79.0</v>
      </c>
      <c r="C36" s="32">
        <v>33.0</v>
      </c>
      <c r="D36" s="33">
        <v>3.0</v>
      </c>
      <c r="E36" s="32" t="s">
        <v>222</v>
      </c>
      <c r="F36" s="32" t="s">
        <v>223</v>
      </c>
      <c r="G36" s="34" t="s">
        <v>224</v>
      </c>
      <c r="H36" s="32" t="s">
        <v>20</v>
      </c>
      <c r="I36" s="32" t="s">
        <v>225</v>
      </c>
      <c r="J36" s="32" t="s">
        <v>226</v>
      </c>
      <c r="K36" s="32" t="s">
        <v>227</v>
      </c>
      <c r="L36" s="17"/>
      <c r="M36" s="56" t="s">
        <v>228</v>
      </c>
      <c r="N36" s="6" t="s">
        <v>229</v>
      </c>
      <c r="O36" s="6"/>
      <c r="P36" s="6"/>
      <c r="Q36" s="6"/>
      <c r="R36" s="44">
        <f t="shared" si="3"/>
        <v>0</v>
      </c>
      <c r="S36" s="45">
        <f t="shared" si="4"/>
        <v>0</v>
      </c>
      <c r="T36" s="44">
        <f t="shared" si="5"/>
        <v>0</v>
      </c>
      <c r="U36" s="44">
        <f t="shared" si="6"/>
        <v>0</v>
      </c>
      <c r="V36" s="44">
        <f t="shared" si="7"/>
        <v>0</v>
      </c>
      <c r="W36" s="44">
        <f t="shared" si="8"/>
        <v>0</v>
      </c>
      <c r="X36" s="7"/>
      <c r="Y36" s="38" t="str">
        <f t="shared" si="9"/>
        <v/>
      </c>
      <c r="Z36" s="38" t="str">
        <f t="shared" ref="Z36:AF36" si="49">IF(Q36=0," ",Q36)</f>
        <v> </v>
      </c>
      <c r="AA36" s="38" t="str">
        <f t="shared" si="49"/>
        <v> </v>
      </c>
      <c r="AB36" s="38" t="str">
        <f t="shared" si="49"/>
        <v> </v>
      </c>
      <c r="AC36" s="38" t="str">
        <f t="shared" si="49"/>
        <v> </v>
      </c>
      <c r="AD36" s="38" t="str">
        <f t="shared" si="49"/>
        <v> </v>
      </c>
      <c r="AE36" s="38" t="str">
        <f t="shared" si="49"/>
        <v> </v>
      </c>
      <c r="AF36" s="38" t="str">
        <f t="shared" si="49"/>
        <v> </v>
      </c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</row>
    <row r="37" ht="25.5" customHeight="1">
      <c r="A37" s="34">
        <v>79.0</v>
      </c>
      <c r="B37" s="32">
        <v>79.0</v>
      </c>
      <c r="C37" s="32">
        <v>40.0</v>
      </c>
      <c r="D37" s="33">
        <v>7.0</v>
      </c>
      <c r="E37" s="32" t="s">
        <v>230</v>
      </c>
      <c r="F37" s="32" t="s">
        <v>231</v>
      </c>
      <c r="G37" s="34" t="s">
        <v>232</v>
      </c>
      <c r="H37" s="32" t="s">
        <v>50</v>
      </c>
      <c r="I37" s="32" t="s">
        <v>225</v>
      </c>
      <c r="J37" s="32" t="s">
        <v>233</v>
      </c>
      <c r="K37" s="32" t="s">
        <v>234</v>
      </c>
      <c r="L37" s="17"/>
      <c r="M37" s="56" t="s">
        <v>235</v>
      </c>
      <c r="N37" s="6" t="s">
        <v>236</v>
      </c>
      <c r="O37" s="6"/>
      <c r="P37" s="6"/>
      <c r="Q37" s="6"/>
      <c r="R37" s="44">
        <f t="shared" si="3"/>
        <v>0</v>
      </c>
      <c r="S37" s="45">
        <f t="shared" si="4"/>
        <v>0</v>
      </c>
      <c r="T37" s="44">
        <f t="shared" si="5"/>
        <v>0</v>
      </c>
      <c r="U37" s="44">
        <f t="shared" si="6"/>
        <v>0</v>
      </c>
      <c r="V37" s="44">
        <f t="shared" si="7"/>
        <v>0</v>
      </c>
      <c r="W37" s="44">
        <f t="shared" si="8"/>
        <v>0</v>
      </c>
      <c r="X37" s="7"/>
      <c r="Y37" s="38" t="str">
        <f t="shared" si="9"/>
        <v/>
      </c>
      <c r="Z37" s="38" t="str">
        <f t="shared" ref="Z37:AF37" si="50">IF(Q37=0," ",Q37)</f>
        <v> </v>
      </c>
      <c r="AA37" s="38" t="str">
        <f t="shared" si="50"/>
        <v> </v>
      </c>
      <c r="AB37" s="38" t="str">
        <f t="shared" si="50"/>
        <v> </v>
      </c>
      <c r="AC37" s="38" t="str">
        <f t="shared" si="50"/>
        <v> </v>
      </c>
      <c r="AD37" s="38" t="str">
        <f t="shared" si="50"/>
        <v> </v>
      </c>
      <c r="AE37" s="38" t="str">
        <f t="shared" si="50"/>
        <v> </v>
      </c>
      <c r="AF37" s="38" t="str">
        <f t="shared" si="50"/>
        <v> </v>
      </c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</row>
    <row r="38" ht="25.5" customHeight="1">
      <c r="A38" s="34">
        <v>79.0</v>
      </c>
      <c r="B38" s="32">
        <v>79.0</v>
      </c>
      <c r="C38" s="32">
        <v>26.0</v>
      </c>
      <c r="D38" s="33">
        <v>14.0</v>
      </c>
      <c r="E38" s="32" t="s">
        <v>237</v>
      </c>
      <c r="F38" s="32" t="s">
        <v>238</v>
      </c>
      <c r="G38" s="34" t="s">
        <v>239</v>
      </c>
      <c r="H38" s="32" t="s">
        <v>20</v>
      </c>
      <c r="I38" s="32" t="s">
        <v>225</v>
      </c>
      <c r="J38" s="32" t="s">
        <v>240</v>
      </c>
      <c r="K38" s="32" t="s">
        <v>241</v>
      </c>
      <c r="L38" s="17"/>
      <c r="M38" s="56" t="s">
        <v>242</v>
      </c>
      <c r="N38" s="6" t="s">
        <v>243</v>
      </c>
      <c r="O38" s="6"/>
      <c r="P38" s="6"/>
      <c r="Q38" s="6"/>
      <c r="R38" s="44">
        <f t="shared" si="3"/>
        <v>0</v>
      </c>
      <c r="S38" s="45">
        <f t="shared" si="4"/>
        <v>0</v>
      </c>
      <c r="T38" s="44">
        <f t="shared" si="5"/>
        <v>0</v>
      </c>
      <c r="U38" s="44">
        <f t="shared" si="6"/>
        <v>0</v>
      </c>
      <c r="V38" s="44">
        <f t="shared" si="7"/>
        <v>0</v>
      </c>
      <c r="W38" s="44">
        <f t="shared" si="8"/>
        <v>0</v>
      </c>
      <c r="X38" s="7"/>
      <c r="Y38" s="38" t="str">
        <f t="shared" si="9"/>
        <v/>
      </c>
      <c r="Z38" s="38" t="str">
        <f t="shared" ref="Z38:AF38" si="51">IF(Q38=0," ",Q38)</f>
        <v> </v>
      </c>
      <c r="AA38" s="38" t="str">
        <f t="shared" si="51"/>
        <v> </v>
      </c>
      <c r="AB38" s="38" t="str">
        <f t="shared" si="51"/>
        <v> </v>
      </c>
      <c r="AC38" s="38" t="str">
        <f t="shared" si="51"/>
        <v> </v>
      </c>
      <c r="AD38" s="38" t="str">
        <f t="shared" si="51"/>
        <v> </v>
      </c>
      <c r="AE38" s="38" t="str">
        <f t="shared" si="51"/>
        <v> </v>
      </c>
      <c r="AF38" s="38" t="str">
        <f t="shared" si="51"/>
        <v> </v>
      </c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</row>
    <row r="39" ht="25.5" customHeight="1">
      <c r="A39" s="34">
        <v>79.0</v>
      </c>
      <c r="B39" s="32">
        <v>79.0</v>
      </c>
      <c r="C39" s="32">
        <v>26.0</v>
      </c>
      <c r="D39" s="33">
        <v>29.0</v>
      </c>
      <c r="E39" s="32" t="s">
        <v>244</v>
      </c>
      <c r="F39" s="32" t="s">
        <v>245</v>
      </c>
      <c r="G39" s="34" t="s">
        <v>246</v>
      </c>
      <c r="H39" s="32" t="s">
        <v>63</v>
      </c>
      <c r="I39" s="32" t="s">
        <v>225</v>
      </c>
      <c r="J39" s="32" t="s">
        <v>247</v>
      </c>
      <c r="K39" s="32" t="s">
        <v>241</v>
      </c>
      <c r="L39" s="17"/>
      <c r="M39" s="56" t="s">
        <v>248</v>
      </c>
      <c r="N39" s="6" t="s">
        <v>249</v>
      </c>
      <c r="O39" s="6"/>
      <c r="P39" s="6"/>
      <c r="Q39" s="6"/>
      <c r="R39" s="44">
        <f t="shared" si="3"/>
        <v>0</v>
      </c>
      <c r="S39" s="45">
        <f t="shared" si="4"/>
        <v>0</v>
      </c>
      <c r="T39" s="44">
        <f t="shared" si="5"/>
        <v>0</v>
      </c>
      <c r="U39" s="44">
        <f t="shared" si="6"/>
        <v>0</v>
      </c>
      <c r="V39" s="44">
        <f t="shared" si="7"/>
        <v>0</v>
      </c>
      <c r="W39" s="44">
        <f t="shared" si="8"/>
        <v>0</v>
      </c>
      <c r="X39" s="7">
        <f>SUM(Q7:T38)</f>
        <v>0</v>
      </c>
      <c r="Y39" s="38" t="str">
        <f t="shared" si="9"/>
        <v/>
      </c>
      <c r="Z39" s="38" t="str">
        <f t="shared" ref="Z39:AF39" si="52">IF(Q39=0," ",Q39)</f>
        <v> </v>
      </c>
      <c r="AA39" s="38" t="str">
        <f t="shared" si="52"/>
        <v> </v>
      </c>
      <c r="AB39" s="38" t="str">
        <f t="shared" si="52"/>
        <v> </v>
      </c>
      <c r="AC39" s="38" t="str">
        <f t="shared" si="52"/>
        <v> </v>
      </c>
      <c r="AD39" s="38" t="str">
        <f t="shared" si="52"/>
        <v> </v>
      </c>
      <c r="AE39" s="38" t="str">
        <f t="shared" si="52"/>
        <v> </v>
      </c>
      <c r="AF39" s="38" t="str">
        <f t="shared" si="52"/>
        <v> </v>
      </c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</row>
    <row r="40" ht="25.5" customHeight="1">
      <c r="A40" s="34">
        <v>79.0</v>
      </c>
      <c r="B40" s="32">
        <v>79.0</v>
      </c>
      <c r="C40" s="32">
        <v>26.0</v>
      </c>
      <c r="D40" s="33">
        <v>28.0</v>
      </c>
      <c r="E40" s="32" t="s">
        <v>250</v>
      </c>
      <c r="F40" s="32" t="s">
        <v>251</v>
      </c>
      <c r="G40" s="34" t="s">
        <v>252</v>
      </c>
      <c r="H40" s="32" t="s">
        <v>20</v>
      </c>
      <c r="I40" s="32" t="s">
        <v>225</v>
      </c>
      <c r="J40" s="32" t="s">
        <v>253</v>
      </c>
      <c r="K40" s="32" t="s">
        <v>241</v>
      </c>
      <c r="L40" s="17"/>
      <c r="M40" s="56" t="s">
        <v>254</v>
      </c>
      <c r="N40" s="6" t="s">
        <v>255</v>
      </c>
      <c r="O40" s="6"/>
      <c r="P40" s="6"/>
      <c r="Q40" s="6"/>
      <c r="R40" s="44">
        <f t="shared" si="3"/>
        <v>0</v>
      </c>
      <c r="S40" s="45">
        <f t="shared" si="4"/>
        <v>0</v>
      </c>
      <c r="T40" s="44">
        <f t="shared" si="5"/>
        <v>0</v>
      </c>
      <c r="U40" s="44">
        <f t="shared" si="6"/>
        <v>0</v>
      </c>
      <c r="V40" s="44">
        <f t="shared" si="7"/>
        <v>0</v>
      </c>
      <c r="W40" s="44">
        <f t="shared" si="8"/>
        <v>0</v>
      </c>
      <c r="X40" s="7"/>
      <c r="Y40" s="38" t="str">
        <f t="shared" si="9"/>
        <v/>
      </c>
      <c r="Z40" s="38" t="str">
        <f t="shared" ref="Z40:AF40" si="53">IF(Q40=0," ",Q40)</f>
        <v> </v>
      </c>
      <c r="AA40" s="38" t="str">
        <f t="shared" si="53"/>
        <v> </v>
      </c>
      <c r="AB40" s="38" t="str">
        <f t="shared" si="53"/>
        <v> </v>
      </c>
      <c r="AC40" s="38" t="str">
        <f t="shared" si="53"/>
        <v> </v>
      </c>
      <c r="AD40" s="38" t="str">
        <f t="shared" si="53"/>
        <v> </v>
      </c>
      <c r="AE40" s="38" t="str">
        <f t="shared" si="53"/>
        <v> </v>
      </c>
      <c r="AF40" s="38" t="str">
        <f t="shared" si="53"/>
        <v> </v>
      </c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</row>
    <row r="41" ht="25.5" customHeight="1">
      <c r="A41" s="34">
        <v>79.0</v>
      </c>
      <c r="B41" s="32">
        <v>79.0</v>
      </c>
      <c r="C41" s="32">
        <v>26.0</v>
      </c>
      <c r="D41" s="33">
        <v>31.0</v>
      </c>
      <c r="E41" s="32" t="s">
        <v>256</v>
      </c>
      <c r="F41" s="32" t="s">
        <v>257</v>
      </c>
      <c r="G41" s="34" t="s">
        <v>258</v>
      </c>
      <c r="H41" s="32" t="s">
        <v>63</v>
      </c>
      <c r="I41" s="32" t="s">
        <v>225</v>
      </c>
      <c r="J41" s="32" t="s">
        <v>259</v>
      </c>
      <c r="K41" s="32" t="s">
        <v>241</v>
      </c>
      <c r="L41" s="17"/>
      <c r="M41" s="56" t="s">
        <v>260</v>
      </c>
      <c r="N41" s="6" t="s">
        <v>261</v>
      </c>
      <c r="O41" s="6"/>
      <c r="P41" s="6"/>
      <c r="Q41" s="6"/>
      <c r="R41" s="44">
        <f t="shared" si="3"/>
        <v>0</v>
      </c>
      <c r="S41" s="45">
        <f t="shared" si="4"/>
        <v>0</v>
      </c>
      <c r="T41" s="44">
        <f t="shared" si="5"/>
        <v>0</v>
      </c>
      <c r="U41" s="44">
        <f t="shared" si="6"/>
        <v>0</v>
      </c>
      <c r="V41" s="44">
        <f t="shared" si="7"/>
        <v>0</v>
      </c>
      <c r="W41" s="44">
        <f t="shared" si="8"/>
        <v>0</v>
      </c>
      <c r="X41" s="7"/>
      <c r="Y41" s="38" t="str">
        <f t="shared" si="9"/>
        <v/>
      </c>
      <c r="Z41" s="38" t="str">
        <f t="shared" ref="Z41:AF41" si="54">IF(Q41=0," ",Q41)</f>
        <v> </v>
      </c>
      <c r="AA41" s="38" t="str">
        <f t="shared" si="54"/>
        <v> </v>
      </c>
      <c r="AB41" s="38" t="str">
        <f t="shared" si="54"/>
        <v> </v>
      </c>
      <c r="AC41" s="38" t="str">
        <f t="shared" si="54"/>
        <v> </v>
      </c>
      <c r="AD41" s="38" t="str">
        <f t="shared" si="54"/>
        <v> </v>
      </c>
      <c r="AE41" s="38" t="str">
        <f t="shared" si="54"/>
        <v> </v>
      </c>
      <c r="AF41" s="38" t="str">
        <f t="shared" si="54"/>
        <v> </v>
      </c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</row>
    <row r="42" ht="25.5" customHeight="1">
      <c r="A42" s="34">
        <v>79.0</v>
      </c>
      <c r="B42" s="32">
        <v>79.0</v>
      </c>
      <c r="C42" s="32">
        <v>20.0</v>
      </c>
      <c r="D42" s="33">
        <v>40.0</v>
      </c>
      <c r="E42" s="32" t="s">
        <v>262</v>
      </c>
      <c r="F42" s="32" t="s">
        <v>263</v>
      </c>
      <c r="G42" s="34" t="s">
        <v>264</v>
      </c>
      <c r="H42" s="32" t="s">
        <v>20</v>
      </c>
      <c r="I42" s="32" t="s">
        <v>225</v>
      </c>
      <c r="J42" s="32" t="s">
        <v>265</v>
      </c>
      <c r="K42" s="32" t="s">
        <v>266</v>
      </c>
      <c r="L42" s="17"/>
      <c r="M42" s="56" t="s">
        <v>267</v>
      </c>
      <c r="N42" s="6" t="s">
        <v>268</v>
      </c>
      <c r="O42" s="6"/>
      <c r="P42" s="6"/>
      <c r="Q42" s="6"/>
      <c r="R42" s="44">
        <f t="shared" si="3"/>
        <v>0</v>
      </c>
      <c r="S42" s="45">
        <f t="shared" si="4"/>
        <v>0</v>
      </c>
      <c r="T42" s="44">
        <f t="shared" si="5"/>
        <v>0</v>
      </c>
      <c r="U42" s="44">
        <f t="shared" si="6"/>
        <v>0</v>
      </c>
      <c r="V42" s="44">
        <f t="shared" si="7"/>
        <v>0</v>
      </c>
      <c r="W42" s="44">
        <f t="shared" si="8"/>
        <v>0</v>
      </c>
      <c r="X42" s="7"/>
      <c r="Y42" s="38" t="str">
        <f t="shared" si="9"/>
        <v/>
      </c>
      <c r="Z42" s="38" t="str">
        <f t="shared" ref="Z42:AF42" si="55">IF(Q42=0," ",Q42)</f>
        <v> </v>
      </c>
      <c r="AA42" s="38" t="str">
        <f t="shared" si="55"/>
        <v> </v>
      </c>
      <c r="AB42" s="38" t="str">
        <f t="shared" si="55"/>
        <v> </v>
      </c>
      <c r="AC42" s="38" t="str">
        <f t="shared" si="55"/>
        <v> </v>
      </c>
      <c r="AD42" s="38" t="str">
        <f t="shared" si="55"/>
        <v> </v>
      </c>
      <c r="AE42" s="38" t="str">
        <f t="shared" si="55"/>
        <v> </v>
      </c>
      <c r="AF42" s="38" t="str">
        <f t="shared" si="55"/>
        <v> </v>
      </c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</row>
    <row r="43" ht="25.5" customHeight="1">
      <c r="A43" s="34">
        <v>79.0</v>
      </c>
      <c r="B43" s="32">
        <v>79.0</v>
      </c>
      <c r="C43" s="32">
        <v>20.0</v>
      </c>
      <c r="D43" s="33">
        <v>41.0</v>
      </c>
      <c r="E43" s="32" t="s">
        <v>269</v>
      </c>
      <c r="F43" s="32" t="s">
        <v>270</v>
      </c>
      <c r="G43" s="34" t="s">
        <v>271</v>
      </c>
      <c r="H43" s="32" t="s">
        <v>20</v>
      </c>
      <c r="I43" s="32" t="s">
        <v>225</v>
      </c>
      <c r="J43" s="32" t="s">
        <v>272</v>
      </c>
      <c r="K43" s="32" t="s">
        <v>266</v>
      </c>
      <c r="L43" s="17"/>
      <c r="M43" s="56" t="s">
        <v>273</v>
      </c>
      <c r="N43" s="6" t="s">
        <v>274</v>
      </c>
      <c r="O43" s="6"/>
      <c r="P43" s="6"/>
      <c r="Q43" s="6"/>
      <c r="R43" s="44">
        <f t="shared" si="3"/>
        <v>0</v>
      </c>
      <c r="S43" s="45">
        <f t="shared" si="4"/>
        <v>0</v>
      </c>
      <c r="T43" s="44">
        <f t="shared" si="5"/>
        <v>0</v>
      </c>
      <c r="U43" s="44">
        <f t="shared" si="6"/>
        <v>0</v>
      </c>
      <c r="V43" s="44">
        <f t="shared" si="7"/>
        <v>0</v>
      </c>
      <c r="W43" s="44">
        <f t="shared" si="8"/>
        <v>0</v>
      </c>
      <c r="X43" s="7"/>
      <c r="Y43" s="38" t="str">
        <f t="shared" si="9"/>
        <v/>
      </c>
      <c r="Z43" s="38" t="str">
        <f t="shared" ref="Z43:AF43" si="56">IF(Q43=0," ",Q43)</f>
        <v> </v>
      </c>
      <c r="AA43" s="38" t="str">
        <f t="shared" si="56"/>
        <v> </v>
      </c>
      <c r="AB43" s="38" t="str">
        <f t="shared" si="56"/>
        <v> </v>
      </c>
      <c r="AC43" s="38" t="str">
        <f t="shared" si="56"/>
        <v> </v>
      </c>
      <c r="AD43" s="38" t="str">
        <f t="shared" si="56"/>
        <v> </v>
      </c>
      <c r="AE43" s="38" t="str">
        <f t="shared" si="56"/>
        <v> </v>
      </c>
      <c r="AF43" s="38" t="str">
        <f t="shared" si="56"/>
        <v> </v>
      </c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</row>
    <row r="44" ht="25.5" customHeight="1">
      <c r="A44" s="34">
        <v>79.0</v>
      </c>
      <c r="B44" s="32">
        <v>79.0</v>
      </c>
      <c r="C44" s="32">
        <v>28.0</v>
      </c>
      <c r="D44" s="33">
        <v>12.0</v>
      </c>
      <c r="E44" s="32" t="s">
        <v>275</v>
      </c>
      <c r="F44" s="32" t="s">
        <v>276</v>
      </c>
      <c r="G44" s="34" t="s">
        <v>277</v>
      </c>
      <c r="H44" s="32" t="s">
        <v>20</v>
      </c>
      <c r="I44" s="32" t="s">
        <v>278</v>
      </c>
      <c r="J44" s="32" t="s">
        <v>279</v>
      </c>
      <c r="K44" s="32" t="s">
        <v>280</v>
      </c>
      <c r="L44" s="17"/>
      <c r="M44" s="56" t="s">
        <v>281</v>
      </c>
      <c r="N44" s="6" t="s">
        <v>282</v>
      </c>
      <c r="O44" s="6"/>
      <c r="P44" s="6"/>
      <c r="Q44" s="6"/>
      <c r="R44" s="44">
        <f t="shared" si="3"/>
        <v>0</v>
      </c>
      <c r="S44" s="45">
        <f t="shared" si="4"/>
        <v>0</v>
      </c>
      <c r="T44" s="44">
        <f t="shared" si="5"/>
        <v>0</v>
      </c>
      <c r="U44" s="44">
        <f t="shared" si="6"/>
        <v>0</v>
      </c>
      <c r="V44" s="44">
        <f t="shared" si="7"/>
        <v>0</v>
      </c>
      <c r="W44" s="44">
        <f t="shared" si="8"/>
        <v>0</v>
      </c>
      <c r="X44" s="7"/>
      <c r="Y44" s="38" t="str">
        <f t="shared" si="9"/>
        <v/>
      </c>
      <c r="Z44" s="38" t="str">
        <f t="shared" ref="Z44:AF44" si="57">IF(Q44=0," ",Q44)</f>
        <v> </v>
      </c>
      <c r="AA44" s="38" t="str">
        <f t="shared" si="57"/>
        <v> </v>
      </c>
      <c r="AB44" s="38" t="str">
        <f t="shared" si="57"/>
        <v> </v>
      </c>
      <c r="AC44" s="38" t="str">
        <f t="shared" si="57"/>
        <v> </v>
      </c>
      <c r="AD44" s="38" t="str">
        <f t="shared" si="57"/>
        <v> </v>
      </c>
      <c r="AE44" s="38" t="str">
        <f t="shared" si="57"/>
        <v> </v>
      </c>
      <c r="AF44" s="38" t="str">
        <f t="shared" si="57"/>
        <v> </v>
      </c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</row>
    <row r="45" ht="25.5" customHeight="1">
      <c r="A45" s="34">
        <v>79.0</v>
      </c>
      <c r="B45" s="32">
        <v>79.0</v>
      </c>
      <c r="C45" s="32">
        <v>28.0</v>
      </c>
      <c r="D45" s="33">
        <v>23.0</v>
      </c>
      <c r="E45" s="32" t="s">
        <v>283</v>
      </c>
      <c r="F45" s="32" t="s">
        <v>284</v>
      </c>
      <c r="G45" s="34" t="s">
        <v>285</v>
      </c>
      <c r="H45" s="32" t="s">
        <v>63</v>
      </c>
      <c r="I45" s="32" t="s">
        <v>278</v>
      </c>
      <c r="J45" s="32" t="s">
        <v>286</v>
      </c>
      <c r="K45" s="32" t="s">
        <v>280</v>
      </c>
      <c r="L45" s="17"/>
      <c r="M45" s="56" t="s">
        <v>287</v>
      </c>
      <c r="N45" s="6" t="s">
        <v>288</v>
      </c>
      <c r="O45" s="6"/>
      <c r="P45" s="6"/>
      <c r="Q45" s="6"/>
      <c r="R45" s="44">
        <f t="shared" si="3"/>
        <v>0</v>
      </c>
      <c r="S45" s="45">
        <f t="shared" si="4"/>
        <v>0</v>
      </c>
      <c r="T45" s="44">
        <f t="shared" si="5"/>
        <v>0</v>
      </c>
      <c r="U45" s="44">
        <f t="shared" si="6"/>
        <v>0</v>
      </c>
      <c r="V45" s="44">
        <f t="shared" si="7"/>
        <v>0</v>
      </c>
      <c r="W45" s="44">
        <f t="shared" si="8"/>
        <v>0</v>
      </c>
      <c r="X45" s="7"/>
      <c r="Y45" s="38" t="str">
        <f t="shared" si="9"/>
        <v/>
      </c>
      <c r="Z45" s="38" t="str">
        <f t="shared" ref="Z45:AF45" si="58">IF(Q45=0," ",Q45)</f>
        <v> </v>
      </c>
      <c r="AA45" s="38" t="str">
        <f t="shared" si="58"/>
        <v> </v>
      </c>
      <c r="AB45" s="38" t="str">
        <f t="shared" si="58"/>
        <v> </v>
      </c>
      <c r="AC45" s="38" t="str">
        <f t="shared" si="58"/>
        <v> </v>
      </c>
      <c r="AD45" s="38" t="str">
        <f t="shared" si="58"/>
        <v> </v>
      </c>
      <c r="AE45" s="38" t="str">
        <f t="shared" si="58"/>
        <v> </v>
      </c>
      <c r="AF45" s="38" t="str">
        <f t="shared" si="58"/>
        <v> </v>
      </c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</row>
    <row r="46" ht="25.5" customHeight="1">
      <c r="A46" s="34">
        <v>79.0</v>
      </c>
      <c r="B46" s="32">
        <v>79.0</v>
      </c>
      <c r="C46" s="32">
        <v>9.0</v>
      </c>
      <c r="D46" s="33">
        <v>5.0</v>
      </c>
      <c r="E46" s="32" t="s">
        <v>289</v>
      </c>
      <c r="F46" s="32" t="s">
        <v>290</v>
      </c>
      <c r="G46" s="34" t="s">
        <v>291</v>
      </c>
      <c r="H46" s="32" t="s">
        <v>50</v>
      </c>
      <c r="I46" s="17" t="s">
        <v>278</v>
      </c>
      <c r="J46" s="32" t="s">
        <v>292</v>
      </c>
      <c r="K46" s="32" t="s">
        <v>293</v>
      </c>
      <c r="L46" s="17"/>
      <c r="M46" s="56" t="s">
        <v>294</v>
      </c>
      <c r="N46" s="6" t="s">
        <v>295</v>
      </c>
      <c r="O46" s="6"/>
      <c r="P46" s="6"/>
      <c r="Q46" s="6"/>
      <c r="R46" s="44">
        <f t="shared" si="3"/>
        <v>0</v>
      </c>
      <c r="S46" s="45">
        <f t="shared" si="4"/>
        <v>0</v>
      </c>
      <c r="T46" s="44">
        <f t="shared" si="5"/>
        <v>0</v>
      </c>
      <c r="U46" s="44">
        <f t="shared" si="6"/>
        <v>0</v>
      </c>
      <c r="V46" s="44">
        <f t="shared" si="7"/>
        <v>0</v>
      </c>
      <c r="W46" s="44">
        <f t="shared" si="8"/>
        <v>0</v>
      </c>
      <c r="X46" s="7"/>
      <c r="Y46" s="38" t="str">
        <f t="shared" si="9"/>
        <v/>
      </c>
      <c r="Z46" s="38" t="str">
        <f t="shared" ref="Z46:AF46" si="59">IF(Q46=0," ",Q46)</f>
        <v> </v>
      </c>
      <c r="AA46" s="38" t="str">
        <f t="shared" si="59"/>
        <v> </v>
      </c>
      <c r="AB46" s="38" t="str">
        <f t="shared" si="59"/>
        <v> </v>
      </c>
      <c r="AC46" s="38" t="str">
        <f t="shared" si="59"/>
        <v> </v>
      </c>
      <c r="AD46" s="38" t="str">
        <f t="shared" si="59"/>
        <v> </v>
      </c>
      <c r="AE46" s="38" t="str">
        <f t="shared" si="59"/>
        <v> </v>
      </c>
      <c r="AF46" s="38" t="str">
        <f t="shared" si="59"/>
        <v> </v>
      </c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</row>
    <row r="47" ht="25.5" customHeight="1">
      <c r="A47" s="34">
        <v>79.0</v>
      </c>
      <c r="B47" s="32">
        <v>79.0</v>
      </c>
      <c r="C47" s="32">
        <v>9.0</v>
      </c>
      <c r="D47" s="33">
        <v>34.0</v>
      </c>
      <c r="E47" s="32" t="s">
        <v>296</v>
      </c>
      <c r="F47" s="32" t="s">
        <v>297</v>
      </c>
      <c r="G47" s="34" t="s">
        <v>298</v>
      </c>
      <c r="H47" s="32" t="s">
        <v>20</v>
      </c>
      <c r="I47" s="32" t="s">
        <v>278</v>
      </c>
      <c r="J47" s="32" t="s">
        <v>299</v>
      </c>
      <c r="K47" s="32" t="s">
        <v>293</v>
      </c>
      <c r="L47" s="17"/>
      <c r="M47" s="56" t="s">
        <v>300</v>
      </c>
      <c r="N47" s="6" t="s">
        <v>301</v>
      </c>
      <c r="O47" s="6"/>
      <c r="P47" s="6"/>
      <c r="Q47" s="6"/>
      <c r="R47" s="44">
        <f t="shared" si="3"/>
        <v>0</v>
      </c>
      <c r="S47" s="45">
        <f t="shared" si="4"/>
        <v>0</v>
      </c>
      <c r="T47" s="44">
        <f t="shared" si="5"/>
        <v>0</v>
      </c>
      <c r="U47" s="44">
        <f t="shared" si="6"/>
        <v>0</v>
      </c>
      <c r="V47" s="44">
        <f t="shared" si="7"/>
        <v>0</v>
      </c>
      <c r="W47" s="44">
        <f t="shared" si="8"/>
        <v>0</v>
      </c>
      <c r="X47" s="7"/>
      <c r="Y47" s="38" t="str">
        <f t="shared" si="9"/>
        <v/>
      </c>
      <c r="Z47" s="38" t="str">
        <f t="shared" ref="Z47:AF47" si="60">IF(Q47=0," ",Q47)</f>
        <v> </v>
      </c>
      <c r="AA47" s="38" t="str">
        <f t="shared" si="60"/>
        <v> </v>
      </c>
      <c r="AB47" s="38" t="str">
        <f t="shared" si="60"/>
        <v> </v>
      </c>
      <c r="AC47" s="38" t="str">
        <f t="shared" si="60"/>
        <v> </v>
      </c>
      <c r="AD47" s="38" t="str">
        <f t="shared" si="60"/>
        <v> </v>
      </c>
      <c r="AE47" s="38" t="str">
        <f t="shared" si="60"/>
        <v> </v>
      </c>
      <c r="AF47" s="38" t="str">
        <f t="shared" si="60"/>
        <v> </v>
      </c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</row>
    <row r="48" ht="25.5" customHeight="1">
      <c r="A48" s="34"/>
      <c r="B48" s="17"/>
      <c r="C48" s="32"/>
      <c r="D48" s="33"/>
      <c r="E48" s="59"/>
      <c r="F48" s="17"/>
      <c r="G48" s="34"/>
      <c r="H48" s="17"/>
      <c r="I48" s="17"/>
      <c r="J48" s="17"/>
      <c r="K48" s="17"/>
      <c r="L48" s="17"/>
      <c r="M48" s="60"/>
      <c r="N48" s="6" t="s">
        <v>302</v>
      </c>
      <c r="O48" s="6"/>
      <c r="P48" s="6"/>
      <c r="Q48" s="6"/>
      <c r="R48" s="44">
        <f t="shared" si="3"/>
        <v>0</v>
      </c>
      <c r="S48" s="45">
        <f t="shared" si="4"/>
        <v>0</v>
      </c>
      <c r="T48" s="44">
        <f t="shared" si="5"/>
        <v>0</v>
      </c>
      <c r="U48" s="44">
        <f t="shared" si="6"/>
        <v>0</v>
      </c>
      <c r="V48" s="44">
        <f t="shared" si="7"/>
        <v>0</v>
      </c>
      <c r="W48" s="44">
        <f t="shared" si="8"/>
        <v>0</v>
      </c>
      <c r="X48" s="7"/>
      <c r="Y48" s="38" t="str">
        <f t="shared" si="9"/>
        <v/>
      </c>
      <c r="Z48" s="38" t="str">
        <f t="shared" ref="Z48:AF48" si="61">IF(Q48=0," ",Q48)</f>
        <v> </v>
      </c>
      <c r="AA48" s="38" t="str">
        <f t="shared" si="61"/>
        <v> </v>
      </c>
      <c r="AB48" s="38" t="str">
        <f t="shared" si="61"/>
        <v> </v>
      </c>
      <c r="AC48" s="38" t="str">
        <f t="shared" si="61"/>
        <v> </v>
      </c>
      <c r="AD48" s="38" t="str">
        <f t="shared" si="61"/>
        <v> </v>
      </c>
      <c r="AE48" s="38" t="str">
        <f t="shared" si="61"/>
        <v> </v>
      </c>
      <c r="AF48" s="38" t="str">
        <f t="shared" si="61"/>
        <v> </v>
      </c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</row>
    <row r="49" ht="25.5" customHeight="1">
      <c r="A49" s="34"/>
      <c r="B49" s="17"/>
      <c r="C49" s="32"/>
      <c r="D49" s="33"/>
      <c r="E49" s="59"/>
      <c r="F49" s="17"/>
      <c r="G49" s="34"/>
      <c r="H49" s="17"/>
      <c r="I49" s="17"/>
      <c r="J49" s="17"/>
      <c r="K49" s="17"/>
      <c r="L49" s="17"/>
      <c r="M49" s="60"/>
      <c r="N49" s="6" t="s">
        <v>302</v>
      </c>
      <c r="O49" s="6"/>
      <c r="P49" s="6"/>
      <c r="Q49" s="6"/>
      <c r="R49" s="44">
        <f t="shared" si="3"/>
        <v>0</v>
      </c>
      <c r="S49" s="45">
        <f t="shared" si="4"/>
        <v>0</v>
      </c>
      <c r="T49" s="44">
        <f t="shared" si="5"/>
        <v>0</v>
      </c>
      <c r="U49" s="44">
        <f t="shared" si="6"/>
        <v>0</v>
      </c>
      <c r="V49" s="44">
        <f t="shared" si="7"/>
        <v>0</v>
      </c>
      <c r="W49" s="44">
        <f t="shared" si="8"/>
        <v>0</v>
      </c>
      <c r="X49" s="7"/>
      <c r="Y49" s="38" t="str">
        <f t="shared" si="9"/>
        <v/>
      </c>
      <c r="Z49" s="38" t="str">
        <f t="shared" ref="Z49:AF49" si="62">IF(Q49=0," ",Q49)</f>
        <v> </v>
      </c>
      <c r="AA49" s="38" t="str">
        <f t="shared" si="62"/>
        <v> </v>
      </c>
      <c r="AB49" s="38" t="str">
        <f t="shared" si="62"/>
        <v> </v>
      </c>
      <c r="AC49" s="38" t="str">
        <f t="shared" si="62"/>
        <v> </v>
      </c>
      <c r="AD49" s="38" t="str">
        <f t="shared" si="62"/>
        <v> </v>
      </c>
      <c r="AE49" s="38" t="str">
        <f t="shared" si="62"/>
        <v> </v>
      </c>
      <c r="AF49" s="38" t="str">
        <f t="shared" si="62"/>
        <v> </v>
      </c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</row>
    <row r="50" ht="25.5" customHeight="1">
      <c r="A50" s="34"/>
      <c r="B50" s="17"/>
      <c r="C50" s="32"/>
      <c r="D50" s="33"/>
      <c r="E50" s="59"/>
      <c r="F50" s="17"/>
      <c r="G50" s="34"/>
      <c r="H50" s="17"/>
      <c r="I50" s="17"/>
      <c r="J50" s="17"/>
      <c r="K50" s="17"/>
      <c r="L50" s="17"/>
      <c r="M50" s="60"/>
      <c r="N50" s="6" t="s">
        <v>302</v>
      </c>
      <c r="O50" s="6"/>
      <c r="P50" s="6"/>
      <c r="Q50" s="6"/>
      <c r="R50" s="44">
        <f t="shared" si="3"/>
        <v>0</v>
      </c>
      <c r="S50" s="45">
        <f t="shared" si="4"/>
        <v>0</v>
      </c>
      <c r="T50" s="44">
        <f t="shared" si="5"/>
        <v>0</v>
      </c>
      <c r="U50" s="44">
        <f t="shared" si="6"/>
        <v>0</v>
      </c>
      <c r="V50" s="44">
        <f t="shared" si="7"/>
        <v>0</v>
      </c>
      <c r="W50" s="44">
        <f t="shared" si="8"/>
        <v>0</v>
      </c>
      <c r="X50" s="7"/>
      <c r="Y50" s="38" t="str">
        <f t="shared" si="9"/>
        <v/>
      </c>
      <c r="Z50" s="38" t="str">
        <f t="shared" ref="Z50:AF50" si="63">IF(Q50=0," ",Q50)</f>
        <v> </v>
      </c>
      <c r="AA50" s="38" t="str">
        <f t="shared" si="63"/>
        <v> </v>
      </c>
      <c r="AB50" s="38" t="str">
        <f t="shared" si="63"/>
        <v> </v>
      </c>
      <c r="AC50" s="38" t="str">
        <f t="shared" si="63"/>
        <v> </v>
      </c>
      <c r="AD50" s="38" t="str">
        <f t="shared" si="63"/>
        <v> </v>
      </c>
      <c r="AE50" s="38" t="str">
        <f t="shared" si="63"/>
        <v> </v>
      </c>
      <c r="AF50" s="38" t="str">
        <f t="shared" si="63"/>
        <v> </v>
      </c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</row>
    <row r="51" ht="25.5" customHeight="1">
      <c r="A51" s="34"/>
      <c r="B51" s="17"/>
      <c r="C51" s="32"/>
      <c r="D51" s="33"/>
      <c r="E51" s="59"/>
      <c r="F51" s="17"/>
      <c r="G51" s="34"/>
      <c r="H51" s="17"/>
      <c r="I51" s="17"/>
      <c r="J51" s="17"/>
      <c r="K51" s="17"/>
      <c r="L51" s="17"/>
      <c r="M51" s="60"/>
      <c r="N51" s="6" t="s">
        <v>302</v>
      </c>
      <c r="O51" s="6"/>
      <c r="P51" s="6"/>
      <c r="Q51" s="6"/>
      <c r="R51" s="44">
        <f t="shared" si="3"/>
        <v>0</v>
      </c>
      <c r="S51" s="45">
        <f t="shared" si="4"/>
        <v>0</v>
      </c>
      <c r="T51" s="44">
        <f t="shared" si="5"/>
        <v>0</v>
      </c>
      <c r="U51" s="44">
        <f t="shared" si="6"/>
        <v>0</v>
      </c>
      <c r="V51" s="44">
        <f t="shared" si="7"/>
        <v>0</v>
      </c>
      <c r="W51" s="44">
        <f t="shared" si="8"/>
        <v>0</v>
      </c>
      <c r="X51" s="7"/>
      <c r="Y51" s="38" t="str">
        <f t="shared" si="9"/>
        <v/>
      </c>
      <c r="Z51" s="38" t="str">
        <f t="shared" ref="Z51:AF51" si="64">IF(Q51=0," ",Q51)</f>
        <v> </v>
      </c>
      <c r="AA51" s="38" t="str">
        <f t="shared" si="64"/>
        <v> </v>
      </c>
      <c r="AB51" s="38" t="str">
        <f t="shared" si="64"/>
        <v> </v>
      </c>
      <c r="AC51" s="38" t="str">
        <f t="shared" si="64"/>
        <v> </v>
      </c>
      <c r="AD51" s="38" t="str">
        <f t="shared" si="64"/>
        <v> </v>
      </c>
      <c r="AE51" s="38" t="str">
        <f t="shared" si="64"/>
        <v> </v>
      </c>
      <c r="AF51" s="38" t="str">
        <f t="shared" si="64"/>
        <v> </v>
      </c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</row>
    <row r="52" ht="25.5" customHeight="1">
      <c r="A52" s="34"/>
      <c r="B52" s="17"/>
      <c r="C52" s="32"/>
      <c r="D52" s="33"/>
      <c r="E52" s="59"/>
      <c r="F52" s="17"/>
      <c r="G52" s="34"/>
      <c r="H52" s="17"/>
      <c r="I52" s="17"/>
      <c r="J52" s="17"/>
      <c r="K52" s="17"/>
      <c r="L52" s="17"/>
      <c r="M52" s="60"/>
      <c r="N52" s="6" t="s">
        <v>302</v>
      </c>
      <c r="O52" s="6"/>
      <c r="P52" s="6"/>
      <c r="Q52" s="6"/>
      <c r="R52" s="44">
        <f t="shared" si="3"/>
        <v>0</v>
      </c>
      <c r="S52" s="45">
        <f t="shared" si="4"/>
        <v>0</v>
      </c>
      <c r="T52" s="44">
        <f t="shared" si="5"/>
        <v>0</v>
      </c>
      <c r="U52" s="44">
        <f t="shared" si="6"/>
        <v>0</v>
      </c>
      <c r="V52" s="44">
        <f t="shared" si="7"/>
        <v>0</v>
      </c>
      <c r="W52" s="44">
        <f t="shared" si="8"/>
        <v>0</v>
      </c>
      <c r="X52" s="7"/>
      <c r="Y52" s="38" t="str">
        <f t="shared" si="9"/>
        <v/>
      </c>
      <c r="Z52" s="38" t="str">
        <f t="shared" ref="Z52:AF52" si="65">IF(Q52=0," ",Q52)</f>
        <v> </v>
      </c>
      <c r="AA52" s="38" t="str">
        <f t="shared" si="65"/>
        <v> </v>
      </c>
      <c r="AB52" s="38" t="str">
        <f t="shared" si="65"/>
        <v> </v>
      </c>
      <c r="AC52" s="38" t="str">
        <f t="shared" si="65"/>
        <v> </v>
      </c>
      <c r="AD52" s="38" t="str">
        <f t="shared" si="65"/>
        <v> </v>
      </c>
      <c r="AE52" s="38" t="str">
        <f t="shared" si="65"/>
        <v> </v>
      </c>
      <c r="AF52" s="38" t="str">
        <f t="shared" si="65"/>
        <v> </v>
      </c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</row>
    <row r="53" ht="25.5" customHeight="1">
      <c r="A53" s="61"/>
      <c r="B53" s="17"/>
      <c r="C53" s="32"/>
      <c r="D53" s="33"/>
      <c r="E53" s="59"/>
      <c r="F53" s="17"/>
      <c r="G53" s="34"/>
      <c r="H53" s="17"/>
      <c r="I53" s="17"/>
      <c r="J53" s="17"/>
      <c r="K53" s="17"/>
      <c r="L53" s="17"/>
      <c r="M53" s="60"/>
      <c r="N53" s="6" t="s">
        <v>302</v>
      </c>
      <c r="O53" s="6"/>
      <c r="P53" s="6"/>
      <c r="Q53" s="6"/>
      <c r="R53" s="44">
        <f t="shared" si="3"/>
        <v>0</v>
      </c>
      <c r="S53" s="45">
        <f t="shared" si="4"/>
        <v>0</v>
      </c>
      <c r="T53" s="44">
        <f t="shared" si="5"/>
        <v>0</v>
      </c>
      <c r="U53" s="44">
        <f t="shared" si="6"/>
        <v>0</v>
      </c>
      <c r="V53" s="44">
        <f t="shared" si="7"/>
        <v>0</v>
      </c>
      <c r="W53" s="44">
        <f t="shared" si="8"/>
        <v>0</v>
      </c>
      <c r="X53" s="7"/>
      <c r="Y53" s="38" t="str">
        <f t="shared" si="9"/>
        <v/>
      </c>
      <c r="Z53" s="38" t="str">
        <f t="shared" ref="Z53:AF53" si="66">IF(Q53=0," ",Q53)</f>
        <v> </v>
      </c>
      <c r="AA53" s="38" t="str">
        <f t="shared" si="66"/>
        <v> </v>
      </c>
      <c r="AB53" s="38" t="str">
        <f t="shared" si="66"/>
        <v> </v>
      </c>
      <c r="AC53" s="38" t="str">
        <f t="shared" si="66"/>
        <v> </v>
      </c>
      <c r="AD53" s="38" t="str">
        <f t="shared" si="66"/>
        <v> </v>
      </c>
      <c r="AE53" s="38" t="str">
        <f t="shared" si="66"/>
        <v> </v>
      </c>
      <c r="AF53" s="38" t="str">
        <f t="shared" si="66"/>
        <v> </v>
      </c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</row>
    <row r="54" ht="25.5" customHeight="1">
      <c r="A54" s="61"/>
      <c r="B54" s="17"/>
      <c r="C54" s="32"/>
      <c r="D54" s="33"/>
      <c r="E54" s="59"/>
      <c r="F54" s="17"/>
      <c r="G54" s="34"/>
      <c r="H54" s="17"/>
      <c r="I54" s="17"/>
      <c r="J54" s="17"/>
      <c r="K54" s="17"/>
      <c r="L54" s="17"/>
      <c r="M54" s="60"/>
      <c r="N54" s="6" t="s">
        <v>302</v>
      </c>
      <c r="O54" s="6"/>
      <c r="P54" s="6"/>
      <c r="Q54" s="6"/>
      <c r="R54" s="44">
        <f t="shared" si="3"/>
        <v>0</v>
      </c>
      <c r="S54" s="45">
        <f t="shared" si="4"/>
        <v>0</v>
      </c>
      <c r="T54" s="44">
        <f t="shared" si="5"/>
        <v>0</v>
      </c>
      <c r="U54" s="44">
        <f t="shared" si="6"/>
        <v>0</v>
      </c>
      <c r="V54" s="44">
        <f t="shared" si="7"/>
        <v>0</v>
      </c>
      <c r="W54" s="44">
        <f t="shared" si="8"/>
        <v>0</v>
      </c>
      <c r="X54" s="7"/>
      <c r="Y54" s="38" t="str">
        <f t="shared" si="9"/>
        <v/>
      </c>
      <c r="Z54" s="38" t="str">
        <f t="shared" ref="Z54:AF54" si="67">IF(Q54=0," ",Q54)</f>
        <v> </v>
      </c>
      <c r="AA54" s="38" t="str">
        <f t="shared" si="67"/>
        <v> </v>
      </c>
      <c r="AB54" s="38" t="str">
        <f t="shared" si="67"/>
        <v> </v>
      </c>
      <c r="AC54" s="38" t="str">
        <f t="shared" si="67"/>
        <v> </v>
      </c>
      <c r="AD54" s="38" t="str">
        <f t="shared" si="67"/>
        <v> </v>
      </c>
      <c r="AE54" s="38" t="str">
        <f t="shared" si="67"/>
        <v> </v>
      </c>
      <c r="AF54" s="38" t="str">
        <f t="shared" si="67"/>
        <v> </v>
      </c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</row>
    <row r="55" ht="25.5" customHeight="1">
      <c r="A55" s="61"/>
      <c r="B55" s="17"/>
      <c r="C55" s="32"/>
      <c r="D55" s="33"/>
      <c r="E55" s="59"/>
      <c r="F55" s="17"/>
      <c r="G55" s="34"/>
      <c r="H55" s="17"/>
      <c r="I55" s="17"/>
      <c r="J55" s="17"/>
      <c r="K55" s="17"/>
      <c r="L55" s="17"/>
      <c r="M55" s="60"/>
      <c r="N55" s="6" t="s">
        <v>302</v>
      </c>
      <c r="O55" s="6"/>
      <c r="P55" s="6"/>
      <c r="Q55" s="6"/>
      <c r="R55" s="44">
        <f t="shared" si="3"/>
        <v>0</v>
      </c>
      <c r="S55" s="45">
        <f t="shared" si="4"/>
        <v>0</v>
      </c>
      <c r="T55" s="44">
        <f t="shared" si="5"/>
        <v>0</v>
      </c>
      <c r="U55" s="44">
        <f t="shared" si="6"/>
        <v>0</v>
      </c>
      <c r="V55" s="44">
        <f t="shared" si="7"/>
        <v>0</v>
      </c>
      <c r="W55" s="44">
        <f t="shared" si="8"/>
        <v>0</v>
      </c>
      <c r="X55" s="7"/>
      <c r="Y55" s="38" t="str">
        <f t="shared" si="9"/>
        <v/>
      </c>
      <c r="Z55" s="38" t="str">
        <f t="shared" ref="Z55:AF55" si="68">IF(Q55=0," ",Q55)</f>
        <v> </v>
      </c>
      <c r="AA55" s="38" t="str">
        <f t="shared" si="68"/>
        <v> </v>
      </c>
      <c r="AB55" s="38" t="str">
        <f t="shared" si="68"/>
        <v> </v>
      </c>
      <c r="AC55" s="38" t="str">
        <f t="shared" si="68"/>
        <v> </v>
      </c>
      <c r="AD55" s="38" t="str">
        <f t="shared" si="68"/>
        <v> </v>
      </c>
      <c r="AE55" s="38" t="str">
        <f t="shared" si="68"/>
        <v> </v>
      </c>
      <c r="AF55" s="38" t="str">
        <f t="shared" si="68"/>
        <v> </v>
      </c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</row>
    <row r="56" ht="25.5" customHeight="1">
      <c r="A56" s="61"/>
      <c r="B56" s="17"/>
      <c r="C56" s="32"/>
      <c r="D56" s="33"/>
      <c r="E56" s="59"/>
      <c r="F56" s="17"/>
      <c r="G56" s="34"/>
      <c r="H56" s="17"/>
      <c r="I56" s="17"/>
      <c r="J56" s="17"/>
      <c r="K56" s="17"/>
      <c r="L56" s="17"/>
      <c r="M56" s="60"/>
      <c r="N56" s="6" t="s">
        <v>302</v>
      </c>
      <c r="O56" s="6"/>
      <c r="P56" s="6"/>
      <c r="Q56" s="6"/>
      <c r="R56" s="44">
        <f t="shared" si="3"/>
        <v>0</v>
      </c>
      <c r="S56" s="45">
        <f t="shared" si="4"/>
        <v>0</v>
      </c>
      <c r="T56" s="44">
        <f t="shared" si="5"/>
        <v>0</v>
      </c>
      <c r="U56" s="44">
        <f t="shared" si="6"/>
        <v>0</v>
      </c>
      <c r="V56" s="44">
        <f t="shared" si="7"/>
        <v>0</v>
      </c>
      <c r="W56" s="44">
        <f t="shared" si="8"/>
        <v>0</v>
      </c>
      <c r="X56" s="7"/>
      <c r="Y56" s="38" t="str">
        <f t="shared" si="9"/>
        <v/>
      </c>
      <c r="Z56" s="38" t="str">
        <f t="shared" ref="Z56:AF56" si="69">IF(Q56=0," ",Q56)</f>
        <v> </v>
      </c>
      <c r="AA56" s="38" t="str">
        <f t="shared" si="69"/>
        <v> </v>
      </c>
      <c r="AB56" s="38" t="str">
        <f t="shared" si="69"/>
        <v> </v>
      </c>
      <c r="AC56" s="38" t="str">
        <f t="shared" si="69"/>
        <v> </v>
      </c>
      <c r="AD56" s="38" t="str">
        <f t="shared" si="69"/>
        <v> </v>
      </c>
      <c r="AE56" s="38" t="str">
        <f t="shared" si="69"/>
        <v> </v>
      </c>
      <c r="AF56" s="38" t="str">
        <f t="shared" si="69"/>
        <v> </v>
      </c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</row>
    <row r="57" ht="25.5" customHeight="1">
      <c r="A57" s="61"/>
      <c r="B57" s="17"/>
      <c r="C57" s="32"/>
      <c r="D57" s="33"/>
      <c r="E57" s="59"/>
      <c r="F57" s="17"/>
      <c r="G57" s="34"/>
      <c r="H57" s="17"/>
      <c r="I57" s="17"/>
      <c r="J57" s="17"/>
      <c r="K57" s="17"/>
      <c r="L57" s="17"/>
      <c r="M57" s="60"/>
      <c r="N57" s="6" t="s">
        <v>302</v>
      </c>
      <c r="O57" s="6"/>
      <c r="P57" s="6"/>
      <c r="Q57" s="6"/>
      <c r="R57" s="44">
        <f t="shared" si="3"/>
        <v>0</v>
      </c>
      <c r="S57" s="45">
        <f t="shared" si="4"/>
        <v>0</v>
      </c>
      <c r="T57" s="44">
        <f t="shared" si="5"/>
        <v>0</v>
      </c>
      <c r="U57" s="44">
        <f t="shared" si="6"/>
        <v>0</v>
      </c>
      <c r="V57" s="44">
        <f t="shared" si="7"/>
        <v>0</v>
      </c>
      <c r="W57" s="44">
        <f t="shared" si="8"/>
        <v>0</v>
      </c>
      <c r="X57" s="7"/>
      <c r="Y57" s="38" t="str">
        <f t="shared" si="9"/>
        <v/>
      </c>
      <c r="Z57" s="38" t="str">
        <f t="shared" ref="Z57:AF57" si="70">IF(Q57=0," ",Q57)</f>
        <v> </v>
      </c>
      <c r="AA57" s="38" t="str">
        <f t="shared" si="70"/>
        <v> </v>
      </c>
      <c r="AB57" s="38" t="str">
        <f t="shared" si="70"/>
        <v> </v>
      </c>
      <c r="AC57" s="38" t="str">
        <f t="shared" si="70"/>
        <v> </v>
      </c>
      <c r="AD57" s="38" t="str">
        <f t="shared" si="70"/>
        <v> </v>
      </c>
      <c r="AE57" s="38" t="str">
        <f t="shared" si="70"/>
        <v> </v>
      </c>
      <c r="AF57" s="38" t="str">
        <f t="shared" si="70"/>
        <v> </v>
      </c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</row>
    <row r="58" ht="25.5" customHeight="1">
      <c r="A58" s="61"/>
      <c r="B58" s="17"/>
      <c r="C58" s="32"/>
      <c r="D58" s="33"/>
      <c r="E58" s="59"/>
      <c r="F58" s="17"/>
      <c r="G58" s="34"/>
      <c r="H58" s="17"/>
      <c r="I58" s="17"/>
      <c r="J58" s="17"/>
      <c r="K58" s="17"/>
      <c r="L58" s="17"/>
      <c r="M58" s="60"/>
      <c r="N58" s="6" t="s">
        <v>302</v>
      </c>
      <c r="O58" s="6"/>
      <c r="P58" s="6"/>
      <c r="Q58" s="6"/>
      <c r="R58" s="44">
        <f t="shared" si="3"/>
        <v>0</v>
      </c>
      <c r="S58" s="45">
        <f t="shared" si="4"/>
        <v>0</v>
      </c>
      <c r="T58" s="44">
        <f t="shared" si="5"/>
        <v>0</v>
      </c>
      <c r="U58" s="44">
        <f t="shared" si="6"/>
        <v>0</v>
      </c>
      <c r="V58" s="44">
        <f t="shared" si="7"/>
        <v>0</v>
      </c>
      <c r="W58" s="44">
        <f t="shared" si="8"/>
        <v>0</v>
      </c>
      <c r="X58" s="7"/>
      <c r="Y58" s="38" t="str">
        <f t="shared" si="9"/>
        <v/>
      </c>
      <c r="Z58" s="38" t="str">
        <f t="shared" ref="Z58:AF58" si="71">IF(Q58=0," ",Q58)</f>
        <v> </v>
      </c>
      <c r="AA58" s="38" t="str">
        <f t="shared" si="71"/>
        <v> </v>
      </c>
      <c r="AB58" s="38" t="str">
        <f t="shared" si="71"/>
        <v> </v>
      </c>
      <c r="AC58" s="38" t="str">
        <f t="shared" si="71"/>
        <v> </v>
      </c>
      <c r="AD58" s="38" t="str">
        <f t="shared" si="71"/>
        <v> </v>
      </c>
      <c r="AE58" s="38" t="str">
        <f t="shared" si="71"/>
        <v> </v>
      </c>
      <c r="AF58" s="38" t="str">
        <f t="shared" si="71"/>
        <v> </v>
      </c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</row>
    <row r="59" ht="25.5" customHeight="1">
      <c r="A59" s="61"/>
      <c r="B59" s="17"/>
      <c r="C59" s="32"/>
      <c r="D59" s="33"/>
      <c r="E59" s="59"/>
      <c r="F59" s="17"/>
      <c r="G59" s="34"/>
      <c r="H59" s="17"/>
      <c r="I59" s="17"/>
      <c r="J59" s="17"/>
      <c r="K59" s="17"/>
      <c r="L59" s="17"/>
      <c r="M59" s="60"/>
      <c r="N59" s="6" t="s">
        <v>302</v>
      </c>
      <c r="O59" s="6"/>
      <c r="P59" s="6"/>
      <c r="Q59" s="6"/>
      <c r="R59" s="44">
        <f t="shared" si="3"/>
        <v>0</v>
      </c>
      <c r="S59" s="45">
        <f t="shared" si="4"/>
        <v>0</v>
      </c>
      <c r="T59" s="44">
        <f t="shared" si="5"/>
        <v>0</v>
      </c>
      <c r="U59" s="44">
        <f t="shared" si="6"/>
        <v>0</v>
      </c>
      <c r="V59" s="44">
        <f t="shared" si="7"/>
        <v>0</v>
      </c>
      <c r="W59" s="44">
        <f t="shared" si="8"/>
        <v>0</v>
      </c>
      <c r="X59" s="7"/>
      <c r="Y59" s="38" t="str">
        <f t="shared" si="9"/>
        <v/>
      </c>
      <c r="Z59" s="38" t="str">
        <f t="shared" ref="Z59:AF59" si="72">IF(Q59=0," ",Q59)</f>
        <v> </v>
      </c>
      <c r="AA59" s="38" t="str">
        <f t="shared" si="72"/>
        <v> </v>
      </c>
      <c r="AB59" s="38" t="str">
        <f t="shared" si="72"/>
        <v> </v>
      </c>
      <c r="AC59" s="38" t="str">
        <f t="shared" si="72"/>
        <v> </v>
      </c>
      <c r="AD59" s="38" t="str">
        <f t="shared" si="72"/>
        <v> </v>
      </c>
      <c r="AE59" s="38" t="str">
        <f t="shared" si="72"/>
        <v> </v>
      </c>
      <c r="AF59" s="38" t="str">
        <f t="shared" si="72"/>
        <v> </v>
      </c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</row>
    <row r="60" ht="25.5" customHeight="1">
      <c r="A60" s="61"/>
      <c r="B60" s="17"/>
      <c r="C60" s="32"/>
      <c r="D60" s="33"/>
      <c r="E60" s="59"/>
      <c r="F60" s="17"/>
      <c r="G60" s="34"/>
      <c r="H60" s="17"/>
      <c r="I60" s="17"/>
      <c r="J60" s="17"/>
      <c r="K60" s="17"/>
      <c r="L60" s="17"/>
      <c r="M60" s="60"/>
      <c r="N60" s="6" t="s">
        <v>302</v>
      </c>
      <c r="O60" s="6"/>
      <c r="P60" s="6"/>
      <c r="Q60" s="6"/>
      <c r="R60" s="44">
        <f t="shared" si="3"/>
        <v>0</v>
      </c>
      <c r="S60" s="45">
        <f t="shared" si="4"/>
        <v>0</v>
      </c>
      <c r="T60" s="44">
        <f t="shared" si="5"/>
        <v>0</v>
      </c>
      <c r="U60" s="44">
        <f t="shared" si="6"/>
        <v>0</v>
      </c>
      <c r="V60" s="44">
        <f t="shared" si="7"/>
        <v>0</v>
      </c>
      <c r="W60" s="44">
        <f t="shared" si="8"/>
        <v>0</v>
      </c>
      <c r="X60" s="7"/>
      <c r="Y60" s="38" t="str">
        <f t="shared" si="9"/>
        <v/>
      </c>
      <c r="Z60" s="38" t="str">
        <f t="shared" ref="Z60:AF60" si="73">IF(Q60=0," ",Q60)</f>
        <v> </v>
      </c>
      <c r="AA60" s="38" t="str">
        <f t="shared" si="73"/>
        <v> </v>
      </c>
      <c r="AB60" s="38" t="str">
        <f t="shared" si="73"/>
        <v> </v>
      </c>
      <c r="AC60" s="38" t="str">
        <f t="shared" si="73"/>
        <v> </v>
      </c>
      <c r="AD60" s="38" t="str">
        <f t="shared" si="73"/>
        <v> </v>
      </c>
      <c r="AE60" s="38" t="str">
        <f t="shared" si="73"/>
        <v> </v>
      </c>
      <c r="AF60" s="38" t="str">
        <f t="shared" si="73"/>
        <v> </v>
      </c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</row>
    <row r="61" ht="25.5" customHeight="1">
      <c r="A61" s="61"/>
      <c r="B61" s="17"/>
      <c r="C61" s="32"/>
      <c r="D61" s="33"/>
      <c r="E61" s="59"/>
      <c r="F61" s="17"/>
      <c r="G61" s="34"/>
      <c r="H61" s="17"/>
      <c r="I61" s="17"/>
      <c r="J61" s="17"/>
      <c r="K61" s="17"/>
      <c r="L61" s="17"/>
      <c r="M61" s="60"/>
      <c r="N61" s="6" t="s">
        <v>302</v>
      </c>
      <c r="O61" s="6"/>
      <c r="P61" s="6"/>
      <c r="Q61" s="6"/>
      <c r="R61" s="44">
        <f t="shared" si="3"/>
        <v>0</v>
      </c>
      <c r="S61" s="45">
        <f t="shared" si="4"/>
        <v>0</v>
      </c>
      <c r="T61" s="44">
        <f t="shared" si="5"/>
        <v>0</v>
      </c>
      <c r="U61" s="44">
        <f t="shared" si="6"/>
        <v>0</v>
      </c>
      <c r="V61" s="44">
        <f t="shared" si="7"/>
        <v>0</v>
      </c>
      <c r="W61" s="44">
        <f t="shared" si="8"/>
        <v>0</v>
      </c>
      <c r="X61" s="7"/>
      <c r="Y61" s="38" t="str">
        <f t="shared" si="9"/>
        <v/>
      </c>
      <c r="Z61" s="38" t="str">
        <f t="shared" ref="Z61:AF61" si="74">IF(Q61=0," ",Q61)</f>
        <v> </v>
      </c>
      <c r="AA61" s="38" t="str">
        <f t="shared" si="74"/>
        <v> </v>
      </c>
      <c r="AB61" s="38" t="str">
        <f t="shared" si="74"/>
        <v> </v>
      </c>
      <c r="AC61" s="38" t="str">
        <f t="shared" si="74"/>
        <v> </v>
      </c>
      <c r="AD61" s="38" t="str">
        <f t="shared" si="74"/>
        <v> </v>
      </c>
      <c r="AE61" s="38" t="str">
        <f t="shared" si="74"/>
        <v> </v>
      </c>
      <c r="AF61" s="38" t="str">
        <f t="shared" si="74"/>
        <v> </v>
      </c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</row>
    <row r="62" ht="25.5" customHeight="1">
      <c r="A62" s="61"/>
      <c r="B62" s="17"/>
      <c r="C62" s="32"/>
      <c r="D62" s="33"/>
      <c r="E62" s="59"/>
      <c r="F62" s="17"/>
      <c r="G62" s="34"/>
      <c r="H62" s="17"/>
      <c r="I62" s="17"/>
      <c r="J62" s="17"/>
      <c r="K62" s="17"/>
      <c r="L62" s="17"/>
      <c r="M62" s="60"/>
      <c r="N62" s="6" t="s">
        <v>302</v>
      </c>
      <c r="O62" s="6"/>
      <c r="P62" s="6"/>
      <c r="Q62" s="6"/>
      <c r="R62" s="44">
        <f t="shared" si="3"/>
        <v>0</v>
      </c>
      <c r="S62" s="45">
        <f t="shared" si="4"/>
        <v>0</v>
      </c>
      <c r="T62" s="44">
        <f t="shared" si="5"/>
        <v>0</v>
      </c>
      <c r="U62" s="44">
        <f t="shared" si="6"/>
        <v>0</v>
      </c>
      <c r="V62" s="44">
        <f t="shared" si="7"/>
        <v>0</v>
      </c>
      <c r="W62" s="44">
        <f t="shared" si="8"/>
        <v>0</v>
      </c>
      <c r="X62" s="7"/>
      <c r="Y62" s="38" t="str">
        <f t="shared" si="9"/>
        <v/>
      </c>
      <c r="Z62" s="38" t="str">
        <f t="shared" ref="Z62:AF62" si="75">IF(Q62=0," ",Q62)</f>
        <v> </v>
      </c>
      <c r="AA62" s="38" t="str">
        <f t="shared" si="75"/>
        <v> </v>
      </c>
      <c r="AB62" s="38" t="str">
        <f t="shared" si="75"/>
        <v> </v>
      </c>
      <c r="AC62" s="38" t="str">
        <f t="shared" si="75"/>
        <v> </v>
      </c>
      <c r="AD62" s="38" t="str">
        <f t="shared" si="75"/>
        <v> </v>
      </c>
      <c r="AE62" s="38" t="str">
        <f t="shared" si="75"/>
        <v> </v>
      </c>
      <c r="AF62" s="38" t="str">
        <f t="shared" si="75"/>
        <v> </v>
      </c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</row>
    <row r="63" ht="25.5" customHeight="1">
      <c r="A63" s="61"/>
      <c r="B63" s="17"/>
      <c r="C63" s="32"/>
      <c r="D63" s="33"/>
      <c r="E63" s="59"/>
      <c r="F63" s="17"/>
      <c r="G63" s="34"/>
      <c r="H63" s="17"/>
      <c r="I63" s="17"/>
      <c r="J63" s="17"/>
      <c r="K63" s="17"/>
      <c r="L63" s="17"/>
      <c r="M63" s="60"/>
      <c r="N63" s="6" t="s">
        <v>302</v>
      </c>
      <c r="O63" s="6"/>
      <c r="P63" s="6"/>
      <c r="Q63" s="6"/>
      <c r="R63" s="44">
        <f t="shared" si="3"/>
        <v>0</v>
      </c>
      <c r="S63" s="45">
        <f t="shared" si="4"/>
        <v>0</v>
      </c>
      <c r="T63" s="44">
        <f t="shared" si="5"/>
        <v>0</v>
      </c>
      <c r="U63" s="44">
        <f t="shared" si="6"/>
        <v>0</v>
      </c>
      <c r="V63" s="44">
        <f t="shared" si="7"/>
        <v>0</v>
      </c>
      <c r="W63" s="44">
        <f t="shared" si="8"/>
        <v>0</v>
      </c>
      <c r="X63" s="7"/>
      <c r="Y63" s="38" t="str">
        <f t="shared" si="9"/>
        <v/>
      </c>
      <c r="Z63" s="38" t="str">
        <f t="shared" ref="Z63:AF63" si="76">IF(Q63=0," ",Q63)</f>
        <v> </v>
      </c>
      <c r="AA63" s="38" t="str">
        <f t="shared" si="76"/>
        <v> </v>
      </c>
      <c r="AB63" s="38" t="str">
        <f t="shared" si="76"/>
        <v> </v>
      </c>
      <c r="AC63" s="38" t="str">
        <f t="shared" si="76"/>
        <v> </v>
      </c>
      <c r="AD63" s="38" t="str">
        <f t="shared" si="76"/>
        <v> </v>
      </c>
      <c r="AE63" s="38" t="str">
        <f t="shared" si="76"/>
        <v> </v>
      </c>
      <c r="AF63" s="38" t="str">
        <f t="shared" si="76"/>
        <v> </v>
      </c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</row>
    <row r="64" ht="25.5" customHeight="1">
      <c r="A64" s="61"/>
      <c r="B64" s="17"/>
      <c r="C64" s="32"/>
      <c r="D64" s="33"/>
      <c r="E64" s="59"/>
      <c r="F64" s="17"/>
      <c r="G64" s="34"/>
      <c r="H64" s="17"/>
      <c r="I64" s="17"/>
      <c r="J64" s="17"/>
      <c r="K64" s="17"/>
      <c r="L64" s="17"/>
      <c r="M64" s="60"/>
      <c r="N64" s="6" t="s">
        <v>302</v>
      </c>
      <c r="O64" s="6"/>
      <c r="P64" s="6"/>
      <c r="Q64" s="6"/>
      <c r="R64" s="44">
        <f t="shared" si="3"/>
        <v>0</v>
      </c>
      <c r="S64" s="45">
        <f t="shared" si="4"/>
        <v>0</v>
      </c>
      <c r="T64" s="44">
        <f t="shared" si="5"/>
        <v>0</v>
      </c>
      <c r="U64" s="44">
        <f t="shared" si="6"/>
        <v>0</v>
      </c>
      <c r="V64" s="44">
        <f t="shared" si="7"/>
        <v>0</v>
      </c>
      <c r="W64" s="44">
        <f t="shared" si="8"/>
        <v>0</v>
      </c>
      <c r="X64" s="7"/>
      <c r="Y64" s="38" t="str">
        <f t="shared" si="9"/>
        <v/>
      </c>
      <c r="Z64" s="38" t="str">
        <f t="shared" ref="Z64:AF64" si="77">IF(Q64=0," ",Q64)</f>
        <v> </v>
      </c>
      <c r="AA64" s="38" t="str">
        <f t="shared" si="77"/>
        <v> </v>
      </c>
      <c r="AB64" s="38" t="str">
        <f t="shared" si="77"/>
        <v> </v>
      </c>
      <c r="AC64" s="38" t="str">
        <f t="shared" si="77"/>
        <v> </v>
      </c>
      <c r="AD64" s="38" t="str">
        <f t="shared" si="77"/>
        <v> </v>
      </c>
      <c r="AE64" s="38" t="str">
        <f t="shared" si="77"/>
        <v> </v>
      </c>
      <c r="AF64" s="38" t="str">
        <f t="shared" si="77"/>
        <v> </v>
      </c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</row>
    <row r="65" ht="25.5" customHeight="1">
      <c r="A65" s="61"/>
      <c r="B65" s="17"/>
      <c r="C65" s="32"/>
      <c r="D65" s="33"/>
      <c r="E65" s="59"/>
      <c r="F65" s="17"/>
      <c r="G65" s="34"/>
      <c r="H65" s="17"/>
      <c r="I65" s="17"/>
      <c r="J65" s="17"/>
      <c r="K65" s="17"/>
      <c r="L65" s="17"/>
      <c r="M65" s="60"/>
      <c r="N65" s="6" t="s">
        <v>302</v>
      </c>
      <c r="O65" s="6"/>
      <c r="P65" s="6"/>
      <c r="Q65" s="6"/>
      <c r="R65" s="44">
        <f t="shared" si="3"/>
        <v>0</v>
      </c>
      <c r="S65" s="45">
        <f t="shared" si="4"/>
        <v>0</v>
      </c>
      <c r="T65" s="44">
        <f t="shared" si="5"/>
        <v>0</v>
      </c>
      <c r="U65" s="44">
        <f t="shared" si="6"/>
        <v>0</v>
      </c>
      <c r="V65" s="44">
        <f t="shared" si="7"/>
        <v>0</v>
      </c>
      <c r="W65" s="44">
        <f t="shared" si="8"/>
        <v>0</v>
      </c>
      <c r="X65" s="7"/>
      <c r="Y65" s="38" t="str">
        <f t="shared" si="9"/>
        <v/>
      </c>
      <c r="Z65" s="38" t="str">
        <f t="shared" ref="Z65:AF65" si="78">IF(Q65=0," ",Q65)</f>
        <v> </v>
      </c>
      <c r="AA65" s="38" t="str">
        <f t="shared" si="78"/>
        <v> </v>
      </c>
      <c r="AB65" s="38" t="str">
        <f t="shared" si="78"/>
        <v> </v>
      </c>
      <c r="AC65" s="38" t="str">
        <f t="shared" si="78"/>
        <v> </v>
      </c>
      <c r="AD65" s="38" t="str">
        <f t="shared" si="78"/>
        <v> </v>
      </c>
      <c r="AE65" s="38" t="str">
        <f t="shared" si="78"/>
        <v> </v>
      </c>
      <c r="AF65" s="38" t="str">
        <f t="shared" si="78"/>
        <v> </v>
      </c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</row>
    <row r="66" ht="25.5" customHeight="1">
      <c r="A66" s="61"/>
      <c r="B66" s="17"/>
      <c r="C66" s="32"/>
      <c r="D66" s="33"/>
      <c r="E66" s="59"/>
      <c r="F66" s="17"/>
      <c r="G66" s="34"/>
      <c r="H66" s="17"/>
      <c r="I66" s="17"/>
      <c r="J66" s="17"/>
      <c r="K66" s="17"/>
      <c r="L66" s="17"/>
      <c r="M66" s="60"/>
      <c r="N66" s="6" t="s">
        <v>302</v>
      </c>
      <c r="O66" s="6"/>
      <c r="P66" s="6"/>
      <c r="Q66" s="6"/>
      <c r="R66" s="44">
        <f t="shared" si="3"/>
        <v>0</v>
      </c>
      <c r="S66" s="45">
        <f t="shared" si="4"/>
        <v>0</v>
      </c>
      <c r="T66" s="44">
        <f t="shared" si="5"/>
        <v>0</v>
      </c>
      <c r="U66" s="44">
        <f t="shared" si="6"/>
        <v>0</v>
      </c>
      <c r="V66" s="44">
        <f t="shared" si="7"/>
        <v>0</v>
      </c>
      <c r="W66" s="44">
        <f t="shared" si="8"/>
        <v>0</v>
      </c>
      <c r="X66" s="7"/>
      <c r="Y66" s="38" t="str">
        <f t="shared" si="9"/>
        <v/>
      </c>
      <c r="Z66" s="38" t="str">
        <f t="shared" ref="Z66:AF66" si="79">IF(Q66=0," ",Q66)</f>
        <v> </v>
      </c>
      <c r="AA66" s="38" t="str">
        <f t="shared" si="79"/>
        <v> </v>
      </c>
      <c r="AB66" s="38" t="str">
        <f t="shared" si="79"/>
        <v> </v>
      </c>
      <c r="AC66" s="38" t="str">
        <f t="shared" si="79"/>
        <v> </v>
      </c>
      <c r="AD66" s="38" t="str">
        <f t="shared" si="79"/>
        <v> </v>
      </c>
      <c r="AE66" s="38" t="str">
        <f t="shared" si="79"/>
        <v> </v>
      </c>
      <c r="AF66" s="38" t="str">
        <f t="shared" si="79"/>
        <v> </v>
      </c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</row>
    <row r="67" ht="25.5" customHeight="1">
      <c r="A67" s="61"/>
      <c r="B67" s="17"/>
      <c r="C67" s="32"/>
      <c r="D67" s="33"/>
      <c r="E67" s="59"/>
      <c r="F67" s="17"/>
      <c r="G67" s="34"/>
      <c r="H67" s="17"/>
      <c r="I67" s="17"/>
      <c r="J67" s="17"/>
      <c r="K67" s="17"/>
      <c r="L67" s="17"/>
      <c r="M67" s="60"/>
      <c r="N67" s="6" t="s">
        <v>302</v>
      </c>
      <c r="O67" s="6"/>
      <c r="P67" s="6"/>
      <c r="Q67" s="6"/>
      <c r="R67" s="44">
        <f t="shared" si="3"/>
        <v>0</v>
      </c>
      <c r="S67" s="45">
        <f t="shared" si="4"/>
        <v>0</v>
      </c>
      <c r="T67" s="44">
        <f t="shared" si="5"/>
        <v>0</v>
      </c>
      <c r="U67" s="44">
        <f t="shared" si="6"/>
        <v>0</v>
      </c>
      <c r="V67" s="44">
        <f t="shared" si="7"/>
        <v>0</v>
      </c>
      <c r="W67" s="44">
        <f t="shared" si="8"/>
        <v>0</v>
      </c>
      <c r="X67" s="7"/>
      <c r="Y67" s="38" t="str">
        <f t="shared" si="9"/>
        <v/>
      </c>
      <c r="Z67" s="38" t="str">
        <f t="shared" ref="Z67:AF67" si="80">IF(Q67=0," ",Q67)</f>
        <v> </v>
      </c>
      <c r="AA67" s="38" t="str">
        <f t="shared" si="80"/>
        <v> </v>
      </c>
      <c r="AB67" s="38" t="str">
        <f t="shared" si="80"/>
        <v> </v>
      </c>
      <c r="AC67" s="38" t="str">
        <f t="shared" si="80"/>
        <v> </v>
      </c>
      <c r="AD67" s="38" t="str">
        <f t="shared" si="80"/>
        <v> </v>
      </c>
      <c r="AE67" s="38" t="str">
        <f t="shared" si="80"/>
        <v> </v>
      </c>
      <c r="AF67" s="38" t="str">
        <f t="shared" si="80"/>
        <v> </v>
      </c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</row>
    <row r="68" ht="25.5" customHeight="1">
      <c r="A68" s="61"/>
      <c r="B68" s="17"/>
      <c r="C68" s="32"/>
      <c r="D68" s="33"/>
      <c r="E68" s="59"/>
      <c r="F68" s="17"/>
      <c r="G68" s="34"/>
      <c r="H68" s="17"/>
      <c r="I68" s="17"/>
      <c r="J68" s="17"/>
      <c r="K68" s="17"/>
      <c r="L68" s="17"/>
      <c r="M68" s="60"/>
      <c r="N68" s="6" t="s">
        <v>302</v>
      </c>
      <c r="O68" s="6"/>
      <c r="P68" s="6"/>
      <c r="Q68" s="6"/>
      <c r="R68" s="44">
        <f t="shared" si="3"/>
        <v>0</v>
      </c>
      <c r="S68" s="45">
        <f t="shared" si="4"/>
        <v>0</v>
      </c>
      <c r="T68" s="44">
        <f t="shared" si="5"/>
        <v>0</v>
      </c>
      <c r="U68" s="44">
        <f t="shared" si="6"/>
        <v>0</v>
      </c>
      <c r="V68" s="44">
        <f t="shared" si="7"/>
        <v>0</v>
      </c>
      <c r="W68" s="44">
        <f t="shared" si="8"/>
        <v>0</v>
      </c>
      <c r="X68" s="7"/>
      <c r="Y68" s="38" t="str">
        <f t="shared" si="9"/>
        <v/>
      </c>
      <c r="Z68" s="38" t="str">
        <f t="shared" ref="Z68:AF68" si="81">IF(Q68=0," ",Q68)</f>
        <v> </v>
      </c>
      <c r="AA68" s="38" t="str">
        <f t="shared" si="81"/>
        <v> </v>
      </c>
      <c r="AB68" s="38" t="str">
        <f t="shared" si="81"/>
        <v> </v>
      </c>
      <c r="AC68" s="38" t="str">
        <f t="shared" si="81"/>
        <v> </v>
      </c>
      <c r="AD68" s="38" t="str">
        <f t="shared" si="81"/>
        <v> </v>
      </c>
      <c r="AE68" s="38" t="str">
        <f t="shared" si="81"/>
        <v> </v>
      </c>
      <c r="AF68" s="38" t="str">
        <f t="shared" si="81"/>
        <v> </v>
      </c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ht="25.5" customHeight="1">
      <c r="A69" s="61"/>
      <c r="B69" s="17"/>
      <c r="C69" s="32"/>
      <c r="D69" s="33"/>
      <c r="E69" s="59"/>
      <c r="F69" s="17"/>
      <c r="G69" s="34"/>
      <c r="H69" s="17"/>
      <c r="I69" s="17"/>
      <c r="J69" s="17"/>
      <c r="K69" s="17"/>
      <c r="L69" s="17"/>
      <c r="M69" s="60"/>
      <c r="N69" s="6" t="s">
        <v>302</v>
      </c>
      <c r="O69" s="6"/>
      <c r="P69" s="6"/>
      <c r="Q69" s="6"/>
      <c r="R69" s="44">
        <f t="shared" si="3"/>
        <v>0</v>
      </c>
      <c r="S69" s="45">
        <f t="shared" si="4"/>
        <v>0</v>
      </c>
      <c r="T69" s="44">
        <f t="shared" si="5"/>
        <v>0</v>
      </c>
      <c r="U69" s="44">
        <f t="shared" si="6"/>
        <v>0</v>
      </c>
      <c r="V69" s="44">
        <f t="shared" si="7"/>
        <v>0</v>
      </c>
      <c r="W69" s="44">
        <f t="shared" si="8"/>
        <v>0</v>
      </c>
      <c r="X69" s="7"/>
      <c r="Y69" s="38" t="str">
        <f t="shared" si="9"/>
        <v/>
      </c>
      <c r="Z69" s="38" t="str">
        <f t="shared" ref="Z69:AF69" si="82">IF(Q69=0," ",Q69)</f>
        <v> </v>
      </c>
      <c r="AA69" s="38" t="str">
        <f t="shared" si="82"/>
        <v> </v>
      </c>
      <c r="AB69" s="38" t="str">
        <f t="shared" si="82"/>
        <v> </v>
      </c>
      <c r="AC69" s="38" t="str">
        <f t="shared" si="82"/>
        <v> </v>
      </c>
      <c r="AD69" s="38" t="str">
        <f t="shared" si="82"/>
        <v> </v>
      </c>
      <c r="AE69" s="38" t="str">
        <f t="shared" si="82"/>
        <v> </v>
      </c>
      <c r="AF69" s="38" t="str">
        <f t="shared" si="82"/>
        <v> </v>
      </c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ht="25.5" customHeight="1">
      <c r="A70" s="34"/>
      <c r="B70" s="17"/>
      <c r="C70" s="32"/>
      <c r="D70" s="33"/>
      <c r="E70" s="59"/>
      <c r="F70" s="17"/>
      <c r="G70" s="34"/>
      <c r="H70" s="17"/>
      <c r="I70" s="17"/>
      <c r="J70" s="17"/>
      <c r="K70" s="17"/>
      <c r="L70" s="17"/>
      <c r="M70" s="60"/>
      <c r="N70" s="6" t="s">
        <v>302</v>
      </c>
      <c r="O70" s="6"/>
      <c r="P70" s="6"/>
      <c r="Q70" s="6"/>
      <c r="R70" s="44">
        <f t="shared" si="3"/>
        <v>0</v>
      </c>
      <c r="S70" s="45">
        <f t="shared" si="4"/>
        <v>0</v>
      </c>
      <c r="T70" s="44">
        <f t="shared" si="5"/>
        <v>0</v>
      </c>
      <c r="U70" s="44">
        <f t="shared" si="6"/>
        <v>0</v>
      </c>
      <c r="V70" s="44">
        <f t="shared" si="7"/>
        <v>0</v>
      </c>
      <c r="W70" s="44">
        <f t="shared" si="8"/>
        <v>0</v>
      </c>
      <c r="X70" s="7"/>
      <c r="Y70" s="38" t="str">
        <f t="shared" si="9"/>
        <v/>
      </c>
      <c r="Z70" s="38" t="str">
        <f t="shared" ref="Z70:AF70" si="83">IF(Q70=0," ",Q70)</f>
        <v> </v>
      </c>
      <c r="AA70" s="38" t="str">
        <f t="shared" si="83"/>
        <v> </v>
      </c>
      <c r="AB70" s="38" t="str">
        <f t="shared" si="83"/>
        <v> </v>
      </c>
      <c r="AC70" s="38" t="str">
        <f t="shared" si="83"/>
        <v> </v>
      </c>
      <c r="AD70" s="38" t="str">
        <f t="shared" si="83"/>
        <v> </v>
      </c>
      <c r="AE70" s="38" t="str">
        <f t="shared" si="83"/>
        <v> </v>
      </c>
      <c r="AF70" s="38" t="str">
        <f t="shared" si="83"/>
        <v> </v>
      </c>
      <c r="AG70" s="7"/>
      <c r="AH70" s="7"/>
      <c r="AI70" s="29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ht="13.5" customHeight="1">
      <c r="A71" s="62"/>
      <c r="B71" s="62"/>
      <c r="C71" s="62"/>
      <c r="D71" s="62"/>
      <c r="E71" s="62"/>
      <c r="F71" s="62"/>
      <c r="G71" s="62"/>
      <c r="H71" s="62"/>
      <c r="I71" s="17"/>
      <c r="J71" s="17"/>
      <c r="K71" s="17"/>
      <c r="L71" s="17"/>
      <c r="M71" s="60"/>
      <c r="N71" s="6" t="s">
        <v>302</v>
      </c>
      <c r="O71" s="6"/>
      <c r="P71" s="6"/>
      <c r="Q71" s="6"/>
      <c r="R71" s="46"/>
      <c r="S71" s="46"/>
      <c r="T71" s="46"/>
      <c r="U71" s="46"/>
      <c r="V71" s="46"/>
      <c r="W71" s="46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29"/>
      <c r="AJ71" s="29"/>
      <c r="AK71" s="29"/>
      <c r="AL71" s="29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ht="13.5" customHeight="1">
      <c r="A72" s="62"/>
      <c r="B72" s="62"/>
      <c r="C72" s="62"/>
      <c r="D72" s="62"/>
      <c r="E72" s="62"/>
      <c r="F72" s="62"/>
      <c r="G72" s="62"/>
      <c r="H72" s="62"/>
      <c r="I72" s="17"/>
      <c r="J72" s="17"/>
      <c r="K72" s="17"/>
      <c r="L72" s="17"/>
      <c r="M72" s="60"/>
      <c r="N72" s="6" t="s">
        <v>302</v>
      </c>
      <c r="O72" s="53"/>
      <c r="P72" s="53"/>
      <c r="Q72" s="6"/>
      <c r="R72" s="46"/>
      <c r="S72" s="46"/>
      <c r="T72" s="46"/>
      <c r="U72" s="46"/>
      <c r="V72" s="46"/>
      <c r="W72" s="46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29"/>
      <c r="AJ72" s="29"/>
      <c r="AK72" s="29"/>
      <c r="AL72" s="29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ht="12.75" customHeight="1">
      <c r="A73" s="17"/>
      <c r="B73" s="17"/>
      <c r="C73" s="17"/>
      <c r="D73" s="34"/>
      <c r="E73" s="34"/>
      <c r="F73" s="34"/>
      <c r="G73" s="34"/>
      <c r="H73" s="34"/>
      <c r="I73" s="17"/>
      <c r="J73" s="17"/>
      <c r="K73" s="17"/>
      <c r="L73" s="17"/>
      <c r="M73" s="60"/>
      <c r="N73" s="6" t="s">
        <v>302</v>
      </c>
      <c r="O73" s="53"/>
      <c r="P73" s="53"/>
      <c r="Q73" s="6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ht="12.75" customHeight="1">
      <c r="A74" s="17"/>
      <c r="B74" s="17"/>
      <c r="C74" s="17"/>
      <c r="D74" s="34"/>
      <c r="E74" s="34"/>
      <c r="F74" s="34"/>
      <c r="G74" s="34"/>
      <c r="H74" s="34"/>
      <c r="I74" s="17"/>
      <c r="J74" s="17"/>
      <c r="K74" s="17"/>
      <c r="L74" s="17"/>
      <c r="M74" s="60"/>
      <c r="N74" s="6" t="s">
        <v>302</v>
      </c>
      <c r="O74" s="53"/>
      <c r="P74" s="53"/>
      <c r="Q74" s="6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ht="12.75" customHeight="1">
      <c r="A75" s="17"/>
      <c r="B75" s="17"/>
      <c r="C75" s="17"/>
      <c r="D75" s="34"/>
      <c r="E75" s="34"/>
      <c r="F75" s="34"/>
      <c r="G75" s="34"/>
      <c r="H75" s="34"/>
      <c r="I75" s="17"/>
      <c r="J75" s="17"/>
      <c r="K75" s="17"/>
      <c r="L75" s="17"/>
      <c r="M75" s="60"/>
      <c r="N75" s="6" t="s">
        <v>302</v>
      </c>
      <c r="O75" s="53"/>
      <c r="P75" s="53"/>
      <c r="Q75" s="6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ht="12.75" customHeight="1">
      <c r="A76" s="17"/>
      <c r="B76" s="17"/>
      <c r="C76" s="17"/>
      <c r="D76" s="34"/>
      <c r="E76" s="34"/>
      <c r="F76" s="34"/>
      <c r="G76" s="34"/>
      <c r="H76" s="34"/>
      <c r="I76" s="17"/>
      <c r="J76" s="17"/>
      <c r="K76" s="17"/>
      <c r="L76" s="17"/>
      <c r="M76" s="60"/>
      <c r="N76" s="6" t="s">
        <v>302</v>
      </c>
      <c r="O76" s="53"/>
      <c r="P76" s="53"/>
      <c r="Q76" s="6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ht="12.75" customHeight="1">
      <c r="A77" s="17"/>
      <c r="B77" s="17"/>
      <c r="C77" s="17"/>
      <c r="D77" s="34"/>
      <c r="E77" s="34"/>
      <c r="F77" s="34"/>
      <c r="G77" s="34"/>
      <c r="H77" s="34"/>
      <c r="I77" s="17"/>
      <c r="J77" s="17"/>
      <c r="K77" s="17"/>
      <c r="L77" s="17"/>
      <c r="M77" s="60"/>
      <c r="N77" s="6" t="s">
        <v>302</v>
      </c>
      <c r="O77" s="53"/>
      <c r="P77" s="53"/>
      <c r="Q77" s="6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ht="12.75" customHeight="1">
      <c r="A78" s="17"/>
      <c r="B78" s="17"/>
      <c r="C78" s="17"/>
      <c r="D78" s="34"/>
      <c r="E78" s="34"/>
      <c r="F78" s="34"/>
      <c r="G78" s="34"/>
      <c r="H78" s="34"/>
      <c r="I78" s="17"/>
      <c r="J78" s="17"/>
      <c r="K78" s="17"/>
      <c r="L78" s="17"/>
      <c r="M78" s="60"/>
      <c r="N78" s="6" t="s">
        <v>302</v>
      </c>
      <c r="O78" s="53"/>
      <c r="P78" s="53"/>
      <c r="Q78" s="6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ht="12.75" customHeight="1">
      <c r="A79" s="17"/>
      <c r="B79" s="17"/>
      <c r="C79" s="17"/>
      <c r="D79" s="34"/>
      <c r="E79" s="34"/>
      <c r="F79" s="34"/>
      <c r="G79" s="34"/>
      <c r="H79" s="34"/>
      <c r="I79" s="17"/>
      <c r="J79" s="17"/>
      <c r="K79" s="17"/>
      <c r="L79" s="17"/>
      <c r="M79" s="60"/>
      <c r="N79" s="6" t="s">
        <v>302</v>
      </c>
      <c r="O79" s="53"/>
      <c r="P79" s="53"/>
      <c r="Q79" s="6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ht="12.75" customHeight="1">
      <c r="A80" s="34"/>
      <c r="B80" s="34"/>
      <c r="C80" s="34"/>
      <c r="D80" s="34"/>
      <c r="E80" s="34"/>
      <c r="F80" s="34"/>
      <c r="G80" s="34"/>
      <c r="H80" s="34"/>
      <c r="I80" s="17"/>
      <c r="J80" s="17"/>
      <c r="K80" s="17"/>
      <c r="L80" s="17"/>
      <c r="M80" s="60"/>
      <c r="N80" s="6" t="s">
        <v>302</v>
      </c>
      <c r="O80" s="53"/>
      <c r="P80" s="53"/>
      <c r="Q80" s="6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ht="12.75" customHeight="1">
      <c r="A81" s="34"/>
      <c r="B81" s="34"/>
      <c r="C81" s="34"/>
      <c r="D81" s="34"/>
      <c r="E81" s="34"/>
      <c r="F81" s="34"/>
      <c r="G81" s="34"/>
      <c r="H81" s="34"/>
      <c r="I81" s="17"/>
      <c r="J81" s="17"/>
      <c r="K81" s="17"/>
      <c r="L81" s="17"/>
      <c r="M81" s="60"/>
      <c r="N81" s="6" t="s">
        <v>302</v>
      </c>
      <c r="O81" s="53"/>
      <c r="P81" s="53"/>
      <c r="Q81" s="6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ht="12.75" customHeight="1">
      <c r="A82" s="34"/>
      <c r="B82" s="34"/>
      <c r="C82" s="34"/>
      <c r="D82" s="34"/>
      <c r="E82" s="34"/>
      <c r="F82" s="34"/>
      <c r="G82" s="34"/>
      <c r="H82" s="34"/>
      <c r="I82" s="17"/>
      <c r="J82" s="17"/>
      <c r="K82" s="17"/>
      <c r="L82" s="17"/>
      <c r="M82" s="60"/>
      <c r="N82" s="6" t="s">
        <v>302</v>
      </c>
      <c r="O82" s="53"/>
      <c r="P82" s="53"/>
      <c r="Q82" s="6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83" ht="12.75" customHeight="1">
      <c r="A83" s="34"/>
      <c r="B83" s="34"/>
      <c r="C83" s="34"/>
      <c r="D83" s="34"/>
      <c r="E83" s="34"/>
      <c r="F83" s="34"/>
      <c r="G83" s="34"/>
      <c r="H83" s="34"/>
      <c r="I83" s="17"/>
      <c r="J83" s="17"/>
      <c r="K83" s="17"/>
      <c r="L83" s="17"/>
      <c r="M83" s="60"/>
      <c r="N83" s="6" t="s">
        <v>302</v>
      </c>
      <c r="O83" s="53"/>
      <c r="P83" s="53"/>
      <c r="Q83" s="6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</row>
    <row r="84" ht="12.75" customHeight="1">
      <c r="A84" s="34"/>
      <c r="B84" s="34"/>
      <c r="C84" s="34"/>
      <c r="D84" s="34"/>
      <c r="E84" s="34"/>
      <c r="F84" s="34"/>
      <c r="G84" s="34"/>
      <c r="H84" s="34"/>
      <c r="I84" s="17"/>
      <c r="J84" s="17"/>
      <c r="K84" s="17"/>
      <c r="L84" s="17"/>
      <c r="M84" s="60"/>
      <c r="N84" s="6" t="s">
        <v>302</v>
      </c>
      <c r="O84" s="53"/>
      <c r="P84" s="53"/>
      <c r="Q84" s="6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</row>
    <row r="85" ht="12.75" customHeight="1">
      <c r="A85" s="53"/>
      <c r="B85" s="53"/>
      <c r="C85" s="53"/>
      <c r="D85" s="53"/>
      <c r="E85" s="53"/>
      <c r="F85" s="53"/>
      <c r="G85" s="53"/>
      <c r="H85" s="53"/>
      <c r="I85" s="6"/>
      <c r="J85" s="6"/>
      <c r="K85" s="6"/>
      <c r="L85" s="6"/>
      <c r="M85" s="63"/>
      <c r="N85" s="6" t="s">
        <v>302</v>
      </c>
      <c r="O85" s="53"/>
      <c r="P85" s="53"/>
      <c r="Q85" s="53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</row>
    <row r="86" ht="12.75" customHeight="1">
      <c r="A86" s="53"/>
      <c r="B86" s="53"/>
      <c r="C86" s="53"/>
      <c r="D86" s="53"/>
      <c r="E86" s="53"/>
      <c r="F86" s="53"/>
      <c r="G86" s="53"/>
      <c r="H86" s="53"/>
      <c r="I86" s="6"/>
      <c r="J86" s="6"/>
      <c r="K86" s="6"/>
      <c r="L86" s="6"/>
      <c r="M86" s="63"/>
      <c r="N86" s="6" t="s">
        <v>302</v>
      </c>
      <c r="O86" s="53"/>
      <c r="P86" s="53"/>
      <c r="Q86" s="53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</row>
    <row r="87" ht="12.75" customHeight="1">
      <c r="A87" s="64"/>
      <c r="B87" s="64"/>
      <c r="C87" s="64"/>
      <c r="D87" s="64"/>
      <c r="E87" s="64"/>
      <c r="F87" s="64"/>
      <c r="G87" s="64"/>
      <c r="H87" s="64"/>
      <c r="I87" s="7"/>
      <c r="J87" s="29"/>
      <c r="K87" s="65"/>
      <c r="L87" s="66"/>
      <c r="M87" s="67"/>
      <c r="N87" s="66" t="s">
        <v>302</v>
      </c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</row>
    <row r="88" ht="12.75" customHeight="1">
      <c r="A88" s="64"/>
      <c r="B88" s="64"/>
      <c r="C88" s="64"/>
      <c r="D88" s="64"/>
      <c r="E88" s="64"/>
      <c r="F88" s="64"/>
      <c r="G88" s="64"/>
      <c r="H88" s="64"/>
      <c r="I88" s="7"/>
      <c r="M88" s="67"/>
      <c r="N88" s="66" t="s">
        <v>302</v>
      </c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</row>
    <row r="89" ht="12.75" customHeight="1">
      <c r="A89" s="64"/>
      <c r="B89" s="64"/>
      <c r="C89" s="64"/>
      <c r="D89" s="64"/>
      <c r="E89" s="64"/>
      <c r="F89" s="64"/>
      <c r="G89" s="64"/>
      <c r="H89" s="64"/>
      <c r="I89" s="64"/>
      <c r="J89" s="7"/>
      <c r="K89" s="7"/>
      <c r="L89" s="7"/>
      <c r="M89" s="68"/>
      <c r="N89" s="7" t="s">
        <v>302</v>
      </c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</row>
    <row r="90" ht="12.75" customHeight="1">
      <c r="A90" s="64"/>
      <c r="B90" s="64"/>
      <c r="C90" s="64"/>
      <c r="D90" s="64"/>
      <c r="E90" s="64"/>
      <c r="F90" s="64"/>
      <c r="G90" s="64"/>
      <c r="H90" s="64"/>
      <c r="I90" s="64"/>
      <c r="J90" s="7"/>
      <c r="K90" s="7"/>
      <c r="L90" s="7"/>
      <c r="M90" s="68"/>
      <c r="N90" s="7" t="s">
        <v>302</v>
      </c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</row>
    <row r="91" ht="12.75" customHeight="1">
      <c r="A91" s="64"/>
      <c r="B91" s="64"/>
      <c r="C91" s="64"/>
      <c r="D91" s="64"/>
      <c r="E91" s="64"/>
      <c r="F91" s="64"/>
      <c r="G91" s="64"/>
      <c r="H91" s="64"/>
      <c r="I91" s="64"/>
      <c r="J91" s="7"/>
      <c r="K91" s="7"/>
      <c r="L91" s="7"/>
      <c r="M91" s="68"/>
      <c r="N91" s="7" t="s">
        <v>302</v>
      </c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</row>
    <row r="92" ht="12.75" customHeight="1">
      <c r="A92" s="64"/>
      <c r="B92" s="64"/>
      <c r="C92" s="64"/>
      <c r="D92" s="64"/>
      <c r="E92" s="64"/>
      <c r="F92" s="64"/>
      <c r="G92" s="64"/>
      <c r="H92" s="64"/>
      <c r="I92" s="64"/>
      <c r="J92" s="7"/>
      <c r="K92" s="7"/>
      <c r="L92" s="7"/>
      <c r="M92" s="68"/>
      <c r="N92" s="7" t="s">
        <v>302</v>
      </c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</row>
    <row r="93" ht="12.75" customHeight="1">
      <c r="A93" s="64"/>
      <c r="B93" s="64"/>
      <c r="C93" s="64"/>
      <c r="D93" s="64"/>
      <c r="E93" s="64"/>
      <c r="F93" s="64"/>
      <c r="G93" s="64"/>
      <c r="H93" s="64"/>
      <c r="I93" s="64"/>
      <c r="J93" s="7"/>
      <c r="K93" s="7"/>
      <c r="L93" s="7"/>
      <c r="M93" s="68"/>
      <c r="N93" s="7" t="s">
        <v>302</v>
      </c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</row>
    <row r="94" ht="12.75" customHeight="1">
      <c r="A94" s="64"/>
      <c r="B94" s="64"/>
      <c r="C94" s="64"/>
      <c r="D94" s="64"/>
      <c r="E94" s="64"/>
      <c r="F94" s="64"/>
      <c r="G94" s="64"/>
      <c r="H94" s="64"/>
      <c r="I94" s="64"/>
      <c r="J94" s="7"/>
      <c r="K94" s="7"/>
      <c r="L94" s="7"/>
      <c r="M94" s="68"/>
      <c r="N94" s="7" t="s">
        <v>302</v>
      </c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</row>
    <row r="95" ht="12.75" customHeight="1">
      <c r="A95" s="64"/>
      <c r="B95" s="64"/>
      <c r="C95" s="64"/>
      <c r="D95" s="64"/>
      <c r="E95" s="64"/>
      <c r="F95" s="64"/>
      <c r="G95" s="64"/>
      <c r="H95" s="64"/>
      <c r="I95" s="64"/>
      <c r="J95" s="7"/>
      <c r="K95" s="7"/>
      <c r="L95" s="7"/>
      <c r="M95" s="68"/>
      <c r="N95" s="7" t="s">
        <v>302</v>
      </c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</row>
    <row r="96" ht="12.75" customHeight="1">
      <c r="A96" s="64"/>
      <c r="B96" s="64"/>
      <c r="C96" s="64"/>
      <c r="D96" s="64"/>
      <c r="E96" s="64"/>
      <c r="F96" s="64"/>
      <c r="G96" s="64"/>
      <c r="H96" s="64"/>
      <c r="I96" s="64"/>
      <c r="J96" s="7"/>
      <c r="K96" s="7"/>
      <c r="L96" s="7"/>
      <c r="M96" s="68"/>
      <c r="N96" s="7" t="s">
        <v>302</v>
      </c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</row>
    <row r="97" ht="12.75" customHeight="1">
      <c r="A97" s="64"/>
      <c r="B97" s="64"/>
      <c r="C97" s="64"/>
      <c r="D97" s="64"/>
      <c r="E97" s="64"/>
      <c r="F97" s="64"/>
      <c r="G97" s="64"/>
      <c r="H97" s="64"/>
      <c r="I97" s="64"/>
      <c r="J97" s="7"/>
      <c r="K97" s="7"/>
      <c r="L97" s="7"/>
      <c r="M97" s="68"/>
      <c r="N97" s="7" t="s">
        <v>302</v>
      </c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</row>
    <row r="98" ht="12.75" customHeight="1">
      <c r="A98" s="64"/>
      <c r="B98" s="64"/>
      <c r="C98" s="64"/>
      <c r="D98" s="64"/>
      <c r="E98" s="64"/>
      <c r="F98" s="64"/>
      <c r="G98" s="64"/>
      <c r="H98" s="64"/>
      <c r="I98" s="64"/>
      <c r="J98" s="7"/>
      <c r="K98" s="7"/>
      <c r="L98" s="7"/>
      <c r="M98" s="68"/>
      <c r="N98" s="7" t="s">
        <v>302</v>
      </c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</row>
    <row r="99" ht="12.75" customHeight="1">
      <c r="A99" s="64"/>
      <c r="B99" s="64"/>
      <c r="C99" s="64"/>
      <c r="D99" s="64"/>
      <c r="E99" s="64"/>
      <c r="F99" s="64"/>
      <c r="G99" s="64"/>
      <c r="H99" s="64"/>
      <c r="I99" s="64"/>
      <c r="J99" s="7"/>
      <c r="K99" s="7"/>
      <c r="L99" s="7"/>
      <c r="M99" s="68"/>
      <c r="N99" s="7" t="s">
        <v>302</v>
      </c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</row>
    <row r="100" ht="12.75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7"/>
      <c r="K100" s="7"/>
      <c r="L100" s="7"/>
      <c r="M100" s="68"/>
      <c r="N100" s="7" t="s">
        <v>302</v>
      </c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</row>
    <row r="101" ht="12.75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7"/>
      <c r="K101" s="7"/>
      <c r="L101" s="7"/>
      <c r="M101" s="68"/>
      <c r="N101" s="7" t="s">
        <v>302</v>
      </c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</row>
    <row r="102" ht="12.75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7"/>
      <c r="K102" s="7"/>
      <c r="L102" s="7"/>
      <c r="M102" s="68"/>
      <c r="N102" s="7" t="s">
        <v>302</v>
      </c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</row>
    <row r="103" ht="12.75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7"/>
      <c r="K103" s="7"/>
      <c r="L103" s="7"/>
      <c r="M103" s="68"/>
      <c r="N103" s="7" t="s">
        <v>302</v>
      </c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</row>
    <row r="104" ht="12.75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7"/>
      <c r="K104" s="7"/>
      <c r="L104" s="7"/>
      <c r="M104" s="68"/>
      <c r="N104" s="7" t="s">
        <v>302</v>
      </c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</row>
    <row r="105" ht="12.75" customHeight="1">
      <c r="A105" s="64"/>
      <c r="B105" s="64"/>
      <c r="C105" s="64"/>
      <c r="D105" s="64"/>
      <c r="E105" s="64"/>
      <c r="F105" s="64"/>
      <c r="G105" s="64"/>
      <c r="H105" s="64"/>
      <c r="I105" s="64"/>
      <c r="J105" s="7"/>
      <c r="K105" s="7"/>
      <c r="L105" s="7"/>
      <c r="M105" s="68"/>
      <c r="N105" s="7" t="s">
        <v>302</v>
      </c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</row>
    <row r="106" ht="12.75" customHeight="1">
      <c r="A106" s="64"/>
      <c r="B106" s="64"/>
      <c r="C106" s="64"/>
      <c r="D106" s="64"/>
      <c r="E106" s="64"/>
      <c r="F106" s="64"/>
      <c r="G106" s="64"/>
      <c r="H106" s="64"/>
      <c r="I106" s="64"/>
      <c r="J106" s="7"/>
      <c r="K106" s="7"/>
      <c r="L106" s="7"/>
      <c r="M106" s="68"/>
      <c r="N106" s="7" t="s">
        <v>302</v>
      </c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</row>
    <row r="107" ht="12.75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7"/>
      <c r="K107" s="7"/>
      <c r="L107" s="7"/>
      <c r="M107" s="68"/>
      <c r="N107" s="7" t="s">
        <v>302</v>
      </c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</row>
    <row r="108" ht="12.75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7"/>
      <c r="K108" s="7"/>
      <c r="L108" s="7"/>
      <c r="M108" s="68"/>
      <c r="N108" s="7" t="s">
        <v>302</v>
      </c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</row>
    <row r="109" ht="12.75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7"/>
      <c r="K109" s="7"/>
      <c r="L109" s="7"/>
      <c r="M109" s="68"/>
      <c r="N109" s="7" t="s">
        <v>302</v>
      </c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</row>
    <row r="110" ht="12.75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7"/>
      <c r="K110" s="7"/>
      <c r="L110" s="7"/>
      <c r="M110" s="68"/>
      <c r="N110" s="7" t="s">
        <v>302</v>
      </c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</row>
    <row r="111" ht="12.75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7"/>
      <c r="K111" s="7"/>
      <c r="L111" s="7"/>
      <c r="M111" s="68"/>
      <c r="N111" s="7" t="s">
        <v>302</v>
      </c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</row>
    <row r="112" ht="12.75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7"/>
      <c r="K112" s="7"/>
      <c r="L112" s="7"/>
      <c r="M112" s="68"/>
      <c r="N112" s="7" t="s">
        <v>302</v>
      </c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</row>
    <row r="113" ht="12.75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7"/>
      <c r="K113" s="7"/>
      <c r="L113" s="7"/>
      <c r="M113" s="68"/>
      <c r="N113" s="7" t="s">
        <v>302</v>
      </c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</row>
    <row r="114" ht="12.75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7"/>
      <c r="K114" s="7"/>
      <c r="L114" s="7"/>
      <c r="M114" s="68"/>
      <c r="N114" s="7" t="s">
        <v>302</v>
      </c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</row>
    <row r="115" ht="21.0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7"/>
      <c r="K115" s="7"/>
      <c r="L115" s="7"/>
      <c r="M115" s="68"/>
      <c r="N115" s="7" t="s">
        <v>302</v>
      </c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</row>
    <row r="116" ht="12.0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7"/>
      <c r="K116" s="7"/>
      <c r="L116" s="7"/>
      <c r="M116" s="68"/>
      <c r="N116" s="7" t="s">
        <v>302</v>
      </c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</row>
    <row r="117" ht="12.0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7"/>
      <c r="K117" s="7"/>
      <c r="L117" s="7"/>
      <c r="M117" s="68"/>
      <c r="N117" s="7" t="s">
        <v>302</v>
      </c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</row>
    <row r="118" ht="12.0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7"/>
      <c r="K118" s="7"/>
      <c r="L118" s="7"/>
      <c r="M118" s="68"/>
      <c r="N118" s="7" t="s">
        <v>302</v>
      </c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</row>
    <row r="119" ht="12.0" customHeight="1">
      <c r="A119" s="64"/>
      <c r="B119" s="64"/>
      <c r="C119" s="64"/>
      <c r="D119" s="64"/>
      <c r="E119" s="64"/>
      <c r="F119" s="64"/>
      <c r="G119" s="64"/>
      <c r="H119" s="64"/>
      <c r="I119" s="64"/>
      <c r="J119" s="7"/>
      <c r="K119" s="7"/>
      <c r="L119" s="7"/>
      <c r="M119" s="68"/>
      <c r="N119" s="7" t="s">
        <v>302</v>
      </c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</row>
    <row r="120" ht="12.0" customHeight="1">
      <c r="A120" s="64"/>
      <c r="B120" s="64"/>
      <c r="C120" s="64"/>
      <c r="D120" s="64"/>
      <c r="E120" s="64"/>
      <c r="F120" s="64"/>
      <c r="G120" s="64"/>
      <c r="H120" s="64"/>
      <c r="I120" s="64"/>
      <c r="J120" s="7"/>
      <c r="K120" s="7"/>
      <c r="L120" s="7"/>
      <c r="M120" s="68"/>
      <c r="N120" s="7" t="s">
        <v>302</v>
      </c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</row>
    <row r="121" ht="12.0" customHeight="1">
      <c r="A121" s="64"/>
      <c r="B121" s="64"/>
      <c r="C121" s="64"/>
      <c r="D121" s="64"/>
      <c r="E121" s="64"/>
      <c r="F121" s="64"/>
      <c r="G121" s="64"/>
      <c r="H121" s="64"/>
      <c r="I121" s="64"/>
      <c r="J121" s="7"/>
      <c r="K121" s="7"/>
      <c r="L121" s="7"/>
      <c r="M121" s="68"/>
      <c r="N121" s="7" t="s">
        <v>302</v>
      </c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</row>
    <row r="122" ht="12.0" customHeight="1">
      <c r="A122" s="64"/>
      <c r="B122" s="64"/>
      <c r="C122" s="64"/>
      <c r="D122" s="64"/>
      <c r="E122" s="64"/>
      <c r="F122" s="64"/>
      <c r="G122" s="64"/>
      <c r="H122" s="64"/>
      <c r="I122" s="64"/>
      <c r="J122" s="7"/>
      <c r="K122" s="7"/>
      <c r="L122" s="7"/>
      <c r="M122" s="68"/>
      <c r="N122" s="7" t="s">
        <v>302</v>
      </c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</row>
    <row r="123" ht="12.0" customHeight="1">
      <c r="A123" s="64"/>
      <c r="B123" s="64"/>
      <c r="C123" s="64"/>
      <c r="D123" s="64"/>
      <c r="E123" s="64"/>
      <c r="F123" s="64"/>
      <c r="G123" s="64"/>
      <c r="H123" s="64"/>
      <c r="I123" s="64"/>
      <c r="J123" s="7"/>
      <c r="K123" s="7"/>
      <c r="L123" s="7"/>
      <c r="M123" s="68"/>
      <c r="N123" s="7" t="s">
        <v>302</v>
      </c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</row>
    <row r="124" ht="12.0" customHeight="1">
      <c r="A124" s="64"/>
      <c r="B124" s="64"/>
      <c r="C124" s="64"/>
      <c r="D124" s="64"/>
      <c r="E124" s="64"/>
      <c r="F124" s="64"/>
      <c r="G124" s="64"/>
      <c r="H124" s="64"/>
      <c r="I124" s="64"/>
      <c r="J124" s="7"/>
      <c r="K124" s="7"/>
      <c r="L124" s="7"/>
      <c r="M124" s="68"/>
      <c r="N124" s="7" t="s">
        <v>302</v>
      </c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</row>
    <row r="125" ht="12.0" customHeight="1">
      <c r="A125" s="64"/>
      <c r="B125" s="64"/>
      <c r="C125" s="64"/>
      <c r="D125" s="64"/>
      <c r="E125" s="64"/>
      <c r="F125" s="64"/>
      <c r="G125" s="64"/>
      <c r="H125" s="64"/>
      <c r="I125" s="64"/>
      <c r="J125" s="7"/>
      <c r="K125" s="7"/>
      <c r="L125" s="7"/>
      <c r="M125" s="68"/>
      <c r="N125" s="7" t="s">
        <v>302</v>
      </c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</row>
    <row r="126" ht="12.0" customHeight="1">
      <c r="A126" s="64"/>
      <c r="B126" s="64"/>
      <c r="C126" s="64"/>
      <c r="D126" s="64"/>
      <c r="E126" s="64"/>
      <c r="F126" s="64"/>
      <c r="G126" s="64"/>
      <c r="H126" s="64"/>
      <c r="I126" s="64"/>
      <c r="J126" s="7"/>
      <c r="K126" s="7"/>
      <c r="L126" s="7"/>
      <c r="M126" s="68"/>
      <c r="N126" s="7" t="s">
        <v>302</v>
      </c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</row>
    <row r="127" ht="12.0" customHeight="1">
      <c r="A127" s="64"/>
      <c r="B127" s="64"/>
      <c r="C127" s="64"/>
      <c r="D127" s="64"/>
      <c r="E127" s="64"/>
      <c r="F127" s="64"/>
      <c r="G127" s="64"/>
      <c r="H127" s="64"/>
      <c r="I127" s="64"/>
      <c r="J127" s="7"/>
      <c r="K127" s="7"/>
      <c r="L127" s="7"/>
      <c r="M127" s="68"/>
      <c r="N127" s="7" t="s">
        <v>302</v>
      </c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</row>
    <row r="128" ht="12.0" customHeight="1">
      <c r="A128" s="64"/>
      <c r="B128" s="64"/>
      <c r="C128" s="64"/>
      <c r="D128" s="64"/>
      <c r="E128" s="64"/>
      <c r="F128" s="64"/>
      <c r="G128" s="64"/>
      <c r="H128" s="64"/>
      <c r="I128" s="64"/>
      <c r="J128" s="7"/>
      <c r="K128" s="7"/>
      <c r="L128" s="7"/>
      <c r="M128" s="68"/>
      <c r="N128" s="7" t="s">
        <v>302</v>
      </c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</row>
    <row r="129" ht="12.0" customHeight="1">
      <c r="A129" s="64"/>
      <c r="B129" s="64"/>
      <c r="C129" s="64"/>
      <c r="D129" s="64"/>
      <c r="E129" s="64"/>
      <c r="F129" s="64"/>
      <c r="G129" s="64"/>
      <c r="H129" s="64"/>
      <c r="I129" s="64"/>
      <c r="J129" s="7"/>
      <c r="K129" s="7"/>
      <c r="L129" s="7"/>
      <c r="M129" s="68"/>
      <c r="N129" s="7" t="s">
        <v>302</v>
      </c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</row>
    <row r="130" ht="12.0" customHeight="1">
      <c r="A130" s="64"/>
      <c r="B130" s="64"/>
      <c r="C130" s="64"/>
      <c r="D130" s="64"/>
      <c r="E130" s="64"/>
      <c r="F130" s="64"/>
      <c r="G130" s="64"/>
      <c r="H130" s="64"/>
      <c r="I130" s="64"/>
      <c r="J130" s="7"/>
      <c r="K130" s="7"/>
      <c r="L130" s="7"/>
      <c r="M130" s="68"/>
      <c r="N130" s="7" t="s">
        <v>302</v>
      </c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</row>
    <row r="131" ht="12.0" customHeight="1">
      <c r="A131" s="64"/>
      <c r="B131" s="64"/>
      <c r="C131" s="64"/>
      <c r="D131" s="64"/>
      <c r="E131" s="64"/>
      <c r="F131" s="64"/>
      <c r="G131" s="64"/>
      <c r="H131" s="64"/>
      <c r="I131" s="64"/>
      <c r="J131" s="7"/>
      <c r="K131" s="7"/>
      <c r="L131" s="7"/>
      <c r="M131" s="68"/>
      <c r="N131" s="7" t="s">
        <v>302</v>
      </c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</row>
    <row r="132" ht="12.0" customHeight="1">
      <c r="A132" s="64"/>
      <c r="B132" s="64"/>
      <c r="C132" s="64"/>
      <c r="D132" s="64"/>
      <c r="E132" s="64"/>
      <c r="F132" s="64"/>
      <c r="G132" s="64"/>
      <c r="H132" s="64"/>
      <c r="I132" s="64"/>
      <c r="J132" s="7"/>
      <c r="K132" s="7"/>
      <c r="L132" s="7"/>
      <c r="M132" s="68"/>
      <c r="N132" s="7" t="s">
        <v>302</v>
      </c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</row>
    <row r="133" ht="12.0" customHeight="1">
      <c r="A133" s="64"/>
      <c r="B133" s="64"/>
      <c r="C133" s="64"/>
      <c r="D133" s="64"/>
      <c r="E133" s="64"/>
      <c r="F133" s="64"/>
      <c r="G133" s="64"/>
      <c r="H133" s="64"/>
      <c r="I133" s="64"/>
      <c r="J133" s="7"/>
      <c r="K133" s="7"/>
      <c r="L133" s="7"/>
      <c r="M133" s="68"/>
      <c r="N133" s="7" t="s">
        <v>302</v>
      </c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</row>
    <row r="134" ht="12.0" customHeight="1">
      <c r="A134" s="64"/>
      <c r="B134" s="64"/>
      <c r="C134" s="64"/>
      <c r="D134" s="64"/>
      <c r="E134" s="64"/>
      <c r="F134" s="64"/>
      <c r="G134" s="64"/>
      <c r="H134" s="64"/>
      <c r="I134" s="64"/>
      <c r="J134" s="7"/>
      <c r="K134" s="7"/>
      <c r="L134" s="7"/>
      <c r="M134" s="68"/>
      <c r="N134" s="7" t="s">
        <v>302</v>
      </c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</row>
    <row r="135" ht="12.0" customHeight="1">
      <c r="A135" s="64"/>
      <c r="B135" s="64"/>
      <c r="C135" s="64"/>
      <c r="D135" s="64"/>
      <c r="E135" s="64"/>
      <c r="F135" s="64"/>
      <c r="G135" s="64"/>
      <c r="H135" s="64"/>
      <c r="I135" s="64"/>
      <c r="J135" s="7"/>
      <c r="K135" s="7"/>
      <c r="L135" s="7"/>
      <c r="M135" s="68"/>
      <c r="N135" s="7" t="s">
        <v>302</v>
      </c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</row>
    <row r="136" ht="12.0" customHeight="1">
      <c r="A136" s="64"/>
      <c r="B136" s="64"/>
      <c r="C136" s="64"/>
      <c r="D136" s="64"/>
      <c r="E136" s="64"/>
      <c r="F136" s="64"/>
      <c r="G136" s="64"/>
      <c r="H136" s="64"/>
      <c r="I136" s="64"/>
      <c r="J136" s="7"/>
      <c r="K136" s="7"/>
      <c r="L136" s="7"/>
      <c r="M136" s="68"/>
      <c r="N136" s="7" t="s">
        <v>302</v>
      </c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</row>
    <row r="137" ht="12.0" customHeight="1">
      <c r="A137" s="64"/>
      <c r="B137" s="64"/>
      <c r="C137" s="64"/>
      <c r="D137" s="64"/>
      <c r="E137" s="64"/>
      <c r="F137" s="64"/>
      <c r="G137" s="64"/>
      <c r="H137" s="64"/>
      <c r="I137" s="64"/>
      <c r="J137" s="7"/>
      <c r="K137" s="7"/>
      <c r="L137" s="7"/>
      <c r="M137" s="68"/>
      <c r="N137" s="7" t="s">
        <v>302</v>
      </c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</row>
    <row r="138" ht="12.0" customHeight="1">
      <c r="A138" s="64"/>
      <c r="B138" s="64"/>
      <c r="C138" s="64"/>
      <c r="D138" s="64"/>
      <c r="E138" s="64"/>
      <c r="F138" s="64"/>
      <c r="G138" s="64"/>
      <c r="H138" s="64"/>
      <c r="I138" s="64"/>
      <c r="J138" s="7"/>
      <c r="K138" s="7"/>
      <c r="L138" s="7"/>
      <c r="M138" s="68"/>
      <c r="N138" s="7" t="s">
        <v>302</v>
      </c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</row>
    <row r="139" ht="12.0" customHeight="1">
      <c r="A139" s="64"/>
      <c r="B139" s="64"/>
      <c r="C139" s="64"/>
      <c r="D139" s="64"/>
      <c r="E139" s="64"/>
      <c r="F139" s="64"/>
      <c r="G139" s="64"/>
      <c r="H139" s="64"/>
      <c r="I139" s="64"/>
      <c r="J139" s="7"/>
      <c r="K139" s="7"/>
      <c r="L139" s="7"/>
      <c r="M139" s="68"/>
      <c r="N139" s="7" t="s">
        <v>302</v>
      </c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</row>
    <row r="140" ht="12.0" customHeight="1">
      <c r="A140" s="64"/>
      <c r="B140" s="64"/>
      <c r="C140" s="64"/>
      <c r="D140" s="64"/>
      <c r="E140" s="64"/>
      <c r="F140" s="64"/>
      <c r="G140" s="64"/>
      <c r="H140" s="64"/>
      <c r="I140" s="64"/>
      <c r="J140" s="7"/>
      <c r="K140" s="7"/>
      <c r="L140" s="7"/>
      <c r="M140" s="68"/>
      <c r="N140" s="7" t="s">
        <v>302</v>
      </c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</row>
    <row r="141" ht="12.0" customHeight="1">
      <c r="A141" s="64"/>
      <c r="B141" s="64"/>
      <c r="C141" s="64"/>
      <c r="D141" s="64"/>
      <c r="E141" s="64"/>
      <c r="F141" s="64"/>
      <c r="G141" s="64"/>
      <c r="H141" s="64"/>
      <c r="I141" s="64"/>
      <c r="J141" s="7"/>
      <c r="K141" s="7"/>
      <c r="L141" s="7"/>
      <c r="M141" s="68"/>
      <c r="N141" s="7" t="s">
        <v>302</v>
      </c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</row>
    <row r="142" ht="12.0" customHeight="1">
      <c r="A142" s="64"/>
      <c r="B142" s="64"/>
      <c r="C142" s="64"/>
      <c r="D142" s="64"/>
      <c r="E142" s="64"/>
      <c r="F142" s="64"/>
      <c r="G142" s="64"/>
      <c r="H142" s="64"/>
      <c r="I142" s="64"/>
      <c r="J142" s="7"/>
      <c r="K142" s="7"/>
      <c r="L142" s="7"/>
      <c r="M142" s="68"/>
      <c r="N142" s="7" t="s">
        <v>302</v>
      </c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</row>
    <row r="143" ht="12.0" customHeight="1">
      <c r="A143" s="64"/>
      <c r="B143" s="64"/>
      <c r="C143" s="64"/>
      <c r="D143" s="64"/>
      <c r="E143" s="64"/>
      <c r="F143" s="64"/>
      <c r="G143" s="64"/>
      <c r="H143" s="64"/>
      <c r="I143" s="64"/>
      <c r="J143" s="7"/>
      <c r="K143" s="7"/>
      <c r="L143" s="7"/>
      <c r="M143" s="68"/>
      <c r="N143" s="7" t="s">
        <v>302</v>
      </c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</row>
    <row r="144" ht="12.0" customHeight="1">
      <c r="A144" s="64"/>
      <c r="B144" s="64"/>
      <c r="C144" s="64"/>
      <c r="D144" s="64"/>
      <c r="E144" s="64"/>
      <c r="F144" s="64"/>
      <c r="G144" s="64"/>
      <c r="H144" s="64"/>
      <c r="I144" s="64"/>
      <c r="J144" s="7"/>
      <c r="K144" s="7"/>
      <c r="L144" s="7"/>
      <c r="M144" s="68"/>
      <c r="N144" s="7" t="s">
        <v>302</v>
      </c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</row>
    <row r="145" ht="12.0" customHeight="1">
      <c r="A145" s="64"/>
      <c r="B145" s="64"/>
      <c r="C145" s="64"/>
      <c r="D145" s="64"/>
      <c r="E145" s="64"/>
      <c r="F145" s="64"/>
      <c r="G145" s="64"/>
      <c r="H145" s="64"/>
      <c r="I145" s="64"/>
      <c r="J145" s="7"/>
      <c r="K145" s="7"/>
      <c r="L145" s="7"/>
      <c r="M145" s="68"/>
      <c r="N145" s="7" t="s">
        <v>302</v>
      </c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</row>
    <row r="146" ht="12.0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68"/>
      <c r="N146" s="7" t="s">
        <v>302</v>
      </c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</row>
    <row r="147" ht="12.0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68"/>
      <c r="N147" s="7" t="s">
        <v>302</v>
      </c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</row>
    <row r="148" ht="12.0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68"/>
      <c r="N148" s="7" t="s">
        <v>302</v>
      </c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</row>
    <row r="149" ht="12.0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68"/>
      <c r="N149" s="7" t="s">
        <v>302</v>
      </c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</row>
    <row r="150" ht="12.0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68"/>
      <c r="N150" s="7" t="s">
        <v>302</v>
      </c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</row>
    <row r="151" ht="12.0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68"/>
      <c r="N151" s="7" t="s">
        <v>302</v>
      </c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</row>
    <row r="152" ht="12.0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68"/>
      <c r="N152" s="7" t="s">
        <v>302</v>
      </c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</row>
    <row r="153" ht="12.0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68"/>
      <c r="N153" s="7" t="s">
        <v>302</v>
      </c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</row>
    <row r="154" ht="12.0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68"/>
      <c r="N154" s="7" t="s">
        <v>302</v>
      </c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</row>
    <row r="155" ht="12.0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68"/>
      <c r="N155" s="7" t="s">
        <v>302</v>
      </c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</row>
    <row r="156" ht="12.0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68"/>
      <c r="N156" s="7" t="s">
        <v>302</v>
      </c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</row>
    <row r="157" ht="12.0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68"/>
      <c r="N157" s="7" t="s">
        <v>302</v>
      </c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</row>
    <row r="158" ht="12.0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68"/>
      <c r="N158" s="7" t="s">
        <v>302</v>
      </c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</row>
    <row r="159" ht="12.0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68"/>
      <c r="N159" s="7" t="s">
        <v>302</v>
      </c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</row>
    <row r="160" ht="12.0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68"/>
      <c r="N160" s="7" t="s">
        <v>302</v>
      </c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</row>
    <row r="161" ht="12.0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68"/>
      <c r="N161" s="7" t="s">
        <v>302</v>
      </c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</row>
    <row r="162" ht="12.0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68"/>
      <c r="N162" s="7" t="s">
        <v>302</v>
      </c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</row>
    <row r="163" ht="12.0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68"/>
      <c r="N163" s="7" t="s">
        <v>302</v>
      </c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</row>
    <row r="164" ht="12.0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68"/>
      <c r="N164" s="7" t="s">
        <v>302</v>
      </c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</row>
    <row r="165" ht="12.0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68"/>
      <c r="N165" s="7" t="s">
        <v>302</v>
      </c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</row>
    <row r="166" ht="12.0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68"/>
      <c r="N166" s="7" t="s">
        <v>302</v>
      </c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</row>
    <row r="167" ht="12.0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68"/>
      <c r="N167" s="7" t="s">
        <v>302</v>
      </c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</row>
    <row r="168" ht="12.0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68"/>
      <c r="N168" s="7" t="s">
        <v>302</v>
      </c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</row>
    <row r="169" ht="12.0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68"/>
      <c r="N169" s="7" t="s">
        <v>302</v>
      </c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</row>
    <row r="170" ht="12.0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68"/>
      <c r="N170" s="7" t="s">
        <v>302</v>
      </c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</row>
    <row r="171" ht="12.0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68"/>
      <c r="N171" s="7" t="s">
        <v>302</v>
      </c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</row>
    <row r="172" ht="12.0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68"/>
      <c r="N172" s="7" t="s">
        <v>302</v>
      </c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</row>
    <row r="173" ht="12.0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68"/>
      <c r="N173" s="7" t="s">
        <v>302</v>
      </c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</row>
    <row r="174" ht="12.0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68"/>
      <c r="N174" s="7" t="s">
        <v>302</v>
      </c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</row>
    <row r="175" ht="12.0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68"/>
      <c r="N175" s="7" t="s">
        <v>302</v>
      </c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</row>
    <row r="176" ht="12.0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68"/>
      <c r="N176" s="7" t="s">
        <v>302</v>
      </c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</row>
    <row r="177" ht="12.0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68"/>
      <c r="N177" s="7" t="s">
        <v>302</v>
      </c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</row>
    <row r="178" ht="12.0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68"/>
      <c r="N178" s="7" t="s">
        <v>302</v>
      </c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</row>
    <row r="179" ht="12.0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68"/>
      <c r="N179" s="7" t="s">
        <v>302</v>
      </c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</row>
    <row r="180" ht="12.0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68"/>
      <c r="N180" s="7" t="s">
        <v>302</v>
      </c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</row>
    <row r="181" ht="12.0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68"/>
      <c r="N181" s="7" t="s">
        <v>302</v>
      </c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</row>
    <row r="182" ht="12.0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68"/>
      <c r="N182" s="7" t="s">
        <v>302</v>
      </c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</row>
    <row r="183" ht="12.0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68"/>
      <c r="N183" s="7" t="s">
        <v>302</v>
      </c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</row>
    <row r="184" ht="12.0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68"/>
      <c r="N184" s="7" t="s">
        <v>302</v>
      </c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</row>
    <row r="185" ht="12.0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68"/>
      <c r="N185" s="7" t="s">
        <v>302</v>
      </c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</row>
    <row r="186" ht="12.0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68"/>
      <c r="N186" s="7" t="s">
        <v>302</v>
      </c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</row>
    <row r="187" ht="12.0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68"/>
      <c r="N187" s="7" t="s">
        <v>302</v>
      </c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</row>
    <row r="188" ht="12.0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68"/>
      <c r="N188" s="7" t="s">
        <v>302</v>
      </c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</row>
    <row r="189" ht="12.0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68"/>
      <c r="N189" s="7" t="s">
        <v>302</v>
      </c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</row>
    <row r="190" ht="12.0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68"/>
      <c r="N190" s="7" t="s">
        <v>302</v>
      </c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</row>
    <row r="191" ht="12.0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68"/>
      <c r="N191" s="7" t="s">
        <v>302</v>
      </c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</row>
    <row r="192" ht="12.0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68"/>
      <c r="N192" s="7" t="s">
        <v>302</v>
      </c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</row>
    <row r="193" ht="12.0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68"/>
      <c r="N193" s="7" t="s">
        <v>302</v>
      </c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</row>
    <row r="194" ht="12.0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68"/>
      <c r="N194" s="7" t="s">
        <v>302</v>
      </c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</row>
    <row r="195" ht="12.0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68"/>
      <c r="N195" s="7" t="s">
        <v>302</v>
      </c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</row>
    <row r="196" ht="12.0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68"/>
      <c r="N196" s="7" t="s">
        <v>302</v>
      </c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</row>
    <row r="197" ht="12.0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68"/>
      <c r="N197" s="7" t="s">
        <v>302</v>
      </c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</row>
    <row r="198" ht="12.0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68"/>
      <c r="N198" s="7" t="s">
        <v>302</v>
      </c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</row>
    <row r="199" ht="12.0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68"/>
      <c r="N199" s="7" t="s">
        <v>302</v>
      </c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</row>
    <row r="200" ht="12.0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68"/>
      <c r="N200" s="7" t="s">
        <v>302</v>
      </c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</row>
    <row r="201" ht="12.0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68"/>
      <c r="N201" s="7" t="s">
        <v>302</v>
      </c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</row>
    <row r="202" ht="12.0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68"/>
      <c r="N202" s="7" t="s">
        <v>302</v>
      </c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</row>
    <row r="203" ht="12.0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68"/>
      <c r="N203" s="7" t="s">
        <v>302</v>
      </c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</row>
    <row r="204" ht="12.0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68"/>
      <c r="N204" s="7" t="s">
        <v>302</v>
      </c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</row>
    <row r="205" ht="12.0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68"/>
      <c r="N205" s="7" t="s">
        <v>302</v>
      </c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</row>
    <row r="206" ht="12.0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68"/>
      <c r="N206" s="7" t="s">
        <v>302</v>
      </c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</row>
    <row r="207" ht="12.0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68"/>
      <c r="N207" s="7" t="s">
        <v>302</v>
      </c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</row>
    <row r="208" ht="12.0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68"/>
      <c r="N208" s="7" t="s">
        <v>302</v>
      </c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</row>
    <row r="209" ht="12.0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68"/>
      <c r="N209" s="7" t="s">
        <v>302</v>
      </c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</row>
    <row r="210" ht="12.0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68"/>
      <c r="N210" s="7" t="s">
        <v>302</v>
      </c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</row>
    <row r="211" ht="12.0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68"/>
      <c r="N211" s="7" t="s">
        <v>302</v>
      </c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</row>
    <row r="212" ht="12.0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68"/>
      <c r="N212" s="7" t="s">
        <v>302</v>
      </c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</row>
    <row r="213" ht="12.0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68"/>
      <c r="N213" s="7" t="s">
        <v>302</v>
      </c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</row>
    <row r="214" ht="12.0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68"/>
      <c r="N214" s="7" t="s">
        <v>302</v>
      </c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</row>
    <row r="215" ht="12.0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68"/>
      <c r="N215" s="7" t="s">
        <v>302</v>
      </c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</row>
    <row r="216" ht="12.0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68"/>
      <c r="N216" s="7" t="s">
        <v>302</v>
      </c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</row>
    <row r="217" ht="12.0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68"/>
      <c r="N217" s="7" t="s">
        <v>302</v>
      </c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</row>
    <row r="218" ht="12.0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68"/>
      <c r="N218" s="7" t="s">
        <v>302</v>
      </c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</row>
    <row r="219" ht="12.0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68"/>
      <c r="N219" s="7" t="s">
        <v>302</v>
      </c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</row>
    <row r="220" ht="12.0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68"/>
      <c r="N220" s="7" t="s">
        <v>302</v>
      </c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</row>
    <row r="221" ht="12.0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68"/>
      <c r="N221" s="7" t="s">
        <v>302</v>
      </c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</row>
    <row r="222" ht="12.0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68"/>
      <c r="N222" s="7" t="s">
        <v>302</v>
      </c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</row>
    <row r="223" ht="12.0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68"/>
      <c r="N223" s="7" t="s">
        <v>302</v>
      </c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</row>
    <row r="224" ht="12.0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68"/>
      <c r="N224" s="7" t="s">
        <v>302</v>
      </c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</row>
    <row r="225" ht="12.0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68"/>
      <c r="N225" s="7" t="s">
        <v>302</v>
      </c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</row>
    <row r="226" ht="12.0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68"/>
      <c r="N226" s="7" t="s">
        <v>302</v>
      </c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</row>
    <row r="227" ht="12.0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68"/>
      <c r="N227" s="7" t="s">
        <v>302</v>
      </c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</row>
    <row r="228" ht="12.0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68"/>
      <c r="N228" s="7" t="s">
        <v>302</v>
      </c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</row>
    <row r="229" ht="12.0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68"/>
      <c r="N229" s="7" t="s">
        <v>302</v>
      </c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</row>
    <row r="230" ht="12.0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68"/>
      <c r="N230" s="7" t="s">
        <v>302</v>
      </c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</row>
    <row r="231" ht="12.0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68"/>
      <c r="N231" s="7" t="s">
        <v>302</v>
      </c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</row>
    <row r="232" ht="12.0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68"/>
      <c r="N232" s="7" t="s">
        <v>302</v>
      </c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</row>
    <row r="233" ht="12.0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68"/>
      <c r="N233" s="7" t="s">
        <v>302</v>
      </c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</row>
    <row r="234" ht="12.0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68"/>
      <c r="N234" s="7" t="s">
        <v>302</v>
      </c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</row>
    <row r="235" ht="12.0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68"/>
      <c r="N235" s="7" t="s">
        <v>302</v>
      </c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</row>
    <row r="236" ht="12.0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68"/>
      <c r="N236" s="7" t="s">
        <v>302</v>
      </c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</row>
    <row r="237" ht="12.0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68"/>
      <c r="N237" s="7" t="s">
        <v>302</v>
      </c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</row>
    <row r="238" ht="12.0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68"/>
      <c r="N238" s="7" t="s">
        <v>302</v>
      </c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</row>
    <row r="239" ht="12.0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68"/>
      <c r="N239" s="7" t="s">
        <v>302</v>
      </c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</row>
    <row r="240" ht="12.0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68"/>
      <c r="N240" s="7" t="s">
        <v>302</v>
      </c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</row>
    <row r="241" ht="12.0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68"/>
      <c r="N241" s="7" t="s">
        <v>302</v>
      </c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</row>
    <row r="242" ht="12.0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68"/>
      <c r="N242" s="7" t="s">
        <v>302</v>
      </c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</row>
    <row r="243" ht="12.0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68"/>
      <c r="N243" s="7" t="s">
        <v>302</v>
      </c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</row>
    <row r="244" ht="12.0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68"/>
      <c r="N244" s="7" t="s">
        <v>302</v>
      </c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</row>
    <row r="245" ht="12.0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68"/>
      <c r="N245" s="7" t="s">
        <v>302</v>
      </c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</row>
    <row r="246" ht="12.0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68"/>
      <c r="N246" s="7" t="s">
        <v>302</v>
      </c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</row>
    <row r="247" ht="12.0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68"/>
      <c r="N247" s="7" t="s">
        <v>302</v>
      </c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</row>
    <row r="248" ht="12.0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68"/>
      <c r="N248" s="7" t="s">
        <v>302</v>
      </c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</row>
    <row r="249" ht="12.0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68"/>
      <c r="N249" s="7" t="s">
        <v>302</v>
      </c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</row>
    <row r="250" ht="12.0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68"/>
      <c r="N250" s="7" t="s">
        <v>302</v>
      </c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</row>
    <row r="251" ht="12.0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68"/>
      <c r="N251" s="7" t="s">
        <v>302</v>
      </c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</row>
    <row r="252" ht="12.0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68"/>
      <c r="N252" s="7" t="s">
        <v>302</v>
      </c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</row>
    <row r="253" ht="12.0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68"/>
      <c r="N253" s="7" t="s">
        <v>302</v>
      </c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</row>
    <row r="254" ht="12.0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68"/>
      <c r="N254" s="7" t="s">
        <v>302</v>
      </c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</row>
    <row r="255" ht="12.0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68"/>
      <c r="N255" s="7" t="s">
        <v>302</v>
      </c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</row>
    <row r="256" ht="12.0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68"/>
      <c r="N256" s="7" t="s">
        <v>302</v>
      </c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</row>
    <row r="257" ht="12.0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68"/>
      <c r="N257" s="7" t="s">
        <v>302</v>
      </c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</row>
    <row r="258" ht="12.0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68"/>
      <c r="N258" s="7" t="s">
        <v>302</v>
      </c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</row>
    <row r="259" ht="12.0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68"/>
      <c r="N259" s="7" t="s">
        <v>302</v>
      </c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</row>
    <row r="260" ht="12.0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68"/>
      <c r="N260" s="7" t="s">
        <v>302</v>
      </c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</row>
    <row r="261" ht="12.0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68"/>
      <c r="N261" s="7" t="s">
        <v>302</v>
      </c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</row>
    <row r="262" ht="12.0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68"/>
      <c r="N262" s="7" t="s">
        <v>302</v>
      </c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</row>
    <row r="263" ht="12.0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68"/>
      <c r="N263" s="7" t="s">
        <v>302</v>
      </c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</row>
    <row r="264" ht="12.0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68"/>
      <c r="N264" s="7" t="s">
        <v>302</v>
      </c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</row>
    <row r="265" ht="12.0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68"/>
      <c r="N265" s="7" t="s">
        <v>302</v>
      </c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</row>
    <row r="266" ht="12.0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68"/>
      <c r="N266" s="7" t="s">
        <v>302</v>
      </c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</row>
    <row r="267" ht="12.0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68"/>
      <c r="N267" s="7" t="s">
        <v>302</v>
      </c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</row>
    <row r="268" ht="12.0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68"/>
      <c r="N268" s="7" t="s">
        <v>302</v>
      </c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</row>
    <row r="269" ht="12.0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68"/>
      <c r="N269" s="7" t="s">
        <v>302</v>
      </c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</row>
    <row r="270" ht="12.0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68"/>
      <c r="N270" s="7" t="s">
        <v>302</v>
      </c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</row>
    <row r="271" ht="12.0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68"/>
      <c r="N271" s="7" t="s">
        <v>302</v>
      </c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</row>
    <row r="272" ht="12.0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68"/>
      <c r="N272" s="7" t="s">
        <v>302</v>
      </c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</row>
    <row r="273" ht="12.0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68"/>
      <c r="N273" s="7" t="s">
        <v>302</v>
      </c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</row>
    <row r="274" ht="12.0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68"/>
      <c r="N274" s="7" t="s">
        <v>302</v>
      </c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</row>
    <row r="275" ht="12.0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68"/>
      <c r="N275" s="7" t="s">
        <v>302</v>
      </c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</row>
    <row r="276" ht="12.0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68"/>
      <c r="N276" s="7" t="s">
        <v>302</v>
      </c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</row>
    <row r="277" ht="12.0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68"/>
      <c r="N277" s="7" t="s">
        <v>302</v>
      </c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</row>
    <row r="278" ht="12.0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68"/>
      <c r="N278" s="7" t="s">
        <v>302</v>
      </c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</row>
    <row r="279" ht="12.0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68"/>
      <c r="N279" s="7" t="s">
        <v>302</v>
      </c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</row>
    <row r="280" ht="12.0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68"/>
      <c r="N280" s="7" t="s">
        <v>302</v>
      </c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</row>
    <row r="281" ht="12.0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68"/>
      <c r="N281" s="7" t="s">
        <v>302</v>
      </c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</row>
    <row r="282" ht="12.0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68"/>
      <c r="N282" s="7" t="s">
        <v>302</v>
      </c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</row>
    <row r="283" ht="12.0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68"/>
      <c r="N283" s="7" t="s">
        <v>302</v>
      </c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</row>
    <row r="284" ht="12.0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68"/>
      <c r="N284" s="7" t="s">
        <v>302</v>
      </c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</row>
    <row r="285" ht="12.0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68"/>
      <c r="N285" s="7" t="s">
        <v>302</v>
      </c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</row>
    <row r="286" ht="12.0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68"/>
      <c r="N286" s="7" t="s">
        <v>302</v>
      </c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</row>
    <row r="287" ht="12.0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68"/>
      <c r="N287" s="7" t="s">
        <v>302</v>
      </c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</row>
    <row r="288" ht="12.0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68"/>
      <c r="N288" s="7" t="s">
        <v>302</v>
      </c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</row>
    <row r="289" ht="12.0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68"/>
      <c r="N289" s="7" t="s">
        <v>302</v>
      </c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</row>
    <row r="290" ht="12.0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68"/>
      <c r="N290" s="7" t="s">
        <v>302</v>
      </c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</row>
    <row r="291" ht="12.0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68"/>
      <c r="N291" s="7" t="s">
        <v>302</v>
      </c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</row>
    <row r="292" ht="12.0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68"/>
      <c r="N292" s="7" t="s">
        <v>302</v>
      </c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</row>
    <row r="293" ht="12.0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68"/>
      <c r="N293" s="7" t="s">
        <v>302</v>
      </c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</row>
    <row r="294" ht="12.0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68"/>
      <c r="N294" s="7" t="s">
        <v>302</v>
      </c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</row>
    <row r="295" ht="12.0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68"/>
      <c r="N295" s="7" t="s">
        <v>302</v>
      </c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</row>
    <row r="296" ht="12.0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68"/>
      <c r="N296" s="7" t="s">
        <v>302</v>
      </c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</row>
    <row r="297" ht="12.0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68"/>
      <c r="N297" s="7" t="s">
        <v>302</v>
      </c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</row>
    <row r="298" ht="12.0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68"/>
      <c r="N298" s="7" t="s">
        <v>302</v>
      </c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</row>
    <row r="299" ht="12.0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68"/>
      <c r="N299" s="7" t="s">
        <v>302</v>
      </c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</row>
    <row r="300" ht="12.0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68"/>
      <c r="N300" s="7" t="s">
        <v>302</v>
      </c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</row>
    <row r="301" ht="12.0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68"/>
      <c r="N301" s="7" t="s">
        <v>302</v>
      </c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</row>
    <row r="302" ht="12.0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68"/>
      <c r="N302" s="7" t="s">
        <v>302</v>
      </c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</row>
    <row r="303" ht="12.0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68"/>
      <c r="N303" s="7" t="s">
        <v>302</v>
      </c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</row>
    <row r="304" ht="12.0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68"/>
      <c r="N304" s="7" t="s">
        <v>302</v>
      </c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</row>
    <row r="305" ht="12.0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68"/>
      <c r="N305" s="7" t="s">
        <v>302</v>
      </c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</row>
    <row r="306" ht="12.0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68"/>
      <c r="N306" s="7" t="s">
        <v>302</v>
      </c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</row>
    <row r="307" ht="12.0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68"/>
      <c r="N307" s="7" t="s">
        <v>302</v>
      </c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</row>
    <row r="308" ht="12.0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68"/>
      <c r="N308" s="7" t="s">
        <v>302</v>
      </c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</row>
    <row r="309" ht="12.0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68"/>
      <c r="N309" s="7" t="s">
        <v>302</v>
      </c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</row>
    <row r="310" ht="12.0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68"/>
      <c r="N310" s="7" t="s">
        <v>302</v>
      </c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</row>
    <row r="311" ht="12.0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68"/>
      <c r="N311" s="7" t="s">
        <v>302</v>
      </c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</row>
    <row r="312" ht="12.0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68"/>
      <c r="N312" s="7" t="s">
        <v>302</v>
      </c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</row>
    <row r="313" ht="12.0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68"/>
      <c r="N313" s="7" t="s">
        <v>302</v>
      </c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</row>
    <row r="314" ht="12.0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68"/>
      <c r="N314" s="7" t="s">
        <v>302</v>
      </c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</row>
    <row r="315" ht="12.0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68"/>
      <c r="N315" s="7" t="s">
        <v>302</v>
      </c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</row>
    <row r="316" ht="12.0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68"/>
      <c r="N316" s="7" t="s">
        <v>302</v>
      </c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</row>
    <row r="317" ht="12.0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68"/>
      <c r="N317" s="7" t="s">
        <v>302</v>
      </c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</row>
    <row r="318" ht="12.0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68"/>
      <c r="N318" s="7" t="s">
        <v>302</v>
      </c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</row>
    <row r="319" ht="12.0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68"/>
      <c r="N319" s="7" t="s">
        <v>302</v>
      </c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</row>
    <row r="320" ht="12.0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68"/>
      <c r="N320" s="7" t="s">
        <v>302</v>
      </c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</row>
    <row r="321" ht="12.0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68"/>
      <c r="N321" s="7" t="s">
        <v>302</v>
      </c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</row>
    <row r="322" ht="12.0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68"/>
      <c r="N322" s="7" t="s">
        <v>302</v>
      </c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</row>
    <row r="323" ht="12.0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68"/>
      <c r="N323" s="7" t="s">
        <v>302</v>
      </c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</row>
    <row r="324" ht="12.0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68"/>
      <c r="N324" s="7" t="s">
        <v>302</v>
      </c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</row>
    <row r="325" ht="12.0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68"/>
      <c r="N325" s="7" t="s">
        <v>302</v>
      </c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</row>
    <row r="326" ht="12.0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68"/>
      <c r="N326" s="7" t="s">
        <v>302</v>
      </c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</row>
    <row r="327" ht="12.0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68"/>
      <c r="N327" s="7" t="s">
        <v>302</v>
      </c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</row>
    <row r="328" ht="12.0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68"/>
      <c r="N328" s="7" t="s">
        <v>302</v>
      </c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</row>
    <row r="329" ht="12.0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68"/>
      <c r="N329" s="7" t="s">
        <v>302</v>
      </c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</row>
    <row r="330" ht="12.0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68"/>
      <c r="N330" s="7" t="s">
        <v>302</v>
      </c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</row>
    <row r="331" ht="12.0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68"/>
      <c r="N331" s="7" t="s">
        <v>302</v>
      </c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</row>
    <row r="332" ht="12.0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68"/>
      <c r="N332" s="7" t="s">
        <v>302</v>
      </c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</row>
    <row r="333" ht="12.0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68"/>
      <c r="N333" s="7" t="s">
        <v>302</v>
      </c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</row>
    <row r="334" ht="12.0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68"/>
      <c r="N334" s="7" t="s">
        <v>302</v>
      </c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</row>
    <row r="335" ht="12.0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68"/>
      <c r="N335" s="7" t="s">
        <v>302</v>
      </c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</row>
    <row r="336" ht="12.0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68"/>
      <c r="N336" s="7" t="s">
        <v>302</v>
      </c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</row>
    <row r="337" ht="12.0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68"/>
      <c r="N337" s="7" t="s">
        <v>302</v>
      </c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</row>
    <row r="338" ht="12.0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68"/>
      <c r="N338" s="7" t="s">
        <v>302</v>
      </c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</row>
    <row r="339" ht="12.0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68"/>
      <c r="N339" s="7" t="s">
        <v>302</v>
      </c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</row>
    <row r="340" ht="12.0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68"/>
      <c r="N340" s="7" t="s">
        <v>302</v>
      </c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</row>
    <row r="341" ht="12.0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68"/>
      <c r="N341" s="7" t="s">
        <v>302</v>
      </c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</row>
    <row r="342" ht="12.0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68"/>
      <c r="N342" s="7" t="s">
        <v>302</v>
      </c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</row>
    <row r="343" ht="12.0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68"/>
      <c r="N343" s="7" t="s">
        <v>302</v>
      </c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</row>
    <row r="344" ht="12.0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68"/>
      <c r="N344" s="7" t="s">
        <v>302</v>
      </c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</row>
    <row r="345" ht="12.0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68"/>
      <c r="N345" s="7" t="s">
        <v>302</v>
      </c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</row>
    <row r="346" ht="12.0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68"/>
      <c r="N346" s="7" t="s">
        <v>302</v>
      </c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</row>
    <row r="347" ht="12.0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68"/>
      <c r="N347" s="7" t="s">
        <v>302</v>
      </c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</row>
    <row r="348" ht="12.0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68"/>
      <c r="N348" s="7" t="s">
        <v>302</v>
      </c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</row>
    <row r="349" ht="12.0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68"/>
      <c r="N349" s="7" t="s">
        <v>302</v>
      </c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</row>
    <row r="350" ht="12.0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68"/>
      <c r="N350" s="7" t="s">
        <v>302</v>
      </c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</row>
    <row r="351" ht="12.0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68"/>
      <c r="N351" s="7" t="s">
        <v>302</v>
      </c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</row>
    <row r="352" ht="12.0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68"/>
      <c r="N352" s="7" t="s">
        <v>302</v>
      </c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</row>
    <row r="353" ht="12.0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68"/>
      <c r="N353" s="7" t="s">
        <v>302</v>
      </c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</row>
    <row r="354" ht="12.0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68"/>
      <c r="N354" s="7" t="s">
        <v>302</v>
      </c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</row>
    <row r="355" ht="12.0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68"/>
      <c r="N355" s="7" t="s">
        <v>302</v>
      </c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</row>
    <row r="356" ht="12.0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68"/>
      <c r="N356" s="7" t="s">
        <v>302</v>
      </c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</row>
    <row r="357" ht="12.0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68"/>
      <c r="N357" s="7" t="s">
        <v>302</v>
      </c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</row>
    <row r="358" ht="12.0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68"/>
      <c r="N358" s="7" t="s">
        <v>302</v>
      </c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</row>
    <row r="359" ht="12.0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68"/>
      <c r="N359" s="7" t="s">
        <v>302</v>
      </c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</row>
    <row r="360" ht="12.0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68"/>
      <c r="N360" s="7" t="s">
        <v>302</v>
      </c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</row>
    <row r="361" ht="12.0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68"/>
      <c r="N361" s="7" t="s">
        <v>302</v>
      </c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</row>
    <row r="362" ht="12.0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68"/>
      <c r="N362" s="7" t="s">
        <v>302</v>
      </c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</row>
    <row r="363" ht="12.0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68"/>
      <c r="N363" s="7" t="s">
        <v>302</v>
      </c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</row>
    <row r="364" ht="12.0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68"/>
      <c r="N364" s="7" t="s">
        <v>302</v>
      </c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</row>
    <row r="365" ht="12.0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68"/>
      <c r="N365" s="7" t="s">
        <v>302</v>
      </c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</row>
    <row r="366" ht="12.0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68"/>
      <c r="N366" s="7" t="s">
        <v>302</v>
      </c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</row>
    <row r="367" ht="12.0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68"/>
      <c r="N367" s="7" t="s">
        <v>302</v>
      </c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</row>
    <row r="368" ht="12.0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68"/>
      <c r="N368" s="7" t="s">
        <v>302</v>
      </c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</row>
    <row r="369" ht="12.0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68"/>
      <c r="N369" s="7" t="s">
        <v>302</v>
      </c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</row>
    <row r="370" ht="12.0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68"/>
      <c r="N370" s="7" t="s">
        <v>302</v>
      </c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</row>
    <row r="371" ht="12.0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68"/>
      <c r="N371" s="7" t="s">
        <v>302</v>
      </c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</row>
    <row r="372" ht="12.0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68"/>
      <c r="N372" s="7" t="s">
        <v>302</v>
      </c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</row>
    <row r="373" ht="12.0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68"/>
      <c r="N373" s="7" t="s">
        <v>302</v>
      </c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</row>
    <row r="374" ht="12.0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68"/>
      <c r="N374" s="7" t="s">
        <v>302</v>
      </c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</row>
    <row r="375" ht="12.0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68"/>
      <c r="N375" s="7" t="s">
        <v>302</v>
      </c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</row>
    <row r="376" ht="12.0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68"/>
      <c r="N376" s="7" t="s">
        <v>302</v>
      </c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</row>
    <row r="377" ht="12.0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68"/>
      <c r="N377" s="7" t="s">
        <v>302</v>
      </c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</row>
    <row r="378" ht="12.0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68"/>
      <c r="N378" s="7" t="s">
        <v>302</v>
      </c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</row>
    <row r="379" ht="12.0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68"/>
      <c r="N379" s="7" t="s">
        <v>302</v>
      </c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</row>
    <row r="380" ht="12.0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68"/>
      <c r="N380" s="7" t="s">
        <v>302</v>
      </c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</row>
    <row r="381" ht="12.0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68"/>
      <c r="N381" s="7" t="s">
        <v>302</v>
      </c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</row>
    <row r="382" ht="12.0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68"/>
      <c r="N382" s="7" t="s">
        <v>302</v>
      </c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</row>
    <row r="383" ht="12.0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68"/>
      <c r="N383" s="7" t="s">
        <v>302</v>
      </c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</row>
    <row r="384" ht="12.0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68"/>
      <c r="N384" s="7" t="s">
        <v>302</v>
      </c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</row>
    <row r="385" ht="12.0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68"/>
      <c r="N385" s="7" t="s">
        <v>302</v>
      </c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</row>
    <row r="386" ht="12.0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68"/>
      <c r="N386" s="7" t="s">
        <v>302</v>
      </c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</row>
    <row r="387" ht="12.0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68"/>
      <c r="N387" s="7" t="s">
        <v>302</v>
      </c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</row>
    <row r="388" ht="12.0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68"/>
      <c r="N388" s="7" t="s">
        <v>302</v>
      </c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</row>
    <row r="389" ht="12.0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68"/>
      <c r="N389" s="7" t="s">
        <v>302</v>
      </c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</row>
    <row r="390" ht="12.0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68"/>
      <c r="N390" s="7" t="s">
        <v>302</v>
      </c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</row>
    <row r="391" ht="12.0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68"/>
      <c r="N391" s="7" t="s">
        <v>302</v>
      </c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</row>
    <row r="392" ht="12.0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68"/>
      <c r="N392" s="7" t="s">
        <v>302</v>
      </c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</row>
    <row r="393" ht="12.0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68"/>
      <c r="N393" s="7" t="s">
        <v>302</v>
      </c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</row>
    <row r="394" ht="12.0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68"/>
      <c r="N394" s="7" t="s">
        <v>302</v>
      </c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</row>
    <row r="395" ht="12.0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68"/>
      <c r="N395" s="7" t="s">
        <v>302</v>
      </c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</row>
    <row r="396" ht="12.0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68"/>
      <c r="N396" s="7" t="s">
        <v>302</v>
      </c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</row>
    <row r="397" ht="12.0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68"/>
      <c r="N397" s="7" t="s">
        <v>302</v>
      </c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</row>
    <row r="398" ht="12.0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68"/>
      <c r="N398" s="7" t="s">
        <v>302</v>
      </c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</row>
    <row r="399" ht="12.0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68"/>
      <c r="N399" s="7" t="s">
        <v>302</v>
      </c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</row>
    <row r="400" ht="12.0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68"/>
      <c r="N400" s="7" t="s">
        <v>302</v>
      </c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</row>
    <row r="401" ht="12.0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68"/>
      <c r="N401" s="7" t="s">
        <v>302</v>
      </c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</row>
    <row r="402" ht="12.0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68"/>
      <c r="N402" s="7" t="s">
        <v>302</v>
      </c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</row>
    <row r="403" ht="12.0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68"/>
      <c r="N403" s="7" t="s">
        <v>302</v>
      </c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</row>
    <row r="404" ht="12.0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68"/>
      <c r="N404" s="7" t="s">
        <v>302</v>
      </c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</row>
    <row r="405" ht="12.0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68"/>
      <c r="N405" s="7" t="s">
        <v>302</v>
      </c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</row>
    <row r="406" ht="12.0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68"/>
      <c r="N406" s="7" t="s">
        <v>302</v>
      </c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</row>
    <row r="407" ht="12.0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68"/>
      <c r="N407" s="7" t="s">
        <v>302</v>
      </c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</row>
    <row r="408" ht="12.0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68"/>
      <c r="N408" s="7" t="s">
        <v>302</v>
      </c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</row>
    <row r="409" ht="12.0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68"/>
      <c r="N409" s="7" t="s">
        <v>302</v>
      </c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</row>
    <row r="410" ht="12.0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68"/>
      <c r="N410" s="7" t="s">
        <v>302</v>
      </c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</row>
    <row r="411" ht="12.0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68"/>
      <c r="N411" s="7" t="s">
        <v>302</v>
      </c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</row>
    <row r="412" ht="12.0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68"/>
      <c r="N412" s="7" t="s">
        <v>302</v>
      </c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</row>
    <row r="413" ht="12.0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68"/>
      <c r="N413" s="7" t="s">
        <v>302</v>
      </c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</row>
    <row r="414" ht="12.0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68"/>
      <c r="N414" s="7" t="s">
        <v>302</v>
      </c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</row>
    <row r="415" ht="12.0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68"/>
      <c r="N415" s="7" t="s">
        <v>302</v>
      </c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</row>
    <row r="416" ht="12.0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68"/>
      <c r="N416" s="7" t="s">
        <v>302</v>
      </c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</row>
    <row r="417" ht="12.0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68"/>
      <c r="N417" s="7" t="s">
        <v>302</v>
      </c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</row>
    <row r="418" ht="12.0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68"/>
      <c r="N418" s="7" t="s">
        <v>302</v>
      </c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</row>
    <row r="419" ht="12.0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68"/>
      <c r="N419" s="7" t="s">
        <v>302</v>
      </c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</row>
    <row r="420" ht="12.0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68"/>
      <c r="N420" s="7" t="s">
        <v>302</v>
      </c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</row>
    <row r="421" ht="12.0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68"/>
      <c r="N421" s="7" t="s">
        <v>302</v>
      </c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</row>
    <row r="422" ht="12.0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68"/>
      <c r="N422" s="7" t="s">
        <v>302</v>
      </c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</row>
    <row r="423" ht="12.0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68"/>
      <c r="N423" s="7" t="s">
        <v>302</v>
      </c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</row>
    <row r="424" ht="12.0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68"/>
      <c r="N424" s="7" t="s">
        <v>302</v>
      </c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</row>
    <row r="425" ht="12.0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68"/>
      <c r="N425" s="7" t="s">
        <v>302</v>
      </c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</row>
    <row r="426" ht="12.0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68"/>
      <c r="N426" s="7" t="s">
        <v>302</v>
      </c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</row>
    <row r="427" ht="12.0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68"/>
      <c r="N427" s="7" t="s">
        <v>302</v>
      </c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</row>
    <row r="428" ht="12.0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68"/>
      <c r="N428" s="7" t="s">
        <v>302</v>
      </c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</row>
    <row r="429" ht="12.0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68"/>
      <c r="N429" s="7" t="s">
        <v>302</v>
      </c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</row>
    <row r="430" ht="12.0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68"/>
      <c r="N430" s="7" t="s">
        <v>302</v>
      </c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</row>
    <row r="431" ht="12.0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68"/>
      <c r="N431" s="7" t="s">
        <v>302</v>
      </c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</row>
    <row r="432" ht="12.0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68"/>
      <c r="N432" s="7" t="s">
        <v>302</v>
      </c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</row>
    <row r="433" ht="12.0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68"/>
      <c r="N433" s="7" t="s">
        <v>302</v>
      </c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</row>
    <row r="434" ht="12.0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68"/>
      <c r="N434" s="7" t="s">
        <v>302</v>
      </c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</row>
    <row r="435" ht="12.0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68"/>
      <c r="N435" s="7" t="s">
        <v>302</v>
      </c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</row>
    <row r="436" ht="12.0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68"/>
      <c r="N436" s="7" t="s">
        <v>302</v>
      </c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</row>
    <row r="437" ht="12.0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68"/>
      <c r="N437" s="7" t="s">
        <v>302</v>
      </c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</row>
    <row r="438" ht="12.0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68"/>
      <c r="N438" s="7" t="s">
        <v>302</v>
      </c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</row>
    <row r="439" ht="12.0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68"/>
      <c r="N439" s="7" t="s">
        <v>302</v>
      </c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</row>
    <row r="440" ht="12.0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68"/>
      <c r="N440" s="7" t="s">
        <v>302</v>
      </c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</row>
    <row r="441" ht="12.0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68"/>
      <c r="N441" s="7" t="s">
        <v>302</v>
      </c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</row>
    <row r="442" ht="12.0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68"/>
      <c r="N442" s="7" t="s">
        <v>302</v>
      </c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</row>
    <row r="443" ht="12.0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68"/>
      <c r="N443" s="7" t="s">
        <v>302</v>
      </c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</row>
    <row r="444" ht="12.0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68"/>
      <c r="N444" s="7" t="s">
        <v>302</v>
      </c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</row>
    <row r="445" ht="12.0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68"/>
      <c r="N445" s="7" t="s">
        <v>302</v>
      </c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</row>
    <row r="446" ht="12.0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68"/>
      <c r="N446" s="7" t="s">
        <v>302</v>
      </c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</row>
    <row r="447" ht="12.0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68"/>
      <c r="N447" s="7" t="s">
        <v>302</v>
      </c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</row>
    <row r="448" ht="12.0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68"/>
      <c r="N448" s="7" t="s">
        <v>302</v>
      </c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</row>
    <row r="449" ht="12.0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68"/>
      <c r="N449" s="7" t="s">
        <v>302</v>
      </c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</row>
    <row r="450" ht="12.0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68"/>
      <c r="N450" s="7" t="s">
        <v>302</v>
      </c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</row>
    <row r="451" ht="12.0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68"/>
      <c r="N451" s="7" t="s">
        <v>302</v>
      </c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</row>
    <row r="452" ht="12.0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68"/>
      <c r="N452" s="7" t="s">
        <v>302</v>
      </c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</row>
    <row r="453" ht="12.0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68"/>
      <c r="N453" s="7" t="s">
        <v>302</v>
      </c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</row>
    <row r="454" ht="12.0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68"/>
      <c r="N454" s="7" t="s">
        <v>302</v>
      </c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</row>
    <row r="455" ht="12.0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68"/>
      <c r="N455" s="7" t="s">
        <v>302</v>
      </c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</row>
    <row r="456" ht="12.0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68"/>
      <c r="N456" s="7" t="s">
        <v>302</v>
      </c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</row>
    <row r="457" ht="12.0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68"/>
      <c r="N457" s="7" t="s">
        <v>302</v>
      </c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</row>
    <row r="458" ht="12.0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68"/>
      <c r="N458" s="7" t="s">
        <v>302</v>
      </c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</row>
    <row r="459" ht="12.0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68"/>
      <c r="N459" s="7" t="s">
        <v>302</v>
      </c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</row>
    <row r="460" ht="12.0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68"/>
      <c r="N460" s="7" t="s">
        <v>302</v>
      </c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</row>
    <row r="461" ht="12.0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68"/>
      <c r="N461" s="7" t="s">
        <v>302</v>
      </c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</row>
    <row r="462" ht="12.0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68"/>
      <c r="N462" s="7" t="s">
        <v>302</v>
      </c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</row>
    <row r="463" ht="12.0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68"/>
      <c r="N463" s="7" t="s">
        <v>302</v>
      </c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</row>
    <row r="464" ht="12.0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68"/>
      <c r="N464" s="7" t="s">
        <v>302</v>
      </c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</row>
    <row r="465" ht="12.0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68"/>
      <c r="N465" s="7" t="s">
        <v>302</v>
      </c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</row>
    <row r="466" ht="12.0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68"/>
      <c r="N466" s="7" t="s">
        <v>302</v>
      </c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</row>
    <row r="467" ht="12.0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68"/>
      <c r="N467" s="7" t="s">
        <v>302</v>
      </c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</row>
    <row r="468" ht="12.0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68"/>
      <c r="N468" s="7" t="s">
        <v>302</v>
      </c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</row>
    <row r="469" ht="12.0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68"/>
      <c r="N469" s="7" t="s">
        <v>302</v>
      </c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</row>
    <row r="470" ht="12.0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68"/>
      <c r="N470" s="7" t="s">
        <v>302</v>
      </c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</row>
    <row r="471" ht="12.0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68"/>
      <c r="N471" s="7" t="s">
        <v>302</v>
      </c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</row>
    <row r="472" ht="12.0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68"/>
      <c r="N472" s="7" t="s">
        <v>302</v>
      </c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</row>
    <row r="473" ht="12.0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68"/>
      <c r="N473" s="7" t="s">
        <v>302</v>
      </c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</row>
    <row r="474" ht="12.0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68"/>
      <c r="N474" s="7" t="s">
        <v>302</v>
      </c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</row>
    <row r="475" ht="12.0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68"/>
      <c r="N475" s="7" t="s">
        <v>302</v>
      </c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</row>
    <row r="476" ht="12.0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68"/>
      <c r="N476" s="7" t="s">
        <v>302</v>
      </c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</row>
    <row r="477" ht="12.0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68"/>
      <c r="N477" s="7" t="s">
        <v>302</v>
      </c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</row>
    <row r="478" ht="12.0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68"/>
      <c r="N478" s="7" t="s">
        <v>302</v>
      </c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</row>
    <row r="479" ht="12.0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68"/>
      <c r="N479" s="7" t="s">
        <v>302</v>
      </c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</row>
    <row r="480" ht="12.0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68"/>
      <c r="N480" s="7" t="s">
        <v>302</v>
      </c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</row>
    <row r="481" ht="12.0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68"/>
      <c r="N481" s="7" t="s">
        <v>302</v>
      </c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</row>
    <row r="482" ht="12.0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68"/>
      <c r="N482" s="7" t="s">
        <v>302</v>
      </c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</row>
    <row r="483" ht="12.0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68"/>
      <c r="N483" s="7" t="s">
        <v>302</v>
      </c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</row>
    <row r="484" ht="12.0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68"/>
      <c r="N484" s="7" t="s">
        <v>302</v>
      </c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</row>
    <row r="485" ht="12.0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68"/>
      <c r="N485" s="7" t="s">
        <v>302</v>
      </c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</row>
    <row r="486" ht="12.0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68"/>
      <c r="N486" s="7" t="s">
        <v>302</v>
      </c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</row>
    <row r="487" ht="12.0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68"/>
      <c r="N487" s="7" t="s">
        <v>302</v>
      </c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</row>
    <row r="488" ht="12.0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68"/>
      <c r="N488" s="7" t="s">
        <v>302</v>
      </c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</row>
    <row r="489" ht="12.0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68"/>
      <c r="N489" s="7" t="s">
        <v>302</v>
      </c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</row>
    <row r="490" ht="12.0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68"/>
      <c r="N490" s="7" t="s">
        <v>302</v>
      </c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</row>
    <row r="491" ht="12.0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68"/>
      <c r="N491" s="7" t="s">
        <v>302</v>
      </c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</row>
    <row r="492" ht="12.0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68"/>
      <c r="N492" s="7" t="s">
        <v>302</v>
      </c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</row>
    <row r="493" ht="12.0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68"/>
      <c r="N493" s="7" t="s">
        <v>302</v>
      </c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</row>
    <row r="494" ht="12.0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68"/>
      <c r="N494" s="7" t="s">
        <v>302</v>
      </c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</row>
    <row r="495" ht="12.0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68"/>
      <c r="N495" s="7" t="s">
        <v>302</v>
      </c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</row>
    <row r="496" ht="12.0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68"/>
      <c r="N496" s="7" t="s">
        <v>302</v>
      </c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</row>
    <row r="497" ht="12.0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68"/>
      <c r="N497" s="7" t="s">
        <v>302</v>
      </c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</row>
    <row r="498" ht="12.0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68"/>
      <c r="N498" s="7" t="s">
        <v>302</v>
      </c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</row>
    <row r="499" ht="12.0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68"/>
      <c r="N499" s="7" t="s">
        <v>302</v>
      </c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</row>
    <row r="500" ht="12.0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68"/>
      <c r="N500" s="7" t="s">
        <v>302</v>
      </c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</row>
    <row r="501" ht="12.0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68"/>
      <c r="N501" s="7" t="s">
        <v>302</v>
      </c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</row>
    <row r="502" ht="12.0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68"/>
      <c r="N502" s="7" t="s">
        <v>302</v>
      </c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</row>
    <row r="503" ht="12.0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68"/>
      <c r="N503" s="7" t="s">
        <v>302</v>
      </c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</row>
    <row r="504" ht="12.0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68"/>
      <c r="N504" s="7" t="s">
        <v>302</v>
      </c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</row>
    <row r="505" ht="12.0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68"/>
      <c r="N505" s="7" t="s">
        <v>302</v>
      </c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</row>
    <row r="506" ht="12.0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68"/>
      <c r="N506" s="7" t="s">
        <v>302</v>
      </c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</row>
    <row r="507" ht="12.0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68"/>
      <c r="N507" s="7" t="s">
        <v>302</v>
      </c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</row>
    <row r="508" ht="12.0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68"/>
      <c r="N508" s="7" t="s">
        <v>302</v>
      </c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</row>
    <row r="509" ht="12.0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68"/>
      <c r="N509" s="7" t="s">
        <v>302</v>
      </c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</row>
    <row r="510" ht="12.0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68"/>
      <c r="N510" s="7" t="s">
        <v>302</v>
      </c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</row>
    <row r="511" ht="12.0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68"/>
      <c r="N511" s="7" t="s">
        <v>302</v>
      </c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</row>
    <row r="512" ht="12.0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68"/>
      <c r="N512" s="7" t="s">
        <v>302</v>
      </c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</row>
    <row r="513" ht="12.0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68"/>
      <c r="N513" s="7" t="s">
        <v>302</v>
      </c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</row>
    <row r="514" ht="12.0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68"/>
      <c r="N514" s="7" t="s">
        <v>302</v>
      </c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</row>
    <row r="515" ht="12.0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68"/>
      <c r="N515" s="7" t="s">
        <v>302</v>
      </c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</row>
    <row r="516" ht="12.0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68"/>
      <c r="N516" s="7" t="s">
        <v>302</v>
      </c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</row>
    <row r="517" ht="12.0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68"/>
      <c r="N517" s="7" t="s">
        <v>302</v>
      </c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</row>
    <row r="518" ht="12.0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68"/>
      <c r="N518" s="7" t="s">
        <v>302</v>
      </c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</row>
    <row r="519" ht="12.0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68"/>
      <c r="N519" s="7" t="s">
        <v>302</v>
      </c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</row>
    <row r="520" ht="12.0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68"/>
      <c r="N520" s="7" t="s">
        <v>302</v>
      </c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</row>
    <row r="521" ht="12.0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68"/>
      <c r="N521" s="7" t="s">
        <v>302</v>
      </c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</row>
    <row r="522" ht="12.0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68"/>
      <c r="N522" s="7" t="s">
        <v>302</v>
      </c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</row>
    <row r="523" ht="12.0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68"/>
      <c r="N523" s="7" t="s">
        <v>302</v>
      </c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</row>
    <row r="524" ht="12.0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68"/>
      <c r="N524" s="7" t="s">
        <v>302</v>
      </c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</row>
    <row r="525" ht="12.0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68"/>
      <c r="N525" s="7" t="s">
        <v>302</v>
      </c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</row>
    <row r="526" ht="12.0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68"/>
      <c r="N526" s="7" t="s">
        <v>302</v>
      </c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</row>
    <row r="527" ht="12.0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68"/>
      <c r="N527" s="7" t="s">
        <v>302</v>
      </c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</row>
    <row r="528" ht="12.0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68"/>
      <c r="N528" s="7" t="s">
        <v>302</v>
      </c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</row>
    <row r="529" ht="12.0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68"/>
      <c r="N529" s="7" t="s">
        <v>302</v>
      </c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</row>
    <row r="530" ht="12.0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68"/>
      <c r="N530" s="7" t="s">
        <v>302</v>
      </c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</row>
    <row r="531" ht="12.0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68"/>
      <c r="N531" s="7" t="s">
        <v>302</v>
      </c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</row>
    <row r="532" ht="12.0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68"/>
      <c r="N532" s="7" t="s">
        <v>302</v>
      </c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</row>
    <row r="533" ht="12.0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68"/>
      <c r="N533" s="7" t="s">
        <v>302</v>
      </c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</row>
    <row r="534" ht="12.0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68"/>
      <c r="N534" s="7" t="s">
        <v>302</v>
      </c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</row>
    <row r="535" ht="12.0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68"/>
      <c r="N535" s="7" t="s">
        <v>302</v>
      </c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</row>
    <row r="536" ht="12.0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68"/>
      <c r="N536" s="7" t="s">
        <v>302</v>
      </c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</row>
    <row r="537" ht="12.0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68"/>
      <c r="N537" s="7" t="s">
        <v>302</v>
      </c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</row>
    <row r="538" ht="12.0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68"/>
      <c r="N538" s="7" t="s">
        <v>302</v>
      </c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</row>
    <row r="539" ht="12.0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68"/>
      <c r="N539" s="7" t="s">
        <v>302</v>
      </c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</row>
    <row r="540" ht="12.0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68"/>
      <c r="N540" s="7" t="s">
        <v>302</v>
      </c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</row>
    <row r="541" ht="12.0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68"/>
      <c r="N541" s="7" t="s">
        <v>302</v>
      </c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</row>
    <row r="542" ht="12.0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68"/>
      <c r="N542" s="7" t="s">
        <v>302</v>
      </c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</row>
    <row r="543" ht="12.0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68"/>
      <c r="N543" s="7" t="s">
        <v>302</v>
      </c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</row>
    <row r="544" ht="12.0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68"/>
      <c r="N544" s="7" t="s">
        <v>302</v>
      </c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</row>
    <row r="545" ht="12.0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68"/>
      <c r="N545" s="7" t="s">
        <v>302</v>
      </c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</row>
    <row r="546" ht="12.0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68"/>
      <c r="N546" s="7" t="s">
        <v>302</v>
      </c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</row>
    <row r="547" ht="12.0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68"/>
      <c r="N547" s="7" t="s">
        <v>302</v>
      </c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</row>
    <row r="548" ht="12.0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68"/>
      <c r="N548" s="7" t="s">
        <v>302</v>
      </c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</row>
    <row r="549" ht="12.0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68"/>
      <c r="N549" s="7" t="s">
        <v>302</v>
      </c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</row>
    <row r="550" ht="12.0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68"/>
      <c r="N550" s="7" t="s">
        <v>302</v>
      </c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</row>
    <row r="551" ht="12.0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68"/>
      <c r="N551" s="7" t="s">
        <v>302</v>
      </c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</row>
    <row r="552" ht="12.0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68"/>
      <c r="N552" s="7" t="s">
        <v>302</v>
      </c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</row>
    <row r="553" ht="12.0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68"/>
      <c r="N553" s="7" t="s">
        <v>302</v>
      </c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</row>
    <row r="554" ht="12.0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68"/>
      <c r="N554" s="7" t="s">
        <v>302</v>
      </c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</row>
    <row r="555" ht="12.0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68"/>
      <c r="N555" s="7" t="s">
        <v>302</v>
      </c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</row>
    <row r="556" ht="12.0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68"/>
      <c r="N556" s="7" t="s">
        <v>302</v>
      </c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</row>
    <row r="557" ht="12.0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68"/>
      <c r="N557" s="7" t="s">
        <v>302</v>
      </c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</row>
    <row r="558" ht="12.0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68"/>
      <c r="N558" s="7" t="s">
        <v>302</v>
      </c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</row>
    <row r="559" ht="12.0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68"/>
      <c r="N559" s="7" t="s">
        <v>302</v>
      </c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</row>
    <row r="560" ht="12.0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68"/>
      <c r="N560" s="7" t="s">
        <v>302</v>
      </c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</row>
    <row r="561" ht="12.0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68"/>
      <c r="N561" s="7" t="s">
        <v>302</v>
      </c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</row>
    <row r="562" ht="12.0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68"/>
      <c r="N562" s="7" t="s">
        <v>302</v>
      </c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</row>
    <row r="563" ht="12.0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68"/>
      <c r="N563" s="7" t="s">
        <v>302</v>
      </c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</row>
    <row r="564" ht="12.0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68"/>
      <c r="N564" s="7" t="s">
        <v>302</v>
      </c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</row>
    <row r="565" ht="12.0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68"/>
      <c r="N565" s="7" t="s">
        <v>302</v>
      </c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</row>
    <row r="566" ht="12.0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68"/>
      <c r="N566" s="7" t="s">
        <v>302</v>
      </c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</row>
    <row r="567" ht="12.0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68"/>
      <c r="N567" s="7" t="s">
        <v>302</v>
      </c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</row>
    <row r="568" ht="12.0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68"/>
      <c r="N568" s="7" t="s">
        <v>302</v>
      </c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</row>
    <row r="569" ht="12.0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68"/>
      <c r="N569" s="7" t="s">
        <v>302</v>
      </c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</row>
    <row r="570" ht="12.0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68"/>
      <c r="N570" s="7" t="s">
        <v>302</v>
      </c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</row>
    <row r="571" ht="12.0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68"/>
      <c r="N571" s="7" t="s">
        <v>302</v>
      </c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</row>
    <row r="572" ht="12.0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68"/>
      <c r="N572" s="7" t="s">
        <v>302</v>
      </c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</row>
    <row r="573" ht="12.0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68"/>
      <c r="N573" s="7" t="s">
        <v>302</v>
      </c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</row>
    <row r="574" ht="12.0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68"/>
      <c r="N574" s="7" t="s">
        <v>302</v>
      </c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</row>
    <row r="575" ht="12.0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68"/>
      <c r="N575" s="7" t="s">
        <v>302</v>
      </c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</row>
    <row r="576" ht="12.0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68"/>
      <c r="N576" s="7" t="s">
        <v>302</v>
      </c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</row>
    <row r="577" ht="12.0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68"/>
      <c r="N577" s="7" t="s">
        <v>302</v>
      </c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</row>
    <row r="578" ht="12.0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68"/>
      <c r="N578" s="7" t="s">
        <v>302</v>
      </c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</row>
    <row r="579" ht="12.0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68"/>
      <c r="N579" s="7" t="s">
        <v>302</v>
      </c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</row>
    <row r="580" ht="12.0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68"/>
      <c r="N580" s="7" t="s">
        <v>302</v>
      </c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</row>
    <row r="581" ht="12.0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68"/>
      <c r="N581" s="7" t="s">
        <v>302</v>
      </c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</row>
    <row r="582" ht="12.0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68"/>
      <c r="N582" s="7" t="s">
        <v>302</v>
      </c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</row>
    <row r="583" ht="12.0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68"/>
      <c r="N583" s="7" t="s">
        <v>302</v>
      </c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</row>
    <row r="584" ht="12.0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68"/>
      <c r="N584" s="7" t="s">
        <v>302</v>
      </c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</row>
    <row r="585" ht="12.0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68"/>
      <c r="N585" s="7" t="s">
        <v>302</v>
      </c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</row>
    <row r="586" ht="12.0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68"/>
      <c r="N586" s="7" t="s">
        <v>302</v>
      </c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</row>
    <row r="587" ht="12.0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68"/>
      <c r="N587" s="7" t="s">
        <v>302</v>
      </c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</row>
    <row r="588" ht="12.0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68"/>
      <c r="N588" s="7" t="s">
        <v>302</v>
      </c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</row>
    <row r="589" ht="12.0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68"/>
      <c r="N589" s="7" t="s">
        <v>302</v>
      </c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</row>
    <row r="590" ht="12.0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68"/>
      <c r="N590" s="7" t="s">
        <v>302</v>
      </c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</row>
    <row r="591" ht="12.0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68"/>
      <c r="N591" s="7" t="s">
        <v>302</v>
      </c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</row>
    <row r="592" ht="12.0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68"/>
      <c r="N592" s="7" t="s">
        <v>302</v>
      </c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</row>
    <row r="593" ht="12.0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68"/>
      <c r="N593" s="7" t="s">
        <v>302</v>
      </c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</row>
    <row r="594" ht="12.0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68"/>
      <c r="N594" s="7" t="s">
        <v>302</v>
      </c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</row>
    <row r="595" ht="12.0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68"/>
      <c r="N595" s="7" t="s">
        <v>302</v>
      </c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</row>
    <row r="596" ht="12.0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68"/>
      <c r="N596" s="7" t="s">
        <v>302</v>
      </c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</row>
    <row r="597" ht="12.0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68"/>
      <c r="N597" s="7" t="s">
        <v>302</v>
      </c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</row>
    <row r="598" ht="12.0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68"/>
      <c r="N598" s="7" t="s">
        <v>302</v>
      </c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</row>
    <row r="599" ht="12.0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68"/>
      <c r="N599" s="7" t="s">
        <v>302</v>
      </c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</row>
    <row r="600" ht="12.0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68"/>
      <c r="N600" s="7" t="s">
        <v>302</v>
      </c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</row>
    <row r="601" ht="12.0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68"/>
      <c r="N601" s="7" t="s">
        <v>302</v>
      </c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</row>
    <row r="602" ht="12.0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68"/>
      <c r="N602" s="7" t="s">
        <v>302</v>
      </c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</row>
    <row r="603" ht="12.0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68"/>
      <c r="N603" s="7" t="s">
        <v>302</v>
      </c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</row>
    <row r="604" ht="12.0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68"/>
      <c r="N604" s="7" t="s">
        <v>302</v>
      </c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</row>
    <row r="605" ht="12.0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68"/>
      <c r="N605" s="7" t="s">
        <v>302</v>
      </c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</row>
    <row r="606" ht="12.0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68"/>
      <c r="N606" s="7" t="s">
        <v>302</v>
      </c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</row>
    <row r="607" ht="12.0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68"/>
      <c r="N607" s="7" t="s">
        <v>302</v>
      </c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</row>
    <row r="608" ht="12.0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68"/>
      <c r="N608" s="7" t="s">
        <v>302</v>
      </c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</row>
    <row r="609" ht="12.0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68"/>
      <c r="N609" s="7" t="s">
        <v>302</v>
      </c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</row>
    <row r="610" ht="12.0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68"/>
      <c r="N610" s="7" t="s">
        <v>302</v>
      </c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</row>
    <row r="611" ht="12.0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68"/>
      <c r="N611" s="7" t="s">
        <v>302</v>
      </c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</row>
    <row r="612" ht="12.0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68"/>
      <c r="N612" s="7" t="s">
        <v>302</v>
      </c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</row>
    <row r="613" ht="12.0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68"/>
      <c r="N613" s="7" t="s">
        <v>302</v>
      </c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</row>
    <row r="614" ht="12.0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68"/>
      <c r="N614" s="7" t="s">
        <v>302</v>
      </c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</row>
    <row r="615" ht="12.0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68"/>
      <c r="N615" s="7" t="s">
        <v>302</v>
      </c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</row>
    <row r="616" ht="12.0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68"/>
      <c r="N616" s="7" t="s">
        <v>302</v>
      </c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</row>
    <row r="617" ht="12.0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68"/>
      <c r="N617" s="7" t="s">
        <v>302</v>
      </c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</row>
    <row r="618" ht="12.0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68"/>
      <c r="N618" s="7" t="s">
        <v>302</v>
      </c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</row>
    <row r="619" ht="12.0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68"/>
      <c r="N619" s="7" t="s">
        <v>302</v>
      </c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</row>
    <row r="620" ht="12.0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68"/>
      <c r="N620" s="7" t="s">
        <v>302</v>
      </c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</row>
    <row r="621" ht="12.0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68"/>
      <c r="N621" s="7" t="s">
        <v>302</v>
      </c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</row>
    <row r="622" ht="12.0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68"/>
      <c r="N622" s="7" t="s">
        <v>302</v>
      </c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</row>
    <row r="623" ht="12.0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68"/>
      <c r="N623" s="7" t="s">
        <v>302</v>
      </c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</row>
    <row r="624" ht="12.0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68"/>
      <c r="N624" s="7" t="s">
        <v>302</v>
      </c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</row>
    <row r="625" ht="12.0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68"/>
      <c r="N625" s="7" t="s">
        <v>302</v>
      </c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</row>
    <row r="626" ht="12.0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68"/>
      <c r="N626" s="7" t="s">
        <v>302</v>
      </c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</row>
    <row r="627" ht="12.0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68"/>
      <c r="N627" s="7" t="s">
        <v>302</v>
      </c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</row>
    <row r="628" ht="12.0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68"/>
      <c r="N628" s="7" t="s">
        <v>302</v>
      </c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</row>
    <row r="629" ht="12.0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68"/>
      <c r="N629" s="7" t="s">
        <v>302</v>
      </c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</row>
    <row r="630" ht="12.0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68"/>
      <c r="N630" s="7" t="s">
        <v>302</v>
      </c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</row>
    <row r="631" ht="12.0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68"/>
      <c r="N631" s="7" t="s">
        <v>302</v>
      </c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</row>
    <row r="632" ht="12.0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68"/>
      <c r="N632" s="7" t="s">
        <v>302</v>
      </c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</row>
    <row r="633" ht="12.0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68"/>
      <c r="N633" s="7" t="s">
        <v>302</v>
      </c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</row>
    <row r="634" ht="12.0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68"/>
      <c r="N634" s="7" t="s">
        <v>302</v>
      </c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</row>
    <row r="635" ht="12.0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68"/>
      <c r="N635" s="7" t="s">
        <v>302</v>
      </c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</row>
    <row r="636" ht="12.0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68"/>
      <c r="N636" s="7" t="s">
        <v>302</v>
      </c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</row>
    <row r="637" ht="12.0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68"/>
      <c r="N637" s="7" t="s">
        <v>302</v>
      </c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</row>
    <row r="638" ht="12.0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68"/>
      <c r="N638" s="7" t="s">
        <v>302</v>
      </c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</row>
    <row r="639" ht="12.0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68"/>
      <c r="N639" s="7" t="s">
        <v>302</v>
      </c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</row>
    <row r="640" ht="12.0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68"/>
      <c r="N640" s="7" t="s">
        <v>302</v>
      </c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</row>
    <row r="641" ht="12.0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68"/>
      <c r="N641" s="7" t="s">
        <v>302</v>
      </c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</row>
    <row r="642" ht="12.0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68"/>
      <c r="N642" s="7" t="s">
        <v>302</v>
      </c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</row>
    <row r="643" ht="12.0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68"/>
      <c r="N643" s="7" t="s">
        <v>302</v>
      </c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</row>
    <row r="644" ht="12.0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68"/>
      <c r="N644" s="7" t="s">
        <v>302</v>
      </c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</row>
    <row r="645" ht="12.0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68"/>
      <c r="N645" s="7" t="s">
        <v>302</v>
      </c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</row>
    <row r="646" ht="12.0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68"/>
      <c r="N646" s="7" t="s">
        <v>302</v>
      </c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</row>
    <row r="647" ht="12.0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68"/>
      <c r="N647" s="7" t="s">
        <v>302</v>
      </c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</row>
    <row r="648" ht="12.0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68"/>
      <c r="N648" s="7" t="s">
        <v>302</v>
      </c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</row>
    <row r="649" ht="12.0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68"/>
      <c r="N649" s="7" t="s">
        <v>302</v>
      </c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</row>
    <row r="650" ht="12.0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68"/>
      <c r="N650" s="7" t="s">
        <v>302</v>
      </c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</row>
    <row r="651" ht="12.0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68"/>
      <c r="N651" s="7" t="s">
        <v>302</v>
      </c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</row>
    <row r="652" ht="12.0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68"/>
      <c r="N652" s="7" t="s">
        <v>302</v>
      </c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</row>
    <row r="653" ht="12.0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68"/>
      <c r="N653" s="7" t="s">
        <v>302</v>
      </c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</row>
    <row r="654" ht="12.0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68"/>
      <c r="N654" s="7" t="s">
        <v>302</v>
      </c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</row>
    <row r="655" ht="12.0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68"/>
      <c r="N655" s="7" t="s">
        <v>302</v>
      </c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</row>
    <row r="656" ht="12.0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68"/>
      <c r="N656" s="7" t="s">
        <v>302</v>
      </c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</row>
    <row r="657" ht="12.0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68"/>
      <c r="N657" s="7" t="s">
        <v>302</v>
      </c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</row>
    <row r="658" ht="12.0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68"/>
      <c r="N658" s="7" t="s">
        <v>302</v>
      </c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</row>
    <row r="659" ht="12.0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68"/>
      <c r="N659" s="7" t="s">
        <v>302</v>
      </c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</row>
    <row r="660" ht="12.0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68"/>
      <c r="N660" s="7" t="s">
        <v>302</v>
      </c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</row>
    <row r="661" ht="12.0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68"/>
      <c r="N661" s="7" t="s">
        <v>302</v>
      </c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</row>
    <row r="662" ht="12.0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68"/>
      <c r="N662" s="7" t="s">
        <v>302</v>
      </c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</row>
    <row r="663" ht="12.0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68"/>
      <c r="N663" s="7" t="s">
        <v>302</v>
      </c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</row>
    <row r="664" ht="12.0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68"/>
      <c r="N664" s="7" t="s">
        <v>302</v>
      </c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</row>
    <row r="665" ht="12.0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68"/>
      <c r="N665" s="7" t="s">
        <v>302</v>
      </c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</row>
    <row r="666" ht="12.0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68"/>
      <c r="N666" s="7" t="s">
        <v>302</v>
      </c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</row>
    <row r="667" ht="12.0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68"/>
      <c r="N667" s="7" t="s">
        <v>302</v>
      </c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</row>
    <row r="668" ht="12.0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68"/>
      <c r="N668" s="7" t="s">
        <v>302</v>
      </c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</row>
    <row r="669" ht="12.0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68"/>
      <c r="N669" s="7" t="s">
        <v>302</v>
      </c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</row>
    <row r="670" ht="12.0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68"/>
      <c r="N670" s="7" t="s">
        <v>302</v>
      </c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</row>
    <row r="671" ht="12.0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68"/>
      <c r="N671" s="7" t="s">
        <v>302</v>
      </c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</row>
    <row r="672" ht="12.0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68"/>
      <c r="N672" s="7" t="s">
        <v>302</v>
      </c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</row>
    <row r="673" ht="12.0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68"/>
      <c r="N673" s="7" t="s">
        <v>302</v>
      </c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</row>
    <row r="674" ht="12.0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68"/>
      <c r="N674" s="7" t="s">
        <v>302</v>
      </c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</row>
    <row r="675" ht="12.0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68"/>
      <c r="N675" s="7" t="s">
        <v>302</v>
      </c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</row>
    <row r="676" ht="12.0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68"/>
      <c r="N676" s="7" t="s">
        <v>302</v>
      </c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</row>
    <row r="677" ht="12.0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68"/>
      <c r="N677" s="7" t="s">
        <v>302</v>
      </c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</row>
    <row r="678" ht="12.0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68"/>
      <c r="N678" s="7" t="s">
        <v>302</v>
      </c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</row>
    <row r="679" ht="12.0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68"/>
      <c r="N679" s="7" t="s">
        <v>302</v>
      </c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</row>
    <row r="680" ht="12.0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68"/>
      <c r="N680" s="7" t="s">
        <v>302</v>
      </c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</row>
    <row r="681" ht="12.0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68"/>
      <c r="N681" s="7" t="s">
        <v>302</v>
      </c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</row>
    <row r="682" ht="12.0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68"/>
      <c r="N682" s="7" t="s">
        <v>302</v>
      </c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</row>
    <row r="683" ht="12.0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68"/>
      <c r="N683" s="7" t="s">
        <v>302</v>
      </c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</row>
    <row r="684" ht="12.0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68"/>
      <c r="N684" s="7" t="s">
        <v>302</v>
      </c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</row>
    <row r="685" ht="12.0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68"/>
      <c r="N685" s="7" t="s">
        <v>302</v>
      </c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</row>
    <row r="686" ht="12.0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68"/>
      <c r="N686" s="7" t="s">
        <v>302</v>
      </c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</row>
    <row r="687" ht="12.0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68"/>
      <c r="N687" s="7" t="s">
        <v>302</v>
      </c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</row>
    <row r="688" ht="12.0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68"/>
      <c r="N688" s="7" t="s">
        <v>302</v>
      </c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</row>
    <row r="689" ht="12.0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68"/>
      <c r="N689" s="7" t="s">
        <v>302</v>
      </c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</row>
    <row r="690" ht="12.0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68"/>
      <c r="N690" s="7" t="s">
        <v>302</v>
      </c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</row>
    <row r="691" ht="12.0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68"/>
      <c r="N691" s="7" t="s">
        <v>302</v>
      </c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</row>
    <row r="692" ht="12.0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68"/>
      <c r="N692" s="7" t="s">
        <v>302</v>
      </c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</row>
    <row r="693" ht="12.0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68"/>
      <c r="N693" s="7" t="s">
        <v>302</v>
      </c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</row>
    <row r="694" ht="12.0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68"/>
      <c r="N694" s="7" t="s">
        <v>302</v>
      </c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</row>
    <row r="695" ht="12.0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68"/>
      <c r="N695" s="7" t="s">
        <v>302</v>
      </c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</row>
    <row r="696" ht="12.0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68"/>
      <c r="N696" s="7" t="s">
        <v>302</v>
      </c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</row>
    <row r="697" ht="12.0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68"/>
      <c r="N697" s="7" t="s">
        <v>302</v>
      </c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</row>
    <row r="698" ht="12.0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68"/>
      <c r="N698" s="7" t="s">
        <v>302</v>
      </c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</row>
    <row r="699" ht="12.0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68"/>
      <c r="N699" s="7" t="s">
        <v>302</v>
      </c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</row>
    <row r="700" ht="12.0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68"/>
      <c r="N700" s="7" t="s">
        <v>302</v>
      </c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</row>
    <row r="701" ht="12.0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68"/>
      <c r="N701" s="7" t="s">
        <v>302</v>
      </c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</row>
    <row r="702" ht="12.0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68"/>
      <c r="N702" s="7" t="s">
        <v>302</v>
      </c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</row>
    <row r="703" ht="12.0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68"/>
      <c r="N703" s="7" t="s">
        <v>302</v>
      </c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</row>
    <row r="704" ht="12.0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68"/>
      <c r="N704" s="7" t="s">
        <v>302</v>
      </c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</row>
    <row r="705" ht="12.0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68"/>
      <c r="N705" s="7" t="s">
        <v>302</v>
      </c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</row>
    <row r="706" ht="12.0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68"/>
      <c r="N706" s="7" t="s">
        <v>302</v>
      </c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</row>
    <row r="707" ht="12.0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68"/>
      <c r="N707" s="7" t="s">
        <v>302</v>
      </c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</row>
    <row r="708" ht="12.0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68"/>
      <c r="N708" s="7" t="s">
        <v>302</v>
      </c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</row>
    <row r="709" ht="12.0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68"/>
      <c r="N709" s="7" t="s">
        <v>302</v>
      </c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</row>
    <row r="710" ht="12.0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68"/>
      <c r="N710" s="7" t="s">
        <v>302</v>
      </c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</row>
    <row r="711" ht="12.0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68"/>
      <c r="N711" s="7" t="s">
        <v>302</v>
      </c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</row>
    <row r="712" ht="12.0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68"/>
      <c r="N712" s="7" t="s">
        <v>302</v>
      </c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</row>
    <row r="713" ht="12.0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68"/>
      <c r="N713" s="7" t="s">
        <v>302</v>
      </c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</row>
    <row r="714" ht="12.0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68"/>
      <c r="N714" s="7" t="s">
        <v>302</v>
      </c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</row>
    <row r="715" ht="12.0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68"/>
      <c r="N715" s="7" t="s">
        <v>302</v>
      </c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</row>
    <row r="716" ht="12.0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68"/>
      <c r="N716" s="7" t="s">
        <v>302</v>
      </c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</row>
    <row r="717" ht="12.0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68"/>
      <c r="N717" s="7" t="s">
        <v>302</v>
      </c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</row>
    <row r="718" ht="12.0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68"/>
      <c r="N718" s="7" t="s">
        <v>302</v>
      </c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</row>
    <row r="719" ht="12.0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68"/>
      <c r="N719" s="7" t="s">
        <v>302</v>
      </c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</row>
    <row r="720" ht="12.0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68"/>
      <c r="N720" s="7" t="s">
        <v>302</v>
      </c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</row>
    <row r="721" ht="12.0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68"/>
      <c r="N721" s="7" t="s">
        <v>302</v>
      </c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</row>
    <row r="722" ht="12.0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68"/>
      <c r="N722" s="7" t="s">
        <v>302</v>
      </c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</row>
    <row r="723" ht="12.0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68"/>
      <c r="N723" s="7" t="s">
        <v>302</v>
      </c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</row>
    <row r="724" ht="12.0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68"/>
      <c r="N724" s="7" t="s">
        <v>302</v>
      </c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</row>
    <row r="725" ht="12.0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68"/>
      <c r="N725" s="7" t="s">
        <v>302</v>
      </c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</row>
    <row r="726" ht="12.0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68"/>
      <c r="N726" s="7" t="s">
        <v>302</v>
      </c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</row>
    <row r="727" ht="12.0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68"/>
      <c r="N727" s="7" t="s">
        <v>302</v>
      </c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</row>
    <row r="728" ht="12.0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68"/>
      <c r="N728" s="7" t="s">
        <v>302</v>
      </c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</row>
    <row r="729" ht="12.0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68"/>
      <c r="N729" s="7" t="s">
        <v>302</v>
      </c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</row>
    <row r="730" ht="12.0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68"/>
      <c r="N730" s="7" t="s">
        <v>302</v>
      </c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</row>
    <row r="731" ht="12.0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68"/>
      <c r="N731" s="7" t="s">
        <v>302</v>
      </c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</row>
    <row r="732" ht="12.0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68"/>
      <c r="N732" s="7" t="s">
        <v>302</v>
      </c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</row>
    <row r="733" ht="12.0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68"/>
      <c r="N733" s="7" t="s">
        <v>302</v>
      </c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</row>
    <row r="734" ht="12.0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68"/>
      <c r="N734" s="7" t="s">
        <v>302</v>
      </c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</row>
    <row r="735" ht="12.0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68"/>
      <c r="N735" s="7" t="s">
        <v>302</v>
      </c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</row>
    <row r="736" ht="12.0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68"/>
      <c r="N736" s="7" t="s">
        <v>302</v>
      </c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</row>
    <row r="737" ht="12.0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68"/>
      <c r="N737" s="7" t="s">
        <v>302</v>
      </c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</row>
    <row r="738" ht="12.0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68"/>
      <c r="N738" s="7" t="s">
        <v>302</v>
      </c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</row>
    <row r="739" ht="12.0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68"/>
      <c r="N739" s="7" t="s">
        <v>302</v>
      </c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</row>
    <row r="740" ht="12.0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68"/>
      <c r="N740" s="7" t="s">
        <v>302</v>
      </c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</row>
    <row r="741" ht="12.0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68"/>
      <c r="N741" s="7" t="s">
        <v>302</v>
      </c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</row>
    <row r="742" ht="12.0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68"/>
      <c r="N742" s="7" t="s">
        <v>302</v>
      </c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</row>
    <row r="743" ht="12.0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68"/>
      <c r="N743" s="7" t="s">
        <v>302</v>
      </c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</row>
    <row r="744" ht="12.0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68"/>
      <c r="N744" s="7" t="s">
        <v>302</v>
      </c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</row>
    <row r="745" ht="12.0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68"/>
      <c r="N745" s="7" t="s">
        <v>302</v>
      </c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</row>
    <row r="746" ht="12.0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68"/>
      <c r="N746" s="7" t="s">
        <v>302</v>
      </c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</row>
    <row r="747" ht="12.0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68"/>
      <c r="N747" s="7" t="s">
        <v>302</v>
      </c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</row>
    <row r="748" ht="12.0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68"/>
      <c r="N748" s="7" t="s">
        <v>302</v>
      </c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</row>
    <row r="749" ht="12.0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68"/>
      <c r="N749" s="7" t="s">
        <v>302</v>
      </c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</row>
    <row r="750" ht="12.0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68"/>
      <c r="N750" s="7" t="s">
        <v>302</v>
      </c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</row>
    <row r="751" ht="12.0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68"/>
      <c r="N751" s="7" t="s">
        <v>302</v>
      </c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</row>
    <row r="752" ht="12.0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68"/>
      <c r="N752" s="7" t="s">
        <v>302</v>
      </c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</row>
    <row r="753" ht="12.0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68"/>
      <c r="N753" s="7" t="s">
        <v>302</v>
      </c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</row>
    <row r="754" ht="12.0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68"/>
      <c r="N754" s="7" t="s">
        <v>302</v>
      </c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</row>
    <row r="755" ht="12.0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68"/>
      <c r="N755" s="7" t="s">
        <v>302</v>
      </c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</row>
    <row r="756" ht="12.0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68"/>
      <c r="N756" s="7" t="s">
        <v>302</v>
      </c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</row>
    <row r="757" ht="12.0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68"/>
      <c r="N757" s="7" t="s">
        <v>302</v>
      </c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</row>
    <row r="758" ht="12.0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68"/>
      <c r="N758" s="7" t="s">
        <v>302</v>
      </c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</row>
    <row r="759" ht="12.0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68"/>
      <c r="N759" s="7" t="s">
        <v>302</v>
      </c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</row>
    <row r="760" ht="12.0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68"/>
      <c r="N760" s="7" t="s">
        <v>302</v>
      </c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</row>
    <row r="761" ht="12.0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68"/>
      <c r="N761" s="7" t="s">
        <v>302</v>
      </c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</row>
    <row r="762" ht="12.0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68"/>
      <c r="N762" s="7" t="s">
        <v>302</v>
      </c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</row>
    <row r="763" ht="12.0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68"/>
      <c r="N763" s="7" t="s">
        <v>302</v>
      </c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</row>
    <row r="764" ht="12.0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68"/>
      <c r="N764" s="7" t="s">
        <v>302</v>
      </c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</row>
    <row r="765" ht="12.0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68"/>
      <c r="N765" s="7" t="s">
        <v>302</v>
      </c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</row>
    <row r="766" ht="12.0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68"/>
      <c r="N766" s="7" t="s">
        <v>302</v>
      </c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</row>
    <row r="767" ht="12.0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68"/>
      <c r="N767" s="7" t="s">
        <v>302</v>
      </c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</row>
    <row r="768" ht="12.0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68"/>
      <c r="N768" s="7" t="s">
        <v>302</v>
      </c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</row>
    <row r="769" ht="12.0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68"/>
      <c r="N769" s="7" t="s">
        <v>302</v>
      </c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</row>
    <row r="770" ht="12.0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68"/>
      <c r="N770" s="7" t="s">
        <v>302</v>
      </c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</row>
    <row r="771" ht="12.0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68"/>
      <c r="N771" s="7" t="s">
        <v>302</v>
      </c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</row>
    <row r="772" ht="12.0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68"/>
      <c r="N772" s="7" t="s">
        <v>302</v>
      </c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</row>
    <row r="773" ht="12.0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68"/>
      <c r="N773" s="7" t="s">
        <v>302</v>
      </c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</row>
    <row r="774" ht="12.0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68"/>
      <c r="N774" s="7" t="s">
        <v>302</v>
      </c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</row>
    <row r="775" ht="12.0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68"/>
      <c r="N775" s="7" t="s">
        <v>302</v>
      </c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</row>
    <row r="776" ht="12.0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68"/>
      <c r="N776" s="7" t="s">
        <v>302</v>
      </c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</row>
    <row r="777" ht="12.0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68"/>
      <c r="N777" s="7" t="s">
        <v>302</v>
      </c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</row>
    <row r="778" ht="12.0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68"/>
      <c r="N778" s="7" t="s">
        <v>302</v>
      </c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</row>
    <row r="779" ht="12.0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68"/>
      <c r="N779" s="7" t="s">
        <v>302</v>
      </c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</row>
    <row r="780" ht="12.0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68"/>
      <c r="N780" s="7" t="s">
        <v>302</v>
      </c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</row>
    <row r="781" ht="12.0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68"/>
      <c r="N781" s="7" t="s">
        <v>302</v>
      </c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</row>
    <row r="782" ht="12.0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68"/>
      <c r="N782" s="7" t="s">
        <v>302</v>
      </c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</row>
    <row r="783" ht="12.0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68"/>
      <c r="N783" s="7" t="s">
        <v>302</v>
      </c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</row>
    <row r="784" ht="12.0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68"/>
      <c r="N784" s="7" t="s">
        <v>302</v>
      </c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</row>
    <row r="785" ht="12.0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68"/>
      <c r="N785" s="7" t="s">
        <v>302</v>
      </c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</row>
    <row r="786" ht="12.0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68"/>
      <c r="N786" s="7" t="s">
        <v>302</v>
      </c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</row>
    <row r="787" ht="12.0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68"/>
      <c r="N787" s="7" t="s">
        <v>302</v>
      </c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</row>
    <row r="788" ht="12.0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68"/>
      <c r="N788" s="7" t="s">
        <v>302</v>
      </c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</row>
    <row r="789" ht="12.0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68"/>
      <c r="N789" s="7" t="s">
        <v>302</v>
      </c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</row>
    <row r="790" ht="12.0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68"/>
      <c r="N790" s="7" t="s">
        <v>302</v>
      </c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</row>
    <row r="791" ht="12.0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68"/>
      <c r="N791" s="7" t="s">
        <v>302</v>
      </c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</row>
    <row r="792" ht="12.0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68"/>
      <c r="N792" s="7" t="s">
        <v>302</v>
      </c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</row>
    <row r="793" ht="12.0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68"/>
      <c r="N793" s="7" t="s">
        <v>302</v>
      </c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</row>
    <row r="794" ht="12.0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68"/>
      <c r="N794" s="7" t="s">
        <v>302</v>
      </c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</row>
    <row r="795" ht="12.0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68"/>
      <c r="N795" s="7" t="s">
        <v>302</v>
      </c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</row>
    <row r="796" ht="12.0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68"/>
      <c r="N796" s="7" t="s">
        <v>302</v>
      </c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</row>
    <row r="797" ht="12.0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68"/>
      <c r="N797" s="7" t="s">
        <v>302</v>
      </c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</row>
    <row r="798" ht="12.0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68"/>
      <c r="N798" s="7" t="s">
        <v>302</v>
      </c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</row>
    <row r="799" ht="12.0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68"/>
      <c r="N799" s="7" t="s">
        <v>302</v>
      </c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</row>
    <row r="800" ht="12.0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68"/>
      <c r="N800" s="7" t="s">
        <v>302</v>
      </c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</row>
    <row r="801" ht="12.0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68"/>
      <c r="N801" s="7" t="s">
        <v>302</v>
      </c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</row>
    <row r="802" ht="12.0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68"/>
      <c r="N802" s="7" t="s">
        <v>302</v>
      </c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</row>
    <row r="803" ht="12.0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68"/>
      <c r="N803" s="7" t="s">
        <v>302</v>
      </c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</row>
    <row r="804" ht="12.0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68"/>
      <c r="N804" s="7" t="s">
        <v>302</v>
      </c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</row>
    <row r="805" ht="12.0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68"/>
      <c r="N805" s="7" t="s">
        <v>302</v>
      </c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</row>
    <row r="806" ht="12.0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68"/>
      <c r="N806" s="7" t="s">
        <v>302</v>
      </c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</row>
    <row r="807" ht="12.0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68"/>
      <c r="N807" s="7" t="s">
        <v>302</v>
      </c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</row>
    <row r="808" ht="12.0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68"/>
      <c r="N808" s="7" t="s">
        <v>302</v>
      </c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</row>
    <row r="809" ht="12.0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68"/>
      <c r="N809" s="7" t="s">
        <v>302</v>
      </c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</row>
    <row r="810" ht="12.0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68"/>
      <c r="N810" s="7" t="s">
        <v>302</v>
      </c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</row>
    <row r="811" ht="12.0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68"/>
      <c r="N811" s="7" t="s">
        <v>302</v>
      </c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</row>
    <row r="812" ht="12.0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68"/>
      <c r="N812" s="7" t="s">
        <v>302</v>
      </c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</row>
    <row r="813" ht="12.0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68"/>
      <c r="N813" s="7" t="s">
        <v>302</v>
      </c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</row>
    <row r="814" ht="12.0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68"/>
      <c r="N814" s="7" t="s">
        <v>302</v>
      </c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</row>
    <row r="815" ht="12.0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68"/>
      <c r="N815" s="7" t="s">
        <v>302</v>
      </c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</row>
    <row r="816" ht="12.0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68"/>
      <c r="N816" s="7" t="s">
        <v>302</v>
      </c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</row>
    <row r="817" ht="12.0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68"/>
      <c r="N817" s="7" t="s">
        <v>302</v>
      </c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</row>
    <row r="818" ht="12.0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68"/>
      <c r="N818" s="7" t="s">
        <v>302</v>
      </c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</row>
    <row r="819" ht="12.0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68"/>
      <c r="N819" s="7" t="s">
        <v>302</v>
      </c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</row>
    <row r="820" ht="12.0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68"/>
      <c r="N820" s="7" t="s">
        <v>302</v>
      </c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</row>
    <row r="821" ht="12.0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68"/>
      <c r="N821" s="7" t="s">
        <v>302</v>
      </c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</row>
    <row r="822" ht="12.0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68"/>
      <c r="N822" s="7" t="s">
        <v>302</v>
      </c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</row>
    <row r="823" ht="12.0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68"/>
      <c r="N823" s="7" t="s">
        <v>302</v>
      </c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</row>
    <row r="824" ht="12.0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68"/>
      <c r="N824" s="7" t="s">
        <v>302</v>
      </c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</row>
    <row r="825" ht="12.0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68"/>
      <c r="N825" s="7" t="s">
        <v>302</v>
      </c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</row>
    <row r="826" ht="12.0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68"/>
      <c r="N826" s="7" t="s">
        <v>302</v>
      </c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</row>
    <row r="827" ht="12.0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68"/>
      <c r="N827" s="7" t="s">
        <v>302</v>
      </c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</row>
    <row r="828" ht="12.0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68"/>
      <c r="N828" s="7" t="s">
        <v>302</v>
      </c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</row>
    <row r="829" ht="12.0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68"/>
      <c r="N829" s="7" t="s">
        <v>302</v>
      </c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</row>
    <row r="830" ht="12.0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68"/>
      <c r="N830" s="7" t="s">
        <v>302</v>
      </c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</row>
    <row r="831" ht="12.0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68"/>
      <c r="N831" s="7" t="s">
        <v>302</v>
      </c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</row>
    <row r="832" ht="12.0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68"/>
      <c r="N832" s="7" t="s">
        <v>302</v>
      </c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</row>
    <row r="833" ht="12.0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68"/>
      <c r="N833" s="7" t="s">
        <v>302</v>
      </c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</row>
    <row r="834" ht="12.0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68"/>
      <c r="N834" s="7" t="s">
        <v>302</v>
      </c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</row>
    <row r="835" ht="12.0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68"/>
      <c r="N835" s="7" t="s">
        <v>302</v>
      </c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</row>
    <row r="836" ht="12.0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68"/>
      <c r="N836" s="7" t="s">
        <v>302</v>
      </c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</row>
    <row r="837" ht="12.0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68"/>
      <c r="N837" s="7" t="s">
        <v>302</v>
      </c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</row>
    <row r="838" ht="12.0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68"/>
      <c r="N838" s="7" t="s">
        <v>302</v>
      </c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</row>
    <row r="839" ht="12.0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68"/>
      <c r="N839" s="7" t="s">
        <v>302</v>
      </c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</row>
    <row r="840" ht="12.0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68"/>
      <c r="N840" s="7" t="s">
        <v>302</v>
      </c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</row>
    <row r="841" ht="12.0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68"/>
      <c r="N841" s="7" t="s">
        <v>302</v>
      </c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</row>
    <row r="842" ht="12.0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68"/>
      <c r="N842" s="7" t="s">
        <v>302</v>
      </c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</row>
    <row r="843" ht="12.0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68"/>
      <c r="N843" s="7" t="s">
        <v>302</v>
      </c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</row>
    <row r="844" ht="12.0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68"/>
      <c r="N844" s="7" t="s">
        <v>302</v>
      </c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</row>
    <row r="845" ht="12.0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68"/>
      <c r="N845" s="7" t="s">
        <v>302</v>
      </c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</row>
    <row r="846" ht="12.0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68"/>
      <c r="N846" s="7" t="s">
        <v>302</v>
      </c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</row>
    <row r="847" ht="12.0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68"/>
      <c r="N847" s="7" t="s">
        <v>302</v>
      </c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</row>
    <row r="848" ht="12.0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68"/>
      <c r="N848" s="7" t="s">
        <v>302</v>
      </c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</row>
    <row r="849" ht="12.0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68"/>
      <c r="N849" s="7" t="s">
        <v>302</v>
      </c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</row>
    <row r="850" ht="12.0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68"/>
      <c r="N850" s="7" t="s">
        <v>302</v>
      </c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</row>
    <row r="851" ht="12.0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68"/>
      <c r="N851" s="7" t="s">
        <v>302</v>
      </c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</row>
    <row r="852" ht="12.0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68"/>
      <c r="N852" s="7" t="s">
        <v>302</v>
      </c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</row>
    <row r="853" ht="12.0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68"/>
      <c r="N853" s="7" t="s">
        <v>302</v>
      </c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</row>
    <row r="854" ht="12.0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68"/>
      <c r="N854" s="7" t="s">
        <v>302</v>
      </c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</row>
    <row r="855" ht="12.0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68"/>
      <c r="N855" s="7" t="s">
        <v>302</v>
      </c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</row>
    <row r="856" ht="12.0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68"/>
      <c r="N856" s="7" t="s">
        <v>302</v>
      </c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</row>
    <row r="857" ht="12.0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68"/>
      <c r="N857" s="7" t="s">
        <v>302</v>
      </c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</row>
    <row r="858" ht="12.0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68"/>
      <c r="N858" s="7" t="s">
        <v>302</v>
      </c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</row>
    <row r="859" ht="12.0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68"/>
      <c r="N859" s="7" t="s">
        <v>302</v>
      </c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</row>
    <row r="860" ht="12.0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68"/>
      <c r="N860" s="7" t="s">
        <v>302</v>
      </c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</row>
    <row r="861" ht="12.0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68"/>
      <c r="N861" s="7" t="s">
        <v>302</v>
      </c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</row>
    <row r="862" ht="12.0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68"/>
      <c r="N862" s="7" t="s">
        <v>302</v>
      </c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</row>
    <row r="863" ht="12.0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68"/>
      <c r="N863" s="7" t="s">
        <v>302</v>
      </c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</row>
    <row r="864" ht="12.0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68"/>
      <c r="N864" s="7" t="s">
        <v>302</v>
      </c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</row>
    <row r="865" ht="12.0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68"/>
      <c r="N865" s="7" t="s">
        <v>302</v>
      </c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</row>
    <row r="866" ht="12.0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68"/>
      <c r="N866" s="7" t="s">
        <v>302</v>
      </c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</row>
    <row r="867" ht="12.0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68"/>
      <c r="N867" s="7" t="s">
        <v>302</v>
      </c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</row>
    <row r="868" ht="12.0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68"/>
      <c r="N868" s="7" t="s">
        <v>302</v>
      </c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</row>
    <row r="869" ht="12.0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68"/>
      <c r="N869" s="7" t="s">
        <v>302</v>
      </c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</row>
    <row r="870" ht="12.0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68"/>
      <c r="N870" s="7" t="s">
        <v>302</v>
      </c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</row>
    <row r="871" ht="12.0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68"/>
      <c r="N871" s="7" t="s">
        <v>302</v>
      </c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</row>
    <row r="872" ht="12.0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68"/>
      <c r="N872" s="7" t="s">
        <v>302</v>
      </c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</row>
    <row r="873" ht="12.0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68"/>
      <c r="N873" s="7" t="s">
        <v>302</v>
      </c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</row>
    <row r="874" ht="12.0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68"/>
      <c r="N874" s="7" t="s">
        <v>302</v>
      </c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</row>
    <row r="875" ht="12.0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68"/>
      <c r="N875" s="7" t="s">
        <v>302</v>
      </c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</row>
    <row r="876" ht="12.0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68"/>
      <c r="N876" s="7" t="s">
        <v>302</v>
      </c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</row>
    <row r="877" ht="12.0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68"/>
      <c r="N877" s="7" t="s">
        <v>302</v>
      </c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</row>
    <row r="878" ht="12.0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68"/>
      <c r="N878" s="7" t="s">
        <v>302</v>
      </c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</row>
    <row r="879" ht="12.0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68"/>
      <c r="N879" s="7" t="s">
        <v>302</v>
      </c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</row>
    <row r="880" ht="12.0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68"/>
      <c r="N880" s="7" t="s">
        <v>302</v>
      </c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</row>
    <row r="881" ht="12.0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68"/>
      <c r="N881" s="7" t="s">
        <v>302</v>
      </c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</row>
    <row r="882" ht="12.0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68"/>
      <c r="N882" s="7" t="s">
        <v>302</v>
      </c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</row>
    <row r="883" ht="12.0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68"/>
      <c r="N883" s="7" t="s">
        <v>302</v>
      </c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</row>
    <row r="884" ht="12.0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68"/>
      <c r="N884" s="7" t="s">
        <v>302</v>
      </c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</row>
    <row r="885" ht="12.0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68"/>
      <c r="N885" s="7" t="s">
        <v>302</v>
      </c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</row>
    <row r="886" ht="12.0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68"/>
      <c r="N886" s="7" t="s">
        <v>302</v>
      </c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</row>
    <row r="887" ht="12.0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68"/>
      <c r="N887" s="7" t="s">
        <v>302</v>
      </c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</row>
    <row r="888" ht="12.0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68"/>
      <c r="N888" s="7" t="s">
        <v>302</v>
      </c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</row>
    <row r="889" ht="12.0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68"/>
      <c r="N889" s="7" t="s">
        <v>302</v>
      </c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</row>
    <row r="890" ht="12.0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68"/>
      <c r="N890" s="7" t="s">
        <v>302</v>
      </c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</row>
    <row r="891" ht="12.0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68"/>
      <c r="N891" s="7" t="s">
        <v>302</v>
      </c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</row>
    <row r="892" ht="12.0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68"/>
      <c r="N892" s="7" t="s">
        <v>302</v>
      </c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</row>
    <row r="893" ht="12.0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68"/>
      <c r="N893" s="7" t="s">
        <v>302</v>
      </c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</row>
    <row r="894" ht="12.0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68"/>
      <c r="N894" s="7" t="s">
        <v>302</v>
      </c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</row>
    <row r="895" ht="12.0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68"/>
      <c r="N895" s="7" t="s">
        <v>302</v>
      </c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</row>
    <row r="896" ht="12.0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68"/>
      <c r="N896" s="7" t="s">
        <v>302</v>
      </c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</row>
    <row r="897" ht="12.0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68"/>
      <c r="N897" s="7" t="s">
        <v>302</v>
      </c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</row>
    <row r="898" ht="12.0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68"/>
      <c r="N898" s="7" t="s">
        <v>302</v>
      </c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</row>
    <row r="899" ht="12.0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68"/>
      <c r="N899" s="7" t="s">
        <v>302</v>
      </c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</row>
    <row r="900" ht="12.0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68"/>
      <c r="N900" s="7" t="s">
        <v>302</v>
      </c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</row>
    <row r="901" ht="12.0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68"/>
      <c r="N901" s="7" t="s">
        <v>302</v>
      </c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</row>
    <row r="902" ht="12.0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68"/>
      <c r="N902" s="7" t="s">
        <v>302</v>
      </c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</row>
    <row r="903" ht="12.0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68"/>
      <c r="N903" s="7" t="s">
        <v>302</v>
      </c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</row>
    <row r="904" ht="12.0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68"/>
      <c r="N904" s="7" t="s">
        <v>302</v>
      </c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</row>
    <row r="905" ht="12.0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68"/>
      <c r="N905" s="7" t="s">
        <v>302</v>
      </c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</row>
    <row r="906" ht="12.0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68"/>
      <c r="N906" s="7" t="s">
        <v>302</v>
      </c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</row>
    <row r="907" ht="12.0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68"/>
      <c r="N907" s="7" t="s">
        <v>302</v>
      </c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</row>
    <row r="908" ht="12.0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68"/>
      <c r="N908" s="7" t="s">
        <v>302</v>
      </c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</row>
    <row r="909" ht="12.0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68"/>
      <c r="N909" s="7" t="s">
        <v>302</v>
      </c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</row>
    <row r="910" ht="12.0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68"/>
      <c r="N910" s="7" t="s">
        <v>302</v>
      </c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</row>
    <row r="911" ht="12.0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68"/>
      <c r="N911" s="7" t="s">
        <v>302</v>
      </c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</row>
    <row r="912" ht="12.0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68"/>
      <c r="N912" s="7" t="s">
        <v>302</v>
      </c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</row>
    <row r="913" ht="12.0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68"/>
      <c r="N913" s="7" t="s">
        <v>302</v>
      </c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</row>
    <row r="914" ht="12.0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68"/>
      <c r="N914" s="7" t="s">
        <v>302</v>
      </c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</row>
    <row r="915" ht="12.0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68"/>
      <c r="N915" s="7" t="s">
        <v>302</v>
      </c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</row>
    <row r="916" ht="12.0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68"/>
      <c r="N916" s="7" t="s">
        <v>302</v>
      </c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</row>
    <row r="917" ht="12.0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68"/>
      <c r="N917" s="7" t="s">
        <v>302</v>
      </c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</row>
    <row r="918" ht="12.0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68"/>
      <c r="N918" s="7" t="s">
        <v>302</v>
      </c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</row>
    <row r="919" ht="12.0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68"/>
      <c r="N919" s="7" t="s">
        <v>302</v>
      </c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</row>
    <row r="920" ht="12.0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68"/>
      <c r="N920" s="7" t="s">
        <v>302</v>
      </c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</row>
    <row r="921" ht="12.0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68"/>
      <c r="N921" s="7" t="s">
        <v>302</v>
      </c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</row>
    <row r="922" ht="12.0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68"/>
      <c r="N922" s="7" t="s">
        <v>302</v>
      </c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</row>
    <row r="923" ht="12.0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68"/>
      <c r="N923" s="7" t="s">
        <v>302</v>
      </c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</row>
    <row r="924" ht="12.0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68"/>
      <c r="N924" s="7" t="s">
        <v>302</v>
      </c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</row>
    <row r="925" ht="12.0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68"/>
      <c r="N925" s="7" t="s">
        <v>302</v>
      </c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</row>
    <row r="926" ht="12.0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68"/>
      <c r="N926" s="7" t="s">
        <v>302</v>
      </c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</row>
    <row r="927" ht="12.0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68"/>
      <c r="N927" s="7" t="s">
        <v>302</v>
      </c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</row>
    <row r="928" ht="12.0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68"/>
      <c r="N928" s="7" t="s">
        <v>302</v>
      </c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</row>
    <row r="929" ht="12.0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68"/>
      <c r="N929" s="7" t="s">
        <v>302</v>
      </c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</row>
    <row r="930" ht="12.0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68"/>
      <c r="N930" s="7" t="s">
        <v>302</v>
      </c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</row>
    <row r="931" ht="12.0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68"/>
      <c r="N931" s="7" t="s">
        <v>302</v>
      </c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</row>
    <row r="932" ht="12.0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68"/>
      <c r="N932" s="7" t="s">
        <v>302</v>
      </c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</row>
    <row r="933" ht="12.0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68"/>
      <c r="N933" s="7" t="s">
        <v>302</v>
      </c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</row>
    <row r="934" ht="12.0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68"/>
      <c r="N934" s="7" t="s">
        <v>302</v>
      </c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</row>
    <row r="935" ht="12.0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68"/>
      <c r="N935" s="7" t="s">
        <v>302</v>
      </c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</row>
    <row r="936" ht="12.0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68"/>
      <c r="N936" s="7" t="s">
        <v>302</v>
      </c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</row>
    <row r="937" ht="12.0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68"/>
      <c r="N937" s="7" t="s">
        <v>302</v>
      </c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</row>
    <row r="938" ht="12.0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68"/>
      <c r="N938" s="7" t="s">
        <v>302</v>
      </c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</row>
    <row r="939" ht="12.0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68"/>
      <c r="N939" s="7" t="s">
        <v>302</v>
      </c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</row>
    <row r="940" ht="12.0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68"/>
      <c r="N940" s="7" t="s">
        <v>302</v>
      </c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</row>
    <row r="941" ht="12.0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68"/>
      <c r="N941" s="7" t="s">
        <v>302</v>
      </c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</row>
    <row r="942" ht="12.0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68"/>
      <c r="N942" s="7" t="s">
        <v>302</v>
      </c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</row>
    <row r="943" ht="12.0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68"/>
      <c r="N943" s="7" t="s">
        <v>302</v>
      </c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</row>
    <row r="944" ht="12.0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68"/>
      <c r="N944" s="7" t="s">
        <v>302</v>
      </c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</row>
    <row r="945" ht="12.0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68"/>
      <c r="N945" s="7" t="s">
        <v>302</v>
      </c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</row>
    <row r="946" ht="12.0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68"/>
      <c r="N946" s="7" t="s">
        <v>302</v>
      </c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</row>
    <row r="947" ht="12.0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68"/>
      <c r="N947" s="7" t="s">
        <v>302</v>
      </c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</row>
    <row r="948" ht="12.0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68"/>
      <c r="N948" s="7" t="s">
        <v>302</v>
      </c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</row>
    <row r="949" ht="12.0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68"/>
      <c r="N949" s="7" t="s">
        <v>302</v>
      </c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</row>
    <row r="950" ht="12.0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68"/>
      <c r="N950" s="7" t="s">
        <v>302</v>
      </c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</row>
    <row r="951" ht="12.0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68"/>
      <c r="N951" s="7" t="s">
        <v>302</v>
      </c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</row>
    <row r="952" ht="12.0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68"/>
      <c r="N952" s="7" t="s">
        <v>302</v>
      </c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</row>
    <row r="953" ht="12.0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68"/>
      <c r="N953" s="7" t="s">
        <v>302</v>
      </c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</row>
    <row r="954" ht="12.0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68"/>
      <c r="N954" s="7" t="s">
        <v>302</v>
      </c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</row>
    <row r="955" ht="12.0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68"/>
      <c r="N955" s="7" t="s">
        <v>302</v>
      </c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</row>
    <row r="956" ht="12.0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68"/>
      <c r="N956" s="7" t="s">
        <v>302</v>
      </c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</row>
    <row r="957" ht="12.0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68"/>
      <c r="N957" s="7" t="s">
        <v>302</v>
      </c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</row>
    <row r="958" ht="12.0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68"/>
      <c r="N958" s="7" t="s">
        <v>302</v>
      </c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</row>
    <row r="959" ht="12.0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68"/>
      <c r="N959" s="7" t="s">
        <v>302</v>
      </c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</row>
    <row r="960" ht="12.0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68"/>
      <c r="N960" s="7" t="s">
        <v>302</v>
      </c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</row>
    <row r="961" ht="12.0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68"/>
      <c r="N961" s="7" t="s">
        <v>302</v>
      </c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</row>
    <row r="962" ht="12.0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68"/>
      <c r="N962" s="7" t="s">
        <v>302</v>
      </c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</row>
    <row r="963" ht="12.0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68"/>
      <c r="N963" s="7" t="s">
        <v>302</v>
      </c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</row>
    <row r="964" ht="12.0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68"/>
      <c r="N964" s="7" t="s">
        <v>302</v>
      </c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</row>
    <row r="965" ht="12.0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68"/>
      <c r="N965" s="7" t="s">
        <v>302</v>
      </c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</row>
    <row r="966" ht="12.0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68"/>
      <c r="N966" s="7" t="s">
        <v>302</v>
      </c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</row>
    <row r="967" ht="12.0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68"/>
      <c r="N967" s="7" t="s">
        <v>302</v>
      </c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</row>
    <row r="968" ht="12.0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68"/>
      <c r="N968" s="7" t="s">
        <v>302</v>
      </c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</row>
    <row r="969" ht="12.0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68"/>
      <c r="N969" s="7" t="s">
        <v>302</v>
      </c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</row>
    <row r="970" ht="12.0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68"/>
      <c r="N970" s="7" t="s">
        <v>302</v>
      </c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</row>
    <row r="971" ht="12.0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68"/>
      <c r="N971" s="7" t="s">
        <v>302</v>
      </c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</row>
    <row r="972" ht="12.0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68"/>
      <c r="N972" s="7" t="s">
        <v>302</v>
      </c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</row>
    <row r="973" ht="12.0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68"/>
      <c r="N973" s="7" t="s">
        <v>302</v>
      </c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</row>
    <row r="974" ht="12.0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68"/>
      <c r="N974" s="7" t="s">
        <v>302</v>
      </c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</row>
    <row r="975" ht="12.0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68"/>
      <c r="N975" s="7" t="s">
        <v>302</v>
      </c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</row>
    <row r="976" ht="12.0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68"/>
      <c r="N976" s="7" t="s">
        <v>302</v>
      </c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</row>
    <row r="977" ht="12.0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68"/>
      <c r="N977" s="7" t="s">
        <v>302</v>
      </c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</row>
    <row r="978" ht="12.0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68"/>
      <c r="N978" s="7" t="s">
        <v>302</v>
      </c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</row>
    <row r="979" ht="12.0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68"/>
      <c r="N979" s="7" t="s">
        <v>302</v>
      </c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</row>
    <row r="980" ht="12.0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68"/>
      <c r="N980" s="7" t="s">
        <v>302</v>
      </c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</row>
    <row r="981" ht="12.0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68"/>
      <c r="N981" s="7" t="s">
        <v>302</v>
      </c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</row>
    <row r="982" ht="12.0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68"/>
      <c r="N982" s="7" t="s">
        <v>302</v>
      </c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</row>
    <row r="983" ht="12.0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68"/>
      <c r="N983" s="7" t="s">
        <v>302</v>
      </c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</row>
    <row r="984" ht="12.0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68"/>
      <c r="N984" s="7" t="s">
        <v>302</v>
      </c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</row>
    <row r="985" ht="12.0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68"/>
      <c r="N985" s="7" t="s">
        <v>302</v>
      </c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</row>
    <row r="986" ht="12.0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68"/>
      <c r="N986" s="7" t="s">
        <v>302</v>
      </c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</row>
    <row r="987" ht="12.0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68"/>
      <c r="N987" s="7" t="s">
        <v>302</v>
      </c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</row>
    <row r="988" ht="12.0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68"/>
      <c r="N988" s="7" t="s">
        <v>302</v>
      </c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</row>
    <row r="989" ht="12.0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68"/>
      <c r="N989" s="7" t="s">
        <v>302</v>
      </c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</row>
    <row r="990" ht="12.0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68"/>
      <c r="N990" s="7" t="s">
        <v>302</v>
      </c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</row>
    <row r="991" ht="12.0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68"/>
      <c r="N991" s="7" t="s">
        <v>302</v>
      </c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</row>
    <row r="992" ht="12.0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68"/>
      <c r="N992" s="7" t="s">
        <v>302</v>
      </c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</row>
    <row r="993" ht="12.0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68"/>
      <c r="N993" s="7" t="s">
        <v>302</v>
      </c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</row>
    <row r="994" ht="12.0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68"/>
      <c r="N994" s="7" t="s">
        <v>302</v>
      </c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</row>
    <row r="995" ht="12.0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68"/>
      <c r="N995" s="7" t="s">
        <v>302</v>
      </c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</row>
    <row r="996" ht="12.0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68"/>
      <c r="N996" s="7" t="s">
        <v>302</v>
      </c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</row>
    <row r="997" ht="12.0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68"/>
      <c r="N997" s="7" t="s">
        <v>302</v>
      </c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</row>
    <row r="998" ht="12.0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68"/>
      <c r="N998" s="7" t="s">
        <v>302</v>
      </c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</row>
    <row r="999" ht="12.0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68"/>
      <c r="N999" s="7" t="s">
        <v>302</v>
      </c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</row>
    <row r="1000" ht="12.0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68"/>
      <c r="N1000" s="7" t="s">
        <v>302</v>
      </c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</row>
    <row r="1001" ht="12.0" customHeight="1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68"/>
      <c r="N1001" s="7" t="s">
        <v>302</v>
      </c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</row>
    <row r="1002" ht="12.0" customHeight="1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68"/>
      <c r="N1002" s="7" t="s">
        <v>302</v>
      </c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</row>
    <row r="1003" ht="12.0" customHeight="1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68"/>
      <c r="N1003" s="7" t="s">
        <v>302</v>
      </c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</row>
    <row r="1004" ht="12.0" customHeight="1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68"/>
      <c r="N1004" s="7" t="s">
        <v>302</v>
      </c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</row>
    <row r="1005" ht="12.0" customHeight="1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68"/>
      <c r="N1005" s="7" t="s">
        <v>302</v>
      </c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</row>
    <row r="1006" ht="12.0" customHeight="1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68"/>
      <c r="N1006" s="7" t="s">
        <v>302</v>
      </c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</row>
    <row r="1007" ht="12.0" customHeight="1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68"/>
      <c r="N1007" s="7" t="s">
        <v>302</v>
      </c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</row>
    <row r="1008" ht="12.0" customHeight="1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68"/>
      <c r="N1008" s="7" t="s">
        <v>302</v>
      </c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</row>
    <row r="1009" ht="12.0" customHeight="1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68"/>
      <c r="N1009" s="7" t="s">
        <v>302</v>
      </c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</row>
    <row r="1010" ht="12.0" customHeight="1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68"/>
      <c r="N1010" s="7" t="s">
        <v>302</v>
      </c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</row>
    <row r="1011" ht="12.0" customHeight="1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68"/>
      <c r="N1011" s="7" t="s">
        <v>302</v>
      </c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</row>
    <row r="1012" ht="12.0" customHeight="1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68"/>
      <c r="N1012" s="7" t="s">
        <v>302</v>
      </c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</row>
    <row r="1013" ht="12.0" customHeight="1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68"/>
      <c r="N1013" s="7" t="s">
        <v>302</v>
      </c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</row>
    <row r="1014" ht="12.0" customHeight="1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68"/>
      <c r="N1014" s="7" t="s">
        <v>302</v>
      </c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</row>
    <row r="1015" ht="12.0" customHeight="1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68"/>
      <c r="N1015" s="7" t="s">
        <v>302</v>
      </c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</row>
    <row r="1016" ht="12.0" customHeight="1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68"/>
      <c r="N1016" s="7" t="s">
        <v>302</v>
      </c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</row>
    <row r="1017" ht="12.0" customHeight="1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68"/>
      <c r="N1017" s="7" t="s">
        <v>302</v>
      </c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</row>
    <row r="1018" ht="12.0" customHeight="1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68"/>
      <c r="N1018" s="7" t="s">
        <v>302</v>
      </c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</row>
    <row r="1019" ht="12.0" customHeight="1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68"/>
      <c r="N1019" s="7" t="s">
        <v>302</v>
      </c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</row>
    <row r="1020" ht="12.0" customHeight="1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68"/>
      <c r="N1020" s="7" t="s">
        <v>302</v>
      </c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</row>
    <row r="1021" ht="12.0" customHeight="1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68"/>
      <c r="N1021" s="7" t="s">
        <v>302</v>
      </c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</row>
    <row r="1022" ht="12.0" customHeight="1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68"/>
      <c r="N1022" s="7" t="s">
        <v>302</v>
      </c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</row>
    <row r="1023" ht="12.0" customHeight="1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68"/>
      <c r="N1023" s="7" t="s">
        <v>302</v>
      </c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</row>
    <row r="1024" ht="12.0" customHeight="1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68"/>
      <c r="N1024" s="7" t="s">
        <v>302</v>
      </c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</row>
    <row r="1025" ht="12.0" customHeight="1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68"/>
      <c r="N1025" s="7" t="s">
        <v>302</v>
      </c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</row>
    <row r="1026" ht="12.0" customHeight="1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68"/>
      <c r="N1026" s="7" t="s">
        <v>302</v>
      </c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</row>
    <row r="1027" ht="12.0" customHeight="1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68"/>
      <c r="N1027" s="7" t="s">
        <v>302</v>
      </c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</row>
    <row r="1028" ht="12.0" customHeight="1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68"/>
      <c r="N1028" s="7" t="s">
        <v>302</v>
      </c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</row>
    <row r="1029" ht="12.0" customHeight="1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68"/>
      <c r="N1029" s="7" t="s">
        <v>302</v>
      </c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</row>
    <row r="1030" ht="12.0" customHeight="1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68"/>
      <c r="N1030" s="7" t="s">
        <v>302</v>
      </c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</row>
    <row r="1031" ht="12.0" customHeight="1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68"/>
      <c r="N1031" s="7" t="s">
        <v>302</v>
      </c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</row>
    <row r="1032" ht="12.0" customHeight="1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68"/>
      <c r="N1032" s="7" t="s">
        <v>302</v>
      </c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</row>
    <row r="1033" ht="12.0" customHeight="1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68"/>
      <c r="N1033" s="7" t="s">
        <v>302</v>
      </c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</row>
    <row r="1034" ht="12.0" customHeight="1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68"/>
      <c r="N1034" s="7" t="s">
        <v>302</v>
      </c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</row>
    <row r="1035" ht="12.0" customHeight="1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68"/>
      <c r="N1035" s="7" t="s">
        <v>302</v>
      </c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</row>
    <row r="1036" ht="12.0" customHeight="1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68"/>
      <c r="N1036" s="7" t="s">
        <v>302</v>
      </c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</row>
    <row r="1037" ht="12.0" customHeight="1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68"/>
      <c r="N1037" s="7" t="s">
        <v>302</v>
      </c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</row>
    <row r="1038" ht="12.0" customHeight="1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68"/>
      <c r="N1038" s="7" t="s">
        <v>302</v>
      </c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</row>
    <row r="1039" ht="12.0" customHeight="1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68"/>
      <c r="N1039" s="7" t="s">
        <v>302</v>
      </c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</row>
    <row r="1040" ht="12.0" customHeight="1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68"/>
      <c r="N1040" s="7" t="s">
        <v>302</v>
      </c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</row>
    <row r="1041" ht="12.0" customHeight="1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68"/>
      <c r="N1041" s="7" t="s">
        <v>302</v>
      </c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</row>
    <row r="1042" ht="12.0" customHeight="1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68"/>
      <c r="N1042" s="7" t="s">
        <v>302</v>
      </c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</row>
    <row r="1043" ht="12.0" customHeight="1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68"/>
      <c r="N1043" s="7" t="s">
        <v>302</v>
      </c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</row>
    <row r="1044" ht="12.0" customHeight="1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68"/>
      <c r="N1044" s="7" t="s">
        <v>302</v>
      </c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</row>
    <row r="1045" ht="12.0" customHeight="1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68"/>
      <c r="N1045" s="7" t="s">
        <v>302</v>
      </c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</row>
    <row r="1046" ht="12.0" customHeight="1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68"/>
      <c r="N1046" s="7" t="s">
        <v>302</v>
      </c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</row>
    <row r="1047" ht="12.0" customHeight="1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68"/>
      <c r="N1047" s="7" t="s">
        <v>302</v>
      </c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</row>
    <row r="1048" ht="12.0" customHeight="1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68"/>
      <c r="N1048" s="7" t="s">
        <v>302</v>
      </c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</row>
    <row r="1049" ht="12.0" customHeight="1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68"/>
      <c r="N1049" s="7" t="s">
        <v>302</v>
      </c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</row>
    <row r="1050" ht="12.0" customHeight="1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68"/>
      <c r="N1050" s="7" t="s">
        <v>302</v>
      </c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</row>
    <row r="1051" ht="12.0" customHeight="1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68"/>
      <c r="N1051" s="7" t="s">
        <v>302</v>
      </c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</row>
    <row r="1052" ht="12.0" customHeight="1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68"/>
      <c r="N1052" s="7" t="s">
        <v>302</v>
      </c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</row>
    <row r="1053" ht="12.0" customHeight="1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68"/>
      <c r="N1053" s="7" t="s">
        <v>302</v>
      </c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</row>
    <row r="1054" ht="12.0" customHeight="1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68"/>
      <c r="N1054" s="7" t="s">
        <v>302</v>
      </c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</row>
    <row r="1055" ht="12.0" customHeight="1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68"/>
      <c r="N1055" s="7" t="s">
        <v>302</v>
      </c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</row>
    <row r="1056" ht="12.0" customHeight="1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68"/>
      <c r="N1056" s="7" t="s">
        <v>302</v>
      </c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</row>
    <row r="1057" ht="12.0" customHeight="1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68"/>
      <c r="N1057" s="7" t="s">
        <v>302</v>
      </c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</row>
    <row r="1058" ht="12.0" customHeight="1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68"/>
      <c r="N1058" s="7" t="s">
        <v>302</v>
      </c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</row>
    <row r="1059" ht="12.0" customHeight="1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68"/>
      <c r="N1059" s="7" t="s">
        <v>302</v>
      </c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</row>
    <row r="1060" ht="12.0" customHeight="1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68"/>
      <c r="N1060" s="7" t="s">
        <v>302</v>
      </c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</row>
    <row r="1061" ht="12.0" customHeight="1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68"/>
      <c r="N1061" s="7" t="s">
        <v>302</v>
      </c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</row>
    <row r="1062" ht="12.0" customHeight="1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68"/>
      <c r="N1062" s="7" t="s">
        <v>302</v>
      </c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</row>
    <row r="1063" ht="12.0" customHeight="1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68"/>
      <c r="N1063" s="7" t="s">
        <v>302</v>
      </c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</row>
    <row r="1064" ht="12.0" customHeight="1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68"/>
      <c r="N1064" s="7" t="s">
        <v>302</v>
      </c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</row>
    <row r="1065" ht="12.0" customHeight="1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68"/>
      <c r="N1065" s="7" t="s">
        <v>302</v>
      </c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</row>
    <row r="1066" ht="12.0" customHeight="1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68"/>
      <c r="N1066" s="7" t="s">
        <v>302</v>
      </c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</row>
    <row r="1067" ht="12.0" customHeight="1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68"/>
      <c r="N1067" s="7" t="s">
        <v>302</v>
      </c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</row>
    <row r="1068" ht="12.0" customHeight="1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68"/>
      <c r="N1068" s="7" t="s">
        <v>302</v>
      </c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</row>
    <row r="1069" ht="12.0" customHeight="1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68"/>
      <c r="N1069" s="7" t="s">
        <v>302</v>
      </c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</row>
    <row r="1070" ht="12.0" customHeight="1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68"/>
      <c r="N1070" s="7" t="s">
        <v>302</v>
      </c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</row>
    <row r="1071" ht="12.0" customHeight="1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68"/>
      <c r="N1071" s="7" t="s">
        <v>302</v>
      </c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</row>
    <row r="1072" ht="12.0" customHeight="1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68"/>
      <c r="N1072" s="7" t="s">
        <v>302</v>
      </c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</row>
    <row r="1073" ht="12.0" customHeight="1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68"/>
      <c r="N1073" s="7" t="s">
        <v>302</v>
      </c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</row>
    <row r="1074" ht="12.0" customHeight="1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68"/>
      <c r="N1074" s="7" t="s">
        <v>302</v>
      </c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</row>
    <row r="1075" ht="12.0" customHeight="1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68"/>
      <c r="N1075" s="7" t="s">
        <v>302</v>
      </c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</row>
    <row r="1076" ht="12.0" customHeight="1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68"/>
      <c r="N1076" s="7" t="s">
        <v>302</v>
      </c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</row>
    <row r="1077" ht="12.0" customHeight="1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68"/>
      <c r="N1077" s="7" t="s">
        <v>302</v>
      </c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</row>
    <row r="1078" ht="12.0" customHeight="1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68"/>
      <c r="N1078" s="7" t="s">
        <v>302</v>
      </c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</row>
    <row r="1079" ht="12.0" customHeight="1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68"/>
      <c r="N1079" s="7" t="s">
        <v>302</v>
      </c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</row>
    <row r="1080" ht="12.0" customHeight="1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68"/>
      <c r="N1080" s="7" t="s">
        <v>302</v>
      </c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</row>
    <row r="1081" ht="12.0" customHeight="1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68"/>
      <c r="N1081" s="7" t="s">
        <v>302</v>
      </c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</row>
    <row r="1082" ht="12.0" customHeight="1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68"/>
      <c r="N1082" s="7" t="s">
        <v>302</v>
      </c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</row>
    <row r="1083" ht="12.0" customHeight="1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68"/>
      <c r="N1083" s="7" t="s">
        <v>302</v>
      </c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</row>
    <row r="1084" ht="12.0" customHeight="1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68"/>
      <c r="N1084" s="7" t="s">
        <v>302</v>
      </c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</row>
    <row r="1085" ht="12.0" customHeight="1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68"/>
      <c r="N1085" s="7" t="s">
        <v>302</v>
      </c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</row>
    <row r="1086" ht="12.0" customHeight="1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68"/>
      <c r="N1086" s="7" t="s">
        <v>302</v>
      </c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</row>
    <row r="1087" ht="12.0" customHeight="1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68"/>
      <c r="N1087" s="7" t="s">
        <v>302</v>
      </c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</row>
    <row r="1088" ht="12.0" customHeight="1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68"/>
      <c r="N1088" s="7" t="s">
        <v>302</v>
      </c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</row>
    <row r="1089" ht="12.0" customHeight="1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68"/>
      <c r="N1089" s="7" t="s">
        <v>302</v>
      </c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</row>
    <row r="1090" ht="12.0" customHeight="1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68"/>
      <c r="N1090" s="7" t="s">
        <v>302</v>
      </c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</row>
    <row r="1091" ht="12.0" customHeight="1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68"/>
      <c r="N1091" s="7" t="s">
        <v>302</v>
      </c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</row>
    <row r="1092" ht="12.0" customHeight="1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68"/>
      <c r="N1092" s="7" t="s">
        <v>302</v>
      </c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</row>
    <row r="1093" ht="12.0" customHeight="1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68"/>
      <c r="N1093" s="7" t="s">
        <v>302</v>
      </c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</row>
    <row r="1094" ht="12.0" customHeight="1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68"/>
      <c r="N1094" s="7" t="s">
        <v>302</v>
      </c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</row>
    <row r="1095" ht="12.0" customHeight="1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68"/>
      <c r="N1095" s="7" t="s">
        <v>302</v>
      </c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</row>
    <row r="1096" ht="12.0" customHeight="1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68"/>
      <c r="N1096" s="7" t="s">
        <v>302</v>
      </c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</row>
    <row r="1097" ht="12.0" customHeight="1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68"/>
      <c r="N1097" s="7" t="s">
        <v>302</v>
      </c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</row>
    <row r="1098" ht="12.0" customHeight="1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68"/>
      <c r="N1098" s="7" t="s">
        <v>302</v>
      </c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</row>
    <row r="1099" ht="12.0" customHeight="1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68"/>
      <c r="N1099" s="7" t="s">
        <v>302</v>
      </c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</row>
    <row r="1100" ht="12.0" customHeight="1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68"/>
      <c r="N1100" s="7" t="s">
        <v>302</v>
      </c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</row>
    <row r="1101" ht="12.0" customHeight="1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68"/>
      <c r="N1101" s="7" t="s">
        <v>302</v>
      </c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</row>
    <row r="1102" ht="12.0" customHeight="1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68"/>
      <c r="N1102" s="7" t="s">
        <v>302</v>
      </c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</row>
    <row r="1103" ht="12.0" customHeight="1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68"/>
      <c r="N1103" s="7" t="s">
        <v>302</v>
      </c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</row>
    <row r="1104" ht="12.0" customHeight="1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68"/>
      <c r="N1104" s="7" t="s">
        <v>302</v>
      </c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</row>
    <row r="1105" ht="12.0" customHeight="1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68"/>
      <c r="N1105" s="7" t="s">
        <v>302</v>
      </c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</row>
    <row r="1106" ht="12.0" customHeight="1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68"/>
      <c r="N1106" s="7" t="s">
        <v>302</v>
      </c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</row>
    <row r="1107" ht="12.0" customHeight="1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68"/>
      <c r="N1107" s="7" t="s">
        <v>302</v>
      </c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</row>
    <row r="1108" ht="12.0" customHeight="1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68"/>
      <c r="N1108" s="7" t="s">
        <v>302</v>
      </c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</row>
    <row r="1109" ht="12.0" customHeight="1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68"/>
      <c r="N1109" s="7" t="s">
        <v>302</v>
      </c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</row>
    <row r="1110" ht="12.0" customHeight="1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68"/>
      <c r="N1110" s="7" t="s">
        <v>302</v>
      </c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</row>
    <row r="1111" ht="12.0" customHeight="1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68"/>
      <c r="N1111" s="7" t="s">
        <v>302</v>
      </c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</row>
    <row r="1112" ht="12.0" customHeight="1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68"/>
      <c r="N1112" s="7" t="s">
        <v>302</v>
      </c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</row>
    <row r="1113" ht="12.0" customHeight="1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68"/>
      <c r="N1113" s="7" t="s">
        <v>302</v>
      </c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</row>
    <row r="1114" ht="12.0" customHeight="1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68"/>
      <c r="N1114" s="7" t="s">
        <v>302</v>
      </c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</row>
    <row r="1115" ht="12.0" customHeight="1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68"/>
      <c r="N1115" s="7" t="s">
        <v>302</v>
      </c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</row>
    <row r="1116" ht="12.0" customHeight="1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68"/>
      <c r="N1116" s="7" t="s">
        <v>302</v>
      </c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</row>
    <row r="1117" ht="12.0" customHeight="1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68"/>
      <c r="N1117" s="7" t="s">
        <v>302</v>
      </c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</row>
    <row r="1118" ht="12.0" customHeight="1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68"/>
      <c r="N1118" s="7" t="s">
        <v>302</v>
      </c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</row>
    <row r="1119" ht="12.0" customHeight="1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68"/>
      <c r="N1119" s="7" t="s">
        <v>302</v>
      </c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</row>
    <row r="1120" ht="12.0" customHeight="1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68"/>
      <c r="N1120" s="7" t="s">
        <v>302</v>
      </c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</row>
    <row r="1121" ht="12.0" customHeight="1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68"/>
      <c r="N1121" s="7" t="s">
        <v>302</v>
      </c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</row>
    <row r="1122" ht="12.0" customHeight="1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68"/>
      <c r="N1122" s="7" t="s">
        <v>302</v>
      </c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</row>
    <row r="1123" ht="12.0" customHeight="1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68"/>
      <c r="N1123" s="7" t="s">
        <v>302</v>
      </c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</row>
    <row r="1124" ht="12.0" customHeight="1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68"/>
      <c r="N1124" s="7" t="s">
        <v>302</v>
      </c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</row>
    <row r="1125" ht="12.0" customHeight="1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68"/>
      <c r="N1125" s="7" t="s">
        <v>302</v>
      </c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</row>
    <row r="1126" ht="12.0" customHeight="1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68"/>
      <c r="N1126" s="7" t="s">
        <v>302</v>
      </c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</row>
    <row r="1127" ht="12.0" customHeight="1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68"/>
      <c r="N1127" s="7" t="s">
        <v>302</v>
      </c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</row>
    <row r="1128" ht="12.0" customHeight="1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68"/>
      <c r="N1128" s="7" t="s">
        <v>302</v>
      </c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</row>
    <row r="1129" ht="12.0" customHeight="1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68"/>
      <c r="N1129" s="7" t="s">
        <v>302</v>
      </c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</row>
    <row r="1130" ht="12.0" customHeight="1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68"/>
      <c r="N1130" s="7" t="s">
        <v>302</v>
      </c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</row>
    <row r="1131" ht="12.0" customHeight="1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68"/>
      <c r="N1131" s="7" t="s">
        <v>302</v>
      </c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</row>
    <row r="1132" ht="12.0" customHeight="1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68"/>
      <c r="N1132" s="7" t="s">
        <v>302</v>
      </c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</row>
    <row r="1133" ht="12.0" customHeight="1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68"/>
      <c r="N1133" s="7" t="s">
        <v>302</v>
      </c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</row>
    <row r="1134" ht="12.0" customHeight="1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68"/>
      <c r="N1134" s="7" t="s">
        <v>302</v>
      </c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</row>
    <row r="1135" ht="12.0" customHeight="1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68"/>
      <c r="N1135" s="7" t="s">
        <v>302</v>
      </c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</row>
    <row r="1136" ht="12.0" customHeight="1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68"/>
      <c r="N1136" s="7" t="s">
        <v>302</v>
      </c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</row>
    <row r="1137" ht="12.0" customHeight="1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68"/>
      <c r="N1137" s="7" t="s">
        <v>302</v>
      </c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</row>
    <row r="1138" ht="12.0" customHeight="1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68"/>
      <c r="N1138" s="7" t="s">
        <v>302</v>
      </c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</row>
    <row r="1139" ht="12.0" customHeight="1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68"/>
      <c r="N1139" s="7" t="s">
        <v>302</v>
      </c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</row>
    <row r="1140" ht="12.0" customHeight="1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68"/>
      <c r="N1140" s="7" t="s">
        <v>302</v>
      </c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</row>
    <row r="1141" ht="12.0" customHeight="1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68"/>
      <c r="N1141" s="7" t="s">
        <v>302</v>
      </c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</row>
    <row r="1142" ht="12.0" customHeight="1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68"/>
      <c r="N1142" s="7" t="s">
        <v>302</v>
      </c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</row>
    <row r="1143" ht="12.0" customHeight="1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68"/>
      <c r="N1143" s="7" t="s">
        <v>302</v>
      </c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</row>
    <row r="1144" ht="12.0" customHeight="1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68"/>
      <c r="N1144" s="7" t="s">
        <v>302</v>
      </c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</row>
    <row r="1145" ht="12.0" customHeight="1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68"/>
      <c r="N1145" s="7" t="s">
        <v>302</v>
      </c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</row>
    <row r="1146" ht="12.0" customHeight="1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68"/>
      <c r="N1146" s="7" t="s">
        <v>302</v>
      </c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</row>
    <row r="1147" ht="12.0" customHeight="1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68"/>
      <c r="N1147" s="7" t="s">
        <v>302</v>
      </c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</row>
    <row r="1148" ht="12.0" customHeight="1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68"/>
      <c r="N1148" s="7" t="s">
        <v>302</v>
      </c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</row>
    <row r="1149" ht="12.0" customHeight="1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68"/>
      <c r="N1149" s="7" t="s">
        <v>302</v>
      </c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</row>
    <row r="1150" ht="12.0" customHeight="1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68"/>
      <c r="N1150" s="7" t="s">
        <v>302</v>
      </c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</row>
    <row r="1151" ht="12.0" customHeight="1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68"/>
      <c r="N1151" s="7" t="s">
        <v>302</v>
      </c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</row>
    <row r="1152" ht="12.0" customHeight="1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68"/>
      <c r="N1152" s="7" t="s">
        <v>302</v>
      </c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</row>
    <row r="1153" ht="12.0" customHeight="1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68"/>
      <c r="N1153" s="7" t="s">
        <v>302</v>
      </c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</row>
    <row r="1154" ht="12.0" customHeight="1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68"/>
      <c r="N1154" s="7" t="s">
        <v>302</v>
      </c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</row>
    <row r="1155" ht="12.0" customHeight="1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68"/>
      <c r="N1155" s="7" t="s">
        <v>302</v>
      </c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</row>
    <row r="1156" ht="12.0" customHeight="1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68"/>
      <c r="N1156" s="7" t="s">
        <v>302</v>
      </c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</row>
    <row r="1157" ht="12.0" customHeight="1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68"/>
      <c r="N1157" s="7" t="s">
        <v>302</v>
      </c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</row>
    <row r="1158" ht="12.0" customHeight="1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68"/>
      <c r="N1158" s="7" t="s">
        <v>302</v>
      </c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</row>
    <row r="1159" ht="12.0" customHeight="1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68"/>
      <c r="N1159" s="7" t="s">
        <v>302</v>
      </c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</row>
    <row r="1160" ht="12.0" customHeight="1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68"/>
      <c r="N1160" s="7" t="s">
        <v>302</v>
      </c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</row>
    <row r="1161" ht="12.0" customHeight="1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68"/>
      <c r="N1161" s="7" t="s">
        <v>302</v>
      </c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</row>
    <row r="1162" ht="12.0" customHeight="1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68"/>
      <c r="N1162" s="7" t="s">
        <v>302</v>
      </c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</row>
    <row r="1163" ht="12.0" customHeight="1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68"/>
      <c r="N1163" s="7" t="s">
        <v>302</v>
      </c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</row>
    <row r="1164" ht="12.0" customHeight="1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68"/>
      <c r="N1164" s="7" t="s">
        <v>302</v>
      </c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</row>
    <row r="1165" ht="12.0" customHeight="1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68"/>
      <c r="N1165" s="7" t="s">
        <v>302</v>
      </c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</row>
    <row r="1166" ht="12.0" customHeight="1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68"/>
      <c r="N1166" s="7" t="s">
        <v>302</v>
      </c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</row>
    <row r="1167" ht="12.0" customHeight="1">
      <c r="A1167" s="7"/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68"/>
      <c r="N1167" s="7" t="s">
        <v>302</v>
      </c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</row>
    <row r="1168" ht="12.0" customHeight="1">
      <c r="A1168" s="7"/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68"/>
      <c r="N1168" s="7" t="s">
        <v>302</v>
      </c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</row>
    <row r="1169" ht="12.0" customHeight="1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68"/>
      <c r="N1169" s="7" t="s">
        <v>302</v>
      </c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</row>
    <row r="1170" ht="12.0" customHeight="1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68"/>
      <c r="N1170" s="7" t="s">
        <v>302</v>
      </c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</row>
    <row r="1171" ht="12.0" customHeight="1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68"/>
      <c r="N1171" s="7" t="s">
        <v>302</v>
      </c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</row>
    <row r="1172" ht="12.0" customHeight="1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68"/>
      <c r="N1172" s="7" t="s">
        <v>302</v>
      </c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</row>
    <row r="1173" ht="12.0" customHeight="1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68"/>
      <c r="N1173" s="7" t="s">
        <v>302</v>
      </c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</row>
    <row r="1174" ht="12.0" customHeight="1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68"/>
      <c r="N1174" s="7" t="s">
        <v>302</v>
      </c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</row>
    <row r="1175" ht="12.0" customHeight="1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68"/>
      <c r="N1175" s="7" t="s">
        <v>302</v>
      </c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</row>
    <row r="1176" ht="12.0" customHeight="1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68"/>
      <c r="N1176" s="7" t="s">
        <v>302</v>
      </c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</row>
    <row r="1177" ht="12.0" customHeight="1">
      <c r="A1177" s="7"/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68"/>
      <c r="N1177" s="7" t="s">
        <v>302</v>
      </c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</row>
    <row r="1178" ht="12.0" customHeight="1">
      <c r="A1178" s="7"/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68"/>
      <c r="N1178" s="7" t="s">
        <v>302</v>
      </c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</row>
    <row r="1179" ht="12.0" customHeight="1">
      <c r="A1179" s="7"/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68"/>
      <c r="N1179" s="7" t="s">
        <v>302</v>
      </c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</row>
    <row r="1180" ht="12.0" customHeight="1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68"/>
      <c r="N1180" s="7" t="s">
        <v>302</v>
      </c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</row>
    <row r="1181" ht="12.0" customHeight="1">
      <c r="A1181" s="7"/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68"/>
      <c r="N1181" s="7" t="s">
        <v>302</v>
      </c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</row>
    <row r="1182" ht="12.0" customHeight="1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68"/>
      <c r="N1182" s="7" t="s">
        <v>302</v>
      </c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</row>
    <row r="1183" ht="12.0" customHeight="1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68"/>
      <c r="N1183" s="7" t="s">
        <v>302</v>
      </c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</row>
    <row r="1184" ht="12.0" customHeight="1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68"/>
      <c r="N1184" s="7" t="s">
        <v>302</v>
      </c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</row>
    <row r="1185" ht="12.0" customHeight="1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68"/>
      <c r="N1185" s="7" t="s">
        <v>302</v>
      </c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</row>
    <row r="1186" ht="12.0" customHeight="1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68"/>
      <c r="N1186" s="7" t="s">
        <v>302</v>
      </c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</row>
    <row r="1187" ht="12.0" customHeight="1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68"/>
      <c r="N1187" s="7" t="s">
        <v>302</v>
      </c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</row>
    <row r="1188" ht="12.0" customHeight="1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68"/>
      <c r="N1188" s="7" t="s">
        <v>302</v>
      </c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</row>
    <row r="1189" ht="12.0" customHeight="1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68"/>
      <c r="N1189" s="7" t="s">
        <v>302</v>
      </c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</row>
    <row r="1190" ht="12.0" customHeight="1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68"/>
      <c r="N1190" s="7" t="s">
        <v>302</v>
      </c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</row>
    <row r="1191" ht="12.0" customHeight="1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68"/>
      <c r="N1191" s="7" t="s">
        <v>302</v>
      </c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</row>
    <row r="1192" ht="12.0" customHeight="1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68"/>
      <c r="N1192" s="7" t="s">
        <v>302</v>
      </c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</row>
    <row r="1193" ht="12.0" customHeight="1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68"/>
      <c r="N1193" s="7" t="s">
        <v>302</v>
      </c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</row>
    <row r="1194" ht="12.0" customHeight="1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68"/>
      <c r="N1194" s="7" t="s">
        <v>302</v>
      </c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</row>
    <row r="1195" ht="12.0" customHeight="1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68"/>
      <c r="N1195" s="7" t="s">
        <v>302</v>
      </c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</row>
    <row r="1196" ht="12.0" customHeight="1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68"/>
      <c r="N1196" s="7" t="s">
        <v>302</v>
      </c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</row>
    <row r="1197" ht="12.0" customHeight="1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68"/>
      <c r="N1197" s="7" t="s">
        <v>302</v>
      </c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</row>
    <row r="1198" ht="12.0" customHeight="1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68"/>
      <c r="N1198" s="7" t="s">
        <v>302</v>
      </c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</row>
    <row r="1199" ht="12.0" customHeight="1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68"/>
      <c r="N1199" s="7" t="s">
        <v>302</v>
      </c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</row>
    <row r="1200" ht="12.0" customHeight="1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68"/>
      <c r="N1200" s="7" t="s">
        <v>302</v>
      </c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</row>
    <row r="1201" ht="12.0" customHeight="1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68"/>
      <c r="N1201" s="7" t="s">
        <v>302</v>
      </c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</row>
    <row r="1202" ht="12.0" customHeight="1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68"/>
      <c r="N1202" s="7" t="s">
        <v>302</v>
      </c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</row>
    <row r="1203" ht="12.0" customHeight="1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68"/>
      <c r="N1203" s="7" t="s">
        <v>302</v>
      </c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</row>
    <row r="1204" ht="12.0" customHeight="1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68"/>
      <c r="N1204" s="7" t="s">
        <v>302</v>
      </c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</row>
    <row r="1205" ht="12.0" customHeight="1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68"/>
      <c r="N1205" s="7" t="s">
        <v>302</v>
      </c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</row>
    <row r="1206" ht="12.0" customHeight="1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68"/>
      <c r="N1206" s="7" t="s">
        <v>302</v>
      </c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</row>
    <row r="1207" ht="12.0" customHeight="1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68"/>
      <c r="N1207" s="7" t="s">
        <v>302</v>
      </c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</row>
    <row r="1208" ht="12.0" customHeight="1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68"/>
      <c r="N1208" s="7" t="s">
        <v>302</v>
      </c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</row>
    <row r="1209" ht="12.0" customHeight="1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68"/>
      <c r="N1209" s="7" t="s">
        <v>302</v>
      </c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</row>
    <row r="1210" ht="12.0" customHeight="1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68"/>
      <c r="N1210" s="7" t="s">
        <v>302</v>
      </c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</row>
    <row r="1211" ht="12.0" customHeight="1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68"/>
      <c r="N1211" s="7" t="s">
        <v>302</v>
      </c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</row>
    <row r="1212" ht="12.0" customHeight="1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68"/>
      <c r="N1212" s="7" t="s">
        <v>302</v>
      </c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</row>
    <row r="1213" ht="12.0" customHeight="1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68"/>
      <c r="N1213" s="7" t="s">
        <v>302</v>
      </c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</row>
    <row r="1214" ht="12.0" customHeight="1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68"/>
      <c r="N1214" s="7" t="s">
        <v>302</v>
      </c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</row>
    <row r="1215" ht="12.0" customHeight="1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68"/>
      <c r="N1215" s="7" t="s">
        <v>302</v>
      </c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</row>
    <row r="1216" ht="12.0" customHeight="1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68"/>
      <c r="N1216" s="7" t="s">
        <v>302</v>
      </c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</row>
    <row r="1217" ht="12.0" customHeight="1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68"/>
      <c r="N1217" s="7" t="s">
        <v>302</v>
      </c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</row>
    <row r="1218" ht="12.0" customHeight="1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68"/>
      <c r="N1218" s="7" t="s">
        <v>302</v>
      </c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</row>
    <row r="1219" ht="12.0" customHeight="1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68"/>
      <c r="N1219" s="7" t="s">
        <v>302</v>
      </c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</row>
    <row r="1220" ht="12.0" customHeight="1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68"/>
      <c r="N1220" s="7" t="s">
        <v>302</v>
      </c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</row>
    <row r="1221" ht="12.0" customHeight="1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68"/>
      <c r="N1221" s="7" t="s">
        <v>302</v>
      </c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</row>
    <row r="1222" ht="12.0" customHeight="1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68"/>
      <c r="N1222" s="7" t="s">
        <v>302</v>
      </c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</row>
    <row r="1223" ht="12.0" customHeight="1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68"/>
      <c r="N1223" s="7" t="s">
        <v>302</v>
      </c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</row>
    <row r="1224" ht="12.0" customHeight="1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68"/>
      <c r="N1224" s="7" t="s">
        <v>302</v>
      </c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</row>
    <row r="1225" ht="12.0" customHeight="1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68"/>
      <c r="N1225" s="7" t="s">
        <v>302</v>
      </c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</row>
    <row r="1226" ht="12.0" customHeight="1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68"/>
      <c r="N1226" s="7" t="s">
        <v>302</v>
      </c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</row>
    <row r="1227" ht="12.0" customHeight="1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68"/>
      <c r="N1227" s="7" t="s">
        <v>302</v>
      </c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</row>
    <row r="1228" ht="12.0" customHeight="1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68"/>
      <c r="N1228" s="7" t="s">
        <v>302</v>
      </c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</row>
    <row r="1229" ht="12.0" customHeight="1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68"/>
      <c r="N1229" s="7" t="s">
        <v>302</v>
      </c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</row>
    <row r="1230" ht="12.0" customHeight="1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68"/>
      <c r="N1230" s="7" t="s">
        <v>302</v>
      </c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</row>
    <row r="1231" ht="12.0" customHeight="1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68"/>
      <c r="N1231" s="7" t="s">
        <v>302</v>
      </c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</row>
    <row r="1232" ht="12.0" customHeight="1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68"/>
      <c r="N1232" s="7" t="s">
        <v>302</v>
      </c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</row>
    <row r="1233" ht="12.0" customHeight="1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68"/>
      <c r="N1233" s="7" t="s">
        <v>302</v>
      </c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</row>
    <row r="1234" ht="12.0" customHeight="1">
      <c r="A1234" s="7"/>
      <c r="B1234" s="7"/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68"/>
      <c r="N1234" s="7" t="s">
        <v>302</v>
      </c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</row>
    <row r="1235" ht="12.0" customHeight="1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68"/>
      <c r="N1235" s="7" t="s">
        <v>302</v>
      </c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</row>
    <row r="1236" ht="12.0" customHeight="1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68"/>
      <c r="N1236" s="7" t="s">
        <v>302</v>
      </c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</row>
    <row r="1237" ht="12.0" customHeight="1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68"/>
      <c r="N1237" s="7" t="s">
        <v>302</v>
      </c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</row>
    <row r="1238" ht="12.0" customHeight="1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68"/>
      <c r="N1238" s="7" t="s">
        <v>302</v>
      </c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</row>
    <row r="1239" ht="12.0" customHeight="1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68"/>
      <c r="N1239" s="7" t="s">
        <v>302</v>
      </c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</row>
    <row r="1240" ht="12.0" customHeight="1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68"/>
      <c r="N1240" s="7" t="s">
        <v>302</v>
      </c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</row>
    <row r="1241" ht="12.0" customHeight="1">
      <c r="A1241" s="7"/>
      <c r="B1241" s="7"/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68"/>
      <c r="N1241" s="7" t="s">
        <v>302</v>
      </c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</row>
    <row r="1242" ht="12.0" customHeight="1">
      <c r="A1242" s="7"/>
      <c r="B1242" s="7"/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68"/>
      <c r="N1242" s="7" t="s">
        <v>302</v>
      </c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</row>
    <row r="1243" ht="12.0" customHeight="1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68"/>
      <c r="N1243" s="7" t="s">
        <v>302</v>
      </c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</row>
    <row r="1244" ht="12.0" customHeight="1">
      <c r="A1244" s="7"/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68"/>
      <c r="N1244" s="7" t="s">
        <v>302</v>
      </c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</row>
    <row r="1245" ht="12.0" customHeight="1">
      <c r="A1245" s="7"/>
      <c r="B1245" s="7"/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68"/>
      <c r="N1245" s="7" t="s">
        <v>302</v>
      </c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</row>
    <row r="1246" ht="12.0" customHeight="1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68"/>
      <c r="N1246" s="7" t="s">
        <v>302</v>
      </c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</row>
    <row r="1247" ht="12.0" customHeight="1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68"/>
      <c r="N1247" s="7" t="s">
        <v>302</v>
      </c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</row>
    <row r="1248" ht="12.0" customHeight="1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68"/>
      <c r="N1248" s="7" t="s">
        <v>302</v>
      </c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</row>
    <row r="1249" ht="12.0" customHeight="1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68"/>
      <c r="N1249" s="7" t="s">
        <v>302</v>
      </c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</row>
    <row r="1250" ht="12.0" customHeight="1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68"/>
      <c r="N1250" s="7" t="s">
        <v>302</v>
      </c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</row>
    <row r="1251" ht="12.0" customHeight="1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68"/>
      <c r="N1251" s="7" t="s">
        <v>302</v>
      </c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</row>
    <row r="1252" ht="12.0" customHeight="1">
      <c r="A1252" s="7"/>
      <c r="B1252" s="7"/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68"/>
      <c r="N1252" s="7" t="s">
        <v>302</v>
      </c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</row>
    <row r="1253" ht="12.0" customHeight="1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68"/>
      <c r="N1253" s="7" t="s">
        <v>302</v>
      </c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</row>
    <row r="1254" ht="12.0" customHeight="1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68"/>
      <c r="N1254" s="7" t="s">
        <v>302</v>
      </c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</row>
    <row r="1255" ht="12.0" customHeight="1">
      <c r="A1255" s="7"/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68"/>
      <c r="N1255" s="7" t="s">
        <v>302</v>
      </c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</row>
    <row r="1256" ht="12.0" customHeight="1">
      <c r="A1256" s="7"/>
      <c r="B1256" s="7"/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68"/>
      <c r="N1256" s="7" t="s">
        <v>302</v>
      </c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</row>
    <row r="1257" ht="12.0" customHeight="1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68"/>
      <c r="N1257" s="7" t="s">
        <v>302</v>
      </c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</row>
    <row r="1258" ht="12.0" customHeight="1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68"/>
      <c r="N1258" s="7" t="s">
        <v>302</v>
      </c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</row>
    <row r="1259" ht="12.0" customHeight="1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68"/>
      <c r="N1259" s="7" t="s">
        <v>302</v>
      </c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</row>
    <row r="1260" ht="12.0" customHeight="1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68"/>
      <c r="N1260" s="7" t="s">
        <v>302</v>
      </c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</row>
    <row r="1261" ht="12.0" customHeight="1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68"/>
      <c r="N1261" s="7" t="s">
        <v>302</v>
      </c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</row>
    <row r="1262" ht="12.0" customHeight="1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68"/>
      <c r="N1262" s="7" t="s">
        <v>302</v>
      </c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</row>
    <row r="1263" ht="12.0" customHeight="1">
      <c r="A1263" s="7"/>
      <c r="B1263" s="7"/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68"/>
      <c r="N1263" s="7" t="s">
        <v>302</v>
      </c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</row>
    <row r="1264" ht="12.0" customHeight="1">
      <c r="A1264" s="7"/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68"/>
      <c r="N1264" s="7" t="s">
        <v>302</v>
      </c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</row>
    <row r="1265" ht="12.0" customHeight="1">
      <c r="A1265" s="7"/>
      <c r="B1265" s="7"/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68"/>
      <c r="N1265" s="7" t="s">
        <v>302</v>
      </c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</row>
    <row r="1266" ht="12.0" customHeight="1">
      <c r="A1266" s="7"/>
      <c r="B1266" s="7"/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68"/>
      <c r="N1266" s="7" t="s">
        <v>302</v>
      </c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</row>
    <row r="1267" ht="12.0" customHeight="1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68"/>
      <c r="N1267" s="7" t="s">
        <v>302</v>
      </c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</row>
    <row r="1268" ht="12.0" customHeight="1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68"/>
      <c r="N1268" s="7" t="s">
        <v>302</v>
      </c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</row>
    <row r="1269" ht="12.0" customHeight="1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68"/>
      <c r="N1269" s="7" t="s">
        <v>302</v>
      </c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</row>
    <row r="1270" ht="12.0" customHeight="1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68"/>
      <c r="N1270" s="7" t="s">
        <v>302</v>
      </c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</row>
    <row r="1271" ht="12.0" customHeight="1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68"/>
      <c r="N1271" s="7" t="s">
        <v>302</v>
      </c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</row>
    <row r="1272" ht="12.0" customHeight="1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68"/>
      <c r="N1272" s="7" t="s">
        <v>302</v>
      </c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</row>
    <row r="1273" ht="12.0" customHeight="1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68"/>
      <c r="N1273" s="7" t="s">
        <v>302</v>
      </c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</row>
    <row r="1274" ht="12.0" customHeight="1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68"/>
      <c r="N1274" s="7" t="s">
        <v>302</v>
      </c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</row>
    <row r="1275" ht="12.0" customHeight="1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68"/>
      <c r="N1275" s="7" t="s">
        <v>302</v>
      </c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</row>
    <row r="1276" ht="12.0" customHeight="1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68"/>
      <c r="N1276" s="7" t="s">
        <v>302</v>
      </c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</row>
    <row r="1277" ht="12.0" customHeight="1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68"/>
      <c r="N1277" s="7" t="s">
        <v>302</v>
      </c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</row>
    <row r="1278" ht="12.0" customHeight="1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68"/>
      <c r="N1278" s="7" t="s">
        <v>302</v>
      </c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</row>
    <row r="1279" ht="12.0" customHeight="1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68"/>
      <c r="N1279" s="7" t="s">
        <v>302</v>
      </c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</row>
    <row r="1280" ht="12.0" customHeight="1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68"/>
      <c r="N1280" s="7" t="s">
        <v>302</v>
      </c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</row>
    <row r="1281" ht="12.0" customHeight="1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68"/>
      <c r="N1281" s="7" t="s">
        <v>302</v>
      </c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</row>
    <row r="1282" ht="12.0" customHeight="1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68"/>
      <c r="N1282" s="7" t="s">
        <v>302</v>
      </c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</row>
    <row r="1283" ht="12.0" customHeight="1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68"/>
      <c r="N1283" s="7" t="s">
        <v>302</v>
      </c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</row>
    <row r="1284" ht="12.0" customHeight="1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68"/>
      <c r="N1284" s="7" t="s">
        <v>302</v>
      </c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</row>
    <row r="1285" ht="12.0" customHeight="1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68"/>
      <c r="N1285" s="7" t="s">
        <v>302</v>
      </c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</row>
    <row r="1286" ht="12.0" customHeight="1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68"/>
      <c r="N1286" s="7" t="s">
        <v>302</v>
      </c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</row>
    <row r="1287" ht="12.0" customHeight="1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68"/>
      <c r="N1287" s="7" t="s">
        <v>302</v>
      </c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</row>
    <row r="1288" ht="12.0" customHeight="1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68"/>
      <c r="N1288" s="7" t="s">
        <v>302</v>
      </c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</row>
    <row r="1289" ht="12.0" customHeight="1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68"/>
      <c r="N1289" s="7" t="s">
        <v>302</v>
      </c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</row>
    <row r="1290" ht="12.0" customHeight="1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68"/>
      <c r="N1290" s="7" t="s">
        <v>302</v>
      </c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</row>
    <row r="1291" ht="12.0" customHeight="1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68"/>
      <c r="N1291" s="7" t="s">
        <v>302</v>
      </c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</row>
    <row r="1292" ht="12.0" customHeight="1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68"/>
      <c r="N1292" s="7" t="s">
        <v>302</v>
      </c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</row>
    <row r="1293" ht="12.0" customHeight="1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68"/>
      <c r="N1293" s="7" t="s">
        <v>302</v>
      </c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</row>
    <row r="1294" ht="12.0" customHeight="1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68"/>
      <c r="N1294" s="7" t="s">
        <v>302</v>
      </c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</row>
    <row r="1295" ht="12.0" customHeight="1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68"/>
      <c r="N1295" s="7" t="s">
        <v>302</v>
      </c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</row>
    <row r="1296" ht="12.0" customHeight="1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68"/>
      <c r="N1296" s="7" t="s">
        <v>302</v>
      </c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</row>
    <row r="1297" ht="12.0" customHeight="1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68"/>
      <c r="N1297" s="7" t="s">
        <v>302</v>
      </c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</row>
    <row r="1298" ht="12.0" customHeight="1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68"/>
      <c r="N1298" s="7" t="s">
        <v>302</v>
      </c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</row>
    <row r="1299" ht="12.0" customHeight="1">
      <c r="A1299" s="7"/>
      <c r="B1299" s="7"/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68"/>
      <c r="N1299" s="7" t="s">
        <v>302</v>
      </c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</row>
    <row r="1300" ht="12.0" customHeight="1">
      <c r="A1300" s="7"/>
      <c r="B1300" s="7"/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68"/>
      <c r="N1300" s="7" t="s">
        <v>302</v>
      </c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</row>
    <row r="1301" ht="12.0" customHeight="1">
      <c r="A1301" s="7"/>
      <c r="B1301" s="7"/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68"/>
      <c r="N1301" s="7" t="s">
        <v>302</v>
      </c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</row>
    <row r="1302" ht="12.0" customHeight="1">
      <c r="A1302" s="7"/>
      <c r="B1302" s="7"/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68"/>
      <c r="N1302" s="7" t="s">
        <v>302</v>
      </c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</row>
    <row r="1303" ht="12.0" customHeight="1">
      <c r="A1303" s="7"/>
      <c r="B1303" s="7"/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68"/>
      <c r="N1303" s="7" t="s">
        <v>302</v>
      </c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U1303" s="7"/>
      <c r="AV1303" s="7"/>
      <c r="AW1303" s="7"/>
      <c r="AX1303" s="7"/>
    </row>
    <row r="1304" ht="12.0" customHeight="1">
      <c r="A1304" s="7"/>
      <c r="B1304" s="7"/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68"/>
      <c r="N1304" s="7" t="s">
        <v>302</v>
      </c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</row>
    <row r="1305" ht="12.0" customHeight="1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68"/>
      <c r="N1305" s="7" t="s">
        <v>302</v>
      </c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</row>
    <row r="1306" ht="12.0" customHeight="1">
      <c r="A1306" s="7"/>
      <c r="B1306" s="7"/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68"/>
      <c r="N1306" s="7" t="s">
        <v>302</v>
      </c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</row>
    <row r="1307" ht="12.0" customHeight="1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68"/>
      <c r="N1307" s="7" t="s">
        <v>302</v>
      </c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</row>
    <row r="1308" ht="12.0" customHeight="1">
      <c r="A1308" s="7"/>
      <c r="B1308" s="7"/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68"/>
      <c r="N1308" s="7" t="s">
        <v>302</v>
      </c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</row>
    <row r="1309" ht="12.0" customHeight="1">
      <c r="A1309" s="7"/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68"/>
      <c r="N1309" s="7" t="s">
        <v>302</v>
      </c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7"/>
      <c r="AW1309" s="7"/>
      <c r="AX1309" s="7"/>
    </row>
    <row r="1310" ht="12.0" customHeight="1">
      <c r="A1310" s="7"/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68"/>
      <c r="N1310" s="7" t="s">
        <v>302</v>
      </c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</row>
    <row r="1311" ht="12.0" customHeight="1">
      <c r="A1311" s="7"/>
      <c r="B1311" s="7"/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68"/>
      <c r="N1311" s="7" t="s">
        <v>302</v>
      </c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</row>
    <row r="1312" ht="12.0" customHeight="1">
      <c r="A1312" s="7"/>
      <c r="B1312" s="7"/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68"/>
      <c r="N1312" s="7" t="s">
        <v>302</v>
      </c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</row>
    <row r="1313" ht="12.0" customHeight="1">
      <c r="A1313" s="7"/>
      <c r="B1313" s="7"/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68"/>
      <c r="N1313" s="7" t="s">
        <v>302</v>
      </c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7"/>
      <c r="AW1313" s="7"/>
      <c r="AX1313" s="7"/>
    </row>
    <row r="1314" ht="12.0" customHeight="1">
      <c r="A1314" s="7"/>
      <c r="B1314" s="7"/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68"/>
      <c r="N1314" s="7" t="s">
        <v>302</v>
      </c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</row>
    <row r="1315" ht="12.0" customHeight="1">
      <c r="A1315" s="7"/>
      <c r="B1315" s="7"/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68"/>
      <c r="N1315" s="7" t="s">
        <v>302</v>
      </c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</row>
    <row r="1316" ht="12.0" customHeight="1">
      <c r="A1316" s="7"/>
      <c r="B1316" s="7"/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68"/>
      <c r="N1316" s="7" t="s">
        <v>302</v>
      </c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</row>
    <row r="1317" ht="12.0" customHeight="1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68"/>
      <c r="N1317" s="7" t="s">
        <v>302</v>
      </c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7"/>
      <c r="AU1317" s="7"/>
      <c r="AV1317" s="7"/>
      <c r="AW1317" s="7"/>
      <c r="AX1317" s="7"/>
    </row>
    <row r="1318" ht="12.0" customHeight="1">
      <c r="A1318" s="7"/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68"/>
      <c r="N1318" s="7" t="s">
        <v>302</v>
      </c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7"/>
      <c r="AW1318" s="7"/>
      <c r="AX1318" s="7"/>
    </row>
    <row r="1319" ht="12.0" customHeight="1">
      <c r="A1319" s="7"/>
      <c r="B1319" s="7"/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68"/>
      <c r="N1319" s="7" t="s">
        <v>302</v>
      </c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7"/>
      <c r="AW1319" s="7"/>
      <c r="AX1319" s="7"/>
    </row>
    <row r="1320" ht="12.0" customHeight="1">
      <c r="A1320" s="7"/>
      <c r="B1320" s="7"/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68"/>
      <c r="N1320" s="7" t="s">
        <v>302</v>
      </c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</row>
    <row r="1321" ht="12.0" customHeight="1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68"/>
      <c r="N1321" s="7" t="s">
        <v>302</v>
      </c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7"/>
      <c r="AW1321" s="7"/>
      <c r="AX1321" s="7"/>
    </row>
    <row r="1322" ht="12.0" customHeight="1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68"/>
      <c r="N1322" s="7" t="s">
        <v>302</v>
      </c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</row>
    <row r="1323" ht="12.0" customHeight="1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68"/>
      <c r="N1323" s="7" t="s">
        <v>302</v>
      </c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</row>
    <row r="1324" ht="12.0" customHeight="1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68"/>
      <c r="N1324" s="7" t="s">
        <v>302</v>
      </c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</row>
    <row r="1325" ht="12.0" customHeight="1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68"/>
      <c r="N1325" s="7" t="s">
        <v>302</v>
      </c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7"/>
      <c r="AW1325" s="7"/>
      <c r="AX1325" s="7"/>
    </row>
    <row r="1326" ht="12.0" customHeight="1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68"/>
      <c r="N1326" s="7" t="s">
        <v>302</v>
      </c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</row>
    <row r="1327" ht="12.0" customHeight="1">
      <c r="A1327" s="7"/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68"/>
      <c r="N1327" s="7" t="s">
        <v>302</v>
      </c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</row>
    <row r="1328" ht="12.0" customHeight="1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68"/>
      <c r="N1328" s="7" t="s">
        <v>302</v>
      </c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7"/>
      <c r="AU1328" s="7"/>
      <c r="AV1328" s="7"/>
      <c r="AW1328" s="7"/>
      <c r="AX1328" s="7"/>
    </row>
    <row r="1329" ht="12.0" customHeight="1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68"/>
      <c r="N1329" s="7" t="s">
        <v>302</v>
      </c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7"/>
      <c r="AU1329" s="7"/>
      <c r="AV1329" s="7"/>
      <c r="AW1329" s="7"/>
      <c r="AX1329" s="7"/>
    </row>
    <row r="1330" ht="12.0" customHeight="1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68"/>
      <c r="N1330" s="7" t="s">
        <v>302</v>
      </c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</row>
    <row r="1331" ht="12.0" customHeight="1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68"/>
      <c r="N1331" s="7" t="s">
        <v>302</v>
      </c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7"/>
      <c r="AU1331" s="7"/>
      <c r="AV1331" s="7"/>
      <c r="AW1331" s="7"/>
      <c r="AX1331" s="7"/>
    </row>
    <row r="1332" ht="12.0" customHeight="1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68"/>
      <c r="N1332" s="7" t="s">
        <v>302</v>
      </c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7"/>
      <c r="AW1332" s="7"/>
      <c r="AX1332" s="7"/>
    </row>
    <row r="1333" ht="12.0" customHeight="1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68"/>
      <c r="N1333" s="7" t="s">
        <v>302</v>
      </c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7"/>
      <c r="AU1333" s="7"/>
      <c r="AV1333" s="7"/>
      <c r="AW1333" s="7"/>
      <c r="AX1333" s="7"/>
    </row>
    <row r="1334" ht="12.0" customHeight="1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68"/>
      <c r="N1334" s="7" t="s">
        <v>302</v>
      </c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7"/>
      <c r="AU1334" s="7"/>
      <c r="AV1334" s="7"/>
      <c r="AW1334" s="7"/>
      <c r="AX1334" s="7"/>
    </row>
    <row r="1335" ht="12.0" customHeight="1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68"/>
      <c r="N1335" s="7" t="s">
        <v>302</v>
      </c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7"/>
      <c r="AU1335" s="7"/>
      <c r="AV1335" s="7"/>
      <c r="AW1335" s="7"/>
      <c r="AX1335" s="7"/>
    </row>
    <row r="1336" ht="12.0" customHeight="1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68"/>
      <c r="N1336" s="7" t="s">
        <v>302</v>
      </c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7"/>
      <c r="AW1336" s="7"/>
      <c r="AX1336" s="7"/>
    </row>
    <row r="1337" ht="12.0" customHeight="1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68"/>
      <c r="N1337" s="7" t="s">
        <v>302</v>
      </c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7"/>
      <c r="AU1337" s="7"/>
      <c r="AV1337" s="7"/>
      <c r="AW1337" s="7"/>
      <c r="AX1337" s="7"/>
    </row>
    <row r="1338" ht="12.0" customHeight="1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68"/>
      <c r="N1338" s="7" t="s">
        <v>302</v>
      </c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</row>
    <row r="1339" ht="12.0" customHeight="1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68"/>
      <c r="N1339" s="7" t="s">
        <v>302</v>
      </c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7"/>
      <c r="AU1339" s="7"/>
      <c r="AV1339" s="7"/>
      <c r="AW1339" s="7"/>
      <c r="AX1339" s="7"/>
    </row>
    <row r="1340" ht="12.0" customHeight="1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68"/>
      <c r="N1340" s="7" t="s">
        <v>302</v>
      </c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  <c r="AW1340" s="7"/>
      <c r="AX1340" s="7"/>
    </row>
    <row r="1341" ht="12.0" customHeight="1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68"/>
      <c r="N1341" s="7" t="s">
        <v>302</v>
      </c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7"/>
      <c r="AU1341" s="7"/>
      <c r="AV1341" s="7"/>
      <c r="AW1341" s="7"/>
      <c r="AX1341" s="7"/>
    </row>
    <row r="1342" ht="12.0" customHeight="1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68"/>
      <c r="N1342" s="7" t="s">
        <v>302</v>
      </c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7"/>
      <c r="AW1342" s="7"/>
      <c r="AX1342" s="7"/>
    </row>
    <row r="1343" ht="12.0" customHeight="1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68"/>
      <c r="N1343" s="7" t="s">
        <v>302</v>
      </c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</row>
    <row r="1344" ht="12.0" customHeight="1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68"/>
      <c r="N1344" s="7" t="s">
        <v>302</v>
      </c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7"/>
      <c r="AU1344" s="7"/>
      <c r="AV1344" s="7"/>
      <c r="AW1344" s="7"/>
      <c r="AX1344" s="7"/>
    </row>
    <row r="1345" ht="12.0" customHeight="1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68"/>
      <c r="N1345" s="7" t="s">
        <v>302</v>
      </c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7"/>
      <c r="AU1345" s="7"/>
      <c r="AV1345" s="7"/>
      <c r="AW1345" s="7"/>
      <c r="AX1345" s="7"/>
    </row>
    <row r="1346" ht="12.0" customHeight="1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68"/>
      <c r="N1346" s="7" t="s">
        <v>302</v>
      </c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7"/>
      <c r="AU1346" s="7"/>
      <c r="AV1346" s="7"/>
      <c r="AW1346" s="7"/>
      <c r="AX1346" s="7"/>
    </row>
    <row r="1347" ht="12.0" customHeight="1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68"/>
      <c r="N1347" s="7" t="s">
        <v>302</v>
      </c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</row>
    <row r="1348" ht="12.0" customHeight="1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68"/>
      <c r="N1348" s="7" t="s">
        <v>302</v>
      </c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</row>
    <row r="1349" ht="12.0" customHeight="1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68"/>
      <c r="N1349" s="7" t="s">
        <v>302</v>
      </c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7"/>
      <c r="AU1349" s="7"/>
      <c r="AV1349" s="7"/>
      <c r="AW1349" s="7"/>
      <c r="AX1349" s="7"/>
    </row>
    <row r="1350" ht="12.0" customHeight="1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68"/>
      <c r="N1350" s="7" t="s">
        <v>302</v>
      </c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7"/>
      <c r="AU1350" s="7"/>
      <c r="AV1350" s="7"/>
      <c r="AW1350" s="7"/>
      <c r="AX1350" s="7"/>
    </row>
    <row r="1351" ht="12.0" customHeight="1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68"/>
      <c r="N1351" s="7" t="s">
        <v>302</v>
      </c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7"/>
      <c r="AU1351" s="7"/>
      <c r="AV1351" s="7"/>
      <c r="AW1351" s="7"/>
      <c r="AX1351" s="7"/>
    </row>
    <row r="1352" ht="12.0" customHeight="1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68"/>
      <c r="N1352" s="7" t="s">
        <v>302</v>
      </c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7"/>
      <c r="AW1352" s="7"/>
      <c r="AX1352" s="7"/>
    </row>
    <row r="1353" ht="12.0" customHeight="1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68"/>
      <c r="N1353" s="7" t="s">
        <v>302</v>
      </c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</row>
    <row r="1354" ht="12.0" customHeight="1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68"/>
      <c r="N1354" s="7" t="s">
        <v>302</v>
      </c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</row>
    <row r="1355" ht="12.0" customHeight="1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68"/>
      <c r="N1355" s="7" t="s">
        <v>302</v>
      </c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7"/>
      <c r="AU1355" s="7"/>
      <c r="AV1355" s="7"/>
      <c r="AW1355" s="7"/>
      <c r="AX1355" s="7"/>
    </row>
    <row r="1356" ht="12.0" customHeight="1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68"/>
      <c r="N1356" s="7" t="s">
        <v>302</v>
      </c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</row>
    <row r="1357" ht="12.0" customHeight="1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68"/>
      <c r="N1357" s="7" t="s">
        <v>302</v>
      </c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7"/>
      <c r="AU1357" s="7"/>
      <c r="AV1357" s="7"/>
      <c r="AW1357" s="7"/>
      <c r="AX1357" s="7"/>
    </row>
    <row r="1358" ht="12.0" customHeight="1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68"/>
      <c r="N1358" s="7" t="s">
        <v>302</v>
      </c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7"/>
      <c r="AU1358" s="7"/>
      <c r="AV1358" s="7"/>
      <c r="AW1358" s="7"/>
      <c r="AX1358" s="7"/>
    </row>
    <row r="1359" ht="12.0" customHeight="1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68"/>
      <c r="N1359" s="7" t="s">
        <v>302</v>
      </c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7"/>
      <c r="AU1359" s="7"/>
      <c r="AV1359" s="7"/>
      <c r="AW1359" s="7"/>
      <c r="AX1359" s="7"/>
    </row>
    <row r="1360" ht="12.0" customHeight="1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68"/>
      <c r="N1360" s="7" t="s">
        <v>302</v>
      </c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7"/>
      <c r="AU1360" s="7"/>
      <c r="AV1360" s="7"/>
      <c r="AW1360" s="7"/>
      <c r="AX1360" s="7"/>
    </row>
    <row r="1361" ht="12.0" customHeight="1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68"/>
      <c r="N1361" s="7" t="s">
        <v>302</v>
      </c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</row>
    <row r="1362" ht="12.0" customHeight="1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68"/>
      <c r="N1362" s="7" t="s">
        <v>302</v>
      </c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</row>
    <row r="1363" ht="12.0" customHeight="1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68"/>
      <c r="N1363" s="7" t="s">
        <v>302</v>
      </c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</row>
    <row r="1364" ht="12.0" customHeight="1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68"/>
      <c r="N1364" s="7" t="s">
        <v>302</v>
      </c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</row>
    <row r="1365" ht="12.0" customHeight="1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68"/>
      <c r="N1365" s="7" t="s">
        <v>302</v>
      </c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T1365" s="7"/>
      <c r="AU1365" s="7"/>
      <c r="AV1365" s="7"/>
      <c r="AW1365" s="7"/>
      <c r="AX1365" s="7"/>
    </row>
    <row r="1366" ht="12.0" customHeight="1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68"/>
      <c r="N1366" s="7" t="s">
        <v>302</v>
      </c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7"/>
      <c r="AW1366" s="7"/>
      <c r="AX1366" s="7"/>
    </row>
    <row r="1367" ht="12.0" customHeight="1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68"/>
      <c r="N1367" s="7" t="s">
        <v>302</v>
      </c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</row>
    <row r="1368" ht="12.0" customHeight="1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68"/>
      <c r="N1368" s="7" t="s">
        <v>302</v>
      </c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</row>
    <row r="1369" ht="12.0" customHeight="1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68"/>
      <c r="N1369" s="7" t="s">
        <v>302</v>
      </c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7"/>
      <c r="AW1369" s="7"/>
      <c r="AX1369" s="7"/>
    </row>
    <row r="1370" ht="12.0" customHeight="1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68"/>
      <c r="N1370" s="7" t="s">
        <v>302</v>
      </c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7"/>
      <c r="AW1370" s="7"/>
      <c r="AX1370" s="7"/>
    </row>
    <row r="1371" ht="12.0" customHeight="1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68"/>
      <c r="N1371" s="7" t="s">
        <v>302</v>
      </c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</row>
    <row r="1372" ht="12.0" customHeight="1">
      <c r="A1372" s="7"/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68"/>
      <c r="N1372" s="7" t="s">
        <v>302</v>
      </c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</row>
    <row r="1373" ht="12.0" customHeight="1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68"/>
      <c r="N1373" s="7" t="s">
        <v>302</v>
      </c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7"/>
      <c r="AU1373" s="7"/>
      <c r="AV1373" s="7"/>
      <c r="AW1373" s="7"/>
      <c r="AX1373" s="7"/>
    </row>
    <row r="1374" ht="12.0" customHeight="1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68"/>
      <c r="N1374" s="7" t="s">
        <v>302</v>
      </c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T1374" s="7"/>
      <c r="AU1374" s="7"/>
      <c r="AV1374" s="7"/>
      <c r="AW1374" s="7"/>
      <c r="AX1374" s="7"/>
    </row>
    <row r="1375" ht="12.0" customHeight="1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68"/>
      <c r="N1375" s="7" t="s">
        <v>302</v>
      </c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7"/>
      <c r="AU1375" s="7"/>
      <c r="AV1375" s="7"/>
      <c r="AW1375" s="7"/>
      <c r="AX1375" s="7"/>
    </row>
    <row r="1376" ht="12.0" customHeight="1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68"/>
      <c r="N1376" s="7" t="s">
        <v>302</v>
      </c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7"/>
      <c r="AU1376" s="7"/>
      <c r="AV1376" s="7"/>
      <c r="AW1376" s="7"/>
      <c r="AX1376" s="7"/>
    </row>
    <row r="1377" ht="12.0" customHeight="1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68"/>
      <c r="N1377" s="7" t="s">
        <v>302</v>
      </c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</row>
    <row r="1378" ht="12.0" customHeight="1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68"/>
      <c r="N1378" s="7" t="s">
        <v>302</v>
      </c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7"/>
      <c r="AU1378" s="7"/>
      <c r="AV1378" s="7"/>
      <c r="AW1378" s="7"/>
      <c r="AX1378" s="7"/>
    </row>
    <row r="1379" ht="12.0" customHeight="1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68"/>
      <c r="N1379" s="7" t="s">
        <v>302</v>
      </c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7"/>
      <c r="AU1379" s="7"/>
      <c r="AV1379" s="7"/>
      <c r="AW1379" s="7"/>
      <c r="AX1379" s="7"/>
    </row>
    <row r="1380" ht="12.0" customHeight="1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68"/>
      <c r="N1380" s="7" t="s">
        <v>302</v>
      </c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</row>
    <row r="1381" ht="12.0" customHeight="1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68"/>
      <c r="N1381" s="7" t="s">
        <v>302</v>
      </c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</row>
    <row r="1382" ht="12.0" customHeight="1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68"/>
      <c r="N1382" s="7" t="s">
        <v>302</v>
      </c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7"/>
      <c r="AU1382" s="7"/>
      <c r="AV1382" s="7"/>
      <c r="AW1382" s="7"/>
      <c r="AX1382" s="7"/>
    </row>
    <row r="1383" ht="12.0" customHeight="1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68"/>
      <c r="N1383" s="7" t="s">
        <v>302</v>
      </c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7"/>
      <c r="AW1383" s="7"/>
      <c r="AX1383" s="7"/>
    </row>
    <row r="1384" ht="12.0" customHeight="1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68"/>
      <c r="N1384" s="7" t="s">
        <v>302</v>
      </c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7"/>
      <c r="AU1384" s="7"/>
      <c r="AV1384" s="7"/>
      <c r="AW1384" s="7"/>
      <c r="AX1384" s="7"/>
    </row>
    <row r="1385" ht="12.0" customHeight="1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68"/>
      <c r="N1385" s="7" t="s">
        <v>302</v>
      </c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  <c r="AW1385" s="7"/>
      <c r="AX1385" s="7"/>
    </row>
    <row r="1386" ht="12.0" customHeight="1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68"/>
      <c r="N1386" s="7" t="s">
        <v>302</v>
      </c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7"/>
      <c r="AW1386" s="7"/>
      <c r="AX1386" s="7"/>
    </row>
    <row r="1387" ht="12.0" customHeight="1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68"/>
      <c r="N1387" s="7" t="s">
        <v>302</v>
      </c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</row>
    <row r="1388" ht="12.0" customHeight="1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68"/>
      <c r="N1388" s="7" t="s">
        <v>302</v>
      </c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</row>
    <row r="1389" ht="12.0" customHeight="1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68"/>
      <c r="N1389" s="7" t="s">
        <v>302</v>
      </c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7"/>
      <c r="AU1389" s="7"/>
      <c r="AV1389" s="7"/>
      <c r="AW1389" s="7"/>
      <c r="AX1389" s="7"/>
    </row>
    <row r="1390" ht="12.0" customHeight="1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68"/>
      <c r="N1390" s="7" t="s">
        <v>302</v>
      </c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7"/>
      <c r="AU1390" s="7"/>
      <c r="AV1390" s="7"/>
      <c r="AW1390" s="7"/>
      <c r="AX1390" s="7"/>
    </row>
    <row r="1391" ht="12.0" customHeight="1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68"/>
      <c r="N1391" s="7" t="s">
        <v>302</v>
      </c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7"/>
      <c r="AW1391" s="7"/>
      <c r="AX1391" s="7"/>
    </row>
    <row r="1392" ht="12.0" customHeight="1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68"/>
      <c r="N1392" s="7" t="s">
        <v>302</v>
      </c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</row>
    <row r="1393" ht="12.0" customHeight="1">
      <c r="A1393" s="7"/>
      <c r="B1393" s="7"/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68"/>
      <c r="N1393" s="7" t="s">
        <v>302</v>
      </c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</row>
    <row r="1394" ht="12.0" customHeight="1">
      <c r="A1394" s="7"/>
      <c r="B1394" s="7"/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68"/>
      <c r="N1394" s="7" t="s">
        <v>302</v>
      </c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</row>
    <row r="1395" ht="12.0" customHeight="1">
      <c r="A1395" s="7"/>
      <c r="B1395" s="7"/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68"/>
      <c r="N1395" s="7" t="s">
        <v>302</v>
      </c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</row>
    <row r="1396" ht="12.0" customHeight="1">
      <c r="A1396" s="7"/>
      <c r="B1396" s="7"/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68"/>
      <c r="N1396" s="7" t="s">
        <v>302</v>
      </c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7"/>
      <c r="AU1396" s="7"/>
      <c r="AV1396" s="7"/>
      <c r="AW1396" s="7"/>
      <c r="AX1396" s="7"/>
    </row>
    <row r="1397" ht="12.0" customHeight="1">
      <c r="A1397" s="7"/>
      <c r="B1397" s="7"/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68"/>
      <c r="N1397" s="7" t="s">
        <v>302</v>
      </c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</row>
    <row r="1398" ht="12.0" customHeight="1">
      <c r="A1398" s="7"/>
      <c r="B1398" s="7"/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68"/>
      <c r="N1398" s="7" t="s">
        <v>302</v>
      </c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7"/>
      <c r="AW1398" s="7"/>
      <c r="AX1398" s="7"/>
    </row>
    <row r="1399" ht="12.0" customHeight="1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68"/>
      <c r="N1399" s="7" t="s">
        <v>302</v>
      </c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</row>
    <row r="1400" ht="12.0" customHeight="1">
      <c r="A1400" s="7"/>
      <c r="B1400" s="7"/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68"/>
      <c r="N1400" s="7" t="s">
        <v>302</v>
      </c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7"/>
      <c r="AU1400" s="7"/>
      <c r="AV1400" s="7"/>
      <c r="AW1400" s="7"/>
      <c r="AX1400" s="7"/>
    </row>
    <row r="1401" ht="12.0" customHeight="1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68"/>
      <c r="N1401" s="7" t="s">
        <v>302</v>
      </c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/>
      <c r="AV1401" s="7"/>
      <c r="AW1401" s="7"/>
      <c r="AX1401" s="7"/>
    </row>
    <row r="1402" ht="12.0" customHeight="1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68"/>
      <c r="N1402" s="7" t="s">
        <v>302</v>
      </c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/>
      <c r="AU1402" s="7"/>
      <c r="AV1402" s="7"/>
      <c r="AW1402" s="7"/>
      <c r="AX1402" s="7"/>
    </row>
    <row r="1403" ht="12.0" customHeight="1">
      <c r="A1403" s="7"/>
      <c r="B1403" s="7"/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68"/>
      <c r="N1403" s="7" t="s">
        <v>302</v>
      </c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7"/>
      <c r="AW1403" s="7"/>
      <c r="AX1403" s="7"/>
    </row>
    <row r="1404" ht="12.0" customHeight="1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68"/>
      <c r="N1404" s="7" t="s">
        <v>302</v>
      </c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7"/>
      <c r="AU1404" s="7"/>
      <c r="AV1404" s="7"/>
      <c r="AW1404" s="7"/>
      <c r="AX1404" s="7"/>
    </row>
    <row r="1405" ht="12.0" customHeight="1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68"/>
      <c r="N1405" s="7" t="s">
        <v>302</v>
      </c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7"/>
      <c r="AW1405" s="7"/>
      <c r="AX1405" s="7"/>
    </row>
    <row r="1406" ht="12.0" customHeight="1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68"/>
      <c r="N1406" s="7" t="s">
        <v>302</v>
      </c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7"/>
      <c r="AU1406" s="7"/>
      <c r="AV1406" s="7"/>
      <c r="AW1406" s="7"/>
      <c r="AX1406" s="7"/>
    </row>
    <row r="1407" ht="12.0" customHeight="1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68"/>
      <c r="N1407" s="7" t="s">
        <v>302</v>
      </c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7"/>
      <c r="AU1407" s="7"/>
      <c r="AV1407" s="7"/>
      <c r="AW1407" s="7"/>
      <c r="AX1407" s="7"/>
    </row>
    <row r="1408" ht="12.0" customHeight="1">
      <c r="A1408" s="7"/>
      <c r="B1408" s="7"/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68"/>
      <c r="N1408" s="7" t="s">
        <v>302</v>
      </c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7"/>
      <c r="AU1408" s="7"/>
      <c r="AV1408" s="7"/>
      <c r="AW1408" s="7"/>
      <c r="AX1408" s="7"/>
    </row>
    <row r="1409" ht="12.0" customHeight="1">
      <c r="A1409" s="7"/>
      <c r="B1409" s="7"/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68"/>
      <c r="N1409" s="7" t="s">
        <v>302</v>
      </c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7"/>
      <c r="AU1409" s="7"/>
      <c r="AV1409" s="7"/>
      <c r="AW1409" s="7"/>
      <c r="AX1409" s="7"/>
    </row>
    <row r="1410" ht="12.0" customHeight="1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68"/>
      <c r="N1410" s="7" t="s">
        <v>302</v>
      </c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7"/>
      <c r="AU1410" s="7"/>
      <c r="AV1410" s="7"/>
      <c r="AW1410" s="7"/>
      <c r="AX1410" s="7"/>
    </row>
    <row r="1411" ht="12.0" customHeight="1">
      <c r="A1411" s="7"/>
      <c r="B1411" s="7"/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68"/>
      <c r="N1411" s="7" t="s">
        <v>302</v>
      </c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7"/>
      <c r="AU1411" s="7"/>
      <c r="AV1411" s="7"/>
      <c r="AW1411" s="7"/>
      <c r="AX1411" s="7"/>
    </row>
    <row r="1412" ht="12.0" customHeight="1">
      <c r="A1412" s="7"/>
      <c r="B1412" s="7"/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68"/>
      <c r="N1412" s="7" t="s">
        <v>302</v>
      </c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7"/>
      <c r="AW1412" s="7"/>
      <c r="AX1412" s="7"/>
    </row>
    <row r="1413" ht="12.0" customHeight="1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68"/>
      <c r="N1413" s="7" t="s">
        <v>302</v>
      </c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7"/>
      <c r="AU1413" s="7"/>
      <c r="AV1413" s="7"/>
      <c r="AW1413" s="7"/>
      <c r="AX1413" s="7"/>
    </row>
    <row r="1414" ht="12.0" customHeight="1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68"/>
      <c r="N1414" s="7" t="s">
        <v>302</v>
      </c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T1414" s="7"/>
      <c r="AU1414" s="7"/>
      <c r="AV1414" s="7"/>
      <c r="AW1414" s="7"/>
      <c r="AX1414" s="7"/>
    </row>
    <row r="1415" ht="12.0" customHeight="1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68"/>
      <c r="N1415" s="7" t="s">
        <v>302</v>
      </c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T1415" s="7"/>
      <c r="AU1415" s="7"/>
      <c r="AV1415" s="7"/>
      <c r="AW1415" s="7"/>
      <c r="AX1415" s="7"/>
    </row>
    <row r="1416" ht="12.0" customHeight="1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68"/>
      <c r="N1416" s="7" t="s">
        <v>302</v>
      </c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7"/>
      <c r="AU1416" s="7"/>
      <c r="AV1416" s="7"/>
      <c r="AW1416" s="7"/>
      <c r="AX1416" s="7"/>
    </row>
    <row r="1417" ht="12.0" customHeight="1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68"/>
      <c r="N1417" s="7" t="s">
        <v>302</v>
      </c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</row>
    <row r="1418" ht="12.0" customHeight="1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68"/>
      <c r="N1418" s="7" t="s">
        <v>302</v>
      </c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/>
      <c r="AU1418" s="7"/>
      <c r="AV1418" s="7"/>
      <c r="AW1418" s="7"/>
      <c r="AX1418" s="7"/>
    </row>
    <row r="1419" ht="12.0" customHeight="1">
      <c r="A1419" s="7"/>
      <c r="B1419" s="7"/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68"/>
      <c r="N1419" s="7" t="s">
        <v>302</v>
      </c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7"/>
      <c r="AU1419" s="7"/>
      <c r="AV1419" s="7"/>
      <c r="AW1419" s="7"/>
      <c r="AX1419" s="7"/>
    </row>
    <row r="1420" ht="12.0" customHeight="1">
      <c r="A1420" s="7"/>
      <c r="B1420" s="7"/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68"/>
      <c r="N1420" s="7" t="s">
        <v>302</v>
      </c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</row>
    <row r="1421" ht="12.0" customHeight="1">
      <c r="A1421" s="7"/>
      <c r="B1421" s="7"/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68"/>
      <c r="N1421" s="7" t="s">
        <v>302</v>
      </c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7"/>
      <c r="AU1421" s="7"/>
      <c r="AV1421" s="7"/>
      <c r="AW1421" s="7"/>
      <c r="AX1421" s="7"/>
    </row>
    <row r="1422" ht="12.0" customHeight="1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68"/>
      <c r="N1422" s="7" t="s">
        <v>302</v>
      </c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7"/>
      <c r="AU1422" s="7"/>
      <c r="AV1422" s="7"/>
      <c r="AW1422" s="7"/>
      <c r="AX1422" s="7"/>
    </row>
    <row r="1423" ht="12.0" customHeight="1">
      <c r="A1423" s="7"/>
      <c r="B1423" s="7"/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68"/>
      <c r="N1423" s="7" t="s">
        <v>302</v>
      </c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7"/>
      <c r="AW1423" s="7"/>
      <c r="AX1423" s="7"/>
    </row>
    <row r="1424" ht="12.0" customHeight="1">
      <c r="A1424" s="7"/>
      <c r="B1424" s="7"/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68"/>
      <c r="N1424" s="7" t="s">
        <v>302</v>
      </c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7"/>
      <c r="AU1424" s="7"/>
      <c r="AV1424" s="7"/>
      <c r="AW1424" s="7"/>
      <c r="AX1424" s="7"/>
    </row>
    <row r="1425" ht="12.0" customHeight="1">
      <c r="A1425" s="7"/>
      <c r="B1425" s="7"/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68"/>
      <c r="N1425" s="7" t="s">
        <v>302</v>
      </c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7"/>
      <c r="AU1425" s="7"/>
      <c r="AV1425" s="7"/>
      <c r="AW1425" s="7"/>
      <c r="AX1425" s="7"/>
    </row>
    <row r="1426" ht="12.0" customHeight="1">
      <c r="A1426" s="7"/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68"/>
      <c r="N1426" s="7" t="s">
        <v>302</v>
      </c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  <c r="AW1426" s="7"/>
      <c r="AX1426" s="7"/>
    </row>
    <row r="1427" ht="12.0" customHeight="1">
      <c r="A1427" s="7"/>
      <c r="B1427" s="7"/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68"/>
      <c r="N1427" s="7" t="s">
        <v>302</v>
      </c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7"/>
      <c r="AU1427" s="7"/>
      <c r="AV1427" s="7"/>
      <c r="AW1427" s="7"/>
      <c r="AX1427" s="7"/>
    </row>
    <row r="1428" ht="12.0" customHeight="1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68"/>
      <c r="N1428" s="7" t="s">
        <v>302</v>
      </c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  <c r="AW1428" s="7"/>
      <c r="AX1428" s="7"/>
    </row>
    <row r="1429" ht="12.0" customHeight="1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68"/>
      <c r="N1429" s="7" t="s">
        <v>302</v>
      </c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7"/>
      <c r="AU1429" s="7"/>
      <c r="AV1429" s="7"/>
      <c r="AW1429" s="7"/>
      <c r="AX1429" s="7"/>
    </row>
    <row r="1430" ht="12.0" customHeight="1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68"/>
      <c r="N1430" s="7" t="s">
        <v>302</v>
      </c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7"/>
      <c r="AU1430" s="7"/>
      <c r="AV1430" s="7"/>
      <c r="AW1430" s="7"/>
      <c r="AX1430" s="7"/>
    </row>
    <row r="1431" ht="12.0" customHeight="1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68"/>
      <c r="N1431" s="7" t="s">
        <v>302</v>
      </c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7"/>
      <c r="AU1431" s="7"/>
      <c r="AV1431" s="7"/>
      <c r="AW1431" s="7"/>
      <c r="AX1431" s="7"/>
    </row>
    <row r="1432" ht="12.0" customHeight="1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68"/>
      <c r="N1432" s="7" t="s">
        <v>302</v>
      </c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7"/>
      <c r="AU1432" s="7"/>
      <c r="AV1432" s="7"/>
      <c r="AW1432" s="7"/>
      <c r="AX1432" s="7"/>
    </row>
    <row r="1433" ht="12.0" customHeight="1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68"/>
      <c r="N1433" s="7" t="s">
        <v>302</v>
      </c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7"/>
      <c r="AU1433" s="7"/>
      <c r="AV1433" s="7"/>
      <c r="AW1433" s="7"/>
      <c r="AX1433" s="7"/>
    </row>
    <row r="1434" ht="12.0" customHeight="1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68"/>
      <c r="N1434" s="7" t="s">
        <v>302</v>
      </c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7"/>
      <c r="AU1434" s="7"/>
      <c r="AV1434" s="7"/>
      <c r="AW1434" s="7"/>
      <c r="AX1434" s="7"/>
    </row>
    <row r="1435" ht="12.0" customHeight="1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68"/>
      <c r="N1435" s="7" t="s">
        <v>302</v>
      </c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7"/>
      <c r="AU1435" s="7"/>
      <c r="AV1435" s="7"/>
      <c r="AW1435" s="7"/>
      <c r="AX1435" s="7"/>
    </row>
    <row r="1436" ht="12.0" customHeight="1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68"/>
      <c r="N1436" s="7" t="s">
        <v>302</v>
      </c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</row>
    <row r="1437" ht="12.0" customHeight="1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68"/>
      <c r="N1437" s="7" t="s">
        <v>302</v>
      </c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</row>
    <row r="1438" ht="12.0" customHeight="1">
      <c r="A1438" s="7"/>
      <c r="B1438" s="7"/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68"/>
      <c r="N1438" s="7" t="s">
        <v>302</v>
      </c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7"/>
      <c r="AU1438" s="7"/>
      <c r="AV1438" s="7"/>
      <c r="AW1438" s="7"/>
      <c r="AX1438" s="7"/>
    </row>
    <row r="1439" ht="12.0" customHeight="1">
      <c r="A1439" s="7"/>
      <c r="B1439" s="7"/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68"/>
      <c r="N1439" s="7" t="s">
        <v>302</v>
      </c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  <c r="AV1439" s="7"/>
      <c r="AW1439" s="7"/>
      <c r="AX1439" s="7"/>
    </row>
    <row r="1440" ht="12.0" customHeight="1">
      <c r="A1440" s="7"/>
      <c r="B1440" s="7"/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68"/>
      <c r="N1440" s="7" t="s">
        <v>302</v>
      </c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7"/>
      <c r="AU1440" s="7"/>
      <c r="AV1440" s="7"/>
      <c r="AW1440" s="7"/>
      <c r="AX1440" s="7"/>
    </row>
    <row r="1441" ht="12.0" customHeight="1">
      <c r="A1441" s="7"/>
      <c r="B1441" s="7"/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68"/>
      <c r="N1441" s="7" t="s">
        <v>302</v>
      </c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7"/>
      <c r="AU1441" s="7"/>
      <c r="AV1441" s="7"/>
      <c r="AW1441" s="7"/>
      <c r="AX1441" s="7"/>
    </row>
    <row r="1442" ht="12.0" customHeight="1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68"/>
      <c r="N1442" s="7" t="s">
        <v>302</v>
      </c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</row>
    <row r="1443" ht="12.0" customHeight="1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68"/>
      <c r="N1443" s="7" t="s">
        <v>302</v>
      </c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</row>
    <row r="1444" ht="12.0" customHeight="1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68"/>
      <c r="N1444" s="7" t="s">
        <v>302</v>
      </c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7"/>
      <c r="AU1444" s="7"/>
      <c r="AV1444" s="7"/>
      <c r="AW1444" s="7"/>
      <c r="AX1444" s="7"/>
    </row>
    <row r="1445" ht="12.0" customHeight="1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68"/>
      <c r="N1445" s="7" t="s">
        <v>302</v>
      </c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T1445" s="7"/>
      <c r="AU1445" s="7"/>
      <c r="AV1445" s="7"/>
      <c r="AW1445" s="7"/>
      <c r="AX1445" s="7"/>
    </row>
    <row r="1446" ht="12.0" customHeight="1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68"/>
      <c r="N1446" s="7" t="s">
        <v>302</v>
      </c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7"/>
      <c r="AU1446" s="7"/>
      <c r="AV1446" s="7"/>
      <c r="AW1446" s="7"/>
      <c r="AX1446" s="7"/>
    </row>
    <row r="1447" ht="12.0" customHeight="1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68"/>
      <c r="N1447" s="7" t="s">
        <v>302</v>
      </c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7"/>
      <c r="AU1447" s="7"/>
      <c r="AV1447" s="7"/>
      <c r="AW1447" s="7"/>
      <c r="AX1447" s="7"/>
    </row>
    <row r="1448" ht="12.0" customHeight="1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68"/>
      <c r="N1448" s="7" t="s">
        <v>302</v>
      </c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7"/>
      <c r="AU1448" s="7"/>
      <c r="AV1448" s="7"/>
      <c r="AW1448" s="7"/>
      <c r="AX1448" s="7"/>
    </row>
    <row r="1449" ht="12.0" customHeight="1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68"/>
      <c r="N1449" s="7" t="s">
        <v>302</v>
      </c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7"/>
      <c r="AU1449" s="7"/>
      <c r="AV1449" s="7"/>
      <c r="AW1449" s="7"/>
      <c r="AX1449" s="7"/>
    </row>
    <row r="1450" ht="12.0" customHeight="1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68"/>
      <c r="N1450" s="7" t="s">
        <v>302</v>
      </c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</row>
    <row r="1451" ht="12.0" customHeight="1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68"/>
      <c r="N1451" s="7" t="s">
        <v>302</v>
      </c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7"/>
      <c r="AU1451" s="7"/>
      <c r="AV1451" s="7"/>
      <c r="AW1451" s="7"/>
      <c r="AX1451" s="7"/>
    </row>
    <row r="1452" ht="12.0" customHeight="1">
      <c r="A1452" s="7"/>
      <c r="B1452" s="7"/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68"/>
      <c r="N1452" s="7" t="s">
        <v>302</v>
      </c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7"/>
      <c r="AW1452" s="7"/>
      <c r="AX1452" s="7"/>
    </row>
    <row r="1453" ht="12.0" customHeight="1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68"/>
      <c r="N1453" s="7" t="s">
        <v>302</v>
      </c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</row>
    <row r="1454" ht="12.0" customHeight="1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68"/>
      <c r="N1454" s="7" t="s">
        <v>302</v>
      </c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7"/>
      <c r="AU1454" s="7"/>
      <c r="AV1454" s="7"/>
      <c r="AW1454" s="7"/>
      <c r="AX1454" s="7"/>
    </row>
    <row r="1455" ht="12.0" customHeight="1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68"/>
      <c r="N1455" s="7" t="s">
        <v>302</v>
      </c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7"/>
      <c r="AU1455" s="7"/>
      <c r="AV1455" s="7"/>
      <c r="AW1455" s="7"/>
      <c r="AX1455" s="7"/>
    </row>
    <row r="1456" ht="12.0" customHeight="1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68"/>
      <c r="N1456" s="7" t="s">
        <v>302</v>
      </c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7"/>
      <c r="AU1456" s="7"/>
      <c r="AV1456" s="7"/>
      <c r="AW1456" s="7"/>
      <c r="AX1456" s="7"/>
    </row>
    <row r="1457" ht="12.0" customHeight="1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68"/>
      <c r="N1457" s="7" t="s">
        <v>302</v>
      </c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7"/>
      <c r="AW1457" s="7"/>
      <c r="AX1457" s="7"/>
    </row>
    <row r="1458" ht="12.0" customHeight="1">
      <c r="A1458" s="7"/>
      <c r="B1458" s="7"/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68"/>
      <c r="N1458" s="7" t="s">
        <v>302</v>
      </c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7"/>
      <c r="AW1458" s="7"/>
      <c r="AX1458" s="7"/>
    </row>
    <row r="1459" ht="12.0" customHeight="1">
      <c r="A1459" s="7"/>
      <c r="B1459" s="7"/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68"/>
      <c r="N1459" s="7" t="s">
        <v>302</v>
      </c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/>
      <c r="AU1459" s="7"/>
      <c r="AV1459" s="7"/>
      <c r="AW1459" s="7"/>
      <c r="AX1459" s="7"/>
    </row>
    <row r="1460" ht="12.0" customHeight="1">
      <c r="A1460" s="7"/>
      <c r="B1460" s="7"/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68"/>
      <c r="N1460" s="7" t="s">
        <v>302</v>
      </c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/>
      <c r="AW1460" s="7"/>
      <c r="AX1460" s="7"/>
    </row>
    <row r="1461" ht="12.0" customHeight="1">
      <c r="A1461" s="7"/>
      <c r="B1461" s="7"/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68"/>
      <c r="N1461" s="7" t="s">
        <v>302</v>
      </c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</row>
    <row r="1462" ht="12.0" customHeight="1">
      <c r="A1462" s="7"/>
      <c r="B1462" s="7"/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68"/>
      <c r="N1462" s="7" t="s">
        <v>302</v>
      </c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</row>
    <row r="1463" ht="12.0" customHeight="1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68"/>
      <c r="N1463" s="7" t="s">
        <v>302</v>
      </c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7"/>
      <c r="AU1463" s="7"/>
      <c r="AV1463" s="7"/>
      <c r="AW1463" s="7"/>
      <c r="AX1463" s="7"/>
    </row>
    <row r="1464" ht="12.0" customHeight="1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68"/>
      <c r="N1464" s="7" t="s">
        <v>302</v>
      </c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7"/>
      <c r="AU1464" s="7"/>
      <c r="AV1464" s="7"/>
      <c r="AW1464" s="7"/>
      <c r="AX1464" s="7"/>
    </row>
    <row r="1465" ht="12.0" customHeight="1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68"/>
      <c r="N1465" s="7" t="s">
        <v>302</v>
      </c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7"/>
      <c r="AU1465" s="7"/>
      <c r="AV1465" s="7"/>
      <c r="AW1465" s="7"/>
      <c r="AX1465" s="7"/>
    </row>
    <row r="1466" ht="12.0" customHeight="1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68"/>
      <c r="N1466" s="7" t="s">
        <v>302</v>
      </c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  <c r="AU1466" s="7"/>
      <c r="AV1466" s="7"/>
      <c r="AW1466" s="7"/>
      <c r="AX1466" s="7"/>
    </row>
    <row r="1467" ht="12.0" customHeight="1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68"/>
      <c r="N1467" s="7" t="s">
        <v>302</v>
      </c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</row>
    <row r="1468" ht="12.0" customHeight="1">
      <c r="A1468" s="7"/>
      <c r="B1468" s="7"/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68"/>
      <c r="N1468" s="7" t="s">
        <v>302</v>
      </c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</row>
    <row r="1469" ht="12.0" customHeight="1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68"/>
      <c r="N1469" s="7" t="s">
        <v>302</v>
      </c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  <c r="AU1469" s="7"/>
      <c r="AV1469" s="7"/>
      <c r="AW1469" s="7"/>
      <c r="AX1469" s="7"/>
    </row>
    <row r="1470" ht="12.0" customHeight="1">
      <c r="A1470" s="7"/>
      <c r="B1470" s="7"/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68"/>
      <c r="N1470" s="7" t="s">
        <v>302</v>
      </c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7"/>
      <c r="AW1470" s="7"/>
      <c r="AX1470" s="7"/>
    </row>
    <row r="1471" ht="12.0" customHeight="1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68"/>
      <c r="N1471" s="7" t="s">
        <v>302</v>
      </c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7"/>
      <c r="AW1471" s="7"/>
      <c r="AX1471" s="7"/>
    </row>
    <row r="1472" ht="12.0" customHeight="1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68"/>
      <c r="N1472" s="7" t="s">
        <v>302</v>
      </c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7"/>
      <c r="AU1472" s="7"/>
      <c r="AV1472" s="7"/>
      <c r="AW1472" s="7"/>
      <c r="AX1472" s="7"/>
    </row>
    <row r="1473" ht="12.0" customHeight="1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68"/>
      <c r="N1473" s="7" t="s">
        <v>302</v>
      </c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7"/>
      <c r="AU1473" s="7"/>
      <c r="AV1473" s="7"/>
      <c r="AW1473" s="7"/>
      <c r="AX1473" s="7"/>
    </row>
    <row r="1474" ht="12.0" customHeight="1">
      <c r="A1474" s="7"/>
      <c r="B1474" s="7"/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68"/>
      <c r="N1474" s="7" t="s">
        <v>302</v>
      </c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</row>
    <row r="1475" ht="12.0" customHeight="1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68"/>
      <c r="N1475" s="7" t="s">
        <v>302</v>
      </c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  <c r="AU1475" s="7"/>
      <c r="AV1475" s="7"/>
      <c r="AW1475" s="7"/>
      <c r="AX1475" s="7"/>
    </row>
    <row r="1476" ht="12.0" customHeight="1">
      <c r="A1476" s="7"/>
      <c r="B1476" s="7"/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68"/>
      <c r="N1476" s="7" t="s">
        <v>302</v>
      </c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  <c r="AU1476" s="7"/>
      <c r="AV1476" s="7"/>
      <c r="AW1476" s="7"/>
      <c r="AX1476" s="7"/>
    </row>
    <row r="1477" ht="12.0" customHeight="1">
      <c r="A1477" s="7"/>
      <c r="B1477" s="7"/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68"/>
      <c r="N1477" s="7" t="s">
        <v>302</v>
      </c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7"/>
      <c r="AW1477" s="7"/>
      <c r="AX1477" s="7"/>
    </row>
    <row r="1478" ht="12.0" customHeight="1">
      <c r="A1478" s="7"/>
      <c r="B1478" s="7"/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68"/>
      <c r="N1478" s="7" t="s">
        <v>302</v>
      </c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</row>
    <row r="1479" ht="12.0" customHeight="1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68"/>
      <c r="N1479" s="7" t="s">
        <v>302</v>
      </c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  <c r="AU1479" s="7"/>
      <c r="AV1479" s="7"/>
      <c r="AW1479" s="7"/>
      <c r="AX1479" s="7"/>
    </row>
    <row r="1480" ht="12.0" customHeight="1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68"/>
      <c r="N1480" s="7" t="s">
        <v>302</v>
      </c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  <c r="AU1480" s="7"/>
      <c r="AV1480" s="7"/>
      <c r="AW1480" s="7"/>
      <c r="AX1480" s="7"/>
    </row>
    <row r="1481" ht="12.0" customHeight="1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68"/>
      <c r="N1481" s="7" t="s">
        <v>302</v>
      </c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  <c r="AU1481" s="7"/>
      <c r="AV1481" s="7"/>
      <c r="AW1481" s="7"/>
      <c r="AX1481" s="7"/>
    </row>
    <row r="1482" ht="12.0" customHeight="1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68"/>
      <c r="N1482" s="7" t="s">
        <v>302</v>
      </c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</row>
    <row r="1483" ht="12.0" customHeight="1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68"/>
      <c r="N1483" s="7" t="s">
        <v>302</v>
      </c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  <c r="AU1483" s="7"/>
      <c r="AV1483" s="7"/>
      <c r="AW1483" s="7"/>
      <c r="AX1483" s="7"/>
    </row>
    <row r="1484" ht="12.0" customHeight="1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68"/>
      <c r="N1484" s="7" t="s">
        <v>302</v>
      </c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  <c r="AU1484" s="7"/>
      <c r="AV1484" s="7"/>
      <c r="AW1484" s="7"/>
      <c r="AX1484" s="7"/>
    </row>
    <row r="1485" ht="12.0" customHeight="1">
      <c r="A1485" s="7"/>
      <c r="B1485" s="7"/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68"/>
      <c r="N1485" s="7" t="s">
        <v>302</v>
      </c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7"/>
      <c r="AU1485" s="7"/>
      <c r="AV1485" s="7"/>
      <c r="AW1485" s="7"/>
      <c r="AX1485" s="7"/>
    </row>
    <row r="1486" ht="12.0" customHeight="1">
      <c r="A1486" s="7"/>
      <c r="B1486" s="7"/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68"/>
      <c r="N1486" s="7" t="s">
        <v>302</v>
      </c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7"/>
      <c r="AU1486" s="7"/>
      <c r="AV1486" s="7"/>
      <c r="AW1486" s="7"/>
      <c r="AX1486" s="7"/>
    </row>
    <row r="1487" ht="12.0" customHeight="1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68"/>
      <c r="N1487" s="7" t="s">
        <v>302</v>
      </c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7"/>
      <c r="AU1487" s="7"/>
      <c r="AV1487" s="7"/>
      <c r="AW1487" s="7"/>
      <c r="AX1487" s="7"/>
    </row>
    <row r="1488" ht="12.0" customHeight="1">
      <c r="A1488" s="7"/>
      <c r="B1488" s="7"/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68"/>
      <c r="N1488" s="7" t="s">
        <v>302</v>
      </c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</row>
    <row r="1489" ht="12.0" customHeight="1">
      <c r="A1489" s="7"/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68"/>
      <c r="N1489" s="7" t="s">
        <v>302</v>
      </c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/>
      <c r="AU1489" s="7"/>
      <c r="AV1489" s="7"/>
      <c r="AW1489" s="7"/>
      <c r="AX1489" s="7"/>
    </row>
    <row r="1490" ht="12.0" customHeight="1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68"/>
      <c r="N1490" s="7" t="s">
        <v>302</v>
      </c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7"/>
      <c r="AW1490" s="7"/>
      <c r="AX1490" s="7"/>
    </row>
    <row r="1491" ht="12.0" customHeight="1">
      <c r="A1491" s="7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68"/>
      <c r="N1491" s="7" t="s">
        <v>302</v>
      </c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</row>
    <row r="1492" ht="12.0" customHeight="1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68"/>
      <c r="N1492" s="7" t="s">
        <v>302</v>
      </c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7"/>
      <c r="AU1492" s="7"/>
      <c r="AV1492" s="7"/>
      <c r="AW1492" s="7"/>
      <c r="AX1492" s="7"/>
    </row>
    <row r="1493" ht="12.0" customHeight="1">
      <c r="A1493" s="7"/>
      <c r="B1493" s="7"/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68"/>
      <c r="N1493" s="7" t="s">
        <v>302</v>
      </c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7"/>
      <c r="AU1493" s="7"/>
      <c r="AV1493" s="7"/>
      <c r="AW1493" s="7"/>
      <c r="AX1493" s="7"/>
    </row>
    <row r="1494" ht="12.0" customHeight="1">
      <c r="A1494" s="7"/>
      <c r="B1494" s="7"/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68"/>
      <c r="N1494" s="7" t="s">
        <v>302</v>
      </c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  <c r="AU1494" s="7"/>
      <c r="AV1494" s="7"/>
      <c r="AW1494" s="7"/>
      <c r="AX1494" s="7"/>
    </row>
    <row r="1495" ht="12.0" customHeight="1">
      <c r="A1495" s="7"/>
      <c r="B1495" s="7"/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68"/>
      <c r="N1495" s="7" t="s">
        <v>302</v>
      </c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  <c r="AU1495" s="7"/>
      <c r="AV1495" s="7"/>
      <c r="AW1495" s="7"/>
      <c r="AX1495" s="7"/>
    </row>
    <row r="1496" ht="12.0" customHeight="1">
      <c r="A1496" s="7"/>
      <c r="B1496" s="7"/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68"/>
      <c r="N1496" s="7" t="s">
        <v>302</v>
      </c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7"/>
      <c r="AU1496" s="7"/>
      <c r="AV1496" s="7"/>
      <c r="AW1496" s="7"/>
      <c r="AX1496" s="7"/>
    </row>
    <row r="1497" ht="12.0" customHeight="1">
      <c r="A1497" s="7"/>
      <c r="B1497" s="7"/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68"/>
      <c r="N1497" s="7" t="s">
        <v>302</v>
      </c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T1497" s="7"/>
      <c r="AU1497" s="7"/>
      <c r="AV1497" s="7"/>
      <c r="AW1497" s="7"/>
      <c r="AX1497" s="7"/>
    </row>
    <row r="1498" ht="12.0" customHeight="1">
      <c r="A1498" s="7"/>
      <c r="B1498" s="7"/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68"/>
      <c r="N1498" s="7" t="s">
        <v>302</v>
      </c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7"/>
      <c r="AW1498" s="7"/>
      <c r="AX1498" s="7"/>
    </row>
    <row r="1499" ht="12.0" customHeight="1">
      <c r="A1499" s="7"/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68"/>
      <c r="N1499" s="7" t="s">
        <v>302</v>
      </c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7"/>
      <c r="AW1499" s="7"/>
      <c r="AX1499" s="7"/>
    </row>
    <row r="1500" ht="12.0" customHeight="1">
      <c r="A1500" s="7"/>
      <c r="B1500" s="7"/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68"/>
      <c r="N1500" s="7" t="s">
        <v>302</v>
      </c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</row>
    <row r="1501" ht="12.0" customHeight="1">
      <c r="A1501" s="7"/>
      <c r="B1501" s="7"/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68"/>
      <c r="N1501" s="7" t="s">
        <v>302</v>
      </c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7"/>
      <c r="AU1501" s="7"/>
      <c r="AV1501" s="7"/>
      <c r="AW1501" s="7"/>
      <c r="AX1501" s="7"/>
    </row>
    <row r="1502" ht="12.0" customHeight="1">
      <c r="A1502" s="7"/>
      <c r="B1502" s="7"/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68"/>
      <c r="N1502" s="7" t="s">
        <v>302</v>
      </c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</row>
    <row r="1503" ht="12.0" customHeight="1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68"/>
      <c r="N1503" s="7" t="s">
        <v>302</v>
      </c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</row>
    <row r="1504" ht="12.0" customHeight="1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68"/>
      <c r="N1504" s="7" t="s">
        <v>302</v>
      </c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7"/>
      <c r="AU1504" s="7"/>
      <c r="AV1504" s="7"/>
      <c r="AW1504" s="7"/>
      <c r="AX1504" s="7"/>
    </row>
    <row r="1505" ht="12.0" customHeight="1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68"/>
      <c r="N1505" s="7" t="s">
        <v>302</v>
      </c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  <c r="AU1505" s="7"/>
      <c r="AV1505" s="7"/>
      <c r="AW1505" s="7"/>
      <c r="AX1505" s="7"/>
    </row>
    <row r="1506" ht="12.0" customHeight="1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68"/>
      <c r="N1506" s="7" t="s">
        <v>302</v>
      </c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</row>
    <row r="1507" ht="12.0" customHeight="1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68"/>
      <c r="N1507" s="7" t="s">
        <v>302</v>
      </c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</row>
    <row r="1508" ht="12.0" customHeight="1">
      <c r="A1508" s="7"/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68"/>
      <c r="N1508" s="7" t="s">
        <v>302</v>
      </c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  <c r="AU1508" s="7"/>
      <c r="AV1508" s="7"/>
      <c r="AW1508" s="7"/>
      <c r="AX1508" s="7"/>
    </row>
    <row r="1509" ht="12.0" customHeight="1">
      <c r="A1509" s="7"/>
      <c r="B1509" s="7"/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68"/>
      <c r="N1509" s="7" t="s">
        <v>302</v>
      </c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7"/>
      <c r="AW1509" s="7"/>
      <c r="AX1509" s="7"/>
    </row>
    <row r="1510" ht="12.0" customHeight="1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68"/>
      <c r="N1510" s="7" t="s">
        <v>302</v>
      </c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</row>
    <row r="1511" ht="12.0" customHeight="1">
      <c r="A1511" s="7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68"/>
      <c r="N1511" s="7" t="s">
        <v>302</v>
      </c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</row>
    <row r="1512" ht="12.0" customHeight="1">
      <c r="A1512" s="7"/>
      <c r="B1512" s="7"/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68"/>
      <c r="N1512" s="7" t="s">
        <v>302</v>
      </c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  <c r="AU1512" s="7"/>
      <c r="AV1512" s="7"/>
      <c r="AW1512" s="7"/>
      <c r="AX1512" s="7"/>
    </row>
    <row r="1513" ht="12.0" customHeight="1">
      <c r="A1513" s="7"/>
      <c r="B1513" s="7"/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68"/>
      <c r="N1513" s="7" t="s">
        <v>302</v>
      </c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7"/>
      <c r="AU1513" s="7"/>
      <c r="AV1513" s="7"/>
      <c r="AW1513" s="7"/>
      <c r="AX1513" s="7"/>
    </row>
    <row r="1514" ht="12.0" customHeight="1">
      <c r="A1514" s="7"/>
      <c r="B1514" s="7"/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68"/>
      <c r="N1514" s="7" t="s">
        <v>302</v>
      </c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  <c r="AW1514" s="7"/>
      <c r="AX1514" s="7"/>
    </row>
    <row r="1515" ht="12.0" customHeight="1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68"/>
      <c r="N1515" s="7" t="s">
        <v>302</v>
      </c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</row>
    <row r="1516" ht="12.0" customHeight="1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68"/>
      <c r="N1516" s="7" t="s">
        <v>302</v>
      </c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7"/>
      <c r="AW1516" s="7"/>
      <c r="AX1516" s="7"/>
    </row>
    <row r="1517" ht="12.0" customHeight="1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68"/>
      <c r="N1517" s="7" t="s">
        <v>302</v>
      </c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</row>
    <row r="1518" ht="12.0" customHeight="1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68"/>
      <c r="N1518" s="7" t="s">
        <v>302</v>
      </c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7"/>
      <c r="AW1518" s="7"/>
      <c r="AX1518" s="7"/>
    </row>
    <row r="1519" ht="12.0" customHeight="1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68"/>
      <c r="N1519" s="7" t="s">
        <v>302</v>
      </c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7"/>
      <c r="AU1519" s="7"/>
      <c r="AV1519" s="7"/>
      <c r="AW1519" s="7"/>
      <c r="AX1519" s="7"/>
    </row>
    <row r="1520" ht="12.0" customHeight="1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68"/>
      <c r="N1520" s="7" t="s">
        <v>302</v>
      </c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7"/>
      <c r="AU1520" s="7"/>
      <c r="AV1520" s="7"/>
      <c r="AW1520" s="7"/>
      <c r="AX1520" s="7"/>
    </row>
    <row r="1521" ht="12.0" customHeight="1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68"/>
      <c r="N1521" s="7" t="s">
        <v>302</v>
      </c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T1521" s="7"/>
      <c r="AU1521" s="7"/>
      <c r="AV1521" s="7"/>
      <c r="AW1521" s="7"/>
      <c r="AX1521" s="7"/>
    </row>
    <row r="1522" ht="12.0" customHeight="1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68"/>
      <c r="N1522" s="7" t="s">
        <v>302</v>
      </c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  <c r="AU1522" s="7"/>
      <c r="AV1522" s="7"/>
      <c r="AW1522" s="7"/>
      <c r="AX1522" s="7"/>
    </row>
    <row r="1523" ht="12.0" customHeight="1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68"/>
      <c r="N1523" s="7" t="s">
        <v>302</v>
      </c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</row>
    <row r="1524" ht="12.0" customHeight="1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68"/>
      <c r="N1524" s="7" t="s">
        <v>302</v>
      </c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  <c r="AU1524" s="7"/>
      <c r="AV1524" s="7"/>
      <c r="AW1524" s="7"/>
      <c r="AX1524" s="7"/>
    </row>
    <row r="1525" ht="12.0" customHeight="1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68"/>
      <c r="N1525" s="7" t="s">
        <v>302</v>
      </c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  <c r="AU1525" s="7"/>
      <c r="AV1525" s="7"/>
      <c r="AW1525" s="7"/>
      <c r="AX1525" s="7"/>
    </row>
    <row r="1526" ht="12.0" customHeight="1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68"/>
      <c r="N1526" s="7" t="s">
        <v>302</v>
      </c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</row>
    <row r="1527" ht="12.0" customHeight="1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68"/>
      <c r="N1527" s="7" t="s">
        <v>302</v>
      </c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7"/>
      <c r="AU1527" s="7"/>
      <c r="AV1527" s="7"/>
      <c r="AW1527" s="7"/>
      <c r="AX1527" s="7"/>
    </row>
    <row r="1528" ht="12.0" customHeight="1">
      <c r="A1528" s="7"/>
      <c r="B1528" s="7"/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68"/>
      <c r="N1528" s="7" t="s">
        <v>302</v>
      </c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7"/>
      <c r="AW1528" s="7"/>
      <c r="AX1528" s="7"/>
    </row>
    <row r="1529" ht="12.0" customHeight="1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68"/>
      <c r="N1529" s="7" t="s">
        <v>302</v>
      </c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7"/>
      <c r="AU1529" s="7"/>
      <c r="AV1529" s="7"/>
      <c r="AW1529" s="7"/>
      <c r="AX1529" s="7"/>
    </row>
    <row r="1530" ht="12.0" customHeight="1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68"/>
      <c r="N1530" s="7" t="s">
        <v>302</v>
      </c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7"/>
      <c r="AW1530" s="7"/>
      <c r="AX1530" s="7"/>
    </row>
    <row r="1531" ht="12.0" customHeight="1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68"/>
      <c r="N1531" s="7" t="s">
        <v>302</v>
      </c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</row>
    <row r="1532" ht="12.0" customHeight="1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68"/>
      <c r="N1532" s="7" t="s">
        <v>302</v>
      </c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7"/>
      <c r="AW1532" s="7"/>
      <c r="AX1532" s="7"/>
    </row>
    <row r="1533" ht="12.0" customHeight="1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68"/>
      <c r="N1533" s="7" t="s">
        <v>302</v>
      </c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  <c r="AU1533" s="7"/>
      <c r="AV1533" s="7"/>
      <c r="AW1533" s="7"/>
      <c r="AX1533" s="7"/>
    </row>
    <row r="1534" ht="12.0" customHeight="1">
      <c r="A1534" s="7"/>
      <c r="B1534" s="7"/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68"/>
      <c r="N1534" s="7" t="s">
        <v>302</v>
      </c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  <c r="AU1534" s="7"/>
      <c r="AV1534" s="7"/>
      <c r="AW1534" s="7"/>
      <c r="AX1534" s="7"/>
    </row>
    <row r="1535" ht="12.0" customHeight="1">
      <c r="A1535" s="7"/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68"/>
      <c r="N1535" s="7" t="s">
        <v>302</v>
      </c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  <c r="AU1535" s="7"/>
      <c r="AV1535" s="7"/>
      <c r="AW1535" s="7"/>
      <c r="AX1535" s="7"/>
    </row>
    <row r="1536" ht="12.0" customHeight="1">
      <c r="A1536" s="7"/>
      <c r="B1536" s="7"/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68"/>
      <c r="N1536" s="7" t="s">
        <v>302</v>
      </c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  <c r="AU1536" s="7"/>
      <c r="AV1536" s="7"/>
      <c r="AW1536" s="7"/>
      <c r="AX1536" s="7"/>
    </row>
    <row r="1537" ht="12.0" customHeight="1">
      <c r="A1537" s="7"/>
      <c r="B1537" s="7"/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68"/>
      <c r="N1537" s="7" t="s">
        <v>302</v>
      </c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T1537" s="7"/>
      <c r="AU1537" s="7"/>
      <c r="AV1537" s="7"/>
      <c r="AW1537" s="7"/>
      <c r="AX1537" s="7"/>
    </row>
    <row r="1538" ht="12.0" customHeight="1">
      <c r="A1538" s="7"/>
      <c r="B1538" s="7"/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68"/>
      <c r="N1538" s="7" t="s">
        <v>302</v>
      </c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7"/>
      <c r="AU1538" s="7"/>
      <c r="AV1538" s="7"/>
      <c r="AW1538" s="7"/>
      <c r="AX1538" s="7"/>
    </row>
    <row r="1539" ht="12.0" customHeight="1">
      <c r="A1539" s="7"/>
      <c r="B1539" s="7"/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68"/>
      <c r="N1539" s="7" t="s">
        <v>302</v>
      </c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</row>
    <row r="1540" ht="12.0" customHeight="1">
      <c r="A1540" s="7"/>
      <c r="B1540" s="7"/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68"/>
      <c r="N1540" s="7" t="s">
        <v>302</v>
      </c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  <c r="AU1540" s="7"/>
      <c r="AV1540" s="7"/>
      <c r="AW1540" s="7"/>
      <c r="AX1540" s="7"/>
    </row>
    <row r="1541" ht="12.0" customHeight="1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68"/>
      <c r="N1541" s="7" t="s">
        <v>302</v>
      </c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  <c r="AU1541" s="7"/>
      <c r="AV1541" s="7"/>
      <c r="AW1541" s="7"/>
      <c r="AX1541" s="7"/>
    </row>
    <row r="1542" ht="12.0" customHeight="1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68"/>
      <c r="N1542" s="7" t="s">
        <v>302</v>
      </c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  <c r="AU1542" s="7"/>
      <c r="AV1542" s="7"/>
      <c r="AW1542" s="7"/>
      <c r="AX1542" s="7"/>
    </row>
    <row r="1543" ht="12.0" customHeight="1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68"/>
      <c r="N1543" s="7" t="s">
        <v>302</v>
      </c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</row>
    <row r="1544" ht="12.0" customHeight="1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68"/>
      <c r="N1544" s="7" t="s">
        <v>302</v>
      </c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7"/>
      <c r="AW1544" s="7"/>
      <c r="AX1544" s="7"/>
    </row>
    <row r="1545" ht="12.0" customHeight="1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68"/>
      <c r="N1545" s="7" t="s">
        <v>302</v>
      </c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7"/>
      <c r="AU1545" s="7"/>
      <c r="AV1545" s="7"/>
      <c r="AW1545" s="7"/>
      <c r="AX1545" s="7"/>
    </row>
    <row r="1546" ht="12.0" customHeight="1">
      <c r="A1546" s="7"/>
      <c r="B1546" s="7"/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68"/>
      <c r="N1546" s="7" t="s">
        <v>302</v>
      </c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7"/>
      <c r="AU1546" s="7"/>
      <c r="AV1546" s="7"/>
      <c r="AW1546" s="7"/>
      <c r="AX1546" s="7"/>
    </row>
    <row r="1547" ht="12.0" customHeight="1">
      <c r="A1547" s="7"/>
      <c r="B1547" s="7"/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68"/>
      <c r="N1547" s="7" t="s">
        <v>302</v>
      </c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7"/>
      <c r="AW1547" s="7"/>
      <c r="AX1547" s="7"/>
    </row>
    <row r="1548" ht="12.0" customHeight="1">
      <c r="A1548" s="7"/>
      <c r="B1548" s="7"/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68"/>
      <c r="N1548" s="7" t="s">
        <v>302</v>
      </c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</row>
    <row r="1549" ht="12.0" customHeight="1">
      <c r="A1549" s="7"/>
      <c r="B1549" s="7"/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68"/>
      <c r="N1549" s="7" t="s">
        <v>302</v>
      </c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7"/>
      <c r="AW1549" s="7"/>
      <c r="AX1549" s="7"/>
    </row>
    <row r="1550" ht="12.0" customHeight="1">
      <c r="A1550" s="7"/>
      <c r="B1550" s="7"/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68"/>
      <c r="N1550" s="7" t="s">
        <v>302</v>
      </c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  <c r="AU1550" s="7"/>
      <c r="AV1550" s="7"/>
      <c r="AW1550" s="7"/>
      <c r="AX1550" s="7"/>
    </row>
    <row r="1551" ht="12.0" customHeight="1">
      <c r="A1551" s="7"/>
      <c r="B1551" s="7"/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68"/>
      <c r="N1551" s="7" t="s">
        <v>302</v>
      </c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  <c r="AU1551" s="7"/>
      <c r="AV1551" s="7"/>
      <c r="AW1551" s="7"/>
      <c r="AX1551" s="7"/>
    </row>
    <row r="1552" ht="12.0" customHeight="1">
      <c r="A1552" s="7"/>
      <c r="B1552" s="7"/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68"/>
      <c r="N1552" s="7" t="s">
        <v>302</v>
      </c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  <c r="AU1552" s="7"/>
      <c r="AV1552" s="7"/>
      <c r="AW1552" s="7"/>
      <c r="AX1552" s="7"/>
    </row>
    <row r="1553" ht="12.0" customHeight="1">
      <c r="A1553" s="7"/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68"/>
      <c r="N1553" s="7" t="s">
        <v>302</v>
      </c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  <c r="AU1553" s="7"/>
      <c r="AV1553" s="7"/>
      <c r="AW1553" s="7"/>
      <c r="AX1553" s="7"/>
    </row>
    <row r="1554" ht="12.0" customHeight="1">
      <c r="A1554" s="7"/>
      <c r="B1554" s="7"/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68"/>
      <c r="N1554" s="7" t="s">
        <v>302</v>
      </c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  <c r="AU1554" s="7"/>
      <c r="AV1554" s="7"/>
      <c r="AW1554" s="7"/>
      <c r="AX1554" s="7"/>
    </row>
    <row r="1555" ht="12.0" customHeight="1">
      <c r="A1555" s="7"/>
      <c r="B1555" s="7"/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68"/>
      <c r="N1555" s="7" t="s">
        <v>302</v>
      </c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</row>
    <row r="1556" ht="12.0" customHeight="1">
      <c r="A1556" s="7"/>
      <c r="B1556" s="7"/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68"/>
      <c r="N1556" s="7" t="s">
        <v>302</v>
      </c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</row>
    <row r="1557" ht="12.0" customHeight="1">
      <c r="A1557" s="7"/>
      <c r="B1557" s="7"/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68"/>
      <c r="N1557" s="7" t="s">
        <v>302</v>
      </c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</row>
    <row r="1558" ht="12.0" customHeight="1">
      <c r="A1558" s="7"/>
      <c r="B1558" s="7"/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68"/>
      <c r="N1558" s="7" t="s">
        <v>302</v>
      </c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</row>
    <row r="1559" ht="12.0" customHeight="1">
      <c r="A1559" s="7"/>
      <c r="B1559" s="7"/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68"/>
      <c r="N1559" s="7" t="s">
        <v>302</v>
      </c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  <c r="AU1559" s="7"/>
      <c r="AV1559" s="7"/>
      <c r="AW1559" s="7"/>
      <c r="AX1559" s="7"/>
    </row>
    <row r="1560" ht="12.0" customHeight="1">
      <c r="A1560" s="7"/>
      <c r="B1560" s="7"/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68"/>
      <c r="N1560" s="7" t="s">
        <v>302</v>
      </c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  <c r="AU1560" s="7"/>
      <c r="AV1560" s="7"/>
      <c r="AW1560" s="7"/>
      <c r="AX1560" s="7"/>
    </row>
    <row r="1561" ht="12.0" customHeight="1">
      <c r="A1561" s="7"/>
      <c r="B1561" s="7"/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68"/>
      <c r="N1561" s="7" t="s">
        <v>302</v>
      </c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7"/>
      <c r="AW1561" s="7"/>
      <c r="AX1561" s="7"/>
    </row>
    <row r="1562" ht="12.0" customHeight="1">
      <c r="A1562" s="7"/>
      <c r="B1562" s="7"/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68"/>
      <c r="N1562" s="7" t="s">
        <v>302</v>
      </c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  <c r="AU1562" s="7"/>
      <c r="AV1562" s="7"/>
      <c r="AW1562" s="7"/>
      <c r="AX1562" s="7"/>
    </row>
    <row r="1563" ht="12.0" customHeight="1">
      <c r="A1563" s="7"/>
      <c r="B1563" s="7"/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68"/>
      <c r="N1563" s="7" t="s">
        <v>302</v>
      </c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7"/>
      <c r="AW1563" s="7"/>
      <c r="AX1563" s="7"/>
    </row>
    <row r="1564" ht="12.0" customHeight="1">
      <c r="A1564" s="7"/>
      <c r="B1564" s="7"/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68"/>
      <c r="N1564" s="7" t="s">
        <v>302</v>
      </c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7"/>
      <c r="AW1564" s="7"/>
      <c r="AX1564" s="7"/>
    </row>
    <row r="1565" ht="12.0" customHeight="1">
      <c r="A1565" s="7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68"/>
      <c r="N1565" s="7" t="s">
        <v>302</v>
      </c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</row>
    <row r="1566" ht="12.0" customHeight="1">
      <c r="A1566" s="7"/>
      <c r="B1566" s="7"/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68"/>
      <c r="N1566" s="7" t="s">
        <v>302</v>
      </c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7"/>
      <c r="AU1566" s="7"/>
      <c r="AV1566" s="7"/>
      <c r="AW1566" s="7"/>
      <c r="AX1566" s="7"/>
    </row>
    <row r="1567" ht="12.0" customHeight="1">
      <c r="A1567" s="7"/>
      <c r="B1567" s="7"/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68"/>
      <c r="N1567" s="7" t="s">
        <v>302</v>
      </c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7"/>
      <c r="AU1567" s="7"/>
      <c r="AV1567" s="7"/>
      <c r="AW1567" s="7"/>
      <c r="AX1567" s="7"/>
    </row>
    <row r="1568" ht="12.0" customHeight="1">
      <c r="A1568" s="7"/>
      <c r="B1568" s="7"/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68"/>
      <c r="N1568" s="7" t="s">
        <v>302</v>
      </c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7"/>
      <c r="AU1568" s="7"/>
      <c r="AV1568" s="7"/>
      <c r="AW1568" s="7"/>
      <c r="AX1568" s="7"/>
    </row>
    <row r="1569" ht="12.0" customHeight="1">
      <c r="A1569" s="7"/>
      <c r="B1569" s="7"/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68"/>
      <c r="N1569" s="7" t="s">
        <v>302</v>
      </c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  <c r="AU1569" s="7"/>
      <c r="AV1569" s="7"/>
      <c r="AW1569" s="7"/>
      <c r="AX1569" s="7"/>
    </row>
    <row r="1570" ht="12.0" customHeight="1">
      <c r="A1570" s="7"/>
      <c r="B1570" s="7"/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68"/>
      <c r="N1570" s="7" t="s">
        <v>302</v>
      </c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7"/>
      <c r="AU1570" s="7"/>
      <c r="AV1570" s="7"/>
      <c r="AW1570" s="7"/>
      <c r="AX1570" s="7"/>
    </row>
    <row r="1571" ht="12.0" customHeight="1">
      <c r="A1571" s="7"/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68"/>
      <c r="N1571" s="7" t="s">
        <v>302</v>
      </c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</row>
    <row r="1572" ht="12.0" customHeight="1">
      <c r="A1572" s="7"/>
      <c r="B1572" s="7"/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68"/>
      <c r="N1572" s="7" t="s">
        <v>302</v>
      </c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7"/>
      <c r="AU1572" s="7"/>
      <c r="AV1572" s="7"/>
      <c r="AW1572" s="7"/>
      <c r="AX1572" s="7"/>
    </row>
    <row r="1573" ht="12.0" customHeight="1">
      <c r="A1573" s="7"/>
      <c r="B1573" s="7"/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68"/>
      <c r="N1573" s="7" t="s">
        <v>302</v>
      </c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</row>
    <row r="1574" ht="12.0" customHeight="1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68"/>
      <c r="N1574" s="7" t="s">
        <v>302</v>
      </c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7"/>
      <c r="AU1574" s="7"/>
      <c r="AV1574" s="7"/>
      <c r="AW1574" s="7"/>
      <c r="AX1574" s="7"/>
    </row>
    <row r="1575" ht="12.0" customHeight="1">
      <c r="A1575" s="7"/>
      <c r="B1575" s="7"/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68"/>
      <c r="N1575" s="7" t="s">
        <v>302</v>
      </c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7"/>
      <c r="AU1575" s="7"/>
      <c r="AV1575" s="7"/>
      <c r="AW1575" s="7"/>
      <c r="AX1575" s="7"/>
    </row>
    <row r="1576" ht="12.0" customHeight="1">
      <c r="A1576" s="7"/>
      <c r="B1576" s="7"/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68"/>
      <c r="N1576" s="7" t="s">
        <v>302</v>
      </c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  <c r="AU1576" s="7"/>
      <c r="AV1576" s="7"/>
      <c r="AW1576" s="7"/>
      <c r="AX1576" s="7"/>
    </row>
    <row r="1577" ht="12.0" customHeight="1">
      <c r="A1577" s="7"/>
      <c r="B1577" s="7"/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68"/>
      <c r="N1577" s="7" t="s">
        <v>302</v>
      </c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7"/>
      <c r="AU1577" s="7"/>
      <c r="AV1577" s="7"/>
      <c r="AW1577" s="7"/>
      <c r="AX1577" s="7"/>
    </row>
    <row r="1578" ht="12.0" customHeight="1">
      <c r="A1578" s="7"/>
      <c r="B1578" s="7"/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68"/>
      <c r="N1578" s="7" t="s">
        <v>302</v>
      </c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  <c r="AU1578" s="7"/>
      <c r="AV1578" s="7"/>
      <c r="AW1578" s="7"/>
      <c r="AX1578" s="7"/>
    </row>
    <row r="1579" ht="12.0" customHeight="1">
      <c r="A1579" s="7"/>
      <c r="B1579" s="7"/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68"/>
      <c r="N1579" s="7" t="s">
        <v>302</v>
      </c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7"/>
      <c r="AW1579" s="7"/>
      <c r="AX1579" s="7"/>
    </row>
    <row r="1580" ht="12.0" customHeight="1">
      <c r="A1580" s="7"/>
      <c r="B1580" s="7"/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68"/>
      <c r="N1580" s="7" t="s">
        <v>302</v>
      </c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  <c r="AU1580" s="7"/>
      <c r="AV1580" s="7"/>
      <c r="AW1580" s="7"/>
      <c r="AX1580" s="7"/>
    </row>
    <row r="1581" ht="12.0" customHeight="1">
      <c r="A1581" s="7"/>
      <c r="B1581" s="7"/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68"/>
      <c r="N1581" s="7" t="s">
        <v>302</v>
      </c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7"/>
      <c r="AW1581" s="7"/>
      <c r="AX1581" s="7"/>
    </row>
    <row r="1582" ht="12.0" customHeight="1">
      <c r="A1582" s="7"/>
      <c r="B1582" s="7"/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68"/>
      <c r="N1582" s="7" t="s">
        <v>302</v>
      </c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7"/>
      <c r="AU1582" s="7"/>
      <c r="AV1582" s="7"/>
      <c r="AW1582" s="7"/>
      <c r="AX1582" s="7"/>
    </row>
    <row r="1583" ht="12.0" customHeight="1">
      <c r="A1583" s="7"/>
      <c r="B1583" s="7"/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68"/>
      <c r="N1583" s="7" t="s">
        <v>302</v>
      </c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  <c r="AU1583" s="7"/>
      <c r="AV1583" s="7"/>
      <c r="AW1583" s="7"/>
      <c r="AX1583" s="7"/>
    </row>
    <row r="1584" ht="12.0" customHeight="1">
      <c r="A1584" s="7"/>
      <c r="B1584" s="7"/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68"/>
      <c r="N1584" s="7" t="s">
        <v>302</v>
      </c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7"/>
      <c r="AU1584" s="7"/>
      <c r="AV1584" s="7"/>
      <c r="AW1584" s="7"/>
      <c r="AX1584" s="7"/>
    </row>
    <row r="1585" ht="12.0" customHeight="1">
      <c r="A1585" s="7"/>
      <c r="B1585" s="7"/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68"/>
      <c r="N1585" s="7" t="s">
        <v>302</v>
      </c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7"/>
      <c r="AU1585" s="7"/>
      <c r="AV1585" s="7"/>
      <c r="AW1585" s="7"/>
      <c r="AX1585" s="7"/>
    </row>
    <row r="1586" ht="12.0" customHeight="1">
      <c r="A1586" s="7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68"/>
      <c r="N1586" s="7" t="s">
        <v>302</v>
      </c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</row>
    <row r="1587" ht="12.0" customHeight="1">
      <c r="A1587" s="7"/>
      <c r="B1587" s="7"/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68"/>
      <c r="N1587" s="7" t="s">
        <v>302</v>
      </c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</row>
    <row r="1588" ht="12.0" customHeight="1">
      <c r="A1588" s="7"/>
      <c r="B1588" s="7"/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68"/>
      <c r="N1588" s="7" t="s">
        <v>302</v>
      </c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  <c r="AU1588" s="7"/>
      <c r="AV1588" s="7"/>
      <c r="AW1588" s="7"/>
      <c r="AX1588" s="7"/>
    </row>
    <row r="1589" ht="12.0" customHeight="1">
      <c r="A1589" s="7"/>
      <c r="B1589" s="7"/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68"/>
      <c r="N1589" s="7" t="s">
        <v>302</v>
      </c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7"/>
      <c r="AW1589" s="7"/>
      <c r="AX1589" s="7"/>
    </row>
    <row r="1590" ht="12.0" customHeight="1">
      <c r="A1590" s="7"/>
      <c r="B1590" s="7"/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68"/>
      <c r="N1590" s="7" t="s">
        <v>302</v>
      </c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7"/>
      <c r="AU1590" s="7"/>
      <c r="AV1590" s="7"/>
      <c r="AW1590" s="7"/>
      <c r="AX1590" s="7"/>
    </row>
    <row r="1591" ht="12.0" customHeight="1">
      <c r="A1591" s="7"/>
      <c r="B1591" s="7"/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68"/>
      <c r="N1591" s="7" t="s">
        <v>302</v>
      </c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  <c r="AU1591" s="7"/>
      <c r="AV1591" s="7"/>
      <c r="AW1591" s="7"/>
      <c r="AX1591" s="7"/>
    </row>
    <row r="1592" ht="12.0" customHeight="1">
      <c r="A1592" s="7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68"/>
      <c r="N1592" s="7" t="s">
        <v>302</v>
      </c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</row>
    <row r="1593" ht="12.0" customHeight="1">
      <c r="A1593" s="7"/>
      <c r="B1593" s="7"/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68"/>
      <c r="N1593" s="7" t="s">
        <v>302</v>
      </c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/>
      <c r="AU1593" s="7"/>
      <c r="AV1593" s="7"/>
      <c r="AW1593" s="7"/>
      <c r="AX1593" s="7"/>
    </row>
    <row r="1594" ht="12.0" customHeight="1">
      <c r="A1594" s="7"/>
      <c r="B1594" s="7"/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68"/>
      <c r="N1594" s="7" t="s">
        <v>302</v>
      </c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</row>
    <row r="1595" ht="12.0" customHeight="1">
      <c r="A1595" s="7"/>
      <c r="B1595" s="7"/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68"/>
      <c r="N1595" s="7" t="s">
        <v>302</v>
      </c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</row>
    <row r="1596" ht="12.0" customHeight="1">
      <c r="A1596" s="7"/>
      <c r="B1596" s="7"/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68"/>
      <c r="N1596" s="7" t="s">
        <v>302</v>
      </c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</row>
    <row r="1597" ht="12.0" customHeight="1">
      <c r="A1597" s="7"/>
      <c r="B1597" s="7"/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68"/>
      <c r="N1597" s="7" t="s">
        <v>302</v>
      </c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/>
    </row>
    <row r="1598" ht="12.0" customHeight="1">
      <c r="A1598" s="7"/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68"/>
      <c r="N1598" s="7" t="s">
        <v>302</v>
      </c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  <c r="AW1598" s="7"/>
      <c r="AX1598" s="7"/>
    </row>
    <row r="1599" ht="12.0" customHeight="1">
      <c r="A1599" s="7"/>
      <c r="B1599" s="7"/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68"/>
      <c r="N1599" s="7" t="s">
        <v>302</v>
      </c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7"/>
      <c r="AU1599" s="7"/>
      <c r="AV1599" s="7"/>
      <c r="AW1599" s="7"/>
      <c r="AX1599" s="7"/>
    </row>
    <row r="1600" ht="12.0" customHeight="1">
      <c r="A1600" s="7"/>
      <c r="B1600" s="7"/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68"/>
      <c r="N1600" s="7" t="s">
        <v>302</v>
      </c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</row>
    <row r="1601" ht="12.0" customHeight="1">
      <c r="A1601" s="7"/>
      <c r="B1601" s="7"/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68"/>
      <c r="N1601" s="7" t="s">
        <v>302</v>
      </c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7"/>
      <c r="AU1601" s="7"/>
      <c r="AV1601" s="7"/>
      <c r="AW1601" s="7"/>
      <c r="AX1601" s="7"/>
    </row>
    <row r="1602" ht="12.0" customHeight="1">
      <c r="A1602" s="7"/>
      <c r="B1602" s="7"/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68"/>
      <c r="N1602" s="7" t="s">
        <v>302</v>
      </c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7"/>
      <c r="AU1602" s="7"/>
      <c r="AV1602" s="7"/>
      <c r="AW1602" s="7"/>
      <c r="AX1602" s="7"/>
    </row>
  </sheetData>
  <mergeCells count="9">
    <mergeCell ref="K87:K88"/>
    <mergeCell ref="L87:L88"/>
    <mergeCell ref="C1:M1"/>
    <mergeCell ref="C2:M2"/>
    <mergeCell ref="C3:M3"/>
    <mergeCell ref="Y4:AE4"/>
    <mergeCell ref="AH7:AI8"/>
    <mergeCell ref="AI70:AL70"/>
    <mergeCell ref="J87:J88"/>
  </mergeCells>
  <dataValidations>
    <dataValidation type="list" allowBlank="1" showErrorMessage="1" sqref="O2">
      <formula1>'пр.взв'!$O$6:$O$14</formula1>
    </dataValidation>
  </dataValidations>
  <hyperlinks>
    <hyperlink r:id="rId1" location="gid=946786355" ref="N1"/>
  </hyperlinks>
  <printOptions/>
  <pageMargins bottom="0.0" footer="0.0" header="0.0" left="0.1968503937007874" right="0.1968503937007874" top="0.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1.86"/>
    <col customWidth="1" min="3" max="3" width="7.86"/>
    <col customWidth="1" min="4" max="4" width="8.57"/>
    <col customWidth="1" min="5" max="11" width="5.71"/>
    <col customWidth="1" min="12" max="20" width="4.71"/>
    <col customWidth="1" min="21" max="27" width="5.71"/>
    <col customWidth="1" min="28" max="28" width="23.29"/>
    <col customWidth="1" min="29" max="29" width="7.86"/>
    <col customWidth="1" min="30" max="30" width="9.29"/>
    <col customWidth="1" min="31" max="31" width="5.29"/>
    <col customWidth="1" min="32" max="41" width="9.14"/>
    <col customWidth="1" min="42" max="43" width="8.71"/>
  </cols>
  <sheetData>
    <row r="1" ht="27.75" customHeight="1">
      <c r="A1" s="7"/>
      <c r="B1" s="69"/>
      <c r="C1" s="69"/>
      <c r="D1" s="69"/>
      <c r="E1" s="69"/>
      <c r="F1" s="70" t="s">
        <v>303</v>
      </c>
      <c r="AA1" s="69"/>
      <c r="AB1" s="7"/>
      <c r="AC1" s="71" t="str">
        <f>'пр.взв'!$D$4</f>
        <v/>
      </c>
      <c r="AD1" s="72" t="str">
        <f>'пр.взв'!G4</f>
        <v>В.к.  79  кг</v>
      </c>
      <c r="AE1" s="73"/>
      <c r="AF1" s="7"/>
      <c r="AG1" s="7"/>
      <c r="AH1" s="7"/>
      <c r="AI1" s="7"/>
      <c r="AJ1" s="7"/>
      <c r="AK1" s="7"/>
      <c r="AL1" s="7"/>
      <c r="AM1" s="7"/>
      <c r="AN1" s="7"/>
    </row>
    <row r="2" ht="14.25" customHeight="1">
      <c r="A2" s="7"/>
      <c r="B2" s="74"/>
      <c r="C2" s="74"/>
      <c r="D2" s="74"/>
      <c r="E2" s="74"/>
      <c r="F2" s="75" t="s">
        <v>304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4"/>
      <c r="AB2" s="77"/>
      <c r="AC2" s="71"/>
      <c r="AD2" s="78"/>
      <c r="AE2" s="79"/>
      <c r="AF2" s="7"/>
      <c r="AG2" s="7"/>
      <c r="AH2" s="7"/>
      <c r="AI2" s="7"/>
      <c r="AJ2" s="7"/>
      <c r="AK2" s="7"/>
      <c r="AL2" s="7"/>
      <c r="AM2" s="7"/>
      <c r="AN2" s="7"/>
    </row>
    <row r="3" ht="24.75" customHeight="1">
      <c r="A3" s="7"/>
      <c r="B3" s="80" t="str">
        <f>'пр.взв'!C2</f>
        <v>Чемпионат России по самбо среди мужчин (отбор на Чемпионат Мира и Европы) ЕКП № 23747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2"/>
      <c r="AC3" s="83"/>
      <c r="AD3" s="84" t="str">
        <f>AH3&amp;" "&amp;AI3</f>
        <v> участников</v>
      </c>
      <c r="AE3" s="82"/>
      <c r="AF3" s="7"/>
      <c r="AG3" s="7"/>
      <c r="AH3" s="7" t="str">
        <f>'пр.взв'!O3</f>
        <v/>
      </c>
      <c r="AI3" s="7" t="s">
        <v>5</v>
      </c>
      <c r="AJ3" s="7"/>
      <c r="AK3" s="7"/>
      <c r="AL3" s="7"/>
      <c r="AM3" s="7"/>
      <c r="AN3" s="7"/>
    </row>
    <row r="4" ht="18.0" customHeight="1">
      <c r="A4" s="85" t="s">
        <v>305</v>
      </c>
      <c r="B4" s="86"/>
      <c r="C4" s="7"/>
      <c r="D4" s="87"/>
      <c r="E4" s="7"/>
      <c r="F4" s="7"/>
      <c r="G4" s="7"/>
      <c r="H4" s="88" t="str">
        <f>'пр.взв'!C3</f>
        <v>27.02 - 03.03.2023 г.                                                                                        г. Пермь</v>
      </c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7"/>
      <c r="X4" s="7"/>
      <c r="Y4" s="7"/>
      <c r="Z4" s="7"/>
      <c r="AA4" s="7"/>
      <c r="AB4" s="90" t="s">
        <v>306</v>
      </c>
      <c r="AC4" s="76"/>
      <c r="AD4" s="76"/>
      <c r="AE4" s="76"/>
      <c r="AF4" s="7"/>
      <c r="AG4" s="7"/>
      <c r="AH4" s="7"/>
      <c r="AI4" s="7"/>
      <c r="AJ4" s="7"/>
      <c r="AK4" s="7"/>
      <c r="AL4" s="7"/>
      <c r="AM4" s="7"/>
      <c r="AN4" s="7"/>
    </row>
    <row r="5" ht="12.0" customHeight="1">
      <c r="A5" s="91">
        <v>1.0</v>
      </c>
      <c r="B5" s="92" t="str">
        <f>IFERROR(VLOOKUP(A5,'пр.взв'!$D$6:$Q$70,2,0),"")</f>
        <v>ЮСУФОВ Вадим</v>
      </c>
      <c r="C5" s="93" t="str">
        <f>IFERROR(VLOOKUP(A5,'пр.взв'!$D$6:$Q$70,5,0),"")</f>
        <v>МС</v>
      </c>
      <c r="D5" s="94" t="str">
        <f>IFERROR(VLOOKUP(A5,'пр.взв'!$D$6:$Q$70,8,0),"")</f>
        <v>Амурская</v>
      </c>
      <c r="E5" s="7"/>
      <c r="F5" s="7"/>
      <c r="G5" s="85"/>
      <c r="H5" s="7"/>
      <c r="I5" s="7"/>
      <c r="J5" s="7"/>
      <c r="K5" s="7"/>
      <c r="L5" s="7"/>
      <c r="M5" s="7"/>
      <c r="N5" s="7"/>
      <c r="O5" s="95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92" t="str">
        <f>IFERROR(VLOOKUP(AE5,'пр.взв'!$D$6:$Q$70,2,0),"")</f>
        <v>ТИНЧУРИН Эльдар</v>
      </c>
      <c r="AC5" s="93" t="str">
        <f>IFERROR(VLOOKUP(AE5,'пр.взв'!$D$6:$Q$70,5,0),"")</f>
        <v>КМС</v>
      </c>
      <c r="AD5" s="94" t="str">
        <f>IFERROR(VLOOKUP(AE5,'пр.взв'!$D$6:$Q$70,8,0),"")</f>
        <v>Москва</v>
      </c>
      <c r="AE5" s="96">
        <v>2.0</v>
      </c>
      <c r="AF5" s="7"/>
      <c r="AG5" s="7"/>
      <c r="AH5" s="97" t="str">
        <f>IF(K20=""," ",IF(K20=A5,A7,IF(K20=A7,A5,IF(K20=A9,A11,IF(K20=A11,A9,IF(K20=A13,A15,IF(K20=A15,A13,IF(K20=A17,A19,IF(K20=A19,A17,0)))))))))</f>
        <v> </v>
      </c>
      <c r="AI5" s="97" t="str">
        <f>IF(K20=""," ",IF(K20=A21,A23,IF(K20=A23,A21,IF(K20=A25,A27,IF(K20=A27,A25,IF(K20=A29,A31,IF(K20=A31,A29,IF(K20=A33,A35,IF(K20=A35,A33,0)))))))))</f>
        <v> </v>
      </c>
      <c r="AJ5" s="7"/>
      <c r="AK5" s="7"/>
      <c r="AL5" s="7"/>
      <c r="AM5" s="7"/>
      <c r="AN5" s="7"/>
    </row>
    <row r="6" ht="12.0" customHeight="1">
      <c r="A6" s="98"/>
      <c r="B6" s="99"/>
      <c r="C6" s="99"/>
      <c r="D6" s="99"/>
      <c r="E6" s="100"/>
      <c r="F6" s="101"/>
      <c r="G6" s="102"/>
      <c r="H6" s="29"/>
      <c r="I6" s="7"/>
      <c r="J6" s="7"/>
      <c r="K6" s="85"/>
      <c r="L6" s="7"/>
      <c r="M6" s="7"/>
      <c r="N6" s="103" t="s">
        <v>307</v>
      </c>
      <c r="P6" s="7"/>
      <c r="Q6" s="7"/>
      <c r="R6" s="103"/>
      <c r="T6" s="7"/>
      <c r="U6" s="7"/>
      <c r="V6" s="7"/>
      <c r="W6" s="7"/>
      <c r="X6" s="7"/>
      <c r="Y6" s="7"/>
      <c r="Z6" s="7"/>
      <c r="AA6" s="104"/>
      <c r="AB6" s="99"/>
      <c r="AC6" s="99"/>
      <c r="AD6" s="99"/>
      <c r="AE6" s="105"/>
      <c r="AF6" s="7"/>
      <c r="AG6" s="7" t="str">
        <f>IF(AH5=""," ",IF(AH5=0,AI5,AH5))</f>
        <v> </v>
      </c>
      <c r="AH6" s="97" t="str">
        <f>IF(K53=""," ",IF(K53=A54,A56,IF(K53=A56,A54,IF(K53=A58,A60,IF(K53=A60,A58,IF(K53=A62,A64,IF(K53=A64,A62,IF(K53=A66,A68,IF(K53=A68,A66,0)))))))))</f>
        <v> </v>
      </c>
      <c r="AI6" s="97" t="str">
        <f>IF(K53=""," ",IF(K53=A38,A40,IF(K53=A40,A38,IF(K53=A42,A44,IF(K53=A44,A42,IF(K53=A46,A48,IF(K53=A48,A46,IF(K53=A50,A52,IF(K53=A52,A50,0)))))))))</f>
        <v> </v>
      </c>
      <c r="AJ6" s="7"/>
      <c r="AK6" s="7"/>
      <c r="AL6" s="7"/>
      <c r="AM6" s="7"/>
      <c r="AN6" s="7"/>
    </row>
    <row r="7" ht="12.0" customHeight="1">
      <c r="A7" s="106">
        <v>33.0</v>
      </c>
      <c r="B7" s="107" t="str">
        <f>IFERROR(VLOOKUP(A7,'пр.взв'!$D$6:$Q$70,2,0),"")</f>
        <v>ОРЛОВ Даниил</v>
      </c>
      <c r="C7" s="108" t="str">
        <f>IFERROR(VLOOKUP(A7,'пр.взв'!$D$6:$Q$70,5,0),"")</f>
        <v>МС</v>
      </c>
      <c r="D7" s="109" t="str">
        <f>IFERROR(VLOOKUP(A7,'пр.взв'!$D$6:$Q$70,8,0),"")</f>
        <v>Чувашская</v>
      </c>
      <c r="E7" s="110"/>
      <c r="F7" s="111"/>
      <c r="G7" s="101"/>
      <c r="H7" s="112"/>
      <c r="I7" s="7"/>
      <c r="J7" s="85"/>
      <c r="K7" s="85"/>
      <c r="L7" s="113" t="str">
        <f>AG6</f>
        <v> </v>
      </c>
      <c r="M7" s="114"/>
      <c r="N7" s="7"/>
      <c r="O7" s="7"/>
      <c r="P7" s="7"/>
      <c r="Q7" s="7"/>
      <c r="R7" s="103"/>
      <c r="T7" s="7"/>
      <c r="U7" s="7"/>
      <c r="V7" s="7"/>
      <c r="W7" s="7"/>
      <c r="X7" s="7"/>
      <c r="Y7" s="7"/>
      <c r="Z7" s="115"/>
      <c r="AA7" s="116"/>
      <c r="AB7" s="107" t="str">
        <f>IFERROR(VLOOKUP(AE7,'пр.взв'!$D$6:$Q$70,2,0),"")</f>
        <v>БАТОВ Аскер</v>
      </c>
      <c r="AC7" s="108" t="str">
        <f>IFERROR(VLOOKUP(AE7,'пр.взв'!$D$6:$Q$70,5,0),"")</f>
        <v>МС</v>
      </c>
      <c r="AD7" s="109" t="str">
        <f>IFERROR(VLOOKUP(AE7,'пр.взв'!$D$6:$Q$70,8,0),"")</f>
        <v>Р.Адыгея</v>
      </c>
      <c r="AE7" s="117">
        <v>34.0</v>
      </c>
      <c r="AF7" s="7"/>
      <c r="AG7" s="7" t="str">
        <f>IF(K20=""," ",IF(K20=E6,E10,IF(K20=E10,E6,IF(K20=E14,E18,IF(K20=E18,E14,IF(K20=E22,E26,IF(K20=E26,E22,IF(K20=E30,E34,E30))))))))</f>
        <v> </v>
      </c>
      <c r="AH7" s="97" t="str">
        <f>IF(U20=""," ",IF(U20=AE5,AE7,IF(U20=AE7,AE5,IF(U20=AE9,AE11,IF(U20=AE11,AE9,IF(U20=AE13,AE15,IF(U20=AE15,AE13,IF(U20=AE17,AE19,IF(U20=AE19,AE17,0)))))))))</f>
        <v> </v>
      </c>
      <c r="AI7" s="97" t="str">
        <f>IF(U20=""," ",IF(U20=AE21,AE23,IF(U20=AE23,AE21,IF(U20=AE25,AE27,IF(U20=AE27,AE25,IF(U20=AE29,AE31,IF(U20=AE31,AE29,IF(U20=AE33,AE35,IF(U20=AE35,AE33,0)))))))))</f>
        <v> </v>
      </c>
      <c r="AJ7" s="7"/>
      <c r="AK7" s="7"/>
      <c r="AL7" s="7"/>
      <c r="AM7" s="7"/>
      <c r="AN7" s="7"/>
    </row>
    <row r="8" ht="12.0" customHeight="1">
      <c r="A8" s="118"/>
      <c r="B8" s="119"/>
      <c r="C8" s="119"/>
      <c r="D8" s="119"/>
      <c r="E8" s="101"/>
      <c r="F8" s="120"/>
      <c r="G8" s="121"/>
      <c r="H8" s="103"/>
      <c r="I8" s="7"/>
      <c r="J8" s="7"/>
      <c r="K8" s="7"/>
      <c r="L8" s="122"/>
      <c r="M8" s="122"/>
      <c r="N8" s="123"/>
      <c r="O8" s="29"/>
      <c r="P8" s="103"/>
      <c r="T8" s="7"/>
      <c r="U8" s="7"/>
      <c r="V8" s="7"/>
      <c r="W8" s="7"/>
      <c r="X8" s="124"/>
      <c r="Y8" s="121"/>
      <c r="Z8" s="57"/>
      <c r="AA8" s="7"/>
      <c r="AB8" s="119"/>
      <c r="AC8" s="119"/>
      <c r="AD8" s="119"/>
      <c r="AE8" s="125"/>
      <c r="AF8" s="7"/>
      <c r="AG8" s="7" t="str">
        <f>IF(K20=""," ",IF(K20=G8,G16,IF(K20=G16,G8,IF(K20=G24,G32,G24))))</f>
        <v> </v>
      </c>
      <c r="AH8" s="97" t="str">
        <f>IF(U53=""," ",IF(U53=AE54,AE56,IF(U53=AE56,AE54,IF(U53=AE58,AE60,IF(U53=AE60,AE58,IF(U53=AE62,AE64,IF(U53=AE64,AE62,IF(U53=AE66,AE68,IF(U53=AE68,AE66,0)))))))))</f>
        <v> </v>
      </c>
      <c r="AI8" s="97" t="str">
        <f>IF(U53=""," ",IF(U53=AE38,AE40,IF(U53=AE40,AE38,IF(U53=AE42,AE44,IF(U53=AE44,AE42,IF(U53=AE46,AE48,IF(U53=AE48,AE46,IF(U53=AE50,AE52,IF(U53=AE52,AE50,0)))))))))</f>
        <v> </v>
      </c>
      <c r="AJ8" s="7"/>
      <c r="AK8" s="7"/>
      <c r="AL8" s="7"/>
      <c r="AM8" s="7"/>
      <c r="AN8" s="7"/>
    </row>
    <row r="9" ht="12.0" customHeight="1">
      <c r="A9" s="91">
        <v>17.0</v>
      </c>
      <c r="B9" s="92" t="str">
        <f>IFERROR(VLOOKUP(A9,'пр.взв'!$D$6:$Q$70,2,0),"")</f>
        <v>МОИСЕЕВ Руслан</v>
      </c>
      <c r="C9" s="93" t="str">
        <f>IFERROR(VLOOKUP(A9,'пр.взв'!$D$6:$Q$70,5,0),"")</f>
        <v>МС</v>
      </c>
      <c r="D9" s="94" t="str">
        <f>IFERROR(VLOOKUP(A9,'пр.взв'!$D$6:$Q$70,8,0),"")</f>
        <v>Москва</v>
      </c>
      <c r="E9" s="7"/>
      <c r="F9" s="101"/>
      <c r="G9" s="126"/>
      <c r="H9" s="127"/>
      <c r="I9" s="57"/>
      <c r="J9" s="7"/>
      <c r="K9" s="85"/>
      <c r="L9" s="122"/>
      <c r="M9" s="122"/>
      <c r="N9" s="128"/>
      <c r="O9" s="103"/>
      <c r="P9" s="29"/>
      <c r="T9" s="7"/>
      <c r="U9" s="7"/>
      <c r="V9" s="7"/>
      <c r="W9" s="7"/>
      <c r="X9" s="57"/>
      <c r="Y9" s="126"/>
      <c r="Z9" s="57"/>
      <c r="AA9" s="7"/>
      <c r="AB9" s="92" t="str">
        <f>IFERROR(VLOOKUP(AE9,'пр.взв'!$D$6:$Q$70,2,0),"")</f>
        <v>АБАСОВ Адам</v>
      </c>
      <c r="AC9" s="93" t="str">
        <f>IFERROR(VLOOKUP(AE9,'пр.взв'!$D$6:$Q$70,5,0),"")</f>
        <v>КМС</v>
      </c>
      <c r="AD9" s="94" t="str">
        <f>IFERROR(VLOOKUP(AE9,'пр.взв'!$D$6:$Q$70,8,0),"")</f>
        <v>ХМАО-Югра </v>
      </c>
      <c r="AE9" s="129">
        <v>18.0</v>
      </c>
      <c r="AF9" s="7"/>
      <c r="AG9" s="7" t="str">
        <f>IF(K20=""," ",IF(K20=I12,I28,I12))</f>
        <v> </v>
      </c>
      <c r="AH9" s="7"/>
      <c r="AI9" s="7" t="s">
        <v>308</v>
      </c>
      <c r="AJ9" s="7"/>
      <c r="AK9" s="7" t="s">
        <v>308</v>
      </c>
      <c r="AL9" s="7" t="s">
        <v>308</v>
      </c>
      <c r="AM9" s="7" t="s">
        <v>309</v>
      </c>
      <c r="AN9" s="7"/>
    </row>
    <row r="10" ht="12.0" customHeight="1">
      <c r="A10" s="98"/>
      <c r="B10" s="99"/>
      <c r="C10" s="99"/>
      <c r="D10" s="99"/>
      <c r="E10" s="117">
        <v>17.0</v>
      </c>
      <c r="F10" s="130"/>
      <c r="G10" s="101"/>
      <c r="H10" s="29"/>
      <c r="I10" s="57"/>
      <c r="J10" s="103"/>
      <c r="K10" s="7"/>
      <c r="L10" s="122" t="str">
        <f>AG7</f>
        <v> </v>
      </c>
      <c r="N10" s="131"/>
      <c r="O10" s="132"/>
      <c r="P10" s="29"/>
      <c r="Q10" s="29"/>
      <c r="S10" s="133"/>
      <c r="T10" s="7"/>
      <c r="U10" s="7"/>
      <c r="V10" s="7"/>
      <c r="W10" s="7"/>
      <c r="X10" s="57"/>
      <c r="Y10" s="7"/>
      <c r="Z10" s="134"/>
      <c r="AA10" s="106">
        <v>18.0</v>
      </c>
      <c r="AB10" s="99"/>
      <c r="AC10" s="99"/>
      <c r="AD10" s="99"/>
      <c r="AE10" s="105"/>
      <c r="AF10" s="7"/>
      <c r="AG10" s="7" t="str">
        <f>IF(AH6=0,AI6,AH6)</f>
        <v> </v>
      </c>
      <c r="AH10" s="97">
        <f>IF(OR(K$20=A5,K$20=A7)," ",IF(E6=A5,A7,A5))</f>
        <v>1</v>
      </c>
      <c r="AI10" s="135">
        <f>IF(AH10=" ",AH11,AH10)</f>
        <v>1</v>
      </c>
      <c r="AJ10" s="97" t="str">
        <f>IF(OR(K$20=E6,K$20=E10)," ",IF(G8=E6,E10,E6))</f>
        <v> </v>
      </c>
      <c r="AK10" s="135" t="str">
        <f>IF(AJ10=" ",AJ11,AJ10)</f>
        <v> </v>
      </c>
      <c r="AL10" s="7" t="str">
        <f>IF(OR(K$20=G8,K$20=G16)," ",IF(I12=G8,G16,G8))</f>
        <v> </v>
      </c>
      <c r="AM10" s="7" t="str">
        <f>IF(N8=L7,L10,L7)</f>
        <v> </v>
      </c>
      <c r="AN10" s="7"/>
    </row>
    <row r="11" ht="12.0" customHeight="1">
      <c r="A11" s="106">
        <v>49.0</v>
      </c>
      <c r="B11" s="107" t="str">
        <f>IFERROR(VLOOKUP(A11,'пр.взв'!$D$6:$Q$70,2,0),"")</f>
        <v/>
      </c>
      <c r="C11" s="108" t="str">
        <f>IFERROR(VLOOKUP(A11,'пр.взв'!$D$6:$Q$70,5,0),"")</f>
        <v/>
      </c>
      <c r="D11" s="109" t="str">
        <f>IFERROR(VLOOKUP(A11,'пр.взв'!$D$6:$Q$70,8,0),"")</f>
        <v/>
      </c>
      <c r="E11" s="136"/>
      <c r="F11" s="101"/>
      <c r="G11" s="101"/>
      <c r="H11" s="112"/>
      <c r="I11" s="123"/>
      <c r="J11" s="103"/>
      <c r="K11" s="7"/>
      <c r="L11" s="137"/>
      <c r="M11" s="138"/>
      <c r="N11" s="139" t="str">
        <f>AG8</f>
        <v> </v>
      </c>
      <c r="O11" s="140"/>
      <c r="P11" s="29"/>
      <c r="S11" s="29"/>
      <c r="T11" s="7"/>
      <c r="U11" s="7"/>
      <c r="V11" s="7"/>
      <c r="W11" s="7"/>
      <c r="X11" s="57"/>
      <c r="Y11" s="7"/>
      <c r="Z11" s="7"/>
      <c r="AA11" s="141"/>
      <c r="AB11" s="107" t="str">
        <f>IFERROR(VLOOKUP(AE11,'пр.взв'!$D$6:$Q$70,2,0),"")</f>
        <v/>
      </c>
      <c r="AC11" s="108" t="str">
        <f>IFERROR(VLOOKUP(AE11,'пр.взв'!$D$6:$Q$70,5,0),"")</f>
        <v/>
      </c>
      <c r="AD11" s="109" t="str">
        <f>IFERROR(VLOOKUP(AE11,'пр.взв'!$D$6:$Q$70,8,0),"")</f>
        <v/>
      </c>
      <c r="AE11" s="117">
        <v>50.0</v>
      </c>
      <c r="AF11" s="7"/>
      <c r="AG11" s="7" t="str">
        <f>IF(K53=""," ",IF(K53=E39,E43,IF(K53=E43,E39,IF(K53=E47,E51,IF(K53=E51,E47,IF(K53=E55,E59,IF(K53=E59,E55,IF(K53=E63,E67,E63))))))))</f>
        <v> </v>
      </c>
      <c r="AH11" s="97">
        <f>IF(OR(K$20=A9,K$20=A11)," ",IF(E10=A9,A11,A9))</f>
        <v>49</v>
      </c>
      <c r="AI11" s="135">
        <f>IF(OR(AH10=" ",AH11=" "),AH12,AH11)</f>
        <v>49</v>
      </c>
      <c r="AJ11" s="97" t="str">
        <f>IF(OR(K$20=E14,K$20=E18)," ",IF(G16=E14,E18,E14))</f>
        <v> </v>
      </c>
      <c r="AK11" s="135" t="str">
        <f>IF(OR(AJ10=" ",AJ11=" "),AJ12,AJ11)</f>
        <v> </v>
      </c>
      <c r="AL11" s="7" t="str">
        <f>IF(AND(OR(K20=G8,K20=G16),I28=G24),G32,IF(AND(OR(K20=G8,K20=G16),I28=G32),G24,IF(I12=G8,G16,G8)))</f>
        <v/>
      </c>
      <c r="AM11" s="7" t="str">
        <f>IF(N57=L56,L59,L56)</f>
        <v> </v>
      </c>
      <c r="AN11" s="7"/>
    </row>
    <row r="12" ht="12.0" customHeight="1">
      <c r="A12" s="118"/>
      <c r="B12" s="119"/>
      <c r="C12" s="119"/>
      <c r="D12" s="119"/>
      <c r="E12" s="101"/>
      <c r="F12" s="101"/>
      <c r="G12" s="120"/>
      <c r="H12" s="103"/>
      <c r="I12" s="121"/>
      <c r="J12" s="124"/>
      <c r="K12" s="7"/>
      <c r="L12" s="7"/>
      <c r="M12" s="29"/>
      <c r="O12" s="142"/>
      <c r="P12" s="132"/>
      <c r="S12" s="29"/>
      <c r="T12" s="7"/>
      <c r="U12" s="7"/>
      <c r="V12" s="7"/>
      <c r="W12" s="121"/>
      <c r="X12" s="57"/>
      <c r="Y12" s="7"/>
      <c r="Z12" s="7"/>
      <c r="AA12" s="7"/>
      <c r="AB12" s="119"/>
      <c r="AC12" s="119"/>
      <c r="AD12" s="119"/>
      <c r="AE12" s="125"/>
      <c r="AF12" s="7"/>
      <c r="AG12" s="7" t="str">
        <f>IF(K53=""," ",IF(K53=G41,G49,IF(K53=G49,G41,IF(K53=G57,G65,G57))))</f>
        <v> </v>
      </c>
      <c r="AH12" s="97">
        <f>IF(OR(K$20=A13,K$20=A15)," ",IF(E14=A13,A15,A13))</f>
        <v>9</v>
      </c>
      <c r="AI12" s="135">
        <f>IF(OR(AH10=" ",AH11=" ",AH12=" "),AH13,AH12)</f>
        <v>9</v>
      </c>
      <c r="AJ12" s="97" t="str">
        <f>IF(OR(K$20=E22,K$20=E26)," ",IF(G24=E22,E26,E22))</f>
        <v> </v>
      </c>
      <c r="AK12" s="135">
        <f>IF(OR(AJ10=" ",AJ11=" ",AJ12=" "),AJ13,AJ12)</f>
        <v>13</v>
      </c>
      <c r="AL12" s="7"/>
      <c r="AM12" s="7" t="str">
        <f>IF(N15=L14,L17,L14)</f>
        <v> </v>
      </c>
      <c r="AN12" s="7"/>
    </row>
    <row r="13" ht="12.0" customHeight="1">
      <c r="A13" s="91">
        <v>9.0</v>
      </c>
      <c r="B13" s="92" t="str">
        <f>IFERROR(VLOOKUP(A13,'пр.взв'!$D$6:$Q$70,2,0),"")</f>
        <v>СКРЯБИН Станислав</v>
      </c>
      <c r="C13" s="93" t="str">
        <f>IFERROR(VLOOKUP(A13,'пр.взв'!$D$6:$Q$70,5,0),"")</f>
        <v>ЗМС</v>
      </c>
      <c r="D13" s="94" t="str">
        <f>IFERROR(VLOOKUP(A13,'пр.взв'!$D$6:$Q$70,8,0),"")</f>
        <v>Свердловская</v>
      </c>
      <c r="E13" s="7"/>
      <c r="F13" s="7"/>
      <c r="G13" s="101"/>
      <c r="H13" s="143"/>
      <c r="I13" s="126"/>
      <c r="J13" s="7"/>
      <c r="K13" s="57"/>
      <c r="L13" s="7"/>
      <c r="M13" s="29"/>
      <c r="O13" s="139" t="str">
        <f>AG9</f>
        <v> </v>
      </c>
      <c r="P13" s="140"/>
      <c r="S13" s="29"/>
      <c r="T13" s="133"/>
      <c r="U13" s="7"/>
      <c r="V13" s="115"/>
      <c r="W13" s="126"/>
      <c r="X13" s="57"/>
      <c r="Y13" s="7"/>
      <c r="Z13" s="7"/>
      <c r="AA13" s="7"/>
      <c r="AB13" s="92" t="str">
        <f>IFERROR(VLOOKUP(AE13,'пр.взв'!$D$6:$Q$70,2,0),"")</f>
        <v>КАЛИНИН Денис</v>
      </c>
      <c r="AC13" s="93" t="str">
        <f>IFERROR(VLOOKUP(AE13,'пр.взв'!$D$6:$Q$70,5,0),"")</f>
        <v>МС</v>
      </c>
      <c r="AD13" s="94" t="str">
        <f>IFERROR(VLOOKUP(AE13,'пр.взв'!$D$6:$Q$70,8,0),"")</f>
        <v>Москва</v>
      </c>
      <c r="AE13" s="129">
        <v>10.0</v>
      </c>
      <c r="AF13" s="7"/>
      <c r="AG13" s="7" t="str">
        <f>IF(K53=""," ",IF(K53=I46,I61,I46))</f>
        <v> </v>
      </c>
      <c r="AH13" s="97">
        <f>IF(OR(K$20=A17,K$20=A19)," ",IF(E18=A17,A19,A17))</f>
        <v>57</v>
      </c>
      <c r="AI13" s="135">
        <f>IF(OR(AH10=" ",AH11=" ",AH12=" ",AH13=" "),AH14,AH13)</f>
        <v>57</v>
      </c>
      <c r="AJ13" s="97">
        <f>IF(OR(K$20=E30,K$20=E34)," ",IF(G32=E30,E34,E30))</f>
        <v>13</v>
      </c>
      <c r="AK13" s="7"/>
      <c r="AL13" s="7"/>
      <c r="AM13" s="7" t="str">
        <f>IF(N64=L63,L66,L63)</f>
        <v> </v>
      </c>
      <c r="AN13" s="7"/>
    </row>
    <row r="14" ht="12.0" customHeight="1">
      <c r="A14" s="98"/>
      <c r="B14" s="99"/>
      <c r="C14" s="99"/>
      <c r="D14" s="99"/>
      <c r="E14" s="100"/>
      <c r="F14" s="101"/>
      <c r="G14" s="101"/>
      <c r="H14" s="144"/>
      <c r="I14" s="7"/>
      <c r="J14" s="7"/>
      <c r="K14" s="57"/>
      <c r="L14" s="113" t="str">
        <f>AG10</f>
        <v> </v>
      </c>
      <c r="M14" s="114"/>
      <c r="P14" s="145"/>
      <c r="S14" s="29"/>
      <c r="T14" s="133"/>
      <c r="U14" s="7"/>
      <c r="V14" s="57"/>
      <c r="W14" s="7"/>
      <c r="X14" s="57"/>
      <c r="Y14" s="7"/>
      <c r="Z14" s="7"/>
      <c r="AA14" s="104">
        <v>10.0</v>
      </c>
      <c r="AB14" s="99"/>
      <c r="AC14" s="99"/>
      <c r="AD14" s="99"/>
      <c r="AE14" s="105"/>
      <c r="AF14" s="7"/>
      <c r="AG14" s="7" t="str">
        <f>IF(S36="","",IF(S36=U20,U53,U20))</f>
        <v/>
      </c>
      <c r="AH14" s="97">
        <f>IF(OR(K$20=A21,K$20=A23)," ",IF(E22=A21,A23,A21))</f>
        <v>5</v>
      </c>
      <c r="AI14" s="135">
        <f>IF(OR(AH10=" ",AH11=" ",AH12=" ",AH13=" ",AH14=" "),AH15,AH14)</f>
        <v>5</v>
      </c>
      <c r="AJ14" s="46"/>
      <c r="AK14" s="7"/>
      <c r="AL14" s="7"/>
      <c r="AM14" s="7" t="s">
        <v>309</v>
      </c>
      <c r="AN14" s="7"/>
    </row>
    <row r="15" ht="12.0" customHeight="1">
      <c r="A15" s="106">
        <v>41.0</v>
      </c>
      <c r="B15" s="107" t="str">
        <f>IFERROR(VLOOKUP(A15,'пр.взв'!$D$6:$Q$70,2,0),"")</f>
        <v>ЯСТРЕБОВ Семён</v>
      </c>
      <c r="C15" s="108" t="str">
        <f>IFERROR(VLOOKUP(A15,'пр.взв'!$D$6:$Q$70,5,0),"")</f>
        <v>МС</v>
      </c>
      <c r="D15" s="109" t="str">
        <f>IFERROR(VLOOKUP(A15,'пр.взв'!$D$6:$Q$70,8,0),"")</f>
        <v>Ярославская</v>
      </c>
      <c r="E15" s="110"/>
      <c r="F15" s="111"/>
      <c r="G15" s="101"/>
      <c r="H15" s="146"/>
      <c r="I15" s="7"/>
      <c r="J15" s="7"/>
      <c r="K15" s="57"/>
      <c r="L15" s="147"/>
      <c r="M15" s="148"/>
      <c r="N15" s="103"/>
      <c r="P15" s="149"/>
      <c r="Q15" s="132"/>
      <c r="S15" s="103"/>
      <c r="T15" s="133"/>
      <c r="U15" s="7"/>
      <c r="V15" s="57"/>
      <c r="W15" s="7"/>
      <c r="X15" s="57"/>
      <c r="Y15" s="7"/>
      <c r="Z15" s="115"/>
      <c r="AA15" s="150" t="s">
        <v>310</v>
      </c>
      <c r="AB15" s="107" t="str">
        <f>IFERROR(VLOOKUP(AE15,'пр.взв'!$D$6:$Q$70,2,0),"")</f>
        <v>РАХИМЖАНОВ Абубакир</v>
      </c>
      <c r="AC15" s="108" t="str">
        <f>IFERROR(VLOOKUP(AE15,'пр.взв'!$D$6:$Q$70,5,0),"")</f>
        <v>МС</v>
      </c>
      <c r="AD15" s="109" t="str">
        <f>IFERROR(VLOOKUP(AE15,'пр.взв'!$D$6:$Q$70,8,0),"")</f>
        <v>Камчатский</v>
      </c>
      <c r="AE15" s="117">
        <v>42.0</v>
      </c>
      <c r="AF15" s="7"/>
      <c r="AG15" s="7" t="str">
        <f>IF(M32="","",IF(M32=M36,S36,M36))</f>
        <v/>
      </c>
      <c r="AH15" s="97">
        <f>IF(OR(K$20=A25,K$20=A27)," ",IF(E26=A25,A27,A25))</f>
        <v>53</v>
      </c>
      <c r="AI15" s="135">
        <f>IF(OR(AH10=" ",AH11=" ",AH12=" ",AH13=" ",AH14=" ",AH15=" "),AH16,AH15)</f>
        <v>53</v>
      </c>
      <c r="AJ15" s="46"/>
      <c r="AK15" s="7"/>
      <c r="AL15" s="7"/>
      <c r="AM15" s="7" t="str">
        <f>IF(O10=N8,N11,N8)</f>
        <v> </v>
      </c>
      <c r="AN15" s="7"/>
    </row>
    <row r="16" ht="12.0" customHeight="1">
      <c r="A16" s="118"/>
      <c r="B16" s="119"/>
      <c r="C16" s="119"/>
      <c r="D16" s="119"/>
      <c r="E16" s="101"/>
      <c r="F16" s="120"/>
      <c r="G16" s="151"/>
      <c r="H16" s="139"/>
      <c r="I16" s="7"/>
      <c r="J16" s="7"/>
      <c r="K16" s="57"/>
      <c r="L16" s="7"/>
      <c r="M16" s="144"/>
      <c r="N16" s="140"/>
      <c r="P16" s="145"/>
      <c r="Q16" s="140"/>
      <c r="S16" s="29"/>
      <c r="T16" s="7"/>
      <c r="U16" s="7"/>
      <c r="V16" s="57"/>
      <c r="W16" s="7"/>
      <c r="X16" s="134"/>
      <c r="Y16" s="151"/>
      <c r="Z16" s="57"/>
      <c r="AA16" s="7"/>
      <c r="AB16" s="119"/>
      <c r="AC16" s="119"/>
      <c r="AD16" s="119"/>
      <c r="AE16" s="125"/>
      <c r="AF16" s="7"/>
      <c r="AG16" s="7"/>
      <c r="AH16" s="97">
        <f>IF(OR(K$20=A29,K$20=A31)," ",IF(E30=A29,A31,A29))</f>
        <v>45</v>
      </c>
      <c r="AI16" s="135">
        <f>IF(OR(AH10=" ",AH11=" ",AH12=" ",AH13=" ",AH14=" ",AH15=" ",AH16=" "),AH17,AH16)</f>
        <v>45</v>
      </c>
      <c r="AJ16" s="46"/>
      <c r="AK16" s="7"/>
      <c r="AL16" s="7"/>
      <c r="AM16" s="7" t="str">
        <f>IF(O59=N57,N60,N57)</f>
        <v> </v>
      </c>
      <c r="AN16" s="7"/>
    </row>
    <row r="17" ht="12.0" customHeight="1">
      <c r="A17" s="91">
        <v>25.0</v>
      </c>
      <c r="B17" s="92" t="str">
        <f>IFERROR(VLOOKUP(A17,'пр.взв'!$D$6:$Q$70,2,0),"")</f>
        <v>ОГОРЕЛЬЦЕВ Никита</v>
      </c>
      <c r="C17" s="93" t="str">
        <f>IFERROR(VLOOKUP(A17,'пр.взв'!$D$6:$Q$70,5,0),"")</f>
        <v>КМС</v>
      </c>
      <c r="D17" s="94" t="str">
        <f>IFERROR(VLOOKUP(A17,'пр.взв'!$D$6:$Q$70,8,0),"")</f>
        <v>Тюменская</v>
      </c>
      <c r="E17" s="7"/>
      <c r="F17" s="101"/>
      <c r="G17" s="152"/>
      <c r="H17" s="112"/>
      <c r="I17" s="7"/>
      <c r="J17" s="7"/>
      <c r="K17" s="57"/>
      <c r="L17" s="113" t="str">
        <f>AG11</f>
        <v> </v>
      </c>
      <c r="M17" s="114"/>
      <c r="N17" s="131"/>
      <c r="O17" s="132"/>
      <c r="P17" s="145"/>
      <c r="Q17" s="142"/>
      <c r="S17" s="29"/>
      <c r="T17" s="7"/>
      <c r="U17" s="7"/>
      <c r="V17" s="57"/>
      <c r="W17" s="7"/>
      <c r="X17" s="7"/>
      <c r="Y17" s="152"/>
      <c r="Z17" s="57"/>
      <c r="AA17" s="7"/>
      <c r="AB17" s="92" t="str">
        <f>IFERROR(VLOOKUP(AE17,'пр.взв'!$D$6:$Q$70,2,0),"")</f>
        <v>ЛУКАНИН Иван</v>
      </c>
      <c r="AC17" s="93" t="str">
        <f>IFERROR(VLOOKUP(AE17,'пр.взв'!$D$6:$Q$70,5,0),"")</f>
        <v>МС</v>
      </c>
      <c r="AD17" s="94" t="str">
        <f>IFERROR(VLOOKUP(AE17,'пр.взв'!$D$6:$Q$70,8,0),"")</f>
        <v>Свердловская</v>
      </c>
      <c r="AE17" s="96">
        <v>26.0</v>
      </c>
      <c r="AF17" s="7"/>
      <c r="AG17" s="7"/>
      <c r="AH17" s="97">
        <f>IF(OR(K$20=A33,K$20=A35)," ",IF(E34=A33,A35,A33))</f>
        <v>61</v>
      </c>
      <c r="AI17" s="7"/>
      <c r="AJ17" s="46"/>
      <c r="AK17" s="7"/>
      <c r="AL17" s="7"/>
      <c r="AM17" s="7" t="str">
        <f>IF(O17=N15,N18,N15)</f>
        <v> </v>
      </c>
      <c r="AN17" s="7"/>
    </row>
    <row r="18" ht="12.0" customHeight="1">
      <c r="A18" s="98"/>
      <c r="B18" s="99"/>
      <c r="C18" s="99"/>
      <c r="D18" s="99"/>
      <c r="E18" s="117">
        <v>25.0</v>
      </c>
      <c r="F18" s="130"/>
      <c r="G18" s="101"/>
      <c r="H18" s="29"/>
      <c r="I18" s="7"/>
      <c r="J18" s="7"/>
      <c r="K18" s="57"/>
      <c r="L18" s="7"/>
      <c r="M18" s="29"/>
      <c r="N18" s="139" t="str">
        <f>AG12</f>
        <v> </v>
      </c>
      <c r="O18" s="140"/>
      <c r="P18" s="145"/>
      <c r="Q18" s="142"/>
      <c r="R18" s="153"/>
      <c r="S18" s="29"/>
      <c r="T18" s="7"/>
      <c r="U18" s="7"/>
      <c r="V18" s="57"/>
      <c r="W18" s="7"/>
      <c r="X18" s="7"/>
      <c r="Y18" s="7"/>
      <c r="Z18" s="134"/>
      <c r="AA18" s="106">
        <v>26.0</v>
      </c>
      <c r="AB18" s="99"/>
      <c r="AC18" s="99"/>
      <c r="AD18" s="99"/>
      <c r="AE18" s="105"/>
      <c r="AF18" s="7"/>
      <c r="AG18" s="7"/>
      <c r="AH18" s="46"/>
      <c r="AI18" s="7" t="s">
        <v>311</v>
      </c>
      <c r="AJ18" s="46"/>
      <c r="AK18" s="7" t="s">
        <v>311</v>
      </c>
      <c r="AL18" s="7" t="s">
        <v>311</v>
      </c>
      <c r="AM18" s="7" t="str">
        <f>IF(O66=N64,N67,N64)</f>
        <v> </v>
      </c>
      <c r="AN18" s="7"/>
      <c r="AO18" s="7"/>
    </row>
    <row r="19" ht="12.0" customHeight="1">
      <c r="A19" s="106">
        <v>57.0</v>
      </c>
      <c r="B19" s="107" t="str">
        <f>IFERROR(VLOOKUP(A19,'пр.взв'!$D$6:$Q$70,2,0),"")</f>
        <v/>
      </c>
      <c r="C19" s="108" t="str">
        <f>IFERROR(VLOOKUP(A19,'пр.взв'!$D$6:$Q$70,5,0),"")</f>
        <v/>
      </c>
      <c r="D19" s="109" t="str">
        <f>IFERROR(VLOOKUP(A19,'пр.взв'!$D$6:$Q$70,8,0),"")</f>
        <v/>
      </c>
      <c r="E19" s="136"/>
      <c r="F19" s="101"/>
      <c r="G19" s="101"/>
      <c r="H19" s="112"/>
      <c r="I19" s="7"/>
      <c r="J19" s="7"/>
      <c r="K19" s="57"/>
      <c r="L19" s="7"/>
      <c r="M19" s="29"/>
      <c r="O19" s="142"/>
      <c r="P19" s="154"/>
      <c r="Q19" s="142"/>
      <c r="R19" s="155"/>
      <c r="S19" s="29"/>
      <c r="T19" s="7"/>
      <c r="U19" s="7"/>
      <c r="V19" s="57"/>
      <c r="W19" s="7"/>
      <c r="X19" s="7"/>
      <c r="Y19" s="7"/>
      <c r="Z19" s="7"/>
      <c r="AA19" s="141"/>
      <c r="AB19" s="107" t="str">
        <f>IFERROR(VLOOKUP(AE19,'пр.взв'!$D$6:$Q$70,2,0),"")</f>
        <v/>
      </c>
      <c r="AC19" s="108" t="str">
        <f>IFERROR(VLOOKUP(AE19,'пр.взв'!$D$6:$Q$70,5,0),"")</f>
        <v/>
      </c>
      <c r="AD19" s="109" t="str">
        <f>IFERROR(VLOOKUP(AE19,'пр.взв'!$D$6:$Q$70,8,0),"")</f>
        <v/>
      </c>
      <c r="AE19" s="117">
        <v>58.0</v>
      </c>
      <c r="AF19" s="7"/>
      <c r="AG19" s="7"/>
      <c r="AH19" s="97">
        <f>IF(OR(K$53=A38,K$53=A40)," ",IF(E39=A38,A40,A38))</f>
        <v>3</v>
      </c>
      <c r="AI19" s="135">
        <f>IF(AH19=" ",AH20,AH19)</f>
        <v>3</v>
      </c>
      <c r="AJ19" s="97" t="str">
        <f>IF(OR(K$53=E39,K$53=E43)," ",IF(G41=E39,E43,E39))</f>
        <v> </v>
      </c>
      <c r="AK19" s="135">
        <f>IF(AJ19=" ",AJ20,AJ19)</f>
        <v>11</v>
      </c>
      <c r="AL19" s="7"/>
      <c r="AM19" s="7" t="s">
        <v>309</v>
      </c>
      <c r="AN19" s="7"/>
    </row>
    <row r="20" ht="12.0" customHeight="1">
      <c r="A20" s="118"/>
      <c r="B20" s="119"/>
      <c r="C20" s="119"/>
      <c r="D20" s="119"/>
      <c r="E20" s="101"/>
      <c r="F20" s="101"/>
      <c r="G20" s="101"/>
      <c r="H20" s="29"/>
      <c r="I20" s="7"/>
      <c r="J20" s="7"/>
      <c r="K20" s="121"/>
      <c r="L20" s="124"/>
      <c r="M20" s="103"/>
      <c r="O20" s="139" t="str">
        <f>AG13</f>
        <v> </v>
      </c>
      <c r="P20" s="156"/>
      <c r="Q20" s="142"/>
      <c r="S20" s="29"/>
      <c r="T20" s="124"/>
      <c r="U20" s="121"/>
      <c r="V20" s="57"/>
      <c r="W20" s="7"/>
      <c r="X20" s="7"/>
      <c r="Y20" s="7"/>
      <c r="Z20" s="7"/>
      <c r="AA20" s="7"/>
      <c r="AB20" s="119"/>
      <c r="AC20" s="119"/>
      <c r="AD20" s="119"/>
      <c r="AE20" s="125"/>
      <c r="AF20" s="7"/>
      <c r="AG20" s="7"/>
      <c r="AH20" s="97">
        <f>IF(OR(K$53=A42,K$53=A44)," ",IF(E43=A42,A44,A42))</f>
        <v>51</v>
      </c>
      <c r="AI20" s="135">
        <f>IF(OR(AH18=" ",AH19=" ",AH20=" "),AH21,AH20)</f>
        <v>51</v>
      </c>
      <c r="AJ20" s="97">
        <f>IF(OR(K$53=E47,K$53=E51)," ",IF(G49=E47,E51,E47))</f>
        <v>11</v>
      </c>
      <c r="AK20" s="135" t="str">
        <f>IF(OR(AJ18=" ",AJ19=" ",AJ20=" "),AJ21,AJ20)</f>
        <v> </v>
      </c>
      <c r="AL20" s="7" t="str">
        <f>IF(AND(OR(K53=G41,K53=G49),I61=G57),G65,IF(AND(OR(K53=G41,K53=G49),I61=G65),G57,IF(I46=G41,G49,G41)))</f>
        <v/>
      </c>
      <c r="AM20" s="7" t="str">
        <f>IF(P12=O10,O13,O10)</f>
        <v> </v>
      </c>
      <c r="AN20" s="7"/>
    </row>
    <row r="21" ht="12.0" customHeight="1">
      <c r="A21" s="91">
        <v>5.0</v>
      </c>
      <c r="B21" s="92" t="str">
        <f>IFERROR(VLOOKUP(A21,'пр.взв'!$D$6:$Q$70,2,0),"")</f>
        <v>ХАКУЙ Амир</v>
      </c>
      <c r="C21" s="93" t="str">
        <f>IFERROR(VLOOKUP(A21,'пр.взв'!$D$6:$Q$70,5,0),"")</f>
        <v>КМС</v>
      </c>
      <c r="D21" s="94" t="str">
        <f>IFERROR(VLOOKUP(A21,'пр.взв'!$D$6:$Q$70,8,0),"")</f>
        <v>Р.Адыгея</v>
      </c>
      <c r="E21" s="7"/>
      <c r="F21" s="7"/>
      <c r="G21" s="85"/>
      <c r="H21" s="85"/>
      <c r="I21" s="103"/>
      <c r="J21" s="103"/>
      <c r="K21" s="126"/>
      <c r="L21" s="157"/>
      <c r="M21" s="7"/>
      <c r="N21" s="7"/>
      <c r="P21" s="7"/>
      <c r="Q21" s="139"/>
      <c r="R21" s="143"/>
      <c r="S21" s="7"/>
      <c r="T21" s="57"/>
      <c r="U21" s="126"/>
      <c r="V21" s="57"/>
      <c r="W21" s="7"/>
      <c r="X21" s="7"/>
      <c r="Y21" s="7"/>
      <c r="Z21" s="7"/>
      <c r="AA21" s="7"/>
      <c r="AB21" s="92" t="str">
        <f>IFERROR(VLOOKUP(AE21,'пр.взв'!$D$6:$Q$70,2,0),"")</f>
        <v>КЛИННИКОВ Никита</v>
      </c>
      <c r="AC21" s="93" t="str">
        <f>IFERROR(VLOOKUP(AE21,'пр.взв'!$D$6:$Q$70,5,0),"")</f>
        <v>КМС</v>
      </c>
      <c r="AD21" s="94" t="str">
        <f>IFERROR(VLOOKUP(AE21,'пр.взв'!$D$6:$Q$70,8,0),"")</f>
        <v>Красноярский</v>
      </c>
      <c r="AE21" s="129">
        <v>6.0</v>
      </c>
      <c r="AF21" s="7"/>
      <c r="AG21" s="7"/>
      <c r="AH21" s="97">
        <f>IF(OR(K$53=A46,K$53=A48)," ",IF(E47=A46,A48,A46))</f>
        <v>43</v>
      </c>
      <c r="AI21" s="135">
        <f>IF(OR(AH18=" ",AH19=" ",AH20=" ",AH21=" "),AH22,AH21)</f>
        <v>43</v>
      </c>
      <c r="AJ21" s="97" t="str">
        <f>IF(OR(K$53=E55,K$53=E59)," ",IF(G57=E55,E59,E55))</f>
        <v> </v>
      </c>
      <c r="AK21" s="135">
        <f>IF(OR(AJ18=" ",AJ19=" ",AJ20=" ",AJ21=" "),AJ22,AJ21)</f>
        <v>15</v>
      </c>
      <c r="AL21" s="7"/>
      <c r="AM21" s="7" t="str">
        <f>IF(P61=O59,O62,O59)</f>
        <v> </v>
      </c>
      <c r="AN21" s="7"/>
    </row>
    <row r="22" ht="12.0" customHeight="1">
      <c r="A22" s="98"/>
      <c r="B22" s="99"/>
      <c r="C22" s="99"/>
      <c r="D22" s="99"/>
      <c r="E22" s="100"/>
      <c r="F22" s="101"/>
      <c r="G22" s="102"/>
      <c r="H22" s="29"/>
      <c r="I22" s="143"/>
      <c r="J22" s="103"/>
      <c r="K22" s="158"/>
      <c r="L22" s="157"/>
      <c r="M22" s="7"/>
      <c r="N22" s="7"/>
      <c r="O22" s="7"/>
      <c r="P22" s="7"/>
      <c r="Q22" s="7"/>
      <c r="R22" s="133"/>
      <c r="S22" s="7"/>
      <c r="T22" s="57"/>
      <c r="U22" s="142"/>
      <c r="V22" s="57"/>
      <c r="W22" s="7"/>
      <c r="X22" s="7"/>
      <c r="Y22" s="7"/>
      <c r="Z22" s="7"/>
      <c r="AA22" s="104"/>
      <c r="AB22" s="99"/>
      <c r="AC22" s="99"/>
      <c r="AD22" s="99"/>
      <c r="AE22" s="105"/>
      <c r="AF22" s="7"/>
      <c r="AG22" s="7"/>
      <c r="AH22" s="97">
        <f>IF(OR(K$53=A50,K$53=A52)," ",IF(E51=A50,A52,A50))</f>
        <v>59</v>
      </c>
      <c r="AI22" s="135">
        <f>IF(OR(AH18=" ",AH19=" ",AH20=" ",AH21=" ",AH22=" "),AH23,AH22)</f>
        <v>59</v>
      </c>
      <c r="AJ22" s="97">
        <f>IF(OR(K$53=E63,K$53=E67)," ",IF(G65=E63,E67,E63))</f>
        <v>15</v>
      </c>
      <c r="AK22" s="7"/>
      <c r="AL22" s="7"/>
      <c r="AM22" s="7" t="str">
        <f>IF(P19=O17,O20,O17)</f>
        <v> </v>
      </c>
      <c r="AN22" s="7"/>
    </row>
    <row r="23" ht="12.0" customHeight="1">
      <c r="A23" s="106">
        <v>37.0</v>
      </c>
      <c r="B23" s="107" t="str">
        <f>IFERROR(VLOOKUP(A23,'пр.взв'!$D$6:$Q$70,2,0),"")</f>
        <v>СУХОПАРОВ Егор</v>
      </c>
      <c r="C23" s="108" t="str">
        <f>IFERROR(VLOOKUP(A23,'пр.взв'!$D$6:$Q$70,5,0),"")</f>
        <v>МСМК</v>
      </c>
      <c r="D23" s="109" t="str">
        <f>IFERROR(VLOOKUP(A23,'пр.взв'!$D$6:$Q$70,8,0),"")</f>
        <v>Москва</v>
      </c>
      <c r="E23" s="110"/>
      <c r="F23" s="111"/>
      <c r="G23" s="101"/>
      <c r="H23" s="112"/>
      <c r="I23" s="103"/>
      <c r="J23" s="143"/>
      <c r="K23" s="57"/>
      <c r="L23" s="157"/>
      <c r="M23" s="7"/>
      <c r="N23" s="7"/>
      <c r="O23" s="7"/>
      <c r="P23" s="7"/>
      <c r="Q23" s="7"/>
      <c r="R23" s="7"/>
      <c r="S23" s="7"/>
      <c r="T23" s="57"/>
      <c r="U23" s="142"/>
      <c r="V23" s="57"/>
      <c r="W23" s="7"/>
      <c r="X23" s="7"/>
      <c r="Y23" s="7"/>
      <c r="Z23" s="115"/>
      <c r="AA23" s="116"/>
      <c r="AB23" s="107" t="str">
        <f>IFERROR(VLOOKUP(AE23,'пр.взв'!$D$6:$Q$70,2,0),"")</f>
        <v>КРИВЫХ Артём</v>
      </c>
      <c r="AC23" s="108" t="str">
        <f>IFERROR(VLOOKUP(AE23,'пр.взв'!$D$6:$Q$70,5,0),"")</f>
        <v>МС</v>
      </c>
      <c r="AD23" s="109" t="str">
        <f>IFERROR(VLOOKUP(AE23,'пр.взв'!$D$6:$Q$70,8,0),"")</f>
        <v>Свердловская</v>
      </c>
      <c r="AE23" s="117">
        <v>38.0</v>
      </c>
      <c r="AF23" s="7"/>
      <c r="AG23" s="7"/>
      <c r="AH23" s="97">
        <f>IF(OR(K$53=A54,K$53=A56)," ",IF(E55=A54,A56,A54))</f>
        <v>7</v>
      </c>
      <c r="AI23" s="135">
        <f>IF(OR(AH18=" ",AH19=" ",AH20=" ",AH21=" ",AH22=" ",AH23=" "),AH24,AH23)</f>
        <v>7</v>
      </c>
      <c r="AJ23" s="46"/>
      <c r="AK23" s="7"/>
      <c r="AL23" s="7"/>
      <c r="AM23" s="7" t="str">
        <f>IF(P68=O66,O69,O66)</f>
        <v> </v>
      </c>
      <c r="AN23" s="7"/>
    </row>
    <row r="24" ht="12.0" customHeight="1">
      <c r="A24" s="118"/>
      <c r="B24" s="119"/>
      <c r="C24" s="119"/>
      <c r="D24" s="119"/>
      <c r="E24" s="101"/>
      <c r="F24" s="120"/>
      <c r="G24" s="121"/>
      <c r="H24" s="103"/>
      <c r="I24" s="143"/>
      <c r="J24" s="103"/>
      <c r="K24" s="57"/>
      <c r="L24" s="7"/>
      <c r="M24" s="57"/>
      <c r="N24" s="7"/>
      <c r="O24" s="7"/>
      <c r="P24" s="7"/>
      <c r="Q24" s="7"/>
      <c r="R24" s="7"/>
      <c r="S24" s="101"/>
      <c r="T24" s="57"/>
      <c r="U24" s="7"/>
      <c r="V24" s="57"/>
      <c r="W24" s="7"/>
      <c r="X24" s="7"/>
      <c r="Y24" s="121"/>
      <c r="Z24" s="57"/>
      <c r="AA24" s="7"/>
      <c r="AB24" s="119"/>
      <c r="AC24" s="119"/>
      <c r="AD24" s="119"/>
      <c r="AE24" s="125"/>
      <c r="AF24" s="7"/>
      <c r="AG24" s="7"/>
      <c r="AH24" s="97">
        <f>IF(OR(K$53=A58,K$53=A60)," ",IF(E59=A58,A60,A58))</f>
        <v>55</v>
      </c>
      <c r="AI24" s="135">
        <f>IF(OR(AH18=" ",AH19=" ",AH20=" ",AH21=" ",AH22=" ",AH23=" ",AH24=" "),AH25,AH24)</f>
        <v>55</v>
      </c>
      <c r="AJ24" s="46"/>
      <c r="AK24" s="7"/>
      <c r="AL24" s="7"/>
      <c r="AM24" s="7" t="s">
        <v>309</v>
      </c>
      <c r="AN24" s="7"/>
    </row>
    <row r="25" ht="12.0" customHeight="1">
      <c r="A25" s="91">
        <v>21.0</v>
      </c>
      <c r="B25" s="92" t="str">
        <f>IFERROR(VLOOKUP(A25,'пр.взв'!$D$6:$Q$70,2,0),"")</f>
        <v>КОРЮКИН Кирилл</v>
      </c>
      <c r="C25" s="93" t="str">
        <f>IFERROR(VLOOKUP(A25,'пр.взв'!$D$6:$Q$70,5,0),"")</f>
        <v>МС</v>
      </c>
      <c r="D25" s="94" t="str">
        <f>IFERROR(VLOOKUP(A25,'пр.взв'!$D$6:$Q$70,8,0),"")</f>
        <v>Свердловская</v>
      </c>
      <c r="E25" s="7"/>
      <c r="F25" s="101"/>
      <c r="G25" s="126"/>
      <c r="H25" s="159"/>
      <c r="I25" s="103"/>
      <c r="J25" s="103"/>
      <c r="K25" s="158"/>
      <c r="L25" s="7"/>
      <c r="M25" s="57"/>
      <c r="N25" s="7"/>
      <c r="O25" s="143"/>
      <c r="P25" s="103"/>
      <c r="Q25" s="103"/>
      <c r="R25" s="133"/>
      <c r="S25" s="7"/>
      <c r="T25" s="57"/>
      <c r="U25" s="7"/>
      <c r="V25" s="57"/>
      <c r="W25" s="7"/>
      <c r="X25" s="115"/>
      <c r="Y25" s="126"/>
      <c r="Z25" s="57"/>
      <c r="AA25" s="7"/>
      <c r="AB25" s="92" t="str">
        <f>IFERROR(VLOOKUP(AE25,'пр.взв'!$D$6:$Q$70,2,0),"")</f>
        <v>АСХАБОВ Сулиман</v>
      </c>
      <c r="AC25" s="93" t="str">
        <f>IFERROR(VLOOKUP(AE25,'пр.взв'!$D$6:$Q$70,5,0),"")</f>
        <v>МС</v>
      </c>
      <c r="AD25" s="94" t="str">
        <f>IFERROR(VLOOKUP(AE25,'пр.взв'!$D$6:$Q$70,8,0),"")</f>
        <v>Пермский</v>
      </c>
      <c r="AE25" s="129">
        <v>22.0</v>
      </c>
      <c r="AF25" s="7"/>
      <c r="AG25" s="7"/>
      <c r="AH25" s="97">
        <f>IF(OR(K$53=A62,K$53=A64)," ",IF(E63=A62,A64,A62))</f>
        <v>47</v>
      </c>
      <c r="AI25" s="135">
        <f>IF(OR(AH18=" ",AH19=" ",AH20=" ",AH21=" ",AH22=" ",AH23=" ",AH24=" ",AH25=" "),AH26,AH25)</f>
        <v>47</v>
      </c>
      <c r="AJ25" s="46"/>
      <c r="AK25" s="7"/>
      <c r="AL25" s="7"/>
      <c r="AM25" s="7" t="str">
        <f>IF('пр.хода'!Q15='пр.хода'!P12,'пр.хода'!P19,'пр.хода'!P12)</f>
        <v/>
      </c>
      <c r="AN25" s="7"/>
    </row>
    <row r="26" ht="12.0" customHeight="1">
      <c r="A26" s="98"/>
      <c r="B26" s="99"/>
      <c r="C26" s="99"/>
      <c r="D26" s="99"/>
      <c r="E26" s="117">
        <v>21.0</v>
      </c>
      <c r="F26" s="130"/>
      <c r="G26" s="101"/>
      <c r="H26" s="145"/>
      <c r="I26" s="103"/>
      <c r="J26" s="103"/>
      <c r="K26" s="57"/>
      <c r="L26" s="7"/>
      <c r="M26" s="57"/>
      <c r="N26" s="7"/>
      <c r="O26" s="7"/>
      <c r="P26" s="85" t="s">
        <v>312</v>
      </c>
      <c r="Q26" s="7"/>
      <c r="R26" s="7"/>
      <c r="S26" s="7"/>
      <c r="T26" s="57"/>
      <c r="U26" s="7"/>
      <c r="V26" s="57"/>
      <c r="W26" s="7"/>
      <c r="X26" s="57"/>
      <c r="Y26" s="7"/>
      <c r="Z26" s="134"/>
      <c r="AA26" s="106">
        <v>22.0</v>
      </c>
      <c r="AB26" s="99"/>
      <c r="AC26" s="99"/>
      <c r="AD26" s="99"/>
      <c r="AE26" s="105"/>
      <c r="AF26" s="7"/>
      <c r="AG26" s="7"/>
      <c r="AH26" s="97">
        <f>IF(OR(K$53=A66,K$53=A68)," ",IF(E67=A66,A68,A66))</f>
        <v>63</v>
      </c>
      <c r="AI26" s="7"/>
      <c r="AJ26" s="46"/>
      <c r="AK26" s="7"/>
      <c r="AL26" s="7"/>
      <c r="AM26" s="7" t="str">
        <f>IF('пр.хода'!Q64='пр.хода'!P61,'пр.хода'!P68,'пр.хода'!P61)</f>
        <v/>
      </c>
      <c r="AN26" s="7"/>
    </row>
    <row r="27" ht="12.0" customHeight="1">
      <c r="A27" s="106">
        <v>53.0</v>
      </c>
      <c r="B27" s="107" t="str">
        <f>IFERROR(VLOOKUP(A27,'пр.взв'!$D$6:$Q$70,2,0),"")</f>
        <v/>
      </c>
      <c r="C27" s="108" t="str">
        <f>IFERROR(VLOOKUP(A27,'пр.взв'!$D$6:$Q$70,5,0),"")</f>
        <v/>
      </c>
      <c r="D27" s="109" t="str">
        <f>IFERROR(VLOOKUP(A27,'пр.взв'!$D$6:$Q$70,8,0),"")</f>
        <v/>
      </c>
      <c r="E27" s="136"/>
      <c r="F27" s="101"/>
      <c r="G27" s="101"/>
      <c r="H27" s="146"/>
      <c r="I27" s="103"/>
      <c r="J27" s="143"/>
      <c r="K27" s="57"/>
      <c r="L27" s="7"/>
      <c r="M27" s="57"/>
      <c r="N27" s="160" t="str">
        <f>IFERROR(VLOOKUP(R18,'пр.взв'!$D$6:$Q$70,2,0),"")</f>
        <v/>
      </c>
      <c r="O27" s="161"/>
      <c r="P27" s="161"/>
      <c r="Q27" s="161"/>
      <c r="R27" s="162"/>
      <c r="S27" s="7"/>
      <c r="T27" s="57"/>
      <c r="U27" s="7"/>
      <c r="V27" s="57"/>
      <c r="W27" s="7"/>
      <c r="X27" s="57"/>
      <c r="Y27" s="7"/>
      <c r="Z27" s="7"/>
      <c r="AA27" s="141"/>
      <c r="AB27" s="107" t="str">
        <f>IFERROR(VLOOKUP(AE27,'пр.взв'!$D$6:$Q$70,2,0),"")</f>
        <v/>
      </c>
      <c r="AC27" s="108" t="str">
        <f>IFERROR(VLOOKUP(AE27,'пр.взв'!$D$6:$Q$70,5,0),"")</f>
        <v/>
      </c>
      <c r="AD27" s="109" t="str">
        <f>IFERROR(VLOOKUP(AE27,'пр.взв'!$D$6:$Q$70,8,0),"")</f>
        <v/>
      </c>
      <c r="AE27" s="117">
        <v>54.0</v>
      </c>
      <c r="AF27" s="7"/>
      <c r="AG27" s="7"/>
      <c r="AH27" s="46"/>
      <c r="AI27" s="7" t="s">
        <v>313</v>
      </c>
      <c r="AJ27" s="46"/>
      <c r="AK27" s="7" t="s">
        <v>313</v>
      </c>
      <c r="AL27" s="7" t="s">
        <v>313</v>
      </c>
      <c r="AM27" s="7" t="s">
        <v>309</v>
      </c>
      <c r="AN27" s="124"/>
    </row>
    <row r="28" ht="12.0" customHeight="1">
      <c r="A28" s="118"/>
      <c r="B28" s="119"/>
      <c r="C28" s="119"/>
      <c r="D28" s="119"/>
      <c r="E28" s="101"/>
      <c r="F28" s="101"/>
      <c r="G28" s="120"/>
      <c r="H28" s="103"/>
      <c r="I28" s="151"/>
      <c r="J28" s="163"/>
      <c r="K28" s="57"/>
      <c r="L28" s="7"/>
      <c r="M28" s="57"/>
      <c r="N28" s="164"/>
      <c r="O28" s="165"/>
      <c r="P28" s="165"/>
      <c r="Q28" s="165"/>
      <c r="R28" s="166"/>
      <c r="S28" s="7"/>
      <c r="T28" s="57"/>
      <c r="U28" s="7"/>
      <c r="V28" s="134"/>
      <c r="W28" s="151"/>
      <c r="X28" s="57"/>
      <c r="Y28" s="7"/>
      <c r="Z28" s="7"/>
      <c r="AA28" s="7"/>
      <c r="AB28" s="119"/>
      <c r="AC28" s="119"/>
      <c r="AD28" s="119"/>
      <c r="AE28" s="125"/>
      <c r="AF28" s="7"/>
      <c r="AG28" s="7"/>
      <c r="AH28" s="97">
        <f>IF(OR(U$20=AE5,U$20=AE7)," ",IF(AA6=AE5,AE7,AE5))</f>
        <v>2</v>
      </c>
      <c r="AI28" s="135">
        <f>IF(AH28=" ",AH29,AH28)</f>
        <v>2</v>
      </c>
      <c r="AJ28" s="97" t="str">
        <f>IF(OR(U$20=AA6,U$20=AA10)," ",IF(Y8=AA6,AA10,AA6))</f>
        <v> </v>
      </c>
      <c r="AK28" s="135">
        <f>IF(AJ28=" ",AJ29,AJ28)</f>
        <v>10</v>
      </c>
      <c r="AL28" s="7"/>
      <c r="AM28" s="7" t="str">
        <f>IF('пр.хода'!R18='пр.хода'!Q15,'пр.хода'!Q21,'пр.хода'!Q15)</f>
        <v/>
      </c>
      <c r="AN28" s="7"/>
    </row>
    <row r="29" ht="12.0" customHeight="1">
      <c r="A29" s="91">
        <v>13.0</v>
      </c>
      <c r="B29" s="92" t="str">
        <f>IFERROR(VLOOKUP(A29,'пр.взв'!$D$6:$Q$70,2,0),"")</f>
        <v>КУШХОВ Джамбулат</v>
      </c>
      <c r="C29" s="93" t="str">
        <f>IFERROR(VLOOKUP(A29,'пр.взв'!$D$6:$Q$70,5,0),"")</f>
        <v>МС</v>
      </c>
      <c r="D29" s="94" t="str">
        <f>IFERROR(VLOOKUP(A29,'пр.взв'!$D$6:$Q$70,8,0),"")</f>
        <v>Санкт-Петербург</v>
      </c>
      <c r="E29" s="7"/>
      <c r="F29" s="7"/>
      <c r="G29" s="101"/>
      <c r="H29" s="143"/>
      <c r="I29" s="152"/>
      <c r="J29" s="103"/>
      <c r="K29" s="7"/>
      <c r="L29" s="7"/>
      <c r="M29" s="57"/>
      <c r="N29" s="103"/>
      <c r="O29" s="7"/>
      <c r="P29" s="167"/>
      <c r="Q29" s="103"/>
      <c r="R29" s="133"/>
      <c r="S29" s="7"/>
      <c r="T29" s="57"/>
      <c r="U29" s="7"/>
      <c r="V29" s="7"/>
      <c r="W29" s="152"/>
      <c r="X29" s="57"/>
      <c r="Y29" s="7"/>
      <c r="Z29" s="7"/>
      <c r="AA29" s="7"/>
      <c r="AB29" s="92" t="str">
        <f>IFERROR(VLOOKUP(AE29,'пр.взв'!$D$6:$Q$70,2,0),"")</f>
        <v>СОНИКОВ Дмитрий</v>
      </c>
      <c r="AC29" s="93" t="str">
        <f>IFERROR(VLOOKUP(AE29,'пр.взв'!$D$6:$Q$70,5,0),"")</f>
        <v>МС</v>
      </c>
      <c r="AD29" s="94" t="str">
        <f>IFERROR(VLOOKUP(AE29,'пр.взв'!$D$6:$Q$70,8,0),"")</f>
        <v>Рязанская</v>
      </c>
      <c r="AE29" s="129">
        <v>14.0</v>
      </c>
      <c r="AF29" s="7"/>
      <c r="AG29" s="7"/>
      <c r="AH29" s="97">
        <f>IF(OR(U$20=AE9,U$20=AE11)," ",IF(AA10=AE9,AE11,AE9))</f>
        <v>50</v>
      </c>
      <c r="AI29" s="135">
        <f>IF(OR(AH28=" ",AH29=" "),AH30,AH29)</f>
        <v>50</v>
      </c>
      <c r="AJ29" s="97">
        <f>IF(OR(U$20=AA14,U$20=AA18)," ",IF(Y16=AA14,AA18,AA14))</f>
        <v>10</v>
      </c>
      <c r="AK29" s="135" t="str">
        <f>IF(OR(AJ28=" ",AJ29=" "),AJ30,AJ29)</f>
        <v> </v>
      </c>
      <c r="AL29" s="7" t="str">
        <f>IF(AND(OR(U20=Y8,U20=Y16),W28=Y24),Y32,IF(AND(OR(U20=Y8,U20=Y16),W28=Y32),Y24,IF(W12=Y8,Y16,Y8)))</f>
        <v/>
      </c>
      <c r="AM29" s="7" t="str">
        <f>IF('пр.хода'!R67='пр.хода'!Q64,'пр.хода'!Q69,'пр.хода'!Q64)</f>
        <v/>
      </c>
      <c r="AN29" s="7"/>
    </row>
    <row r="30" ht="12.0" customHeight="1">
      <c r="A30" s="98"/>
      <c r="B30" s="99"/>
      <c r="C30" s="99"/>
      <c r="D30" s="99"/>
      <c r="E30" s="100">
        <v>13.0</v>
      </c>
      <c r="F30" s="101"/>
      <c r="G30" s="101"/>
      <c r="H30" s="144"/>
      <c r="I30" s="7"/>
      <c r="J30" s="7"/>
      <c r="K30" s="7"/>
      <c r="L30" s="7"/>
      <c r="M30" s="57"/>
      <c r="N30" s="7"/>
      <c r="O30" s="7"/>
      <c r="P30" s="143"/>
      <c r="Q30" s="103"/>
      <c r="R30" s="133"/>
      <c r="S30" s="7"/>
      <c r="T30" s="57"/>
      <c r="U30" s="7"/>
      <c r="V30" s="7"/>
      <c r="W30" s="7"/>
      <c r="X30" s="57"/>
      <c r="Y30" s="7"/>
      <c r="Z30" s="7"/>
      <c r="AA30" s="104">
        <v>14.0</v>
      </c>
      <c r="AB30" s="99"/>
      <c r="AC30" s="99"/>
      <c r="AD30" s="99"/>
      <c r="AE30" s="105"/>
      <c r="AF30" s="7"/>
      <c r="AG30" s="7"/>
      <c r="AH30" s="97">
        <f>IF(OR(U$20=AE13,U$20=AE15)," ",IF(AA14=AE13,AE15,AE13))</f>
        <v>42</v>
      </c>
      <c r="AI30" s="135">
        <f>IF(OR(AH28=" ",AH29=" ",AH30=" "),AH31,AH30)</f>
        <v>42</v>
      </c>
      <c r="AJ30" s="97" t="str">
        <f>IF(OR(U$20=AA22,U$20=AA26)," ",IF(Y24=AA22,AA26,AA22))</f>
        <v> </v>
      </c>
      <c r="AK30" s="135">
        <f>IF(OR(AJ28=" ",AJ29=" ",AJ30=" "),AJ31,AJ30)</f>
        <v>14</v>
      </c>
      <c r="AL30" s="7"/>
      <c r="AM30" s="7"/>
      <c r="AN30" s="7"/>
    </row>
    <row r="31" ht="12.0" customHeight="1">
      <c r="A31" s="106">
        <v>45.0</v>
      </c>
      <c r="B31" s="107" t="str">
        <f>IFERROR(VLOOKUP(A31,'пр.взв'!$D$6:$Q$70,2,0),"")</f>
        <v/>
      </c>
      <c r="C31" s="108" t="str">
        <f>IFERROR(VLOOKUP(A31,'пр.взв'!$D$6:$Q$70,5,0),"")</f>
        <v/>
      </c>
      <c r="D31" s="109" t="str">
        <f>IFERROR(VLOOKUP(A31,'пр.взв'!$D$6:$Q$70,8,0),"")</f>
        <v/>
      </c>
      <c r="E31" s="110"/>
      <c r="F31" s="111"/>
      <c r="G31" s="101"/>
      <c r="H31" s="146"/>
      <c r="I31" s="7"/>
      <c r="J31" s="7"/>
      <c r="K31" s="7"/>
      <c r="L31" s="7"/>
      <c r="M31" s="57"/>
      <c r="N31" s="7"/>
      <c r="O31" s="7"/>
      <c r="P31" s="85" t="s">
        <v>314</v>
      </c>
      <c r="Q31" s="7"/>
      <c r="R31" s="7"/>
      <c r="S31" s="7"/>
      <c r="T31" s="57"/>
      <c r="U31" s="7"/>
      <c r="V31" s="7"/>
      <c r="W31" s="7"/>
      <c r="X31" s="57"/>
      <c r="Y31" s="7"/>
      <c r="Z31" s="115"/>
      <c r="AA31" s="116"/>
      <c r="AB31" s="107" t="str">
        <f>IFERROR(VLOOKUP(AE31,'пр.взв'!$D$6:$Q$70,2,0),"")</f>
        <v/>
      </c>
      <c r="AC31" s="108" t="str">
        <f>IFERROR(VLOOKUP(AE31,'пр.взв'!$D$6:$Q$70,5,0),"")</f>
        <v/>
      </c>
      <c r="AD31" s="109" t="str">
        <f>IFERROR(VLOOKUP(AE31,'пр.взв'!$D$6:$Q$70,8,0),"")</f>
        <v/>
      </c>
      <c r="AE31" s="117">
        <v>46.0</v>
      </c>
      <c r="AF31" s="7"/>
      <c r="AG31" s="7"/>
      <c r="AH31" s="97">
        <f>IF(OR(U$20=AE17,U$20=AE19)," ",IF(AA18=AE17,AE19,AE17))</f>
        <v>58</v>
      </c>
      <c r="AI31" s="135">
        <f>IF(OR(AH28=" ",AH29=" ",AH30=" ",AH31=" "),AH32,AH31)</f>
        <v>58</v>
      </c>
      <c r="AJ31" s="97">
        <f>IF(OR(U$20=AA30,U$20=AA34)," ",IF(Y32=AA30,AA34,AA30))</f>
        <v>14</v>
      </c>
      <c r="AK31" s="7"/>
      <c r="AL31" s="7"/>
      <c r="AM31" s="7"/>
      <c r="AN31" s="7"/>
    </row>
    <row r="32" ht="12.0" customHeight="1">
      <c r="A32" s="118"/>
      <c r="B32" s="119"/>
      <c r="C32" s="119"/>
      <c r="D32" s="119"/>
      <c r="E32" s="101"/>
      <c r="F32" s="120"/>
      <c r="G32" s="151"/>
      <c r="H32" s="139"/>
      <c r="I32" s="7"/>
      <c r="J32" s="7"/>
      <c r="K32" s="7"/>
      <c r="L32" s="7"/>
      <c r="M32" s="168"/>
      <c r="N32" s="7"/>
      <c r="O32" s="7"/>
      <c r="P32" s="7"/>
      <c r="Q32" s="7"/>
      <c r="R32" s="7"/>
      <c r="S32" s="7"/>
      <c r="T32" s="57"/>
      <c r="U32" s="7"/>
      <c r="V32" s="7"/>
      <c r="W32" s="7"/>
      <c r="X32" s="134"/>
      <c r="Y32" s="151"/>
      <c r="Z32" s="57"/>
      <c r="AA32" s="7"/>
      <c r="AB32" s="119"/>
      <c r="AC32" s="119"/>
      <c r="AD32" s="119"/>
      <c r="AE32" s="125"/>
      <c r="AF32" s="7"/>
      <c r="AG32" s="7"/>
      <c r="AH32" s="97">
        <f>IF(OR(U$20=AE21,U$20=AE23)," ",IF(AA22=AE21,AE23,AE21))</f>
        <v>6</v>
      </c>
      <c r="AI32" s="135">
        <f>IF(OR(AH28=" ",AH29=" ",AH30=" ",AH31=" ",AH32=" "),AH33,AH32)</f>
        <v>6</v>
      </c>
      <c r="AJ32" s="46"/>
      <c r="AK32" s="7"/>
      <c r="AL32" s="7"/>
      <c r="AM32" s="7"/>
      <c r="AN32" s="7"/>
    </row>
    <row r="33" ht="12.0" customHeight="1">
      <c r="A33" s="91">
        <v>29.0</v>
      </c>
      <c r="B33" s="92" t="str">
        <f>IFERROR(VLOOKUP(A33,'пр.взв'!$D$6:$Q$70,2,0),"")</f>
        <v>ЮДИН Максим</v>
      </c>
      <c r="C33" s="93" t="str">
        <f>IFERROR(VLOOKUP(A33,'пр.взв'!$D$6:$Q$70,5,0),"")</f>
        <v>МСМК</v>
      </c>
      <c r="D33" s="94" t="str">
        <f>IFERROR(VLOOKUP(A33,'пр.взв'!$D$6:$Q$70,8,0),"")</f>
        <v>Рязанская</v>
      </c>
      <c r="E33" s="7"/>
      <c r="F33" s="101"/>
      <c r="G33" s="152"/>
      <c r="H33" s="112"/>
      <c r="I33" s="7"/>
      <c r="J33" s="7"/>
      <c r="K33" s="7"/>
      <c r="L33" s="7"/>
      <c r="M33" s="57"/>
      <c r="N33" s="169" t="str">
        <f>IFERROR(VLOOKUP(M32,'пр.взв'!$D$6:$Q$70,2,0),"")</f>
        <v/>
      </c>
      <c r="O33" s="170"/>
      <c r="P33" s="170"/>
      <c r="Q33" s="170"/>
      <c r="R33" s="171"/>
      <c r="S33" s="7"/>
      <c r="T33" s="57"/>
      <c r="U33" s="7"/>
      <c r="V33" s="7"/>
      <c r="W33" s="7"/>
      <c r="X33" s="7"/>
      <c r="Y33" s="152"/>
      <c r="Z33" s="57"/>
      <c r="AA33" s="7"/>
      <c r="AB33" s="92" t="str">
        <f>IFERROR(VLOOKUP(AE33,'пр.взв'!$D$6:$Q$70,2,0),"")</f>
        <v>АРОВ Мурат</v>
      </c>
      <c r="AC33" s="93" t="str">
        <f>IFERROR(VLOOKUP(AE33,'пр.взв'!$D$6:$Q$70,5,0),"")</f>
        <v>МС</v>
      </c>
      <c r="AD33" s="94" t="str">
        <f>IFERROR(VLOOKUP(AE33,'пр.взв'!$D$6:$Q$70,8,0),"")</f>
        <v>КЧР</v>
      </c>
      <c r="AE33" s="129">
        <v>30.0</v>
      </c>
      <c r="AF33" s="7"/>
      <c r="AG33" s="7"/>
      <c r="AH33" s="97">
        <f>IF(OR(U$20=AE25,U$20=AE27)," ",IF(AA26=AE25,AE27,AE25))</f>
        <v>54</v>
      </c>
      <c r="AI33" s="135">
        <f>IF(OR(AH28=" ",AH29=" ",AH30=" ",AH31=" ",AH32=" ",AH33=" "),AH34,AH33)</f>
        <v>54</v>
      </c>
      <c r="AJ33" s="46"/>
      <c r="AK33" s="7"/>
      <c r="AL33" s="7"/>
      <c r="AM33" s="7"/>
      <c r="AN33" s="7"/>
    </row>
    <row r="34" ht="12.0" customHeight="1">
      <c r="A34" s="98"/>
      <c r="B34" s="99"/>
      <c r="C34" s="99"/>
      <c r="D34" s="99"/>
      <c r="E34" s="117">
        <v>29.0</v>
      </c>
      <c r="F34" s="130"/>
      <c r="G34" s="101"/>
      <c r="H34" s="29"/>
      <c r="I34" s="7"/>
      <c r="J34" s="7"/>
      <c r="K34" s="7"/>
      <c r="L34" s="7"/>
      <c r="M34" s="57"/>
      <c r="N34" s="172"/>
      <c r="O34" s="173"/>
      <c r="P34" s="173"/>
      <c r="Q34" s="173"/>
      <c r="R34" s="174"/>
      <c r="S34" s="7"/>
      <c r="T34" s="57"/>
      <c r="U34" s="7"/>
      <c r="V34" s="7"/>
      <c r="W34" s="7"/>
      <c r="X34" s="7"/>
      <c r="Y34" s="7"/>
      <c r="Z34" s="134"/>
      <c r="AA34" s="106">
        <v>30.0</v>
      </c>
      <c r="AB34" s="99"/>
      <c r="AC34" s="99"/>
      <c r="AD34" s="99"/>
      <c r="AE34" s="105"/>
      <c r="AF34" s="7"/>
      <c r="AG34" s="7"/>
      <c r="AH34" s="97">
        <f>IF(OR(U$20=AE29,U$20=AE31)," ",IF(AA30=AE29,AE31,AE29))</f>
        <v>46</v>
      </c>
      <c r="AI34" s="135">
        <f>IF(OR(AH28=" ",AH29=" ",AH30=" ",AH31=" ",AH32=" ",AH33=" ",AH34=" "),AH35,AH34)</f>
        <v>46</v>
      </c>
      <c r="AJ34" s="46"/>
      <c r="AK34" s="7"/>
      <c r="AL34" s="7"/>
      <c r="AM34" s="7"/>
      <c r="AN34" s="7"/>
    </row>
    <row r="35" ht="12.0" customHeight="1">
      <c r="A35" s="106">
        <v>61.0</v>
      </c>
      <c r="B35" s="107" t="str">
        <f>IFERROR(VLOOKUP(A35,'пр.взв'!$D$6:$Q$70,2,0),"")</f>
        <v/>
      </c>
      <c r="C35" s="108" t="str">
        <f>IFERROR(VLOOKUP(A35,'пр.взв'!$D$6:$Q$70,5,0),"")</f>
        <v/>
      </c>
      <c r="D35" s="109" t="str">
        <f>IFERROR(VLOOKUP(A35,'пр.взв'!$D$6:$Q$70,8,0),"")</f>
        <v/>
      </c>
      <c r="E35" s="136"/>
      <c r="F35" s="101"/>
      <c r="G35" s="101"/>
      <c r="H35" s="112"/>
      <c r="I35" s="7"/>
      <c r="J35" s="7"/>
      <c r="K35" s="7"/>
      <c r="L35" s="7"/>
      <c r="M35" s="57"/>
      <c r="N35" s="7"/>
      <c r="O35" s="7"/>
      <c r="P35" s="167"/>
      <c r="Q35" s="7"/>
      <c r="R35" s="7"/>
      <c r="S35" s="7"/>
      <c r="T35" s="57"/>
      <c r="U35" s="7"/>
      <c r="V35" s="7"/>
      <c r="W35" s="7"/>
      <c r="X35" s="7"/>
      <c r="Y35" s="7"/>
      <c r="Z35" s="7"/>
      <c r="AA35" s="141"/>
      <c r="AB35" s="107" t="str">
        <f>IFERROR(VLOOKUP(AE35,'пр.взв'!$D$6:$Q$70,2,0),"")</f>
        <v/>
      </c>
      <c r="AC35" s="108" t="str">
        <f>IFERROR(VLOOKUP(AE35,'пр.взв'!$D$6:$Q$70,5,0),"")</f>
        <v/>
      </c>
      <c r="AD35" s="109" t="str">
        <f>IFERROR(VLOOKUP(AE35,'пр.взв'!$D$6:$Q$70,8,0),"")</f>
        <v/>
      </c>
      <c r="AE35" s="117">
        <v>62.0</v>
      </c>
      <c r="AF35" s="7"/>
      <c r="AG35" s="7"/>
      <c r="AH35" s="97">
        <f>IF(OR(U$20=AE33,U$20=AE35)," ",IF(AA34=AE33,AE35,AE33))</f>
        <v>62</v>
      </c>
      <c r="AI35" s="7"/>
      <c r="AJ35" s="46"/>
      <c r="AK35" s="7"/>
      <c r="AL35" s="7"/>
      <c r="AM35" s="7"/>
      <c r="AN35" s="7"/>
    </row>
    <row r="36" ht="12.0" customHeight="1">
      <c r="A36" s="118"/>
      <c r="B36" s="119"/>
      <c r="C36" s="119"/>
      <c r="D36" s="119"/>
      <c r="E36" s="101"/>
      <c r="F36" s="101"/>
      <c r="G36" s="101"/>
      <c r="H36" s="29"/>
      <c r="I36" s="7"/>
      <c r="J36" s="7"/>
      <c r="K36" s="7"/>
      <c r="L36" s="7"/>
      <c r="M36" s="175"/>
      <c r="N36" s="7"/>
      <c r="O36" s="7"/>
      <c r="P36" s="7"/>
      <c r="Q36" s="7"/>
      <c r="R36" s="7"/>
      <c r="S36" s="176"/>
      <c r="T36" s="57"/>
      <c r="U36" s="7"/>
      <c r="V36" s="7"/>
      <c r="W36" s="7"/>
      <c r="X36" s="7"/>
      <c r="Y36" s="7"/>
      <c r="Z36" s="7"/>
      <c r="AA36" s="7"/>
      <c r="AB36" s="119"/>
      <c r="AC36" s="119"/>
      <c r="AD36" s="119"/>
      <c r="AE36" s="125"/>
      <c r="AF36" s="7"/>
      <c r="AG36" s="7"/>
      <c r="AH36" s="46"/>
      <c r="AI36" s="7" t="s">
        <v>315</v>
      </c>
      <c r="AJ36" s="46"/>
      <c r="AK36" s="7" t="s">
        <v>315</v>
      </c>
      <c r="AL36" s="7" t="s">
        <v>315</v>
      </c>
      <c r="AM36" s="7"/>
      <c r="AN36" s="7"/>
    </row>
    <row r="37" ht="3.0" customHeight="1">
      <c r="A37" s="177"/>
      <c r="B37" s="7"/>
      <c r="C37" s="7"/>
      <c r="D37" s="178"/>
      <c r="E37" s="101"/>
      <c r="F37" s="101"/>
      <c r="G37" s="101"/>
      <c r="H37" s="7"/>
      <c r="I37" s="103"/>
      <c r="J37" s="7"/>
      <c r="K37" s="7"/>
      <c r="L37" s="7"/>
      <c r="M37" s="179"/>
      <c r="N37" s="7"/>
      <c r="O37" s="7"/>
      <c r="P37" s="7"/>
      <c r="Q37" s="7"/>
      <c r="R37" s="7"/>
      <c r="S37" s="180"/>
      <c r="T37" s="57"/>
      <c r="U37" s="7"/>
      <c r="V37" s="7"/>
      <c r="W37" s="7"/>
      <c r="X37" s="7"/>
      <c r="Y37" s="7"/>
      <c r="Z37" s="7"/>
      <c r="AA37" s="7"/>
      <c r="AB37" s="7"/>
      <c r="AC37" s="7"/>
      <c r="AD37" s="178"/>
      <c r="AE37" s="177"/>
      <c r="AF37" s="7"/>
      <c r="AG37" s="7"/>
      <c r="AH37" s="46" t="str">
        <f>IF(OR(U$20=AE32,U$20=AE34)," ",IF(AA33=AE32,AE34,AE32))</f>
        <v> </v>
      </c>
      <c r="AI37" s="7"/>
      <c r="AJ37" s="46"/>
      <c r="AK37" s="7"/>
      <c r="AL37" s="7"/>
      <c r="AM37" s="7"/>
      <c r="AN37" s="7"/>
    </row>
    <row r="38" ht="12.0" customHeight="1">
      <c r="A38" s="91">
        <v>3.0</v>
      </c>
      <c r="B38" s="92" t="str">
        <f>IFERROR(VLOOKUP(A38,'пр.взв'!$D$6:$Q$70,2,0),"")</f>
        <v>ТАБУРЧЕНКО Павел</v>
      </c>
      <c r="C38" s="93" t="str">
        <f>IFERROR(VLOOKUP(A38,'пр.взв'!$D$6:$Q$70,5,0),"")</f>
        <v>МС</v>
      </c>
      <c r="D38" s="94" t="str">
        <f>IFERROR(VLOOKUP(A38,'пр.взв'!$D$6:$Q$70,8,0),"")</f>
        <v>Брянская</v>
      </c>
      <c r="E38" s="7"/>
      <c r="F38" s="7"/>
      <c r="G38" s="85"/>
      <c r="H38" s="7"/>
      <c r="I38" s="85"/>
      <c r="J38" s="7"/>
      <c r="K38" s="7"/>
      <c r="L38" s="7"/>
      <c r="M38" s="181"/>
      <c r="N38" s="7"/>
      <c r="O38" s="7"/>
      <c r="P38" s="7"/>
      <c r="Q38" s="7"/>
      <c r="R38" s="7"/>
      <c r="S38" s="182"/>
      <c r="T38" s="57"/>
      <c r="U38" s="7"/>
      <c r="V38" s="7"/>
      <c r="W38" s="7"/>
      <c r="X38" s="7"/>
      <c r="Y38" s="7"/>
      <c r="Z38" s="7"/>
      <c r="AA38" s="7"/>
      <c r="AB38" s="92" t="str">
        <f>IFERROR(VLOOKUP(AE38,'пр.взв'!$D$6:$Q$70,2,0),"")</f>
        <v>СУХОГУЗОВ Иван</v>
      </c>
      <c r="AC38" s="93" t="str">
        <f>IFERROR(VLOOKUP(AE38,'пр.взв'!$D$6:$Q$70,5,0),"")</f>
        <v>МС</v>
      </c>
      <c r="AD38" s="94" t="str">
        <f>IFERROR(VLOOKUP(AE38,'пр.взв'!$D$6:$Q$70,8,0),"")</f>
        <v>Свердловская</v>
      </c>
      <c r="AE38" s="129">
        <v>4.0</v>
      </c>
      <c r="AF38" s="7"/>
      <c r="AG38" s="7"/>
      <c r="AH38" s="97">
        <f>IF(OR(U$53=AE38,U$53=AE40)," ",IF(AA39=AE38,AE40,AE38))</f>
        <v>4</v>
      </c>
      <c r="AI38" s="135">
        <f>IF(AH38=" ",AH39,AH38)</f>
        <v>4</v>
      </c>
      <c r="AJ38" s="97" t="str">
        <f>IF(OR(U$53=AA39,U$53=AA43)," ",IF(Y41=AA39,AA43,AA39))</f>
        <v> </v>
      </c>
      <c r="AK38" s="135">
        <f>IF(AJ38=" ",AJ39,AJ38)</f>
        <v>12</v>
      </c>
      <c r="AL38" s="7"/>
      <c r="AM38" s="7"/>
      <c r="AN38" s="7"/>
    </row>
    <row r="39" ht="12.0" customHeight="1">
      <c r="A39" s="98"/>
      <c r="B39" s="99"/>
      <c r="C39" s="99"/>
      <c r="D39" s="99"/>
      <c r="E39" s="100"/>
      <c r="F39" s="101"/>
      <c r="G39" s="102"/>
      <c r="H39" s="29"/>
      <c r="I39" s="143"/>
      <c r="J39" s="85"/>
      <c r="K39" s="7"/>
      <c r="L39" s="7"/>
      <c r="M39" s="57"/>
      <c r="N39" s="7"/>
      <c r="O39" s="7"/>
      <c r="P39" s="85" t="s">
        <v>316</v>
      </c>
      <c r="Q39" s="7"/>
      <c r="R39" s="7"/>
      <c r="S39" s="7"/>
      <c r="T39" s="57"/>
      <c r="U39" s="7"/>
      <c r="V39" s="7"/>
      <c r="W39" s="7"/>
      <c r="X39" s="7"/>
      <c r="Y39" s="7"/>
      <c r="Z39" s="7"/>
      <c r="AA39" s="104"/>
      <c r="AB39" s="99"/>
      <c r="AC39" s="99"/>
      <c r="AD39" s="99"/>
      <c r="AE39" s="105"/>
      <c r="AF39" s="7"/>
      <c r="AG39" s="7"/>
      <c r="AH39" s="97">
        <f>IF(OR(U$53=AE42,U$53=AE44)," ",IF(AA43=AE42,AE44,AE42))</f>
        <v>52</v>
      </c>
      <c r="AI39" s="135">
        <f>IF(OR(AH38=" ",AH39=" "),AH40,AH39)</f>
        <v>52</v>
      </c>
      <c r="AJ39" s="97">
        <f>IF(OR(U$53=AA47,U$53=AA51)," ",IF(Y49=AA47,AA51,AA47))</f>
        <v>12</v>
      </c>
      <c r="AK39" s="135" t="str">
        <f>IF(OR(AJ38=" ",AJ39=" "),AJ40,AJ39)</f>
        <v> </v>
      </c>
      <c r="AL39" s="7" t="str">
        <f>IF(AND(OR(U53=Y41,U53=Y49),W61=Y57),Y65,IF(AND(OR(U53=Y41,U53=Y49),W61=Y65),Y57,IF(W45=Y41,Y49,Y41)))</f>
        <v/>
      </c>
      <c r="AM39" s="7"/>
      <c r="AN39" s="7"/>
    </row>
    <row r="40" ht="12.0" customHeight="1">
      <c r="A40" s="106">
        <v>35.0</v>
      </c>
      <c r="B40" s="107" t="str">
        <f>IFERROR(VLOOKUP(A40,'пр.взв'!$D$6:$Q$70,2,0),"")</f>
        <v>САПИЧЕВ Артем</v>
      </c>
      <c r="C40" s="108" t="str">
        <f>IFERROR(VLOOKUP(A40,'пр.взв'!$D$6:$Q$70,5,0),"")</f>
        <v>КМС</v>
      </c>
      <c r="D40" s="109" t="str">
        <f>IFERROR(VLOOKUP(A40,'пр.взв'!$D$6:$Q$70,8,0),"")</f>
        <v>Пермский</v>
      </c>
      <c r="E40" s="110"/>
      <c r="F40" s="111"/>
      <c r="G40" s="101"/>
      <c r="H40" s="112"/>
      <c r="I40" s="103"/>
      <c r="J40" s="7"/>
      <c r="K40" s="7"/>
      <c r="L40" s="7"/>
      <c r="M40" s="183" t="str">
        <f>AG15</f>
        <v/>
      </c>
      <c r="N40" s="7"/>
      <c r="O40" s="7"/>
      <c r="P40" s="7"/>
      <c r="Q40" s="7"/>
      <c r="R40" s="7"/>
      <c r="S40" s="7"/>
      <c r="T40" s="57"/>
      <c r="U40" s="7"/>
      <c r="V40" s="7"/>
      <c r="W40" s="7"/>
      <c r="X40" s="7"/>
      <c r="Y40" s="7"/>
      <c r="Z40" s="115"/>
      <c r="AA40" s="116"/>
      <c r="AB40" s="107" t="str">
        <f>IFERROR(VLOOKUP(AE40,'пр.взв'!$D$6:$Q$70,2,0),"")</f>
        <v>АБДУЛМЕДЖИДОВ Руслан</v>
      </c>
      <c r="AC40" s="108" t="str">
        <f>IFERROR(VLOOKUP(AE40,'пр.взв'!$D$6:$Q$70,5,0),"")</f>
        <v>МС</v>
      </c>
      <c r="AD40" s="109" t="str">
        <f>IFERROR(VLOOKUP(AE40,'пр.взв'!$D$6:$Q$70,8,0),"")</f>
        <v>Москва</v>
      </c>
      <c r="AE40" s="117">
        <v>36.0</v>
      </c>
      <c r="AF40" s="7"/>
      <c r="AG40" s="7"/>
      <c r="AH40" s="97">
        <f>IF(OR(U$53=AE46,U$53=AE48)," ",IF(AA47=AE46,AE48,AE46))</f>
        <v>44</v>
      </c>
      <c r="AI40" s="135">
        <f>IF(OR(AH38=" ",AH39=" ",AH40=" "),AH41,AH40)</f>
        <v>44</v>
      </c>
      <c r="AJ40" s="97" t="str">
        <f>IF(OR(U$53=AA55,U$53=AA59)," ",IF(Y57=AA55,AA59,AA55))</f>
        <v> </v>
      </c>
      <c r="AK40" s="135">
        <f>IF(OR(AJ38=" ",AJ39=" ",AJ40=" "),AJ41,AJ40)</f>
        <v>16</v>
      </c>
      <c r="AL40" s="7"/>
      <c r="AM40" s="7"/>
      <c r="AN40" s="7"/>
      <c r="AO40" s="7"/>
      <c r="AP40" s="7"/>
      <c r="AQ40" s="7"/>
    </row>
    <row r="41" ht="12.0" customHeight="1">
      <c r="A41" s="118"/>
      <c r="B41" s="119"/>
      <c r="C41" s="119"/>
      <c r="D41" s="119"/>
      <c r="E41" s="101"/>
      <c r="F41" s="120"/>
      <c r="G41" s="121"/>
      <c r="H41" s="103"/>
      <c r="I41" s="143"/>
      <c r="J41" s="7"/>
      <c r="K41" s="7"/>
      <c r="L41" s="7"/>
      <c r="M41" s="57"/>
      <c r="N41" s="184" t="str">
        <f>IFERROR(VLOOKUP(M40,'пр.взв'!$D$6:$Q$70,2,0),"")</f>
        <v/>
      </c>
      <c r="O41" s="185"/>
      <c r="P41" s="185"/>
      <c r="Q41" s="185"/>
      <c r="R41" s="186"/>
      <c r="S41" s="7"/>
      <c r="T41" s="57"/>
      <c r="U41" s="7"/>
      <c r="V41" s="7"/>
      <c r="W41" s="7"/>
      <c r="X41" s="124"/>
      <c r="Y41" s="121"/>
      <c r="Z41" s="57"/>
      <c r="AA41" s="7"/>
      <c r="AB41" s="119"/>
      <c r="AC41" s="119"/>
      <c r="AD41" s="119"/>
      <c r="AE41" s="125"/>
      <c r="AF41" s="7"/>
      <c r="AG41" s="7"/>
      <c r="AH41" s="97">
        <f>IF(OR(U$53=AE50,U$53=AE52)," ",IF(AA51=AE50,AE52,AE50))</f>
        <v>60</v>
      </c>
      <c r="AI41" s="135">
        <f>IF(OR(AH38=" ",AH39=" ",AH40=" ",AH41=" "),AH42,AH41)</f>
        <v>60</v>
      </c>
      <c r="AJ41" s="97">
        <f>IF(OR(U$53=AA63,U$53=AA67)," ",IF(Y65=AA63,AA67,AA63))</f>
        <v>16</v>
      </c>
      <c r="AK41" s="7"/>
      <c r="AL41" s="7"/>
      <c r="AM41" s="7"/>
      <c r="AN41" s="7"/>
      <c r="AO41" s="7"/>
      <c r="AP41" s="7"/>
      <c r="AQ41" s="7"/>
    </row>
    <row r="42" ht="12.0" customHeight="1">
      <c r="A42" s="91">
        <v>19.0</v>
      </c>
      <c r="B42" s="92" t="str">
        <f>IFERROR(VLOOKUP(A42,'пр.взв'!$D$6:$Q$70,2,0),"")</f>
        <v>ГЕХАЕВ Асламбек</v>
      </c>
      <c r="C42" s="93" t="str">
        <f>IFERROR(VLOOKUP(A42,'пр.взв'!$D$6:$Q$70,5,0),"")</f>
        <v>МС</v>
      </c>
      <c r="D42" s="94" t="str">
        <f>IFERROR(VLOOKUP(A42,'пр.взв'!$D$6:$Q$70,8,0),"")</f>
        <v>Чеченская</v>
      </c>
      <c r="E42" s="7"/>
      <c r="F42" s="101"/>
      <c r="G42" s="126"/>
      <c r="H42" s="127"/>
      <c r="I42" s="123"/>
      <c r="J42" s="7"/>
      <c r="K42" s="7"/>
      <c r="L42" s="7"/>
      <c r="M42" s="57"/>
      <c r="N42" s="187"/>
      <c r="O42" s="188"/>
      <c r="P42" s="188"/>
      <c r="Q42" s="188"/>
      <c r="R42" s="189"/>
      <c r="S42" s="7"/>
      <c r="T42" s="57"/>
      <c r="U42" s="7"/>
      <c r="V42" s="7"/>
      <c r="W42" s="7"/>
      <c r="X42" s="57"/>
      <c r="Y42" s="126"/>
      <c r="Z42" s="57"/>
      <c r="AA42" s="7"/>
      <c r="AB42" s="92" t="str">
        <f>IFERROR(VLOOKUP(AE42,'пр.взв'!$D$6:$Q$70,2,0),"")</f>
        <v>ДЗЮБА Даниил</v>
      </c>
      <c r="AC42" s="93" t="str">
        <f>IFERROR(VLOOKUP(AE42,'пр.взв'!$D$6:$Q$70,5,0),"")</f>
        <v>МС</v>
      </c>
      <c r="AD42" s="94" t="str">
        <f>IFERROR(VLOOKUP(AE42,'пр.взв'!$D$6:$Q$70,8,0),"")</f>
        <v>Пермский</v>
      </c>
      <c r="AE42" s="129">
        <v>20.0</v>
      </c>
      <c r="AF42" s="7"/>
      <c r="AG42" s="7"/>
      <c r="AH42" s="97">
        <f>IF(OR(U$53=AE54,U$53=AE56)," ",IF(AA55=AE54,AE56,AE54))</f>
        <v>8</v>
      </c>
      <c r="AI42" s="135">
        <f>IF(OR(AH38=" ",AH39=" ",AH40=" ",AH41=" ",AH42=" "),AH43,AH42)</f>
        <v>8</v>
      </c>
      <c r="AJ42" s="46"/>
      <c r="AK42" s="7"/>
      <c r="AL42" s="7"/>
      <c r="AM42" s="7"/>
      <c r="AN42" s="7"/>
      <c r="AO42" s="7"/>
      <c r="AP42" s="7"/>
      <c r="AQ42" s="7"/>
    </row>
    <row r="43" ht="12.0" customHeight="1">
      <c r="A43" s="98"/>
      <c r="B43" s="99"/>
      <c r="C43" s="99"/>
      <c r="D43" s="99"/>
      <c r="E43" s="117">
        <v>19.0</v>
      </c>
      <c r="F43" s="130"/>
      <c r="G43" s="101"/>
      <c r="H43" s="29"/>
      <c r="I43" s="123"/>
      <c r="J43" s="103"/>
      <c r="K43" s="7"/>
      <c r="L43" s="7"/>
      <c r="M43" s="57"/>
      <c r="N43" s="103"/>
      <c r="O43" s="7"/>
      <c r="P43" s="167"/>
      <c r="Q43" s="103"/>
      <c r="R43" s="133"/>
      <c r="S43" s="7"/>
      <c r="T43" s="57"/>
      <c r="U43" s="7"/>
      <c r="V43" s="7"/>
      <c r="W43" s="7"/>
      <c r="X43" s="57"/>
      <c r="Y43" s="7"/>
      <c r="Z43" s="134"/>
      <c r="AA43" s="106">
        <v>20.0</v>
      </c>
      <c r="AB43" s="99"/>
      <c r="AC43" s="99"/>
      <c r="AD43" s="99"/>
      <c r="AE43" s="105"/>
      <c r="AF43" s="7"/>
      <c r="AG43" s="7"/>
      <c r="AH43" s="97">
        <f>IF(OR(U$53=AE58,U$53=AE60)," ",IF(AA59=AE58,AE60,AE58))</f>
        <v>56</v>
      </c>
      <c r="AI43" s="135">
        <f>IF(OR(AH38=" ",AH39=" ",AH40=" ",AH41=" ",AH42=" ",AH43=" "),AH44,AH43)</f>
        <v>56</v>
      </c>
      <c r="AJ43" s="46"/>
      <c r="AK43" s="7"/>
      <c r="AL43" s="7"/>
      <c r="AM43" s="7"/>
      <c r="AN43" s="7"/>
      <c r="AO43" s="7"/>
      <c r="AP43" s="7"/>
      <c r="AQ43" s="7"/>
    </row>
    <row r="44" ht="12.0" customHeight="1">
      <c r="A44" s="106">
        <v>51.0</v>
      </c>
      <c r="B44" s="107" t="str">
        <f>IFERROR(VLOOKUP(A44,'пр.взв'!$D$6:$Q$70,2,0),"")</f>
        <v/>
      </c>
      <c r="C44" s="108" t="str">
        <f>IFERROR(VLOOKUP(A44,'пр.взв'!$D$6:$Q$70,5,0),"")</f>
        <v/>
      </c>
      <c r="D44" s="109" t="str">
        <f>IFERROR(VLOOKUP(A44,'пр.взв'!$D$6:$Q$70,8,0),"")</f>
        <v/>
      </c>
      <c r="E44" s="136"/>
      <c r="F44" s="101"/>
      <c r="G44" s="101"/>
      <c r="H44" s="112"/>
      <c r="I44" s="123"/>
      <c r="J44" s="103"/>
      <c r="K44" s="7"/>
      <c r="L44" s="7"/>
      <c r="M44" s="57"/>
      <c r="N44" s="7"/>
      <c r="O44" s="85"/>
      <c r="P44" s="143"/>
      <c r="Q44" s="103"/>
      <c r="R44" s="133"/>
      <c r="S44" s="7"/>
      <c r="T44" s="57"/>
      <c r="U44" s="7"/>
      <c r="V44" s="7"/>
      <c r="W44" s="7"/>
      <c r="X44" s="57"/>
      <c r="Y44" s="7"/>
      <c r="Z44" s="7"/>
      <c r="AA44" s="141"/>
      <c r="AB44" s="107" t="str">
        <f>IFERROR(VLOOKUP(AE44,'пр.взв'!$D$6:$Q$70,2,0),"")</f>
        <v/>
      </c>
      <c r="AC44" s="108" t="str">
        <f>IFERROR(VLOOKUP(AE44,'пр.взв'!$D$6:$Q$70,5,0),"")</f>
        <v/>
      </c>
      <c r="AD44" s="109" t="str">
        <f>IFERROR(VLOOKUP(AE44,'пр.взв'!$D$6:$Q$70,8,0),"")</f>
        <v/>
      </c>
      <c r="AE44" s="117">
        <v>52.0</v>
      </c>
      <c r="AF44" s="7"/>
      <c r="AG44" s="7"/>
      <c r="AH44" s="97">
        <f>IF(OR(U$53=AE62,U$53=AE64)," ",IF(AA63=AE62,AE64,AE62))</f>
        <v>48</v>
      </c>
      <c r="AI44" s="135">
        <f>IF(OR(AH38=" ",AH39=" ",AH40=" ",AH41=" ",AH42=" ",AH43=" ",AH44=" "),AH45,AH44)</f>
        <v>48</v>
      </c>
      <c r="AJ44" s="46"/>
      <c r="AK44" s="7"/>
      <c r="AL44" s="7"/>
      <c r="AM44" s="7"/>
      <c r="AN44" s="7"/>
      <c r="AO44" s="7"/>
      <c r="AP44" s="7"/>
      <c r="AQ44" s="7"/>
    </row>
    <row r="45" ht="12.0" customHeight="1">
      <c r="A45" s="118"/>
      <c r="B45" s="119"/>
      <c r="C45" s="119"/>
      <c r="D45" s="119"/>
      <c r="E45" s="101"/>
      <c r="F45" s="101"/>
      <c r="G45" s="120"/>
      <c r="H45" s="103"/>
      <c r="I45" s="57"/>
      <c r="J45" s="7"/>
      <c r="K45" s="7"/>
      <c r="L45" s="7"/>
      <c r="M45" s="57"/>
      <c r="N45" s="7"/>
      <c r="O45" s="7"/>
      <c r="P45" s="7"/>
      <c r="Q45" s="7"/>
      <c r="R45" s="7"/>
      <c r="S45" s="7"/>
      <c r="T45" s="57"/>
      <c r="U45" s="7"/>
      <c r="V45" s="7"/>
      <c r="W45" s="121"/>
      <c r="X45" s="57"/>
      <c r="Y45" s="7"/>
      <c r="Z45" s="7"/>
      <c r="AA45" s="7"/>
      <c r="AB45" s="119"/>
      <c r="AC45" s="119"/>
      <c r="AD45" s="119"/>
      <c r="AE45" s="125"/>
      <c r="AF45" s="7"/>
      <c r="AG45" s="7"/>
      <c r="AH45" s="97">
        <f>IF(OR(U$53=AE66,U$53=AE68)," ",IF(AA67=AE66,AE68,AE66))</f>
        <v>64</v>
      </c>
      <c r="AI45" s="7"/>
      <c r="AJ45" s="46"/>
      <c r="AK45" s="7"/>
      <c r="AL45" s="7"/>
      <c r="AM45" s="7"/>
      <c r="AN45" s="7"/>
    </row>
    <row r="46" ht="12.0" customHeight="1">
      <c r="A46" s="91">
        <v>11.0</v>
      </c>
      <c r="B46" s="92" t="str">
        <f>IFERROR(VLOOKUP(A46,'пр.взв'!$D$6:$Q$70,2,0),"")</f>
        <v>ЛЕБЕДЕВ Антон</v>
      </c>
      <c r="C46" s="93" t="str">
        <f>IFERROR(VLOOKUP(A46,'пр.взв'!$D$6:$Q$70,5,0),"")</f>
        <v>МС</v>
      </c>
      <c r="D46" s="94" t="str">
        <f>IFERROR(VLOOKUP(A46,'пр.взв'!$D$6:$Q$70,8,0),"")</f>
        <v>Москва</v>
      </c>
      <c r="E46" s="7"/>
      <c r="F46" s="7"/>
      <c r="G46" s="101"/>
      <c r="H46" s="143"/>
      <c r="I46" s="121"/>
      <c r="J46" s="124"/>
      <c r="K46" s="7"/>
      <c r="L46" s="7"/>
      <c r="M46" s="57"/>
      <c r="N46" s="7"/>
      <c r="O46" s="7"/>
      <c r="P46" s="7"/>
      <c r="Q46" s="7"/>
      <c r="R46" s="7"/>
      <c r="S46" s="7"/>
      <c r="T46" s="57"/>
      <c r="U46" s="7"/>
      <c r="V46" s="115"/>
      <c r="W46" s="126"/>
      <c r="X46" s="57"/>
      <c r="Y46" s="7"/>
      <c r="Z46" s="7"/>
      <c r="AA46" s="7"/>
      <c r="AB46" s="92" t="str">
        <f>IFERROR(VLOOKUP(AE46,'пр.взв'!$D$6:$Q$70,2,0),"")</f>
        <v>ДУЙСЕНОВ Тимур</v>
      </c>
      <c r="AC46" s="93" t="str">
        <f>IFERROR(VLOOKUP(AE46,'пр.взв'!$D$6:$Q$70,5,0),"")</f>
        <v>МС</v>
      </c>
      <c r="AD46" s="94" t="str">
        <f>IFERROR(VLOOKUP(AE46,'пр.взв'!$D$6:$Q$70,8,0),"")</f>
        <v>Краснодарский</v>
      </c>
      <c r="AE46" s="129">
        <v>12.0</v>
      </c>
      <c r="AF46" s="7"/>
      <c r="AG46" s="7"/>
      <c r="AH46" s="46"/>
      <c r="AI46" s="7"/>
      <c r="AJ46" s="46"/>
      <c r="AK46" s="7"/>
      <c r="AL46" s="7"/>
      <c r="AM46" s="7"/>
      <c r="AN46" s="7"/>
    </row>
    <row r="47" ht="12.0" customHeight="1">
      <c r="A47" s="98"/>
      <c r="B47" s="99"/>
      <c r="C47" s="99"/>
      <c r="D47" s="99"/>
      <c r="E47" s="100">
        <v>11.0</v>
      </c>
      <c r="F47" s="101"/>
      <c r="G47" s="101"/>
      <c r="H47" s="144"/>
      <c r="I47" s="126"/>
      <c r="J47" s="7"/>
      <c r="K47" s="57"/>
      <c r="L47" s="7"/>
      <c r="M47" s="57"/>
      <c r="N47" s="7"/>
      <c r="O47" s="7"/>
      <c r="P47" s="85" t="s">
        <v>312</v>
      </c>
      <c r="Q47" s="7"/>
      <c r="R47" s="7"/>
      <c r="S47" s="7"/>
      <c r="T47" s="57"/>
      <c r="U47" s="7"/>
      <c r="V47" s="57"/>
      <c r="W47" s="7"/>
      <c r="X47" s="57"/>
      <c r="Y47" s="7"/>
      <c r="Z47" s="7"/>
      <c r="AA47" s="104">
        <v>12.0</v>
      </c>
      <c r="AB47" s="99"/>
      <c r="AC47" s="99"/>
      <c r="AD47" s="99"/>
      <c r="AE47" s="105"/>
      <c r="AF47" s="7"/>
      <c r="AG47" s="7"/>
      <c r="AH47" s="46"/>
      <c r="AI47" s="7"/>
      <c r="AJ47" s="46"/>
      <c r="AK47" s="7"/>
      <c r="AL47" s="7"/>
      <c r="AM47" s="7"/>
      <c r="AN47" s="7"/>
    </row>
    <row r="48" ht="12.0" customHeight="1">
      <c r="A48" s="106">
        <v>43.0</v>
      </c>
      <c r="B48" s="107" t="str">
        <f>IFERROR(VLOOKUP(A48,'пр.взв'!$D$6:$Q$70,2,0),"")</f>
        <v/>
      </c>
      <c r="C48" s="108" t="str">
        <f>IFERROR(VLOOKUP(A48,'пр.взв'!$D$6:$Q$70,5,0),"")</f>
        <v/>
      </c>
      <c r="D48" s="109" t="str">
        <f>IFERROR(VLOOKUP(A48,'пр.взв'!$D$6:$Q$70,8,0),"")</f>
        <v/>
      </c>
      <c r="E48" s="110"/>
      <c r="F48" s="111"/>
      <c r="G48" s="101"/>
      <c r="H48" s="146"/>
      <c r="I48" s="7"/>
      <c r="J48" s="7"/>
      <c r="K48" s="57"/>
      <c r="L48" s="7"/>
      <c r="M48" s="57"/>
      <c r="N48" s="160" t="str">
        <f>IFERROR(VLOOKUP(R67,'пр.взв'!$D$6:$Q$70,2,0),"")</f>
        <v/>
      </c>
      <c r="O48" s="161"/>
      <c r="P48" s="161"/>
      <c r="Q48" s="161"/>
      <c r="R48" s="162"/>
      <c r="S48" s="7"/>
      <c r="T48" s="57"/>
      <c r="U48" s="7"/>
      <c r="V48" s="57"/>
      <c r="W48" s="7"/>
      <c r="X48" s="57"/>
      <c r="Y48" s="7"/>
      <c r="Z48" s="115"/>
      <c r="AA48" s="116"/>
      <c r="AB48" s="107" t="str">
        <f>IFERROR(VLOOKUP(AE48,'пр.взв'!$D$6:$Q$70,2,0),"")</f>
        <v/>
      </c>
      <c r="AC48" s="108" t="str">
        <f>IFERROR(VLOOKUP(AE48,'пр.взв'!$D$6:$Q$70,5,0),"")</f>
        <v/>
      </c>
      <c r="AD48" s="109" t="str">
        <f>IFERROR(VLOOKUP(AE48,'пр.взв'!$D$6:$Q$70,8,0),"")</f>
        <v/>
      </c>
      <c r="AE48" s="117">
        <v>44.0</v>
      </c>
      <c r="AF48" s="7"/>
      <c r="AG48" s="7"/>
      <c r="AH48" s="46" t="str">
        <f>IF(AH7=0,AI7,AH7)</f>
        <v> </v>
      </c>
      <c r="AI48" s="7"/>
      <c r="AJ48" s="46"/>
      <c r="AK48" s="7"/>
      <c r="AL48" s="7"/>
      <c r="AM48" s="7"/>
      <c r="AN48" s="7"/>
    </row>
    <row r="49" ht="12.0" customHeight="1">
      <c r="A49" s="118"/>
      <c r="B49" s="119"/>
      <c r="C49" s="119"/>
      <c r="D49" s="119"/>
      <c r="E49" s="101"/>
      <c r="F49" s="120"/>
      <c r="G49" s="151"/>
      <c r="H49" s="139"/>
      <c r="I49" s="7"/>
      <c r="J49" s="7"/>
      <c r="K49" s="57"/>
      <c r="L49" s="7"/>
      <c r="M49" s="57"/>
      <c r="N49" s="164"/>
      <c r="O49" s="165"/>
      <c r="P49" s="165"/>
      <c r="Q49" s="165"/>
      <c r="R49" s="166"/>
      <c r="S49" s="7"/>
      <c r="T49" s="57"/>
      <c r="U49" s="7"/>
      <c r="V49" s="57"/>
      <c r="W49" s="7"/>
      <c r="X49" s="134"/>
      <c r="Y49" s="151"/>
      <c r="Z49" s="57"/>
      <c r="AA49" s="7"/>
      <c r="AB49" s="119"/>
      <c r="AC49" s="119"/>
      <c r="AD49" s="119"/>
      <c r="AE49" s="125"/>
      <c r="AF49" s="7"/>
      <c r="AG49" s="7"/>
      <c r="AH49" s="46" t="str">
        <f>IF(U20=""," ",IF(U20=AA6,AA10,IF(U20=AA10,AA6,IF(U20=AA14,AA18,IF(U20=AA18,AA14,IF(U20=AA22,AA26,IF(U20=AA26,AA22,IF(U20=AA30,AA34,AA30))))))))</f>
        <v> </v>
      </c>
      <c r="AI49" s="7"/>
      <c r="AJ49" s="46"/>
      <c r="AK49" s="7"/>
      <c r="AL49" s="7"/>
      <c r="AM49" s="7"/>
      <c r="AN49" s="7"/>
    </row>
    <row r="50" ht="12.0" customHeight="1">
      <c r="A50" s="91">
        <v>27.0</v>
      </c>
      <c r="B50" s="92" t="str">
        <f>IFERROR(VLOOKUP(A50,'пр.взв'!$D$6:$Q$70,2,0),"")</f>
        <v>СОМОВ Илья</v>
      </c>
      <c r="C50" s="93" t="str">
        <f>IFERROR(VLOOKUP(A50,'пр.взв'!$D$6:$Q$70,5,0),"")</f>
        <v>МС</v>
      </c>
      <c r="D50" s="94" t="str">
        <f>IFERROR(VLOOKUP(A50,'пр.взв'!$D$6:$Q$70,8,0),"")</f>
        <v>Пензенская</v>
      </c>
      <c r="E50" s="7"/>
      <c r="F50" s="101"/>
      <c r="G50" s="152"/>
      <c r="H50" s="112"/>
      <c r="I50" s="7"/>
      <c r="J50" s="7"/>
      <c r="K50" s="57"/>
      <c r="L50" s="7"/>
      <c r="M50" s="57"/>
      <c r="N50" s="7"/>
      <c r="O50" s="7"/>
      <c r="P50" s="167"/>
      <c r="Q50" s="7"/>
      <c r="R50" s="7"/>
      <c r="S50" s="7"/>
      <c r="T50" s="57"/>
      <c r="U50" s="7"/>
      <c r="V50" s="57"/>
      <c r="W50" s="7"/>
      <c r="X50" s="7"/>
      <c r="Y50" s="152"/>
      <c r="Z50" s="57"/>
      <c r="AA50" s="7"/>
      <c r="AB50" s="92" t="str">
        <f>IFERROR(VLOOKUP(AE50,'пр.взв'!$D$6:$Q$70,2,0),"")</f>
        <v>СЕДРАКЯН Сипан</v>
      </c>
      <c r="AC50" s="93" t="str">
        <f>IFERROR(VLOOKUP(AE50,'пр.взв'!$D$6:$Q$70,5,0),"")</f>
        <v>МС</v>
      </c>
      <c r="AD50" s="94" t="str">
        <f>IFERROR(VLOOKUP(AE50,'пр.взв'!$D$6:$Q$70,8,0),"")</f>
        <v>Рязанская</v>
      </c>
      <c r="AE50" s="96">
        <v>28.0</v>
      </c>
      <c r="AF50" s="7"/>
      <c r="AG50" s="7"/>
      <c r="AH50" s="7" t="str">
        <f>IF(AH8=0,AI8,AH8)</f>
        <v> </v>
      </c>
      <c r="AI50" s="7"/>
      <c r="AJ50" s="46"/>
      <c r="AK50" s="7"/>
      <c r="AL50" s="7"/>
      <c r="AM50" s="7"/>
      <c r="AN50" s="7"/>
    </row>
    <row r="51" ht="12.0" customHeight="1">
      <c r="A51" s="98"/>
      <c r="B51" s="99"/>
      <c r="C51" s="99"/>
      <c r="D51" s="99"/>
      <c r="E51" s="117">
        <v>27.0</v>
      </c>
      <c r="F51" s="130"/>
      <c r="G51" s="101"/>
      <c r="H51" s="29"/>
      <c r="I51" s="7"/>
      <c r="J51" s="7"/>
      <c r="K51" s="57"/>
      <c r="L51" s="7"/>
      <c r="M51" s="57"/>
      <c r="N51" s="7"/>
      <c r="O51" s="7"/>
      <c r="P51" s="7"/>
      <c r="Q51" s="7"/>
      <c r="R51" s="7"/>
      <c r="S51" s="7"/>
      <c r="T51" s="57"/>
      <c r="U51" s="7"/>
      <c r="V51" s="57"/>
      <c r="W51" s="7"/>
      <c r="X51" s="7"/>
      <c r="Y51" s="7"/>
      <c r="Z51" s="134"/>
      <c r="AA51" s="106">
        <v>28.0</v>
      </c>
      <c r="AB51" s="99"/>
      <c r="AC51" s="99"/>
      <c r="AD51" s="99"/>
      <c r="AE51" s="105"/>
      <c r="AF51" s="7"/>
      <c r="AG51" s="7"/>
      <c r="AH51" s="7" t="str">
        <f>IF(U53=""," ",IF(U53=AA39,AA43,IF(U53=AA43,AA39,IF(U53=AA47,AA51,IF(U53=AA51,AA47,IF(U53=AA55,AA59,IF(U53=AA59,AA55,IF(U53=AA63,AA67,AA63))))))))</f>
        <v> </v>
      </c>
      <c r="AI51" s="7"/>
      <c r="AJ51" s="46"/>
      <c r="AK51" s="7"/>
      <c r="AL51" s="7"/>
      <c r="AM51" s="7"/>
      <c r="AN51" s="7"/>
    </row>
    <row r="52" ht="12.0" customHeight="1">
      <c r="A52" s="106">
        <v>59.0</v>
      </c>
      <c r="B52" s="107" t="str">
        <f>IFERROR(VLOOKUP(A52,'пр.взв'!$D$6:$Q$70,2,0),"")</f>
        <v/>
      </c>
      <c r="C52" s="108" t="str">
        <f>IFERROR(VLOOKUP(A52,'пр.взв'!$D$6:$Q$70,5,0),"")</f>
        <v/>
      </c>
      <c r="D52" s="109" t="str">
        <f>IFERROR(VLOOKUP(A52,'пр.взв'!$D$6:$Q$70,8,0),"")</f>
        <v/>
      </c>
      <c r="E52" s="136"/>
      <c r="F52" s="101"/>
      <c r="G52" s="101"/>
      <c r="H52" s="112"/>
      <c r="I52" s="7"/>
      <c r="J52" s="7"/>
      <c r="K52" s="57"/>
      <c r="L52" s="7"/>
      <c r="M52" s="57"/>
      <c r="N52" s="7"/>
      <c r="O52" s="7"/>
      <c r="P52" s="7"/>
      <c r="Q52" s="7"/>
      <c r="R52" s="7"/>
      <c r="S52" s="7"/>
      <c r="T52" s="57"/>
      <c r="U52" s="7"/>
      <c r="V52" s="57"/>
      <c r="W52" s="7"/>
      <c r="X52" s="7"/>
      <c r="Y52" s="7"/>
      <c r="Z52" s="7"/>
      <c r="AA52" s="141"/>
      <c r="AB52" s="107" t="str">
        <f>IFERROR(VLOOKUP(AE52,'пр.взв'!$D$6:$Q$70,2,0),"")</f>
        <v/>
      </c>
      <c r="AC52" s="108" t="str">
        <f>IFERROR(VLOOKUP(AE52,'пр.взв'!$D$6:$Q$70,5,0),"")</f>
        <v/>
      </c>
      <c r="AD52" s="109" t="str">
        <f>IFERROR(VLOOKUP(AE52,'пр.взв'!$D$6:$Q$70,8,0),"")</f>
        <v/>
      </c>
      <c r="AE52" s="117">
        <v>60.0</v>
      </c>
      <c r="AF52" s="7"/>
      <c r="AG52" s="7"/>
      <c r="AH52" s="7" t="str">
        <f>IF(U20=""," ",IF(U20=Y8,Y16,IF(U20=Y16,Y8,IF(U20=Y24,Y32,Y24))))</f>
        <v> </v>
      </c>
      <c r="AI52" s="7"/>
      <c r="AJ52" s="46"/>
      <c r="AK52" s="7"/>
      <c r="AL52" s="7"/>
      <c r="AM52" s="7"/>
      <c r="AN52" s="7"/>
    </row>
    <row r="53" ht="12.0" customHeight="1">
      <c r="A53" s="118"/>
      <c r="B53" s="119"/>
      <c r="C53" s="119"/>
      <c r="D53" s="119"/>
      <c r="E53" s="101"/>
      <c r="F53" s="101"/>
      <c r="G53" s="101"/>
      <c r="H53" s="29"/>
      <c r="I53" s="7"/>
      <c r="J53" s="7"/>
      <c r="K53" s="151"/>
      <c r="L53" s="124"/>
      <c r="M53" s="57"/>
      <c r="N53" s="7"/>
      <c r="O53" s="7"/>
      <c r="P53" s="7"/>
      <c r="Q53" s="7"/>
      <c r="R53" s="7"/>
      <c r="S53" s="7"/>
      <c r="T53" s="134"/>
      <c r="U53" s="151"/>
      <c r="V53" s="57"/>
      <c r="W53" s="7"/>
      <c r="X53" s="7"/>
      <c r="Y53" s="7"/>
      <c r="Z53" s="7"/>
      <c r="AA53" s="7"/>
      <c r="AB53" s="119"/>
      <c r="AC53" s="119"/>
      <c r="AD53" s="119"/>
      <c r="AE53" s="125"/>
      <c r="AF53" s="7"/>
      <c r="AG53" s="7"/>
      <c r="AH53" s="7" t="str">
        <f>IF(U53=""," ",IF(U53=Y41,Y49,IF(U53=Y49,Y41,IF(U53=Y57,Y65,Y57))))</f>
        <v> </v>
      </c>
      <c r="AI53" s="7"/>
      <c r="AJ53" s="46"/>
      <c r="AK53" s="7"/>
      <c r="AL53" s="7"/>
      <c r="AM53" s="7"/>
      <c r="AN53" s="7"/>
    </row>
    <row r="54" ht="12.0" customHeight="1">
      <c r="A54" s="190">
        <v>7.0</v>
      </c>
      <c r="B54" s="92" t="str">
        <f>IFERROR(VLOOKUP(A54,'пр.взв'!$D$6:$Q$70,2,0),"")</f>
        <v>ЯШИН Дмитрий</v>
      </c>
      <c r="C54" s="93" t="str">
        <f>IFERROR(VLOOKUP(A54,'пр.взв'!$D$6:$Q$70,5,0),"")</f>
        <v>КМС</v>
      </c>
      <c r="D54" s="94" t="str">
        <f>IFERROR(VLOOKUP(A54,'пр.взв'!$D$6:$Q$70,8,0),"")</f>
        <v>Московская</v>
      </c>
      <c r="E54" s="7"/>
      <c r="F54" s="7"/>
      <c r="G54" s="85"/>
      <c r="H54" s="85"/>
      <c r="I54" s="103"/>
      <c r="J54" s="103"/>
      <c r="K54" s="152"/>
      <c r="L54" s="7"/>
      <c r="M54" s="7"/>
      <c r="N54" s="103" t="s">
        <v>317</v>
      </c>
      <c r="P54" s="7"/>
      <c r="Q54" s="7"/>
      <c r="R54" s="7"/>
      <c r="S54" s="7"/>
      <c r="T54" s="7"/>
      <c r="U54" s="152"/>
      <c r="V54" s="57"/>
      <c r="W54" s="7"/>
      <c r="X54" s="7"/>
      <c r="Y54" s="7"/>
      <c r="Z54" s="7"/>
      <c r="AA54" s="7"/>
      <c r="AB54" s="92" t="str">
        <f>IFERROR(VLOOKUP(AE54,'пр.взв'!$D$6:$Q$70,2,0),"")</f>
        <v>БАБГОЕВ Олег</v>
      </c>
      <c r="AC54" s="93" t="str">
        <f>IFERROR(VLOOKUP(AE54,'пр.взв'!$D$6:$Q$70,5,0),"")</f>
        <v>МСМК</v>
      </c>
      <c r="AD54" s="94" t="str">
        <f>IFERROR(VLOOKUP(AE54,'пр.взв'!$D$6:$Q$70,8,0),"")</f>
        <v>Санкт-Петербург</v>
      </c>
      <c r="AE54" s="129">
        <v>8.0</v>
      </c>
      <c r="AF54" s="7"/>
      <c r="AG54" s="7"/>
      <c r="AH54" s="7" t="str">
        <f>IF(U53=""," ",IF(U53=W45,W61,W45))</f>
        <v> </v>
      </c>
      <c r="AI54" s="7"/>
      <c r="AJ54" s="46"/>
      <c r="AK54" s="7"/>
      <c r="AL54" s="7"/>
      <c r="AM54" s="7"/>
      <c r="AN54" s="7"/>
    </row>
    <row r="55" ht="12.0" customHeight="1">
      <c r="A55" s="191"/>
      <c r="B55" s="99"/>
      <c r="C55" s="99"/>
      <c r="D55" s="99"/>
      <c r="E55" s="100"/>
      <c r="F55" s="101"/>
      <c r="G55" s="102"/>
      <c r="H55" s="29"/>
      <c r="I55" s="143"/>
      <c r="J55" s="103"/>
      <c r="K55" s="158"/>
      <c r="L55" s="7"/>
      <c r="M55" s="7"/>
      <c r="P55" s="7"/>
      <c r="Q55" s="7"/>
      <c r="R55" s="7"/>
      <c r="S55" s="7"/>
      <c r="T55" s="7"/>
      <c r="U55" s="7"/>
      <c r="V55" s="57"/>
      <c r="W55" s="7"/>
      <c r="X55" s="7"/>
      <c r="Y55" s="7"/>
      <c r="Z55" s="7"/>
      <c r="AA55" s="104"/>
      <c r="AB55" s="99"/>
      <c r="AC55" s="99"/>
      <c r="AD55" s="99"/>
      <c r="AE55" s="105"/>
      <c r="AF55" s="7"/>
      <c r="AG55" s="7"/>
      <c r="AH55" s="7" t="str">
        <f>IF(M36="","",IF(M36=K20,K53,K20))</f>
        <v/>
      </c>
      <c r="AI55" s="7"/>
      <c r="AJ55" s="46"/>
      <c r="AK55" s="7"/>
      <c r="AL55" s="7"/>
      <c r="AM55" s="7"/>
      <c r="AN55" s="7"/>
    </row>
    <row r="56" ht="12.0" customHeight="1">
      <c r="A56" s="106">
        <v>39.0</v>
      </c>
      <c r="B56" s="107" t="str">
        <f>IFERROR(VLOOKUP(A56,'пр.взв'!$D$6:$Q$70,2,0),"")</f>
        <v>КРИНИЦА Максим</v>
      </c>
      <c r="C56" s="108" t="str">
        <f>IFERROR(VLOOKUP(A56,'пр.взв'!$D$6:$Q$70,5,0),"")</f>
        <v>МС</v>
      </c>
      <c r="D56" s="109" t="str">
        <f>IFERROR(VLOOKUP(A56,'пр.взв'!$D$6:$Q$70,8,0),"")</f>
        <v>Свердловская</v>
      </c>
      <c r="E56" s="110"/>
      <c r="F56" s="111"/>
      <c r="G56" s="101"/>
      <c r="H56" s="112"/>
      <c r="I56" s="103"/>
      <c r="J56" s="143"/>
      <c r="K56" s="57"/>
      <c r="L56" s="113" t="str">
        <f>AH48</f>
        <v> </v>
      </c>
      <c r="M56" s="114"/>
      <c r="N56" s="7"/>
      <c r="O56" s="7"/>
      <c r="P56" s="7"/>
      <c r="Q56" s="7"/>
      <c r="R56" s="103"/>
      <c r="S56" s="7"/>
      <c r="T56" s="7"/>
      <c r="U56" s="7"/>
      <c r="V56" s="57"/>
      <c r="W56" s="7"/>
      <c r="X56" s="7"/>
      <c r="Y56" s="7"/>
      <c r="Z56" s="115"/>
      <c r="AA56" s="116"/>
      <c r="AB56" s="107" t="str">
        <f>IFERROR(VLOOKUP(AE56,'пр.взв'!$D$6:$Q$70,2,0),"")</f>
        <v>ПАХОМОВ Иван</v>
      </c>
      <c r="AC56" s="108" t="str">
        <f>IFERROR(VLOOKUP(AE56,'пр.взв'!$D$6:$Q$70,5,0),"")</f>
        <v>МС</v>
      </c>
      <c r="AD56" s="109" t="str">
        <f>IFERROR(VLOOKUP(AE56,'пр.взв'!$D$6:$Q$70,8,0),"")</f>
        <v>Ярославская</v>
      </c>
      <c r="AE56" s="117">
        <v>40.0</v>
      </c>
      <c r="AF56" s="7"/>
      <c r="AG56" s="7"/>
      <c r="AH56" s="7" t="str">
        <f>IF(U20=""," ",IF(U20=W12,W28,W12))</f>
        <v> </v>
      </c>
      <c r="AI56" s="7"/>
      <c r="AJ56" s="7"/>
      <c r="AK56" s="7"/>
      <c r="AL56" s="7"/>
      <c r="AM56" s="7"/>
      <c r="AN56" s="7"/>
    </row>
    <row r="57" ht="12.0" customHeight="1">
      <c r="A57" s="118"/>
      <c r="B57" s="119"/>
      <c r="C57" s="119"/>
      <c r="D57" s="119"/>
      <c r="E57" s="101"/>
      <c r="F57" s="120"/>
      <c r="G57" s="121"/>
      <c r="H57" s="103"/>
      <c r="I57" s="143"/>
      <c r="J57" s="103"/>
      <c r="K57" s="57"/>
      <c r="L57" s="192"/>
      <c r="M57" s="192"/>
      <c r="N57" s="123"/>
      <c r="O57" s="29"/>
      <c r="P57" s="103"/>
      <c r="Q57" s="7"/>
      <c r="R57" s="7"/>
      <c r="S57" s="7"/>
      <c r="T57" s="7"/>
      <c r="U57" s="7"/>
      <c r="V57" s="57"/>
      <c r="W57" s="7"/>
      <c r="X57" s="7"/>
      <c r="Y57" s="121"/>
      <c r="Z57" s="57"/>
      <c r="AA57" s="7"/>
      <c r="AB57" s="119"/>
      <c r="AC57" s="119"/>
      <c r="AD57" s="119"/>
      <c r="AE57" s="125"/>
      <c r="AF57" s="7"/>
      <c r="AG57" s="7"/>
      <c r="AH57" s="7"/>
      <c r="AI57" s="7"/>
      <c r="AJ57" s="7"/>
      <c r="AK57" s="7"/>
      <c r="AL57" s="7"/>
      <c r="AM57" s="7"/>
      <c r="AN57" s="7"/>
    </row>
    <row r="58" ht="12.0" customHeight="1">
      <c r="A58" s="91">
        <v>23.0</v>
      </c>
      <c r="B58" s="92" t="str">
        <f>IFERROR(VLOOKUP(A58,'пр.взв'!$D$6:$Q$70,2,0),"")</f>
        <v>НАДЮКОВ Бислан</v>
      </c>
      <c r="C58" s="93" t="str">
        <f>IFERROR(VLOOKUP(A58,'пр.взв'!$D$6:$Q$70,5,0),"")</f>
        <v>МСМК</v>
      </c>
      <c r="D58" s="94" t="str">
        <f>IFERROR(VLOOKUP(A58,'пр.взв'!$D$6:$Q$70,8,0),"")</f>
        <v>Краснодарский</v>
      </c>
      <c r="E58" s="7"/>
      <c r="F58" s="101"/>
      <c r="G58" s="126"/>
      <c r="H58" s="159"/>
      <c r="I58" s="103"/>
      <c r="J58" s="103"/>
      <c r="K58" s="158"/>
      <c r="L58" s="192"/>
      <c r="M58" s="192"/>
      <c r="N58" s="128"/>
      <c r="O58" s="103"/>
      <c r="P58" s="29"/>
      <c r="Q58" s="7"/>
      <c r="R58" s="7"/>
      <c r="S58" s="7"/>
      <c r="T58" s="7"/>
      <c r="U58" s="7"/>
      <c r="V58" s="57"/>
      <c r="W58" s="7"/>
      <c r="X58" s="115"/>
      <c r="Y58" s="126"/>
      <c r="Z58" s="57"/>
      <c r="AA58" s="7"/>
      <c r="AB58" s="92" t="str">
        <f>IFERROR(VLOOKUP(AE58,'пр.взв'!$D$6:$Q$70,2,0),"")</f>
        <v>АМИРБЕГОВ Салман</v>
      </c>
      <c r="AC58" s="93" t="str">
        <f>IFERROR(VLOOKUP(AE58,'пр.взв'!$D$6:$Q$70,5,0),"")</f>
        <v>МС</v>
      </c>
      <c r="AD58" s="94" t="str">
        <f>IFERROR(VLOOKUP(AE58,'пр.взв'!$D$6:$Q$70,8,0),"")</f>
        <v>Р.Дагестан</v>
      </c>
      <c r="AE58" s="129">
        <v>24.0</v>
      </c>
      <c r="AF58" s="7"/>
      <c r="AG58" s="7"/>
      <c r="AH58" s="7"/>
      <c r="AI58" s="7"/>
      <c r="AJ58" s="7"/>
      <c r="AK58" s="7"/>
      <c r="AL58" s="7"/>
      <c r="AM58" s="7"/>
      <c r="AN58" s="7"/>
    </row>
    <row r="59" ht="12.0" customHeight="1">
      <c r="A59" s="98"/>
      <c r="B59" s="99"/>
      <c r="C59" s="99"/>
      <c r="D59" s="99"/>
      <c r="E59" s="117">
        <v>23.0</v>
      </c>
      <c r="F59" s="130"/>
      <c r="G59" s="101"/>
      <c r="H59" s="145"/>
      <c r="I59" s="103"/>
      <c r="J59" s="103"/>
      <c r="K59" s="57"/>
      <c r="L59" s="113" t="str">
        <f>AH49</f>
        <v> </v>
      </c>
      <c r="M59" s="114"/>
      <c r="N59" s="131"/>
      <c r="O59" s="132"/>
      <c r="P59" s="29"/>
      <c r="Q59" s="29"/>
      <c r="R59" s="7"/>
      <c r="S59" s="133"/>
      <c r="T59" s="7"/>
      <c r="U59" s="7"/>
      <c r="V59" s="57"/>
      <c r="W59" s="7"/>
      <c r="X59" s="57"/>
      <c r="Y59" s="7"/>
      <c r="Z59" s="134"/>
      <c r="AA59" s="106">
        <v>24.0</v>
      </c>
      <c r="AB59" s="99"/>
      <c r="AC59" s="99"/>
      <c r="AD59" s="99"/>
      <c r="AE59" s="105"/>
      <c r="AF59" s="7"/>
      <c r="AG59" s="7"/>
      <c r="AH59" s="7"/>
      <c r="AI59" s="7"/>
      <c r="AJ59" s="7"/>
      <c r="AK59" s="7"/>
      <c r="AL59" s="7"/>
      <c r="AM59" s="7"/>
      <c r="AN59" s="7"/>
    </row>
    <row r="60" ht="12.0" customHeight="1">
      <c r="A60" s="106">
        <v>55.0</v>
      </c>
      <c r="B60" s="107" t="str">
        <f>IFERROR(VLOOKUP(A60,'пр.взв'!$D$6:$Q$70,2,0),"")</f>
        <v/>
      </c>
      <c r="C60" s="108" t="str">
        <f>IFERROR(VLOOKUP(A60,'пр.взв'!$D$6:$Q$70,5,0),"")</f>
        <v/>
      </c>
      <c r="D60" s="109" t="str">
        <f>IFERROR(VLOOKUP(A60,'пр.взв'!$D$6:$Q$70,8,0),"")</f>
        <v/>
      </c>
      <c r="E60" s="136"/>
      <c r="F60" s="101"/>
      <c r="G60" s="101"/>
      <c r="H60" s="146"/>
      <c r="I60" s="103"/>
      <c r="J60" s="143"/>
      <c r="K60" s="57"/>
      <c r="L60" s="192"/>
      <c r="M60" s="192"/>
      <c r="N60" s="139" t="str">
        <f>AH52</f>
        <v> </v>
      </c>
      <c r="O60" s="140"/>
      <c r="P60" s="29"/>
      <c r="S60" s="29"/>
      <c r="T60" s="7"/>
      <c r="U60" s="7"/>
      <c r="V60" s="57"/>
      <c r="W60" s="7"/>
      <c r="X60" s="57"/>
      <c r="Y60" s="7"/>
      <c r="Z60" s="7"/>
      <c r="AA60" s="141"/>
      <c r="AB60" s="107" t="str">
        <f>IFERROR(VLOOKUP(AE60,'пр.взв'!$D$6:$Q$70,2,0),"")</f>
        <v/>
      </c>
      <c r="AC60" s="108" t="str">
        <f>IFERROR(VLOOKUP(AE60,'пр.взв'!$D$6:$Q$70,5,0),"")</f>
        <v/>
      </c>
      <c r="AD60" s="109" t="str">
        <f>IFERROR(VLOOKUP(AE60,'пр.взв'!$D$6:$Q$70,8,0),"")</f>
        <v/>
      </c>
      <c r="AE60" s="117">
        <v>56.0</v>
      </c>
      <c r="AF60" s="7"/>
      <c r="AG60" s="7"/>
      <c r="AH60" s="7"/>
      <c r="AI60" s="7"/>
      <c r="AJ60" s="7"/>
      <c r="AK60" s="7"/>
      <c r="AL60" s="7"/>
      <c r="AM60" s="7"/>
      <c r="AN60" s="7"/>
    </row>
    <row r="61" ht="12.0" customHeight="1">
      <c r="A61" s="118"/>
      <c r="B61" s="119"/>
      <c r="C61" s="119"/>
      <c r="D61" s="119"/>
      <c r="E61" s="101"/>
      <c r="F61" s="101"/>
      <c r="G61" s="120"/>
      <c r="H61" s="103"/>
      <c r="I61" s="151"/>
      <c r="J61" s="163"/>
      <c r="K61" s="57"/>
      <c r="L61" s="192"/>
      <c r="M61" s="192"/>
      <c r="O61" s="142"/>
      <c r="P61" s="132"/>
      <c r="S61" s="29"/>
      <c r="T61" s="7"/>
      <c r="U61" s="7"/>
      <c r="V61" s="134"/>
      <c r="W61" s="151"/>
      <c r="X61" s="57"/>
      <c r="Y61" s="7"/>
      <c r="Z61" s="7"/>
      <c r="AA61" s="7"/>
      <c r="AB61" s="119"/>
      <c r="AC61" s="119"/>
      <c r="AD61" s="119"/>
      <c r="AE61" s="125"/>
      <c r="AF61" s="7"/>
      <c r="AG61" s="7"/>
      <c r="AH61" s="7"/>
      <c r="AI61" s="7"/>
      <c r="AJ61" s="7"/>
      <c r="AK61" s="7"/>
      <c r="AL61" s="7"/>
      <c r="AM61" s="7"/>
      <c r="AN61" s="7"/>
    </row>
    <row r="62" ht="12.0" customHeight="1">
      <c r="A62" s="91">
        <v>15.0</v>
      </c>
      <c r="B62" s="92" t="str">
        <f>IFERROR(VLOOKUP(A62,'пр.взв'!$D$6:$Q$70,2,0),"")</f>
        <v>ЭЙВАЗОВ Вусаль</v>
      </c>
      <c r="C62" s="93" t="str">
        <f>IFERROR(VLOOKUP(A62,'пр.взв'!$D$6:$Q$70,5,0),"")</f>
        <v>КМС</v>
      </c>
      <c r="D62" s="94" t="str">
        <f>IFERROR(VLOOKUP(A62,'пр.взв'!$D$6:$Q$70,8,0),"")</f>
        <v>ХМАО-Югра </v>
      </c>
      <c r="E62" s="7"/>
      <c r="F62" s="7"/>
      <c r="G62" s="101"/>
      <c r="H62" s="143"/>
      <c r="I62" s="152"/>
      <c r="J62" s="103"/>
      <c r="K62" s="7"/>
      <c r="L62" s="192"/>
      <c r="M62" s="192"/>
      <c r="O62" s="139" t="str">
        <f>AH56</f>
        <v> </v>
      </c>
      <c r="P62" s="140"/>
      <c r="S62" s="29"/>
      <c r="T62" s="7"/>
      <c r="U62" s="7"/>
      <c r="V62" s="7"/>
      <c r="W62" s="152"/>
      <c r="X62" s="57"/>
      <c r="Y62" s="7"/>
      <c r="Z62" s="7"/>
      <c r="AA62" s="7"/>
      <c r="AB62" s="92" t="str">
        <f>IFERROR(VLOOKUP(AE62,'пр.взв'!$D$6:$Q$70,2,0),"")</f>
        <v>КУРЖЕВ Уали</v>
      </c>
      <c r="AC62" s="93" t="str">
        <f>IFERROR(VLOOKUP(AE62,'пр.взв'!$D$6:$Q$70,5,0),"")</f>
        <v>ЗМС</v>
      </c>
      <c r="AD62" s="94" t="str">
        <f>IFERROR(VLOOKUP(AE62,'пр.взв'!$D$6:$Q$70,8,0),"")</f>
        <v>Свердловская</v>
      </c>
      <c r="AE62" s="129">
        <v>16.0</v>
      </c>
      <c r="AF62" s="7"/>
      <c r="AG62" s="7"/>
      <c r="AH62" s="7"/>
      <c r="AI62" s="7"/>
      <c r="AJ62" s="7"/>
      <c r="AK62" s="7"/>
      <c r="AL62" s="7"/>
      <c r="AM62" s="7"/>
      <c r="AN62" s="7"/>
    </row>
    <row r="63" ht="12.0" customHeight="1">
      <c r="A63" s="98"/>
      <c r="B63" s="99"/>
      <c r="C63" s="99"/>
      <c r="D63" s="99"/>
      <c r="E63" s="100">
        <v>15.0</v>
      </c>
      <c r="F63" s="101"/>
      <c r="G63" s="101"/>
      <c r="H63" s="144"/>
      <c r="I63" s="7"/>
      <c r="J63" s="7"/>
      <c r="K63" s="7"/>
      <c r="L63" s="113" t="str">
        <f>AH50</f>
        <v> </v>
      </c>
      <c r="M63" s="114"/>
      <c r="P63" s="145"/>
      <c r="S63" s="29"/>
      <c r="T63" s="7"/>
      <c r="U63" s="7"/>
      <c r="V63" s="7"/>
      <c r="W63" s="7"/>
      <c r="X63" s="57"/>
      <c r="Y63" s="7"/>
      <c r="Z63" s="7"/>
      <c r="AA63" s="104">
        <v>16.0</v>
      </c>
      <c r="AB63" s="99"/>
      <c r="AC63" s="99"/>
      <c r="AD63" s="99"/>
      <c r="AE63" s="105"/>
      <c r="AF63" s="7"/>
      <c r="AG63" s="7"/>
      <c r="AH63" s="7"/>
      <c r="AI63" s="7"/>
      <c r="AJ63" s="7"/>
      <c r="AK63" s="7"/>
      <c r="AL63" s="7"/>
      <c r="AM63" s="7"/>
      <c r="AN63" s="7"/>
    </row>
    <row r="64" ht="12.0" customHeight="1">
      <c r="A64" s="106">
        <v>47.0</v>
      </c>
      <c r="B64" s="107" t="str">
        <f>IFERROR(VLOOKUP(A64,'пр.взв'!$D$6:$Q$70,2,0),"")</f>
        <v/>
      </c>
      <c r="C64" s="108" t="str">
        <f>IFERROR(VLOOKUP(A64,'пр.взв'!$D$6:$Q$70,5,0),"")</f>
        <v/>
      </c>
      <c r="D64" s="109" t="str">
        <f>IFERROR(VLOOKUP(A64,'пр.взв'!$D$6:$Q$70,8,0),"")</f>
        <v/>
      </c>
      <c r="E64" s="110"/>
      <c r="F64" s="111"/>
      <c r="G64" s="101"/>
      <c r="H64" s="146"/>
      <c r="I64" s="7"/>
      <c r="J64" s="7"/>
      <c r="K64" s="7"/>
      <c r="L64" s="192"/>
      <c r="M64" s="192"/>
      <c r="N64" s="123"/>
      <c r="P64" s="149"/>
      <c r="Q64" s="132"/>
      <c r="S64" s="103"/>
      <c r="T64" s="7"/>
      <c r="U64" s="7"/>
      <c r="V64" s="7"/>
      <c r="W64" s="7"/>
      <c r="X64" s="57"/>
      <c r="Y64" s="7"/>
      <c r="Z64" s="115"/>
      <c r="AA64" s="116"/>
      <c r="AB64" s="107" t="str">
        <f>IFERROR(VLOOKUP(AE64,'пр.взв'!$D$6:$Q$70,2,0),"")</f>
        <v/>
      </c>
      <c r="AC64" s="108" t="str">
        <f>IFERROR(VLOOKUP(AE64,'пр.взв'!$D$6:$Q$70,5,0),"")</f>
        <v/>
      </c>
      <c r="AD64" s="109" t="str">
        <f>IFERROR(VLOOKUP(AE64,'пр.взв'!$D$6:$Q$70,8,0),"")</f>
        <v/>
      </c>
      <c r="AE64" s="117">
        <v>48.0</v>
      </c>
      <c r="AF64" s="7"/>
      <c r="AG64" s="7"/>
      <c r="AH64" s="7"/>
      <c r="AI64" s="7"/>
      <c r="AJ64" s="7"/>
      <c r="AK64" s="7"/>
      <c r="AL64" s="7"/>
      <c r="AM64" s="7"/>
      <c r="AN64" s="7"/>
    </row>
    <row r="65" ht="12.0" customHeight="1">
      <c r="A65" s="118"/>
      <c r="B65" s="119"/>
      <c r="C65" s="119"/>
      <c r="D65" s="119"/>
      <c r="E65" s="101"/>
      <c r="F65" s="120"/>
      <c r="G65" s="151"/>
      <c r="H65" s="139"/>
      <c r="I65" s="7"/>
      <c r="J65" s="7"/>
      <c r="K65" s="7"/>
      <c r="L65" s="192"/>
      <c r="M65" s="192"/>
      <c r="N65" s="128"/>
      <c r="P65" s="145"/>
      <c r="Q65" s="140"/>
      <c r="S65" s="29"/>
      <c r="T65" s="7"/>
      <c r="U65" s="7"/>
      <c r="V65" s="7"/>
      <c r="W65" s="7"/>
      <c r="X65" s="134"/>
      <c r="Y65" s="151"/>
      <c r="Z65" s="57"/>
      <c r="AA65" s="7"/>
      <c r="AB65" s="119"/>
      <c r="AC65" s="119"/>
      <c r="AD65" s="119"/>
      <c r="AE65" s="125"/>
      <c r="AF65" s="7"/>
      <c r="AG65" s="7"/>
      <c r="AH65" s="7"/>
      <c r="AI65" s="7"/>
      <c r="AJ65" s="7"/>
      <c r="AK65" s="7"/>
      <c r="AL65" s="7"/>
      <c r="AM65" s="7"/>
      <c r="AN65" s="7"/>
    </row>
    <row r="66" ht="12.0" customHeight="1">
      <c r="A66" s="91">
        <v>31.0</v>
      </c>
      <c r="B66" s="92" t="str">
        <f>IFERROR(VLOOKUP(A66,'пр.взв'!$D$6:$Q$70,2,0),"")</f>
        <v>САРАЙКИН Александр</v>
      </c>
      <c r="C66" s="93" t="str">
        <f>IFERROR(VLOOKUP(A66,'пр.взв'!$D$6:$Q$70,5,0),"")</f>
        <v>МСМК</v>
      </c>
      <c r="D66" s="94" t="str">
        <f>IFERROR(VLOOKUP(A66,'пр.взв'!$D$6:$Q$70,8,0),"")</f>
        <v>Рязанская</v>
      </c>
      <c r="E66" s="7"/>
      <c r="F66" s="101"/>
      <c r="G66" s="152"/>
      <c r="H66" s="112"/>
      <c r="I66" s="7"/>
      <c r="J66" s="7"/>
      <c r="K66" s="7"/>
      <c r="L66" s="113" t="str">
        <f>AH51</f>
        <v> </v>
      </c>
      <c r="M66" s="114"/>
      <c r="N66" s="131"/>
      <c r="O66" s="132"/>
      <c r="P66" s="145"/>
      <c r="Q66" s="142"/>
      <c r="S66" s="29"/>
      <c r="T66" s="7"/>
      <c r="U66" s="7"/>
      <c r="V66" s="7"/>
      <c r="W66" s="7"/>
      <c r="X66" s="7"/>
      <c r="Y66" s="152"/>
      <c r="Z66" s="57"/>
      <c r="AA66" s="7"/>
      <c r="AB66" s="92" t="str">
        <f>IFERROR(VLOOKUP(AE66,'пр.взв'!$D$6:$Q$70,2,0),"")</f>
        <v>ЗАТЫЛКИН Илья</v>
      </c>
      <c r="AC66" s="93" t="str">
        <f>IFERROR(VLOOKUP(AE66,'пр.взв'!$D$6:$Q$70,5,0),"")</f>
        <v>МСМК</v>
      </c>
      <c r="AD66" s="94" t="str">
        <f>IFERROR(VLOOKUP(AE66,'пр.взв'!$D$6:$Q$70,8,0),"")</f>
        <v>Пензенская</v>
      </c>
      <c r="AE66" s="129">
        <v>32.0</v>
      </c>
      <c r="AF66" s="7"/>
      <c r="AG66" s="7"/>
      <c r="AH66" s="7"/>
      <c r="AI66" s="7"/>
      <c r="AJ66" s="7"/>
      <c r="AK66" s="7"/>
      <c r="AL66" s="7"/>
      <c r="AM66" s="7"/>
      <c r="AN66" s="7"/>
    </row>
    <row r="67" ht="12.0" customHeight="1">
      <c r="A67" s="98"/>
      <c r="B67" s="99"/>
      <c r="C67" s="99"/>
      <c r="D67" s="99"/>
      <c r="E67" s="117">
        <v>31.0</v>
      </c>
      <c r="F67" s="130"/>
      <c r="G67" s="101"/>
      <c r="H67" s="29"/>
      <c r="I67" s="7"/>
      <c r="J67" s="7"/>
      <c r="K67" s="7"/>
      <c r="L67" s="7"/>
      <c r="M67" s="29"/>
      <c r="N67" s="139" t="str">
        <f>AH53</f>
        <v> </v>
      </c>
      <c r="O67" s="140"/>
      <c r="P67" s="145"/>
      <c r="Q67" s="142"/>
      <c r="R67" s="193"/>
      <c r="S67" s="29"/>
      <c r="T67" s="7"/>
      <c r="U67" s="7"/>
      <c r="V67" s="7"/>
      <c r="W67" s="7"/>
      <c r="X67" s="7"/>
      <c r="Y67" s="7"/>
      <c r="Z67" s="134"/>
      <c r="AA67" s="106">
        <v>32.0</v>
      </c>
      <c r="AB67" s="99"/>
      <c r="AC67" s="99"/>
      <c r="AD67" s="99"/>
      <c r="AE67" s="105"/>
      <c r="AF67" s="7"/>
      <c r="AG67" s="7"/>
      <c r="AH67" s="7"/>
      <c r="AI67" s="7"/>
      <c r="AJ67" s="7"/>
      <c r="AK67" s="7"/>
      <c r="AL67" s="7"/>
      <c r="AM67" s="7"/>
      <c r="AN67" s="7"/>
    </row>
    <row r="68" ht="12.0" customHeight="1">
      <c r="A68" s="106">
        <v>63.0</v>
      </c>
      <c r="B68" s="107" t="str">
        <f>IFERROR(VLOOKUP(A68,'пр.взв'!$D$6:$Q$70,2,0),"")</f>
        <v/>
      </c>
      <c r="C68" s="108" t="str">
        <f>IFERROR(VLOOKUP(A68,'пр.взв'!$D$6:$Q$70,5,0),"")</f>
        <v/>
      </c>
      <c r="D68" s="109" t="str">
        <f>IFERROR(VLOOKUP(A68,'пр.взв'!$D$6:$Q$70,8,0),"")</f>
        <v/>
      </c>
      <c r="E68" s="136"/>
      <c r="F68" s="101"/>
      <c r="G68" s="101"/>
      <c r="H68" s="112"/>
      <c r="I68" s="7"/>
      <c r="J68" s="7"/>
      <c r="K68" s="7"/>
      <c r="L68" s="7"/>
      <c r="M68" s="29"/>
      <c r="O68" s="142"/>
      <c r="P68" s="154"/>
      <c r="Q68" s="142"/>
      <c r="R68" s="155"/>
      <c r="S68" s="29"/>
      <c r="T68" s="7"/>
      <c r="U68" s="7"/>
      <c r="V68" s="7"/>
      <c r="W68" s="7"/>
      <c r="X68" s="7"/>
      <c r="Y68" s="7"/>
      <c r="Z68" s="7"/>
      <c r="AA68" s="141"/>
      <c r="AB68" s="107" t="str">
        <f>IFERROR(VLOOKUP(AE68,'пр.взв'!$D$6:$Q$70,2,0),"")</f>
        <v/>
      </c>
      <c r="AC68" s="108" t="str">
        <f>IFERROR(VLOOKUP(AE68,'пр.взв'!$D$6:$Q$70,5,0),"")</f>
        <v/>
      </c>
      <c r="AD68" s="109" t="str">
        <f>IFERROR(VLOOKUP(AE68,'пр.взв'!$D$6:$Q$70,8,0),"")</f>
        <v/>
      </c>
      <c r="AE68" s="117">
        <v>64.0</v>
      </c>
      <c r="AF68" s="7"/>
      <c r="AG68" s="7"/>
      <c r="AH68" s="7"/>
      <c r="AI68" s="7"/>
      <c r="AJ68" s="7"/>
      <c r="AK68" s="7"/>
      <c r="AL68" s="7"/>
      <c r="AM68" s="7"/>
      <c r="AN68" s="7"/>
    </row>
    <row r="69" ht="12.0" customHeight="1">
      <c r="A69" s="118"/>
      <c r="B69" s="119"/>
      <c r="C69" s="119"/>
      <c r="D69" s="119"/>
      <c r="E69" s="194"/>
      <c r="F69" s="101"/>
      <c r="G69" s="102"/>
      <c r="H69" s="29"/>
      <c r="I69" s="143"/>
      <c r="J69" s="7"/>
      <c r="K69" s="7"/>
      <c r="L69" s="7"/>
      <c r="M69" s="103"/>
      <c r="O69" s="139" t="str">
        <f>AH54</f>
        <v> </v>
      </c>
      <c r="P69" s="156"/>
      <c r="Q69" s="144" t="str">
        <f>AH55</f>
        <v/>
      </c>
      <c r="S69" s="29"/>
      <c r="T69" s="7"/>
      <c r="U69" s="7"/>
      <c r="V69" s="7"/>
      <c r="W69" s="7"/>
      <c r="X69" s="7"/>
      <c r="Y69" s="7"/>
      <c r="Z69" s="7"/>
      <c r="AA69" s="7"/>
      <c r="AB69" s="119"/>
      <c r="AC69" s="119"/>
      <c r="AD69" s="119"/>
      <c r="AE69" s="125"/>
      <c r="AF69" s="7"/>
      <c r="AG69" s="7"/>
      <c r="AH69" s="7"/>
      <c r="AI69" s="7"/>
      <c r="AJ69" s="7"/>
      <c r="AK69" s="7"/>
      <c r="AL69" s="7"/>
      <c r="AM69" s="7"/>
      <c r="AN69" s="7"/>
    </row>
    <row r="70" ht="9.0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195"/>
      <c r="L70" s="195"/>
      <c r="M70" s="7"/>
      <c r="N70" s="7"/>
      <c r="P70" s="7"/>
      <c r="Q70" s="105"/>
      <c r="R70" s="143"/>
      <c r="S70" s="7"/>
      <c r="T70" s="7"/>
      <c r="U70" s="7"/>
      <c r="AF70" s="7"/>
      <c r="AG70" s="7"/>
      <c r="AH70" s="7"/>
      <c r="AI70" s="7"/>
      <c r="AJ70" s="7"/>
      <c r="AK70" s="7"/>
      <c r="AL70" s="7"/>
      <c r="AM70" s="7"/>
      <c r="AN70" s="7"/>
    </row>
    <row r="71" ht="12.0" customHeight="1">
      <c r="A71" s="7"/>
      <c r="B71" s="7"/>
      <c r="C71" s="7"/>
      <c r="D71" s="7"/>
      <c r="E71" s="7"/>
      <c r="F71" s="7"/>
      <c r="G71" s="7"/>
      <c r="H71" s="85" t="s">
        <v>302</v>
      </c>
      <c r="I71" s="85"/>
      <c r="J71" s="85"/>
      <c r="K71" s="195"/>
      <c r="L71" s="195"/>
      <c r="M71" s="195"/>
      <c r="N71" s="195"/>
      <c r="O71" s="195"/>
      <c r="P71" s="7" t="s">
        <v>302</v>
      </c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</row>
    <row r="72" ht="12.0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</row>
    <row r="73" ht="12.75" customHeight="1">
      <c r="A73" s="85" t="str">
        <f>IFERROR(__xludf.DUMMYFUNCTION("IMPORTRANGE(""https://docs.google.com/spreadsheets/d/1XFGqS9_FSpg5EnxHBAY_QbGhuInRsY0PvHk2PYSXdn4/edit#gid=761916707"",""Реквизиты!$A$5"")"),"Гл.судья, судья ВК")</f>
        <v>Гл.судья, судья ВК</v>
      </c>
      <c r="B73" s="7"/>
      <c r="C73" s="195"/>
      <c r="D73" s="196"/>
      <c r="E73" s="196"/>
      <c r="F73" s="196"/>
      <c r="G73" s="197" t="str">
        <f>IFERROR(__xludf.DUMMYFUNCTION("IMPORTRANGE('пр.взв'!N1,""Реквизиты!$C6"")"),"Болотский Р.М.")</f>
        <v>Болотский Р.М.</v>
      </c>
      <c r="J73" s="195" t="str">
        <f>IFERROR(__xludf.DUMMYFUNCTION("IMPORTRANGE('пр.взв'!N1,""Реквизиты!$C7"")"),"Москва")</f>
        <v>Москва</v>
      </c>
      <c r="K73" s="195"/>
      <c r="L73" s="195"/>
      <c r="M73" s="195"/>
      <c r="N73" s="195"/>
      <c r="O73" s="195"/>
      <c r="P73" s="7"/>
      <c r="Q73" s="7"/>
      <c r="R73" s="7"/>
      <c r="S73" s="7"/>
      <c r="T73" s="198" t="str">
        <f>IFERROR(__xludf.DUMMYFUNCTION("IMPORTRANGE(""https://docs.google.com/spreadsheets/d/1XFGqS9_FSpg5EnxHBAY_QbGhuInRsY0PvHk2PYSXdn4/edit#gid=761916707"",""Реквизиты!$A$9"")"),"Гл.секретарь, судья ВК")</f>
        <v>Гл.секретарь, судья ВК</v>
      </c>
      <c r="U73" s="7"/>
      <c r="V73" s="195"/>
      <c r="W73" s="195"/>
      <c r="X73" s="195"/>
      <c r="Y73" s="196"/>
      <c r="Z73" s="124"/>
      <c r="AA73" s="124"/>
      <c r="AB73" s="199" t="s">
        <v>318</v>
      </c>
      <c r="AC73" s="200" t="s">
        <v>319</v>
      </c>
      <c r="AD73" s="201"/>
      <c r="AE73" s="201"/>
      <c r="AF73" s="7"/>
      <c r="AG73" s="7"/>
      <c r="AH73" s="7"/>
      <c r="AI73" s="7"/>
      <c r="AJ73" s="7"/>
      <c r="AK73" s="7"/>
      <c r="AL73" s="7"/>
      <c r="AM73" s="7"/>
      <c r="AN73" s="7"/>
    </row>
    <row r="74" ht="12.0" customHeight="1">
      <c r="A74" s="7"/>
      <c r="B74" s="7"/>
      <c r="C74" s="195"/>
      <c r="D74" s="195"/>
      <c r="E74" s="195"/>
      <c r="F74" s="195"/>
      <c r="G74" s="7"/>
      <c r="H74" s="7"/>
      <c r="I74" s="7"/>
      <c r="J74" s="7"/>
      <c r="K74" s="7"/>
      <c r="L74" s="7"/>
      <c r="M74" s="7"/>
      <c r="N74" s="7"/>
      <c r="O74" s="7"/>
      <c r="P74" s="7"/>
      <c r="Q74" s="195"/>
      <c r="R74" s="7"/>
      <c r="S74" s="7"/>
      <c r="T74" s="85"/>
      <c r="U74" s="7"/>
      <c r="V74" s="195"/>
      <c r="W74" s="195"/>
      <c r="X74" s="195"/>
      <c r="Y74" s="195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</row>
    <row r="75" ht="12.0" customHeight="1">
      <c r="I75" s="7"/>
      <c r="Q75" s="195"/>
      <c r="R75" s="7"/>
      <c r="S75" s="7"/>
      <c r="AF75" s="7"/>
      <c r="AG75" s="7"/>
      <c r="AH75" s="7"/>
      <c r="AI75" s="7"/>
      <c r="AJ75" s="7"/>
      <c r="AK75" s="7"/>
      <c r="AL75" s="7"/>
      <c r="AM75" s="7"/>
      <c r="AN75" s="7"/>
    </row>
    <row r="76" ht="12.0" customHeight="1"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AF76" s="7"/>
      <c r="AG76" s="7"/>
      <c r="AH76" s="7"/>
      <c r="AI76" s="7"/>
      <c r="AJ76" s="7"/>
      <c r="AK76" s="7"/>
      <c r="AL76" s="7"/>
      <c r="AM76" s="7"/>
      <c r="AN76" s="7"/>
    </row>
    <row r="77" ht="12.0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AF77" s="7"/>
      <c r="AG77" s="7"/>
      <c r="AH77" s="7"/>
      <c r="AI77" s="7"/>
      <c r="AJ77" s="7"/>
      <c r="AK77" s="7"/>
      <c r="AL77" s="7"/>
      <c r="AM77" s="7"/>
      <c r="AN77" s="7"/>
    </row>
    <row r="78" ht="12.0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AF78" s="7"/>
      <c r="AG78" s="7"/>
      <c r="AH78" s="7"/>
      <c r="AI78" s="7"/>
      <c r="AJ78" s="7"/>
      <c r="AK78" s="7"/>
      <c r="AL78" s="7"/>
      <c r="AM78" s="7"/>
      <c r="AN78" s="7"/>
    </row>
    <row r="79" ht="12.0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AF79" s="7"/>
      <c r="AG79" s="7"/>
      <c r="AH79" s="7"/>
      <c r="AI79" s="7"/>
      <c r="AJ79" s="7"/>
      <c r="AK79" s="7"/>
      <c r="AL79" s="7"/>
      <c r="AM79" s="7"/>
      <c r="AN79" s="7"/>
    </row>
    <row r="80" ht="12.0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AF80" s="7"/>
      <c r="AG80" s="7"/>
      <c r="AH80" s="7"/>
      <c r="AI80" s="7"/>
      <c r="AJ80" s="7"/>
      <c r="AK80" s="7"/>
      <c r="AL80" s="7"/>
      <c r="AM80" s="7"/>
      <c r="AN80" s="7"/>
    </row>
    <row r="81" ht="12.0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AF81" s="7"/>
      <c r="AG81" s="7"/>
      <c r="AH81" s="7"/>
      <c r="AI81" s="7"/>
      <c r="AJ81" s="7"/>
      <c r="AK81" s="7"/>
      <c r="AL81" s="7"/>
      <c r="AM81" s="7"/>
      <c r="AN81" s="7"/>
    </row>
    <row r="82" ht="12.0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AF82" s="7"/>
      <c r="AG82" s="7"/>
      <c r="AH82" s="7"/>
      <c r="AI82" s="7"/>
      <c r="AJ82" s="7"/>
      <c r="AK82" s="7"/>
      <c r="AL82" s="7"/>
      <c r="AM82" s="7"/>
      <c r="AN82" s="7"/>
    </row>
    <row r="83" ht="12.0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AF83" s="7"/>
      <c r="AG83" s="7"/>
      <c r="AH83" s="7"/>
      <c r="AI83" s="7"/>
      <c r="AJ83" s="7"/>
      <c r="AK83" s="7"/>
      <c r="AL83" s="7"/>
      <c r="AM83" s="7"/>
      <c r="AN83" s="7"/>
    </row>
    <row r="84" ht="12.0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AF84" s="7"/>
      <c r="AG84" s="7"/>
      <c r="AH84" s="7"/>
      <c r="AI84" s="7"/>
      <c r="AJ84" s="7"/>
      <c r="AK84" s="7"/>
      <c r="AL84" s="7"/>
      <c r="AM84" s="7"/>
      <c r="AN84" s="7"/>
    </row>
    <row r="85" ht="12.0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AF85" s="7"/>
      <c r="AG85" s="7"/>
      <c r="AH85" s="7"/>
      <c r="AI85" s="7"/>
      <c r="AJ85" s="7"/>
      <c r="AK85" s="7"/>
      <c r="AL85" s="7"/>
      <c r="AM85" s="7"/>
      <c r="AN85" s="7"/>
    </row>
    <row r="86" ht="12.0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AF86" s="7"/>
      <c r="AG86" s="7"/>
      <c r="AH86" s="7"/>
      <c r="AI86" s="7"/>
      <c r="AJ86" s="7"/>
      <c r="AK86" s="7"/>
      <c r="AL86" s="7"/>
      <c r="AM86" s="7"/>
      <c r="AN86" s="7"/>
    </row>
    <row r="87" ht="12.0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AF87" s="7"/>
      <c r="AG87" s="7"/>
      <c r="AH87" s="7"/>
      <c r="AI87" s="7"/>
      <c r="AJ87" s="7"/>
      <c r="AK87" s="7"/>
      <c r="AL87" s="7"/>
      <c r="AM87" s="7"/>
      <c r="AN87" s="7"/>
    </row>
    <row r="88" ht="12.0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AF88" s="7"/>
      <c r="AG88" s="7"/>
      <c r="AH88" s="7"/>
      <c r="AI88" s="7"/>
      <c r="AJ88" s="7"/>
      <c r="AK88" s="7"/>
      <c r="AL88" s="7"/>
      <c r="AM88" s="7"/>
      <c r="AN88" s="7"/>
    </row>
    <row r="89" ht="12.0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AF89" s="7"/>
      <c r="AG89" s="7"/>
      <c r="AH89" s="7"/>
      <c r="AI89" s="7"/>
      <c r="AJ89" s="7"/>
      <c r="AK89" s="7"/>
      <c r="AL89" s="7"/>
      <c r="AM89" s="7"/>
      <c r="AN89" s="7"/>
    </row>
    <row r="90" ht="12.0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AF90" s="7"/>
      <c r="AG90" s="7"/>
      <c r="AH90" s="7"/>
      <c r="AI90" s="7"/>
      <c r="AJ90" s="7"/>
      <c r="AK90" s="7"/>
      <c r="AL90" s="7"/>
      <c r="AM90" s="7"/>
      <c r="AN90" s="7"/>
    </row>
    <row r="91" ht="12.0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AF91" s="7"/>
      <c r="AG91" s="7"/>
      <c r="AH91" s="7"/>
      <c r="AI91" s="7"/>
      <c r="AJ91" s="7"/>
      <c r="AK91" s="7"/>
      <c r="AL91" s="7"/>
      <c r="AM91" s="7"/>
      <c r="AN91" s="7"/>
    </row>
    <row r="92" ht="12.0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AF92" s="7"/>
      <c r="AG92" s="7"/>
      <c r="AH92" s="7"/>
      <c r="AI92" s="7"/>
      <c r="AJ92" s="7"/>
      <c r="AK92" s="7"/>
      <c r="AL92" s="7"/>
      <c r="AM92" s="7"/>
      <c r="AN92" s="7"/>
    </row>
    <row r="93" ht="12.0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AF93" s="7"/>
      <c r="AG93" s="7"/>
      <c r="AH93" s="7"/>
      <c r="AI93" s="7"/>
      <c r="AJ93" s="7"/>
      <c r="AK93" s="7"/>
      <c r="AL93" s="7"/>
      <c r="AM93" s="7"/>
      <c r="AN93" s="7"/>
    </row>
    <row r="94" ht="12.0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AF94" s="7"/>
      <c r="AG94" s="7"/>
      <c r="AH94" s="7"/>
      <c r="AI94" s="7"/>
      <c r="AJ94" s="7"/>
      <c r="AK94" s="7"/>
      <c r="AL94" s="7"/>
      <c r="AM94" s="7"/>
      <c r="AN94" s="7"/>
    </row>
    <row r="95" ht="12.0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AF95" s="7"/>
      <c r="AG95" s="7"/>
      <c r="AH95" s="7"/>
      <c r="AI95" s="7"/>
      <c r="AJ95" s="7"/>
      <c r="AK95" s="7"/>
      <c r="AL95" s="7"/>
      <c r="AM95" s="7"/>
      <c r="AN95" s="7"/>
    </row>
    <row r="96" ht="12.0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AF96" s="7"/>
      <c r="AG96" s="7"/>
      <c r="AH96" s="7"/>
      <c r="AI96" s="7"/>
      <c r="AJ96" s="7"/>
      <c r="AK96" s="7"/>
      <c r="AL96" s="7"/>
      <c r="AM96" s="7"/>
      <c r="AN96" s="7"/>
    </row>
    <row r="97" ht="12.0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AF97" s="7"/>
      <c r="AG97" s="7"/>
      <c r="AH97" s="7"/>
      <c r="AI97" s="7"/>
      <c r="AJ97" s="7"/>
      <c r="AK97" s="7"/>
      <c r="AL97" s="7"/>
      <c r="AM97" s="7"/>
      <c r="AN97" s="7"/>
    </row>
    <row r="98" ht="12.0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AF98" s="7"/>
      <c r="AG98" s="7"/>
      <c r="AH98" s="7"/>
      <c r="AI98" s="7"/>
      <c r="AJ98" s="7"/>
      <c r="AK98" s="7"/>
      <c r="AL98" s="7"/>
      <c r="AM98" s="7"/>
      <c r="AN98" s="7"/>
    </row>
    <row r="99" ht="12.0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AF99" s="7"/>
      <c r="AG99" s="7"/>
      <c r="AH99" s="7"/>
      <c r="AI99" s="7"/>
      <c r="AJ99" s="7"/>
      <c r="AK99" s="7"/>
      <c r="AL99" s="7"/>
      <c r="AM99" s="7"/>
      <c r="AN99" s="7"/>
    </row>
    <row r="100" ht="12.0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AF100" s="7"/>
      <c r="AG100" s="7"/>
      <c r="AH100" s="7"/>
      <c r="AI100" s="7"/>
      <c r="AJ100" s="7"/>
      <c r="AK100" s="7"/>
      <c r="AL100" s="7"/>
      <c r="AM100" s="7"/>
      <c r="AN100" s="7"/>
    </row>
    <row r="101" ht="12.0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AF101" s="7"/>
      <c r="AG101" s="7"/>
      <c r="AH101" s="7"/>
      <c r="AI101" s="7"/>
      <c r="AJ101" s="7"/>
      <c r="AK101" s="7"/>
      <c r="AL101" s="7"/>
      <c r="AM101" s="7"/>
      <c r="AN101" s="7"/>
    </row>
    <row r="102" ht="12.0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AF102" s="7"/>
      <c r="AG102" s="7"/>
      <c r="AH102" s="7"/>
      <c r="AI102" s="7"/>
      <c r="AJ102" s="7"/>
      <c r="AK102" s="7"/>
      <c r="AL102" s="7"/>
      <c r="AM102" s="7"/>
      <c r="AN102" s="7"/>
    </row>
    <row r="103" ht="12.0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AF103" s="7"/>
      <c r="AG103" s="7"/>
      <c r="AH103" s="7"/>
      <c r="AI103" s="7"/>
      <c r="AJ103" s="7"/>
      <c r="AK103" s="7"/>
      <c r="AL103" s="7"/>
      <c r="AM103" s="7"/>
      <c r="AN103" s="7"/>
    </row>
    <row r="104" ht="12.0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AF104" s="7"/>
      <c r="AG104" s="7"/>
      <c r="AH104" s="7"/>
      <c r="AI104" s="7"/>
      <c r="AJ104" s="7"/>
      <c r="AK104" s="7"/>
      <c r="AL104" s="7"/>
      <c r="AM104" s="7"/>
      <c r="AN104" s="7"/>
    </row>
    <row r="105" ht="12.0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AF105" s="7"/>
      <c r="AG105" s="7"/>
      <c r="AH105" s="7"/>
      <c r="AI105" s="7"/>
      <c r="AJ105" s="7"/>
      <c r="AK105" s="7"/>
      <c r="AL105" s="7"/>
      <c r="AM105" s="7"/>
      <c r="AN105" s="7"/>
    </row>
    <row r="106" ht="12.0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AF106" s="7"/>
      <c r="AG106" s="7"/>
      <c r="AH106" s="7"/>
      <c r="AI106" s="7"/>
      <c r="AJ106" s="7"/>
      <c r="AK106" s="7"/>
      <c r="AL106" s="7"/>
      <c r="AM106" s="7"/>
      <c r="AN106" s="7"/>
    </row>
    <row r="107" ht="12.0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AF107" s="7"/>
      <c r="AG107" s="7"/>
      <c r="AH107" s="7"/>
      <c r="AI107" s="7"/>
      <c r="AJ107" s="7"/>
      <c r="AK107" s="7"/>
      <c r="AL107" s="7"/>
      <c r="AM107" s="7"/>
      <c r="AN107" s="7"/>
    </row>
    <row r="108" ht="12.0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AF108" s="7"/>
      <c r="AG108" s="7"/>
      <c r="AH108" s="7"/>
      <c r="AI108" s="7"/>
      <c r="AJ108" s="7"/>
      <c r="AK108" s="7"/>
      <c r="AL108" s="7"/>
      <c r="AM108" s="7"/>
      <c r="AN108" s="7"/>
    </row>
    <row r="109" ht="12.0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AF109" s="7"/>
      <c r="AG109" s="7"/>
      <c r="AH109" s="7"/>
      <c r="AI109" s="7"/>
      <c r="AJ109" s="7"/>
      <c r="AK109" s="7"/>
      <c r="AL109" s="7"/>
      <c r="AM109" s="7"/>
      <c r="AN109" s="7"/>
    </row>
    <row r="110" ht="12.0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AF110" s="7"/>
      <c r="AG110" s="7"/>
      <c r="AH110" s="7"/>
      <c r="AI110" s="7"/>
      <c r="AJ110" s="7"/>
      <c r="AK110" s="7"/>
      <c r="AL110" s="7"/>
      <c r="AM110" s="7"/>
      <c r="AN110" s="7"/>
    </row>
    <row r="111" ht="12.0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AF111" s="7"/>
      <c r="AG111" s="7"/>
      <c r="AH111" s="7"/>
      <c r="AI111" s="7"/>
      <c r="AJ111" s="7"/>
      <c r="AK111" s="7"/>
      <c r="AL111" s="7"/>
      <c r="AM111" s="7"/>
      <c r="AN111" s="7"/>
    </row>
    <row r="112" ht="12.0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AF112" s="7"/>
      <c r="AG112" s="7"/>
      <c r="AH112" s="7"/>
      <c r="AI112" s="7"/>
      <c r="AJ112" s="7"/>
      <c r="AK112" s="7"/>
      <c r="AL112" s="7"/>
      <c r="AM112" s="7"/>
      <c r="AN112" s="7"/>
    </row>
    <row r="113" ht="12.0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AF113" s="7"/>
      <c r="AG113" s="7"/>
      <c r="AH113" s="7"/>
      <c r="AI113" s="7"/>
      <c r="AJ113" s="7"/>
      <c r="AK113" s="7"/>
      <c r="AL113" s="7"/>
      <c r="AM113" s="7"/>
      <c r="AN113" s="7"/>
    </row>
    <row r="114" ht="12.0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AF114" s="7"/>
      <c r="AG114" s="7"/>
      <c r="AH114" s="7"/>
      <c r="AI114" s="7"/>
      <c r="AJ114" s="7"/>
      <c r="AK114" s="7"/>
      <c r="AL114" s="7"/>
      <c r="AM114" s="7"/>
      <c r="AN114" s="7"/>
    </row>
    <row r="115" ht="12.0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AF115" s="7"/>
      <c r="AG115" s="7"/>
      <c r="AH115" s="7"/>
      <c r="AI115" s="7"/>
      <c r="AJ115" s="7"/>
      <c r="AK115" s="7"/>
      <c r="AL115" s="7"/>
      <c r="AM115" s="7"/>
      <c r="AN115" s="7"/>
    </row>
    <row r="116" ht="12.0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AF116" s="7"/>
      <c r="AG116" s="7"/>
      <c r="AH116" s="7"/>
      <c r="AI116" s="7"/>
      <c r="AJ116" s="7"/>
      <c r="AK116" s="7"/>
      <c r="AL116" s="7"/>
      <c r="AM116" s="7"/>
      <c r="AN116" s="7"/>
    </row>
    <row r="117" ht="12.0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AF117" s="7"/>
      <c r="AG117" s="7"/>
      <c r="AH117" s="7"/>
      <c r="AI117" s="7"/>
      <c r="AJ117" s="7"/>
      <c r="AK117" s="7"/>
      <c r="AL117" s="7"/>
      <c r="AM117" s="7"/>
      <c r="AN117" s="7"/>
    </row>
    <row r="118" ht="12.0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AF118" s="7"/>
      <c r="AG118" s="7"/>
      <c r="AH118" s="7"/>
      <c r="AI118" s="7"/>
      <c r="AJ118" s="7"/>
      <c r="AK118" s="7"/>
      <c r="AL118" s="7"/>
      <c r="AM118" s="7"/>
      <c r="AN118" s="7"/>
    </row>
    <row r="119" ht="12.0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AF119" s="7"/>
      <c r="AG119" s="7"/>
      <c r="AH119" s="7"/>
      <c r="AI119" s="7"/>
      <c r="AJ119" s="7"/>
      <c r="AK119" s="7"/>
      <c r="AL119" s="7"/>
      <c r="AM119" s="7"/>
      <c r="AN119" s="7"/>
    </row>
    <row r="120" ht="12.0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AF120" s="7"/>
      <c r="AG120" s="7"/>
      <c r="AH120" s="7"/>
      <c r="AI120" s="7"/>
      <c r="AJ120" s="7"/>
      <c r="AK120" s="7"/>
      <c r="AL120" s="7"/>
      <c r="AM120" s="7"/>
      <c r="AN120" s="7"/>
    </row>
    <row r="121" ht="12.0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AF121" s="7"/>
      <c r="AG121" s="7"/>
      <c r="AH121" s="7"/>
      <c r="AI121" s="7"/>
      <c r="AJ121" s="7"/>
      <c r="AK121" s="7"/>
      <c r="AL121" s="7"/>
      <c r="AM121" s="7"/>
      <c r="AN121" s="7"/>
    </row>
    <row r="122" ht="12.0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AF122" s="7"/>
      <c r="AG122" s="7"/>
      <c r="AH122" s="7"/>
      <c r="AI122" s="7"/>
      <c r="AJ122" s="7"/>
      <c r="AK122" s="7"/>
      <c r="AL122" s="7"/>
      <c r="AM122" s="7"/>
      <c r="AN122" s="7"/>
    </row>
    <row r="123" ht="12.0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AF123" s="7"/>
      <c r="AG123" s="7"/>
      <c r="AH123" s="7"/>
      <c r="AI123" s="7"/>
      <c r="AJ123" s="7"/>
      <c r="AK123" s="7"/>
      <c r="AL123" s="7"/>
      <c r="AM123" s="7"/>
      <c r="AN123" s="7"/>
    </row>
    <row r="124" ht="12.0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AF124" s="7"/>
      <c r="AG124" s="7"/>
      <c r="AH124" s="7"/>
      <c r="AI124" s="7"/>
      <c r="AJ124" s="7"/>
      <c r="AK124" s="7"/>
      <c r="AL124" s="7"/>
      <c r="AM124" s="7"/>
      <c r="AN124" s="7"/>
    </row>
    <row r="125" ht="12.0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AF125" s="7"/>
      <c r="AG125" s="7"/>
      <c r="AH125" s="7"/>
      <c r="AI125" s="7"/>
      <c r="AJ125" s="7"/>
      <c r="AK125" s="7"/>
      <c r="AL125" s="7"/>
      <c r="AM125" s="7"/>
      <c r="AN125" s="7"/>
    </row>
    <row r="126" ht="12.0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AF126" s="7"/>
      <c r="AG126" s="7"/>
      <c r="AH126" s="7"/>
      <c r="AI126" s="7"/>
      <c r="AJ126" s="7"/>
      <c r="AK126" s="7"/>
      <c r="AL126" s="7"/>
      <c r="AM126" s="7"/>
      <c r="AN126" s="7"/>
    </row>
    <row r="127" ht="12.0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AF127" s="7"/>
      <c r="AG127" s="7"/>
      <c r="AH127" s="7"/>
      <c r="AI127" s="7"/>
      <c r="AJ127" s="7"/>
      <c r="AK127" s="7"/>
      <c r="AL127" s="7"/>
      <c r="AM127" s="7"/>
      <c r="AN127" s="7"/>
    </row>
    <row r="128" ht="12.0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AF128" s="7"/>
      <c r="AG128" s="7"/>
      <c r="AH128" s="7"/>
      <c r="AI128" s="7"/>
      <c r="AJ128" s="7"/>
      <c r="AK128" s="7"/>
      <c r="AL128" s="7"/>
      <c r="AM128" s="7"/>
      <c r="AN128" s="7"/>
    </row>
    <row r="129" ht="12.0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AF129" s="7"/>
      <c r="AG129" s="7"/>
      <c r="AH129" s="7"/>
      <c r="AI129" s="7"/>
      <c r="AJ129" s="7"/>
      <c r="AK129" s="7"/>
      <c r="AL129" s="7"/>
      <c r="AM129" s="7"/>
      <c r="AN129" s="7"/>
    </row>
    <row r="130" ht="12.0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AF130" s="7"/>
      <c r="AG130" s="7"/>
      <c r="AH130" s="7"/>
      <c r="AI130" s="7"/>
      <c r="AJ130" s="7"/>
      <c r="AK130" s="7"/>
      <c r="AL130" s="7"/>
      <c r="AM130" s="7"/>
      <c r="AN130" s="7"/>
    </row>
    <row r="131" ht="12.0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AF131" s="7"/>
      <c r="AG131" s="7"/>
      <c r="AH131" s="7"/>
      <c r="AI131" s="7"/>
      <c r="AJ131" s="7"/>
      <c r="AK131" s="7"/>
      <c r="AL131" s="7"/>
      <c r="AM131" s="7"/>
      <c r="AN131" s="7"/>
    </row>
    <row r="132" ht="12.0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AF132" s="7"/>
      <c r="AG132" s="7"/>
      <c r="AH132" s="7"/>
      <c r="AI132" s="7"/>
      <c r="AJ132" s="7"/>
      <c r="AK132" s="7"/>
      <c r="AL132" s="7"/>
      <c r="AM132" s="7"/>
      <c r="AN132" s="7"/>
    </row>
    <row r="133" ht="12.0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AF133" s="7"/>
      <c r="AG133" s="7"/>
      <c r="AH133" s="7"/>
      <c r="AI133" s="7"/>
      <c r="AJ133" s="7"/>
      <c r="AK133" s="7"/>
      <c r="AL133" s="7"/>
      <c r="AM133" s="7"/>
      <c r="AN133" s="7"/>
    </row>
    <row r="134" ht="12.0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AF134" s="7"/>
      <c r="AG134" s="7"/>
      <c r="AH134" s="7"/>
      <c r="AI134" s="7"/>
      <c r="AJ134" s="7"/>
      <c r="AK134" s="7"/>
      <c r="AL134" s="7"/>
      <c r="AM134" s="7"/>
      <c r="AN134" s="7"/>
    </row>
    <row r="135" ht="12.0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AF135" s="7"/>
      <c r="AG135" s="7"/>
      <c r="AH135" s="7"/>
      <c r="AI135" s="7"/>
      <c r="AJ135" s="7"/>
      <c r="AK135" s="7"/>
      <c r="AL135" s="7"/>
      <c r="AM135" s="7"/>
      <c r="AN135" s="7"/>
    </row>
    <row r="136" ht="12.0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AF136" s="7"/>
      <c r="AG136" s="7"/>
      <c r="AH136" s="7"/>
      <c r="AI136" s="7"/>
      <c r="AJ136" s="7"/>
      <c r="AK136" s="7"/>
      <c r="AL136" s="7"/>
      <c r="AM136" s="7"/>
      <c r="AN136" s="7"/>
    </row>
    <row r="137" ht="12.0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AF137" s="7"/>
      <c r="AG137" s="7"/>
      <c r="AH137" s="7"/>
      <c r="AI137" s="7"/>
      <c r="AJ137" s="7"/>
      <c r="AK137" s="7"/>
      <c r="AL137" s="7"/>
      <c r="AM137" s="7"/>
      <c r="AN137" s="7"/>
    </row>
    <row r="138" ht="12.0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AF138" s="7"/>
      <c r="AG138" s="7"/>
      <c r="AH138" s="7"/>
      <c r="AI138" s="7"/>
      <c r="AJ138" s="7"/>
      <c r="AK138" s="7"/>
      <c r="AL138" s="7"/>
      <c r="AM138" s="7"/>
      <c r="AN138" s="7"/>
    </row>
    <row r="139" ht="12.0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AF139" s="7"/>
      <c r="AG139" s="7"/>
      <c r="AH139" s="7"/>
      <c r="AI139" s="7"/>
      <c r="AJ139" s="7"/>
      <c r="AK139" s="7"/>
      <c r="AL139" s="7"/>
      <c r="AM139" s="7"/>
      <c r="AN139" s="7"/>
    </row>
    <row r="140" ht="12.0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AF140" s="7"/>
      <c r="AG140" s="7"/>
      <c r="AH140" s="7"/>
      <c r="AI140" s="7"/>
      <c r="AJ140" s="7"/>
      <c r="AK140" s="7"/>
      <c r="AL140" s="7"/>
      <c r="AM140" s="7"/>
      <c r="AN140" s="7"/>
    </row>
    <row r="141" ht="12.0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AF141" s="7"/>
      <c r="AG141" s="7"/>
      <c r="AH141" s="7"/>
      <c r="AI141" s="7"/>
      <c r="AJ141" s="7"/>
      <c r="AK141" s="7"/>
      <c r="AL141" s="7"/>
      <c r="AM141" s="7"/>
      <c r="AN141" s="7"/>
    </row>
    <row r="142" ht="12.0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AF142" s="7"/>
      <c r="AG142" s="7"/>
      <c r="AH142" s="7"/>
      <c r="AI142" s="7"/>
      <c r="AJ142" s="7"/>
      <c r="AK142" s="7"/>
      <c r="AL142" s="7"/>
      <c r="AM142" s="7"/>
      <c r="AN142" s="7"/>
    </row>
    <row r="143" ht="12.0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AF143" s="7"/>
      <c r="AG143" s="7"/>
      <c r="AH143" s="7"/>
      <c r="AI143" s="7"/>
      <c r="AJ143" s="7"/>
      <c r="AK143" s="7"/>
      <c r="AL143" s="7"/>
      <c r="AM143" s="7"/>
      <c r="AN143" s="7"/>
    </row>
    <row r="144" ht="12.0" customHeight="1">
      <c r="AF144" s="7"/>
      <c r="AG144" s="7"/>
      <c r="AH144" s="7"/>
      <c r="AI144" s="7"/>
      <c r="AJ144" s="7"/>
      <c r="AK144" s="7"/>
      <c r="AL144" s="7"/>
      <c r="AM144" s="7"/>
      <c r="AN144" s="7"/>
    </row>
    <row r="145" ht="12.0" customHeight="1">
      <c r="AF145" s="7"/>
      <c r="AG145" s="7"/>
      <c r="AH145" s="7"/>
      <c r="AI145" s="7"/>
      <c r="AJ145" s="7"/>
      <c r="AK145" s="7"/>
      <c r="AL145" s="7"/>
      <c r="AM145" s="7"/>
      <c r="AN145" s="7"/>
    </row>
    <row r="146" ht="12.0" customHeight="1">
      <c r="AF146" s="7"/>
      <c r="AG146" s="7"/>
      <c r="AH146" s="7"/>
      <c r="AI146" s="7"/>
      <c r="AJ146" s="7"/>
      <c r="AK146" s="7"/>
      <c r="AL146" s="7"/>
      <c r="AM146" s="7"/>
      <c r="AN146" s="7"/>
    </row>
    <row r="147" ht="12.0" customHeight="1">
      <c r="AF147" s="7"/>
      <c r="AG147" s="7"/>
      <c r="AH147" s="7"/>
      <c r="AI147" s="7"/>
      <c r="AJ147" s="7"/>
      <c r="AK147" s="7"/>
      <c r="AL147" s="7"/>
      <c r="AM147" s="7"/>
      <c r="AN147" s="7"/>
    </row>
    <row r="148" ht="12.0" customHeight="1">
      <c r="AF148" s="7"/>
      <c r="AG148" s="7"/>
      <c r="AH148" s="7"/>
      <c r="AI148" s="7"/>
      <c r="AJ148" s="7"/>
      <c r="AK148" s="7"/>
      <c r="AL148" s="7"/>
      <c r="AM148" s="7"/>
      <c r="AN148" s="7"/>
    </row>
    <row r="149" ht="12.0" customHeight="1">
      <c r="AF149" s="7"/>
      <c r="AG149" s="7"/>
      <c r="AH149" s="7"/>
      <c r="AI149" s="7"/>
      <c r="AJ149" s="7"/>
      <c r="AK149" s="7"/>
      <c r="AL149" s="7"/>
      <c r="AM149" s="7"/>
      <c r="AN149" s="7"/>
    </row>
    <row r="150" ht="12.0" customHeight="1">
      <c r="AF150" s="7"/>
      <c r="AG150" s="7"/>
      <c r="AH150" s="7"/>
      <c r="AI150" s="7"/>
      <c r="AJ150" s="7"/>
      <c r="AK150" s="7"/>
      <c r="AL150" s="7"/>
      <c r="AM150" s="7"/>
      <c r="AN150" s="7"/>
    </row>
    <row r="151" ht="12.0" customHeight="1">
      <c r="AF151" s="7"/>
      <c r="AG151" s="7"/>
      <c r="AH151" s="7"/>
      <c r="AI151" s="7"/>
      <c r="AJ151" s="7"/>
      <c r="AK151" s="7"/>
      <c r="AL151" s="7"/>
      <c r="AM151" s="7"/>
      <c r="AN151" s="7"/>
    </row>
    <row r="152" ht="12.0" customHeight="1">
      <c r="AF152" s="7"/>
      <c r="AG152" s="7"/>
      <c r="AH152" s="7"/>
      <c r="AI152" s="7"/>
      <c r="AJ152" s="7"/>
      <c r="AK152" s="7"/>
      <c r="AL152" s="7"/>
      <c r="AM152" s="7"/>
      <c r="AN152" s="7"/>
    </row>
    <row r="153" ht="12.0" customHeight="1">
      <c r="AF153" s="7"/>
      <c r="AG153" s="7"/>
      <c r="AH153" s="7"/>
      <c r="AI153" s="7"/>
      <c r="AJ153" s="7"/>
      <c r="AK153" s="7"/>
      <c r="AL153" s="7"/>
      <c r="AM153" s="7"/>
      <c r="AN153" s="7"/>
    </row>
    <row r="154" ht="12.0" customHeight="1">
      <c r="AF154" s="7"/>
      <c r="AG154" s="7"/>
      <c r="AH154" s="7"/>
      <c r="AI154" s="7"/>
      <c r="AJ154" s="7"/>
      <c r="AK154" s="7"/>
      <c r="AL154" s="7"/>
      <c r="AM154" s="7"/>
      <c r="AN154" s="7"/>
    </row>
    <row r="155" ht="12.0" customHeight="1">
      <c r="AF155" s="7"/>
      <c r="AG155" s="7"/>
      <c r="AH155" s="7"/>
      <c r="AI155" s="7"/>
      <c r="AJ155" s="7"/>
      <c r="AK155" s="7"/>
      <c r="AL155" s="7"/>
      <c r="AM155" s="7"/>
      <c r="AN155" s="7"/>
    </row>
    <row r="156" ht="12.0" customHeight="1">
      <c r="AF156" s="7"/>
      <c r="AG156" s="7"/>
      <c r="AH156" s="7"/>
      <c r="AI156" s="7"/>
      <c r="AJ156" s="7"/>
      <c r="AK156" s="7"/>
      <c r="AL156" s="7"/>
      <c r="AM156" s="7"/>
      <c r="AN156" s="7"/>
    </row>
    <row r="157" ht="12.0" customHeight="1">
      <c r="AF157" s="7"/>
      <c r="AG157" s="7"/>
      <c r="AH157" s="7"/>
      <c r="AI157" s="7"/>
      <c r="AJ157" s="7"/>
      <c r="AK157" s="7"/>
      <c r="AL157" s="7"/>
      <c r="AM157" s="7"/>
      <c r="AN157" s="7"/>
    </row>
    <row r="158" ht="12.0" customHeight="1">
      <c r="AF158" s="7"/>
      <c r="AG158" s="7"/>
      <c r="AH158" s="7"/>
      <c r="AI158" s="7"/>
      <c r="AJ158" s="7"/>
      <c r="AK158" s="7"/>
      <c r="AL158" s="7"/>
      <c r="AM158" s="7"/>
      <c r="AN158" s="7"/>
    </row>
    <row r="159" ht="12.0" customHeight="1">
      <c r="AF159" s="7"/>
      <c r="AG159" s="7"/>
      <c r="AH159" s="7"/>
      <c r="AI159" s="7"/>
      <c r="AJ159" s="7"/>
      <c r="AK159" s="7"/>
      <c r="AL159" s="7"/>
      <c r="AM159" s="7"/>
      <c r="AN159" s="7"/>
    </row>
    <row r="160" ht="12.0" customHeight="1">
      <c r="AF160" s="7"/>
      <c r="AG160" s="7"/>
      <c r="AH160" s="7"/>
      <c r="AI160" s="7"/>
      <c r="AJ160" s="7"/>
      <c r="AK160" s="7"/>
      <c r="AL160" s="7"/>
      <c r="AM160" s="7"/>
      <c r="AN160" s="7"/>
    </row>
    <row r="161" ht="12.0" customHeight="1">
      <c r="AF161" s="7"/>
      <c r="AG161" s="7"/>
      <c r="AH161" s="7"/>
      <c r="AI161" s="7"/>
      <c r="AJ161" s="7"/>
      <c r="AK161" s="7"/>
      <c r="AL161" s="7"/>
      <c r="AM161" s="7"/>
      <c r="AN161" s="7"/>
    </row>
    <row r="162" ht="12.0" customHeight="1">
      <c r="AF162" s="7"/>
      <c r="AG162" s="7"/>
      <c r="AH162" s="7"/>
      <c r="AI162" s="7"/>
      <c r="AJ162" s="7"/>
      <c r="AK162" s="7"/>
      <c r="AL162" s="7"/>
      <c r="AM162" s="7"/>
      <c r="AN162" s="7"/>
    </row>
    <row r="163" ht="12.0" customHeight="1">
      <c r="AF163" s="7"/>
      <c r="AG163" s="7"/>
      <c r="AH163" s="7"/>
      <c r="AI163" s="7"/>
      <c r="AJ163" s="7"/>
      <c r="AK163" s="7"/>
      <c r="AL163" s="7"/>
      <c r="AM163" s="7"/>
      <c r="AN163" s="7"/>
    </row>
    <row r="164" ht="12.0" customHeight="1">
      <c r="AF164" s="7"/>
      <c r="AG164" s="7"/>
      <c r="AH164" s="7"/>
      <c r="AI164" s="7"/>
      <c r="AJ164" s="7"/>
      <c r="AK164" s="7"/>
      <c r="AL164" s="7"/>
      <c r="AM164" s="7"/>
      <c r="AN164" s="7"/>
    </row>
    <row r="165" ht="12.0" customHeight="1">
      <c r="AF165" s="7"/>
      <c r="AG165" s="7"/>
      <c r="AH165" s="7"/>
      <c r="AI165" s="7"/>
      <c r="AJ165" s="7"/>
      <c r="AK165" s="7"/>
      <c r="AL165" s="7"/>
      <c r="AM165" s="7"/>
      <c r="AN165" s="7"/>
    </row>
    <row r="166" ht="12.0" customHeight="1">
      <c r="AF166" s="7"/>
      <c r="AG166" s="7"/>
      <c r="AH166" s="7"/>
      <c r="AI166" s="7"/>
      <c r="AJ166" s="7"/>
      <c r="AK166" s="7"/>
      <c r="AL166" s="7"/>
      <c r="AM166" s="7"/>
      <c r="AN166" s="7"/>
    </row>
    <row r="167" ht="12.0" customHeight="1">
      <c r="AF167" s="7"/>
      <c r="AG167" s="7"/>
      <c r="AH167" s="7"/>
      <c r="AI167" s="7"/>
      <c r="AJ167" s="7"/>
      <c r="AK167" s="7"/>
      <c r="AL167" s="7"/>
      <c r="AM167" s="7"/>
      <c r="AN167" s="7"/>
    </row>
    <row r="168" ht="12.0" customHeight="1">
      <c r="AF168" s="7"/>
      <c r="AG168" s="7"/>
      <c r="AH168" s="7"/>
      <c r="AI168" s="7"/>
      <c r="AJ168" s="7"/>
      <c r="AK168" s="7"/>
      <c r="AL168" s="7"/>
      <c r="AM168" s="7"/>
      <c r="AN168" s="7"/>
    </row>
    <row r="169" ht="12.0" customHeight="1">
      <c r="AF169" s="7"/>
      <c r="AG169" s="7"/>
      <c r="AH169" s="7"/>
      <c r="AI169" s="7"/>
      <c r="AJ169" s="7"/>
      <c r="AK169" s="7"/>
      <c r="AL169" s="7"/>
      <c r="AM169" s="7"/>
      <c r="AN169" s="7"/>
    </row>
    <row r="170" ht="12.0" customHeight="1">
      <c r="AF170" s="7"/>
      <c r="AG170" s="7"/>
      <c r="AH170" s="7"/>
      <c r="AI170" s="7"/>
      <c r="AJ170" s="7"/>
      <c r="AK170" s="7"/>
      <c r="AL170" s="7"/>
      <c r="AM170" s="7"/>
      <c r="AN170" s="7"/>
    </row>
    <row r="171" ht="12.0" customHeight="1">
      <c r="AF171" s="7"/>
      <c r="AG171" s="7"/>
      <c r="AH171" s="7"/>
      <c r="AI171" s="7"/>
      <c r="AJ171" s="7"/>
      <c r="AK171" s="7"/>
      <c r="AL171" s="7"/>
      <c r="AM171" s="7"/>
      <c r="AN171" s="7"/>
    </row>
    <row r="172" ht="12.0" customHeight="1">
      <c r="AF172" s="7"/>
      <c r="AG172" s="7"/>
      <c r="AH172" s="7"/>
      <c r="AI172" s="7"/>
      <c r="AJ172" s="7"/>
      <c r="AK172" s="7"/>
      <c r="AL172" s="7"/>
      <c r="AM172" s="7"/>
      <c r="AN172" s="7"/>
    </row>
    <row r="173" ht="12.0" customHeight="1">
      <c r="AF173" s="7"/>
      <c r="AG173" s="7"/>
      <c r="AH173" s="7"/>
      <c r="AI173" s="7"/>
      <c r="AJ173" s="7"/>
      <c r="AK173" s="7"/>
      <c r="AL173" s="7"/>
      <c r="AM173" s="7"/>
      <c r="AN173" s="7"/>
    </row>
    <row r="174" ht="12.0" customHeight="1">
      <c r="AF174" s="7"/>
      <c r="AG174" s="7"/>
      <c r="AH174" s="7"/>
      <c r="AI174" s="7"/>
      <c r="AJ174" s="7"/>
      <c r="AK174" s="7"/>
      <c r="AL174" s="7"/>
      <c r="AM174" s="7"/>
      <c r="AN174" s="7"/>
    </row>
    <row r="175" ht="12.0" customHeight="1">
      <c r="AF175" s="7"/>
      <c r="AG175" s="7"/>
      <c r="AH175" s="7"/>
      <c r="AI175" s="7"/>
      <c r="AJ175" s="7"/>
      <c r="AK175" s="7"/>
      <c r="AL175" s="7"/>
      <c r="AM175" s="7"/>
      <c r="AN175" s="7"/>
    </row>
    <row r="176" ht="12.0" customHeight="1">
      <c r="AF176" s="7"/>
      <c r="AG176" s="7"/>
      <c r="AH176" s="7"/>
      <c r="AI176" s="7"/>
      <c r="AJ176" s="7"/>
      <c r="AK176" s="7"/>
      <c r="AL176" s="7"/>
      <c r="AM176" s="7"/>
      <c r="AN176" s="7"/>
    </row>
    <row r="177" ht="12.0" customHeight="1">
      <c r="AF177" s="7"/>
      <c r="AG177" s="7"/>
      <c r="AH177" s="7"/>
      <c r="AI177" s="7"/>
      <c r="AJ177" s="7"/>
      <c r="AK177" s="7"/>
      <c r="AL177" s="7"/>
      <c r="AM177" s="7"/>
      <c r="AN177" s="7"/>
    </row>
    <row r="178" ht="12.0" customHeight="1">
      <c r="AF178" s="7"/>
      <c r="AG178" s="7"/>
      <c r="AH178" s="7"/>
      <c r="AI178" s="7"/>
      <c r="AJ178" s="7"/>
      <c r="AK178" s="7"/>
      <c r="AL178" s="7"/>
      <c r="AM178" s="7"/>
      <c r="AN178" s="7"/>
    </row>
    <row r="179" ht="12.0" customHeight="1">
      <c r="AF179" s="7"/>
      <c r="AG179" s="7"/>
      <c r="AH179" s="7"/>
      <c r="AI179" s="7"/>
      <c r="AJ179" s="7"/>
      <c r="AK179" s="7"/>
      <c r="AL179" s="7"/>
      <c r="AM179" s="7"/>
      <c r="AN179" s="7"/>
    </row>
    <row r="180" ht="12.0" customHeight="1">
      <c r="AF180" s="7"/>
      <c r="AG180" s="7"/>
      <c r="AH180" s="7"/>
      <c r="AI180" s="7"/>
      <c r="AJ180" s="7"/>
      <c r="AK180" s="7"/>
      <c r="AL180" s="7"/>
      <c r="AM180" s="7"/>
      <c r="AN180" s="7"/>
    </row>
    <row r="181" ht="12.0" customHeight="1">
      <c r="AF181" s="7"/>
      <c r="AG181" s="7"/>
      <c r="AH181" s="7"/>
      <c r="AI181" s="7"/>
      <c r="AJ181" s="7"/>
      <c r="AK181" s="7"/>
      <c r="AL181" s="7"/>
      <c r="AM181" s="7"/>
      <c r="AN181" s="7"/>
    </row>
    <row r="182" ht="12.0" customHeight="1">
      <c r="AF182" s="7"/>
      <c r="AG182" s="7"/>
      <c r="AH182" s="7"/>
      <c r="AI182" s="7"/>
      <c r="AJ182" s="7"/>
      <c r="AK182" s="7"/>
      <c r="AL182" s="7"/>
      <c r="AM182" s="7"/>
      <c r="AN182" s="7"/>
    </row>
    <row r="183" ht="12.0" customHeight="1">
      <c r="AF183" s="7"/>
      <c r="AG183" s="7"/>
      <c r="AH183" s="7"/>
      <c r="AI183" s="7"/>
      <c r="AJ183" s="7"/>
      <c r="AK183" s="7"/>
      <c r="AL183" s="7"/>
      <c r="AM183" s="7"/>
      <c r="AN183" s="7"/>
    </row>
    <row r="184" ht="12.0" customHeight="1">
      <c r="AF184" s="7"/>
      <c r="AG184" s="7"/>
      <c r="AH184" s="7"/>
      <c r="AI184" s="7"/>
      <c r="AJ184" s="7"/>
      <c r="AK184" s="7"/>
      <c r="AL184" s="7"/>
      <c r="AM184" s="7"/>
      <c r="AN184" s="7"/>
    </row>
    <row r="185" ht="12.0" customHeight="1">
      <c r="AF185" s="7"/>
      <c r="AG185" s="7"/>
      <c r="AH185" s="7"/>
      <c r="AI185" s="7"/>
      <c r="AJ185" s="7"/>
      <c r="AK185" s="7"/>
      <c r="AL185" s="7"/>
      <c r="AM185" s="7"/>
      <c r="AN185" s="7"/>
    </row>
    <row r="186" ht="12.0" customHeight="1">
      <c r="AF186" s="7"/>
      <c r="AG186" s="7"/>
      <c r="AH186" s="7"/>
      <c r="AI186" s="7"/>
      <c r="AJ186" s="7"/>
      <c r="AK186" s="7"/>
      <c r="AL186" s="7"/>
      <c r="AM186" s="7"/>
      <c r="AN186" s="7"/>
    </row>
    <row r="187" ht="12.0" customHeight="1">
      <c r="AF187" s="7"/>
      <c r="AG187" s="7"/>
      <c r="AH187" s="7"/>
      <c r="AI187" s="7"/>
      <c r="AJ187" s="7"/>
      <c r="AK187" s="7"/>
      <c r="AL187" s="7"/>
      <c r="AM187" s="7"/>
      <c r="AN187" s="7"/>
    </row>
    <row r="188" ht="12.0" customHeight="1">
      <c r="AF188" s="7"/>
      <c r="AG188" s="7"/>
      <c r="AH188" s="7"/>
      <c r="AI188" s="7"/>
      <c r="AJ188" s="7"/>
      <c r="AK188" s="7"/>
      <c r="AL188" s="7"/>
      <c r="AM188" s="7"/>
      <c r="AN188" s="7"/>
    </row>
    <row r="189" ht="12.0" customHeight="1">
      <c r="AF189" s="7"/>
      <c r="AG189" s="7"/>
      <c r="AH189" s="7"/>
      <c r="AI189" s="7"/>
      <c r="AJ189" s="7"/>
      <c r="AK189" s="7"/>
      <c r="AL189" s="7"/>
      <c r="AM189" s="7"/>
      <c r="AN189" s="7"/>
    </row>
    <row r="190" ht="12.0" customHeight="1">
      <c r="AF190" s="7"/>
      <c r="AG190" s="7"/>
      <c r="AH190" s="7"/>
      <c r="AI190" s="7"/>
      <c r="AJ190" s="7"/>
      <c r="AK190" s="7"/>
      <c r="AL190" s="7"/>
      <c r="AM190" s="7"/>
      <c r="AN190" s="7"/>
    </row>
    <row r="191" ht="12.0" customHeight="1">
      <c r="AF191" s="7"/>
      <c r="AG191" s="7"/>
      <c r="AH191" s="7"/>
      <c r="AI191" s="7"/>
      <c r="AJ191" s="7"/>
      <c r="AK191" s="7"/>
      <c r="AL191" s="7"/>
      <c r="AM191" s="7"/>
      <c r="AN191" s="7"/>
    </row>
    <row r="192" ht="12.0" customHeight="1">
      <c r="AF192" s="7"/>
      <c r="AG192" s="7"/>
      <c r="AH192" s="7"/>
      <c r="AI192" s="7"/>
      <c r="AJ192" s="7"/>
      <c r="AK192" s="7"/>
      <c r="AL192" s="7"/>
      <c r="AM192" s="7"/>
      <c r="AN192" s="7"/>
    </row>
    <row r="193" ht="12.0" customHeight="1">
      <c r="AF193" s="7"/>
      <c r="AG193" s="7"/>
      <c r="AH193" s="7"/>
      <c r="AI193" s="7"/>
      <c r="AJ193" s="7"/>
      <c r="AK193" s="7"/>
      <c r="AL193" s="7"/>
      <c r="AM193" s="7"/>
      <c r="AN193" s="7"/>
    </row>
    <row r="194" ht="12.0" customHeight="1">
      <c r="AF194" s="7"/>
      <c r="AG194" s="7"/>
      <c r="AH194" s="7"/>
      <c r="AI194" s="7"/>
      <c r="AJ194" s="7"/>
      <c r="AK194" s="7"/>
      <c r="AL194" s="7"/>
      <c r="AM194" s="7"/>
      <c r="AN194" s="7"/>
    </row>
    <row r="195" ht="12.0" customHeight="1">
      <c r="AF195" s="7"/>
      <c r="AG195" s="7"/>
      <c r="AH195" s="7"/>
      <c r="AI195" s="7"/>
      <c r="AJ195" s="7"/>
      <c r="AK195" s="7"/>
      <c r="AL195" s="7"/>
      <c r="AM195" s="7"/>
      <c r="AN195" s="7"/>
    </row>
    <row r="196" ht="12.0" customHeight="1">
      <c r="AF196" s="7"/>
      <c r="AG196" s="7"/>
      <c r="AH196" s="7"/>
      <c r="AI196" s="7"/>
      <c r="AJ196" s="7"/>
      <c r="AK196" s="7"/>
      <c r="AL196" s="7"/>
      <c r="AM196" s="7"/>
      <c r="AN196" s="7"/>
    </row>
    <row r="197" ht="12.0" customHeight="1">
      <c r="AF197" s="7"/>
      <c r="AG197" s="7"/>
      <c r="AH197" s="7"/>
      <c r="AI197" s="7"/>
      <c r="AJ197" s="7"/>
      <c r="AK197" s="7"/>
      <c r="AL197" s="7"/>
      <c r="AM197" s="7"/>
      <c r="AN197" s="7"/>
    </row>
    <row r="198" ht="12.0" customHeight="1">
      <c r="AF198" s="7"/>
      <c r="AG198" s="7"/>
      <c r="AH198" s="7"/>
      <c r="AI198" s="7"/>
      <c r="AJ198" s="7"/>
      <c r="AK198" s="7"/>
      <c r="AL198" s="7"/>
      <c r="AM198" s="7"/>
      <c r="AN198" s="7"/>
    </row>
    <row r="199" ht="12.0" customHeight="1">
      <c r="AF199" s="7"/>
      <c r="AG199" s="7"/>
      <c r="AH199" s="7"/>
      <c r="AI199" s="7"/>
      <c r="AJ199" s="7"/>
      <c r="AK199" s="7"/>
      <c r="AL199" s="7"/>
      <c r="AM199" s="7"/>
      <c r="AN199" s="7"/>
    </row>
    <row r="200" ht="12.0" customHeight="1">
      <c r="AF200" s="7"/>
      <c r="AG200" s="7"/>
      <c r="AH200" s="7"/>
      <c r="AI200" s="7"/>
      <c r="AJ200" s="7"/>
      <c r="AK200" s="7"/>
      <c r="AL200" s="7"/>
      <c r="AM200" s="7"/>
      <c r="AN200" s="7"/>
    </row>
    <row r="201" ht="12.0" customHeight="1">
      <c r="AF201" s="7"/>
      <c r="AG201" s="7"/>
      <c r="AH201" s="7"/>
      <c r="AI201" s="7"/>
      <c r="AJ201" s="7"/>
      <c r="AK201" s="7"/>
      <c r="AL201" s="7"/>
      <c r="AM201" s="7"/>
      <c r="AN201" s="7"/>
    </row>
    <row r="202" ht="12.0" customHeight="1">
      <c r="AF202" s="7"/>
      <c r="AG202" s="7"/>
      <c r="AH202" s="7"/>
      <c r="AI202" s="7"/>
      <c r="AJ202" s="7"/>
      <c r="AK202" s="7"/>
      <c r="AL202" s="7"/>
      <c r="AM202" s="7"/>
      <c r="AN202" s="7"/>
    </row>
    <row r="203" ht="12.0" customHeight="1">
      <c r="AF203" s="7"/>
      <c r="AG203" s="7"/>
      <c r="AH203" s="7"/>
      <c r="AI203" s="7"/>
      <c r="AJ203" s="7"/>
      <c r="AK203" s="7"/>
      <c r="AL203" s="7"/>
      <c r="AM203" s="7"/>
      <c r="AN203" s="7"/>
    </row>
    <row r="204" ht="12.0" customHeight="1">
      <c r="AF204" s="7"/>
      <c r="AG204" s="7"/>
      <c r="AH204" s="7"/>
      <c r="AI204" s="7"/>
      <c r="AJ204" s="7"/>
      <c r="AK204" s="7"/>
      <c r="AL204" s="7"/>
      <c r="AM204" s="7"/>
      <c r="AN204" s="7"/>
    </row>
    <row r="205" ht="12.0" customHeight="1">
      <c r="AF205" s="7"/>
      <c r="AG205" s="7"/>
      <c r="AH205" s="7"/>
      <c r="AI205" s="7"/>
      <c r="AJ205" s="7"/>
      <c r="AK205" s="7"/>
      <c r="AL205" s="7"/>
      <c r="AM205" s="7"/>
      <c r="AN205" s="7"/>
    </row>
    <row r="206" ht="12.0" customHeight="1">
      <c r="AF206" s="7"/>
      <c r="AG206" s="7"/>
      <c r="AH206" s="7"/>
      <c r="AI206" s="7"/>
      <c r="AJ206" s="7"/>
      <c r="AK206" s="7"/>
      <c r="AL206" s="7"/>
      <c r="AM206" s="7"/>
      <c r="AN206" s="7"/>
    </row>
    <row r="207" ht="12.0" customHeight="1">
      <c r="AF207" s="7"/>
      <c r="AG207" s="7"/>
      <c r="AH207" s="7"/>
      <c r="AI207" s="7"/>
      <c r="AJ207" s="7"/>
      <c r="AK207" s="7"/>
      <c r="AL207" s="7"/>
      <c r="AM207" s="7"/>
      <c r="AN207" s="7"/>
    </row>
    <row r="208" ht="12.0" customHeight="1">
      <c r="AF208" s="7"/>
      <c r="AG208" s="7"/>
      <c r="AH208" s="7"/>
      <c r="AI208" s="7"/>
      <c r="AJ208" s="7"/>
      <c r="AK208" s="7"/>
      <c r="AL208" s="7"/>
      <c r="AM208" s="7"/>
      <c r="AN208" s="7"/>
    </row>
    <row r="209" ht="12.0" customHeight="1">
      <c r="AF209" s="7"/>
      <c r="AG209" s="7"/>
      <c r="AH209" s="7"/>
      <c r="AI209" s="7"/>
      <c r="AJ209" s="7"/>
      <c r="AK209" s="7"/>
      <c r="AL209" s="7"/>
      <c r="AM209" s="7"/>
      <c r="AN209" s="7"/>
    </row>
    <row r="210" ht="12.0" customHeight="1">
      <c r="AF210" s="7"/>
      <c r="AG210" s="7"/>
      <c r="AH210" s="7"/>
      <c r="AI210" s="7"/>
      <c r="AJ210" s="7"/>
      <c r="AK210" s="7"/>
      <c r="AL210" s="7"/>
      <c r="AM210" s="7"/>
      <c r="AN210" s="7"/>
    </row>
    <row r="211" ht="12.0" customHeight="1">
      <c r="AF211" s="7"/>
      <c r="AG211" s="7"/>
      <c r="AH211" s="7"/>
      <c r="AI211" s="7"/>
      <c r="AJ211" s="7"/>
      <c r="AK211" s="7"/>
      <c r="AL211" s="7"/>
      <c r="AM211" s="7"/>
      <c r="AN211" s="7"/>
    </row>
    <row r="212" ht="12.0" customHeight="1">
      <c r="AF212" s="7"/>
      <c r="AG212" s="7"/>
      <c r="AH212" s="7"/>
      <c r="AI212" s="7"/>
      <c r="AJ212" s="7"/>
      <c r="AK212" s="7"/>
      <c r="AL212" s="7"/>
      <c r="AM212" s="7"/>
      <c r="AN212" s="7"/>
    </row>
    <row r="213" ht="12.0" customHeight="1">
      <c r="AF213" s="7"/>
      <c r="AG213" s="7"/>
      <c r="AH213" s="7"/>
      <c r="AI213" s="7"/>
      <c r="AJ213" s="7"/>
      <c r="AK213" s="7"/>
      <c r="AL213" s="7"/>
      <c r="AM213" s="7"/>
      <c r="AN213" s="7"/>
    </row>
    <row r="214" ht="12.0" customHeight="1">
      <c r="AF214" s="7"/>
      <c r="AG214" s="7"/>
      <c r="AH214" s="7"/>
      <c r="AI214" s="7"/>
      <c r="AJ214" s="7"/>
      <c r="AK214" s="7"/>
      <c r="AL214" s="7"/>
      <c r="AM214" s="7"/>
      <c r="AN214" s="7"/>
    </row>
    <row r="215" ht="12.0" customHeight="1">
      <c r="AF215" s="7"/>
      <c r="AG215" s="7"/>
      <c r="AH215" s="7"/>
      <c r="AI215" s="7"/>
      <c r="AJ215" s="7"/>
      <c r="AK215" s="7"/>
      <c r="AL215" s="7"/>
      <c r="AM215" s="7"/>
      <c r="AN215" s="7"/>
    </row>
    <row r="216" ht="12.0" customHeight="1">
      <c r="AF216" s="7"/>
      <c r="AG216" s="7"/>
      <c r="AH216" s="7"/>
      <c r="AI216" s="7"/>
      <c r="AJ216" s="7"/>
      <c r="AK216" s="7"/>
      <c r="AL216" s="7"/>
      <c r="AM216" s="7"/>
      <c r="AN216" s="7"/>
    </row>
    <row r="217" ht="12.0" customHeight="1">
      <c r="AF217" s="7"/>
      <c r="AG217" s="7"/>
      <c r="AH217" s="7"/>
      <c r="AI217" s="7"/>
      <c r="AJ217" s="7"/>
      <c r="AK217" s="7"/>
      <c r="AL217" s="7"/>
      <c r="AM217" s="7"/>
      <c r="AN217" s="7"/>
    </row>
    <row r="218" ht="12.0" customHeight="1">
      <c r="AF218" s="7"/>
      <c r="AG218" s="7"/>
      <c r="AH218" s="7"/>
      <c r="AI218" s="7"/>
      <c r="AJ218" s="7"/>
      <c r="AK218" s="7"/>
      <c r="AL218" s="7"/>
      <c r="AM218" s="7"/>
      <c r="AN218" s="7"/>
    </row>
    <row r="219" ht="12.0" customHeight="1">
      <c r="AF219" s="7"/>
      <c r="AG219" s="7"/>
      <c r="AH219" s="7"/>
      <c r="AI219" s="7"/>
      <c r="AJ219" s="7"/>
      <c r="AK219" s="7"/>
      <c r="AL219" s="7"/>
      <c r="AM219" s="7"/>
      <c r="AN219" s="7"/>
    </row>
    <row r="220" ht="12.0" customHeight="1">
      <c r="AF220" s="7"/>
      <c r="AG220" s="7"/>
      <c r="AH220" s="7"/>
      <c r="AI220" s="7"/>
      <c r="AJ220" s="7"/>
      <c r="AK220" s="7"/>
      <c r="AL220" s="7"/>
      <c r="AM220" s="7"/>
      <c r="AN220" s="7"/>
    </row>
    <row r="221" ht="12.0" customHeight="1">
      <c r="AF221" s="7"/>
      <c r="AG221" s="7"/>
      <c r="AH221" s="7"/>
      <c r="AI221" s="7"/>
      <c r="AJ221" s="7"/>
      <c r="AK221" s="7"/>
      <c r="AL221" s="7"/>
      <c r="AM221" s="7"/>
      <c r="AN221" s="7"/>
    </row>
    <row r="222" ht="12.0" customHeight="1">
      <c r="AF222" s="7"/>
      <c r="AG222" s="7"/>
      <c r="AH222" s="7"/>
      <c r="AI222" s="7"/>
      <c r="AJ222" s="7"/>
      <c r="AK222" s="7"/>
      <c r="AL222" s="7"/>
      <c r="AM222" s="7"/>
      <c r="AN222" s="7"/>
    </row>
    <row r="223" ht="12.0" customHeight="1">
      <c r="AF223" s="7"/>
      <c r="AG223" s="7"/>
      <c r="AH223" s="7"/>
      <c r="AI223" s="7"/>
      <c r="AJ223" s="7"/>
      <c r="AK223" s="7"/>
      <c r="AL223" s="7"/>
      <c r="AM223" s="7"/>
      <c r="AN223" s="7"/>
    </row>
    <row r="224" ht="12.0" customHeight="1">
      <c r="AF224" s="7"/>
      <c r="AG224" s="7"/>
      <c r="AH224" s="7"/>
      <c r="AI224" s="7"/>
      <c r="AJ224" s="7"/>
      <c r="AK224" s="7"/>
      <c r="AL224" s="7"/>
      <c r="AM224" s="7"/>
      <c r="AN224" s="7"/>
    </row>
    <row r="225" ht="12.0" customHeight="1">
      <c r="AF225" s="7"/>
      <c r="AG225" s="7"/>
      <c r="AH225" s="7"/>
      <c r="AI225" s="7"/>
      <c r="AJ225" s="7"/>
      <c r="AK225" s="7"/>
      <c r="AL225" s="7"/>
      <c r="AM225" s="7"/>
      <c r="AN225" s="7"/>
    </row>
    <row r="226" ht="12.0" customHeight="1">
      <c r="AF226" s="7"/>
      <c r="AG226" s="7"/>
      <c r="AH226" s="7"/>
      <c r="AI226" s="7"/>
      <c r="AJ226" s="7"/>
      <c r="AK226" s="7"/>
      <c r="AL226" s="7"/>
      <c r="AM226" s="7"/>
      <c r="AN226" s="7"/>
    </row>
    <row r="227" ht="12.0" customHeight="1">
      <c r="AF227" s="7"/>
      <c r="AG227" s="7"/>
      <c r="AH227" s="7"/>
      <c r="AI227" s="7"/>
      <c r="AJ227" s="7"/>
      <c r="AK227" s="7"/>
      <c r="AL227" s="7"/>
      <c r="AM227" s="7"/>
      <c r="AN227" s="7"/>
    </row>
    <row r="228" ht="12.0" customHeight="1">
      <c r="AF228" s="7"/>
      <c r="AG228" s="7"/>
      <c r="AH228" s="7"/>
      <c r="AI228" s="7"/>
      <c r="AJ228" s="7"/>
      <c r="AK228" s="7"/>
      <c r="AL228" s="7"/>
      <c r="AM228" s="7"/>
      <c r="AN228" s="7"/>
    </row>
    <row r="229" ht="12.0" customHeight="1">
      <c r="AF229" s="7"/>
      <c r="AG229" s="7"/>
      <c r="AH229" s="7"/>
      <c r="AI229" s="7"/>
      <c r="AJ229" s="7"/>
      <c r="AK229" s="7"/>
      <c r="AL229" s="7"/>
      <c r="AM229" s="7"/>
      <c r="AN229" s="7"/>
    </row>
    <row r="230" ht="12.0" customHeight="1">
      <c r="AF230" s="7"/>
      <c r="AG230" s="7"/>
      <c r="AH230" s="7"/>
      <c r="AI230" s="7"/>
      <c r="AJ230" s="7"/>
      <c r="AK230" s="7"/>
      <c r="AL230" s="7"/>
      <c r="AM230" s="7"/>
      <c r="AN230" s="7"/>
    </row>
    <row r="231" ht="12.0" customHeight="1">
      <c r="AF231" s="7"/>
      <c r="AG231" s="7"/>
      <c r="AH231" s="7"/>
      <c r="AI231" s="7"/>
      <c r="AJ231" s="7"/>
      <c r="AK231" s="7"/>
      <c r="AL231" s="7"/>
      <c r="AM231" s="7"/>
      <c r="AN231" s="7"/>
    </row>
    <row r="232" ht="12.0" customHeight="1">
      <c r="AF232" s="7"/>
      <c r="AG232" s="7"/>
      <c r="AH232" s="7"/>
      <c r="AI232" s="7"/>
      <c r="AJ232" s="7"/>
      <c r="AK232" s="7"/>
      <c r="AL232" s="7"/>
      <c r="AM232" s="7"/>
      <c r="AN232" s="7"/>
    </row>
    <row r="233" ht="12.0" customHeight="1">
      <c r="AF233" s="7"/>
      <c r="AG233" s="7"/>
      <c r="AH233" s="7"/>
      <c r="AI233" s="7"/>
      <c r="AJ233" s="7"/>
      <c r="AK233" s="7"/>
      <c r="AL233" s="7"/>
      <c r="AM233" s="7"/>
      <c r="AN233" s="7"/>
    </row>
    <row r="234" ht="12.0" customHeight="1">
      <c r="AF234" s="7"/>
      <c r="AG234" s="7"/>
      <c r="AH234" s="7"/>
      <c r="AI234" s="7"/>
      <c r="AJ234" s="7"/>
      <c r="AK234" s="7"/>
      <c r="AL234" s="7"/>
      <c r="AM234" s="7"/>
      <c r="AN234" s="7"/>
    </row>
    <row r="235" ht="12.0" customHeight="1">
      <c r="AF235" s="7"/>
      <c r="AG235" s="7"/>
      <c r="AH235" s="7"/>
      <c r="AI235" s="7"/>
      <c r="AJ235" s="7"/>
      <c r="AK235" s="7"/>
      <c r="AL235" s="7"/>
      <c r="AM235" s="7"/>
      <c r="AN235" s="7"/>
    </row>
    <row r="236" ht="12.0" customHeight="1">
      <c r="AF236" s="7"/>
      <c r="AG236" s="7"/>
      <c r="AH236" s="7"/>
      <c r="AI236" s="7"/>
      <c r="AJ236" s="7"/>
      <c r="AK236" s="7"/>
      <c r="AL236" s="7"/>
      <c r="AM236" s="7"/>
      <c r="AN236" s="7"/>
    </row>
    <row r="237" ht="12.0" customHeight="1">
      <c r="AF237" s="7"/>
      <c r="AG237" s="7"/>
      <c r="AH237" s="7"/>
      <c r="AI237" s="7"/>
      <c r="AJ237" s="7"/>
      <c r="AK237" s="7"/>
      <c r="AL237" s="7"/>
      <c r="AM237" s="7"/>
      <c r="AN237" s="7"/>
    </row>
    <row r="238" ht="12.0" customHeight="1">
      <c r="AF238" s="7"/>
      <c r="AG238" s="7"/>
      <c r="AH238" s="7"/>
      <c r="AI238" s="7"/>
      <c r="AJ238" s="7"/>
      <c r="AK238" s="7"/>
      <c r="AL238" s="7"/>
      <c r="AM238" s="7"/>
      <c r="AN238" s="7"/>
    </row>
    <row r="239" ht="12.0" customHeight="1">
      <c r="AF239" s="7"/>
      <c r="AG239" s="7"/>
      <c r="AH239" s="7"/>
      <c r="AI239" s="7"/>
      <c r="AJ239" s="7"/>
      <c r="AK239" s="7"/>
      <c r="AL239" s="7"/>
      <c r="AM239" s="7"/>
      <c r="AN239" s="7"/>
    </row>
    <row r="240" ht="12.0" customHeight="1">
      <c r="AF240" s="7"/>
      <c r="AG240" s="7"/>
      <c r="AH240" s="7"/>
      <c r="AI240" s="7"/>
      <c r="AJ240" s="7"/>
      <c r="AK240" s="7"/>
      <c r="AL240" s="7"/>
      <c r="AM240" s="7"/>
      <c r="AN240" s="7"/>
    </row>
    <row r="241" ht="12.0" customHeight="1">
      <c r="AF241" s="7"/>
      <c r="AG241" s="7"/>
      <c r="AH241" s="7"/>
      <c r="AI241" s="7"/>
      <c r="AJ241" s="7"/>
      <c r="AK241" s="7"/>
      <c r="AL241" s="7"/>
      <c r="AM241" s="7"/>
      <c r="AN241" s="7"/>
    </row>
    <row r="242" ht="12.0" customHeight="1">
      <c r="AF242" s="7"/>
      <c r="AG242" s="7"/>
      <c r="AH242" s="7"/>
      <c r="AI242" s="7"/>
      <c r="AJ242" s="7"/>
      <c r="AK242" s="7"/>
      <c r="AL242" s="7"/>
      <c r="AM242" s="7"/>
      <c r="AN242" s="7"/>
    </row>
    <row r="243" ht="12.0" customHeight="1">
      <c r="AF243" s="7"/>
      <c r="AG243" s="7"/>
      <c r="AH243" s="7"/>
      <c r="AI243" s="7"/>
      <c r="AJ243" s="7"/>
      <c r="AK243" s="7"/>
      <c r="AL243" s="7"/>
      <c r="AM243" s="7"/>
      <c r="AN243" s="7"/>
    </row>
    <row r="244" ht="12.0" customHeight="1">
      <c r="AF244" s="7"/>
      <c r="AG244" s="7"/>
      <c r="AH244" s="7"/>
      <c r="AI244" s="7"/>
      <c r="AJ244" s="7"/>
      <c r="AK244" s="7"/>
      <c r="AL244" s="7"/>
      <c r="AM244" s="7"/>
      <c r="AN244" s="7"/>
    </row>
    <row r="245" ht="12.0" customHeight="1">
      <c r="AF245" s="7"/>
      <c r="AG245" s="7"/>
      <c r="AH245" s="7"/>
      <c r="AI245" s="7"/>
      <c r="AJ245" s="7"/>
      <c r="AK245" s="7"/>
      <c r="AL245" s="7"/>
      <c r="AM245" s="7"/>
      <c r="AN245" s="7"/>
    </row>
    <row r="246" ht="12.0" customHeight="1">
      <c r="AF246" s="7"/>
      <c r="AG246" s="7"/>
      <c r="AH246" s="7"/>
      <c r="AI246" s="7"/>
      <c r="AJ246" s="7"/>
      <c r="AK246" s="7"/>
      <c r="AL246" s="7"/>
      <c r="AM246" s="7"/>
      <c r="AN246" s="7"/>
    </row>
    <row r="247" ht="12.0" customHeight="1">
      <c r="AF247" s="7"/>
      <c r="AG247" s="7"/>
      <c r="AH247" s="7"/>
      <c r="AI247" s="7"/>
      <c r="AJ247" s="7"/>
      <c r="AK247" s="7"/>
      <c r="AL247" s="7"/>
      <c r="AM247" s="7"/>
      <c r="AN247" s="7"/>
    </row>
    <row r="248" ht="12.0" customHeight="1">
      <c r="AF248" s="7"/>
      <c r="AG248" s="7"/>
      <c r="AH248" s="7"/>
      <c r="AI248" s="7"/>
      <c r="AJ248" s="7"/>
      <c r="AK248" s="7"/>
      <c r="AL248" s="7"/>
      <c r="AM248" s="7"/>
      <c r="AN248" s="7"/>
    </row>
    <row r="249" ht="12.0" customHeight="1">
      <c r="AF249" s="7"/>
      <c r="AG249" s="7"/>
      <c r="AH249" s="7"/>
      <c r="AI249" s="7"/>
      <c r="AJ249" s="7"/>
      <c r="AK249" s="7"/>
      <c r="AL249" s="7"/>
      <c r="AM249" s="7"/>
      <c r="AN249" s="7"/>
    </row>
    <row r="250" ht="12.0" customHeight="1">
      <c r="AF250" s="7"/>
      <c r="AG250" s="7"/>
      <c r="AH250" s="7"/>
      <c r="AI250" s="7"/>
      <c r="AJ250" s="7"/>
      <c r="AK250" s="7"/>
      <c r="AL250" s="7"/>
      <c r="AM250" s="7"/>
      <c r="AN250" s="7"/>
    </row>
    <row r="251" ht="12.0" customHeight="1">
      <c r="AF251" s="7"/>
      <c r="AG251" s="7"/>
      <c r="AH251" s="7"/>
      <c r="AI251" s="7"/>
      <c r="AJ251" s="7"/>
      <c r="AK251" s="7"/>
      <c r="AL251" s="7"/>
      <c r="AM251" s="7"/>
      <c r="AN251" s="7"/>
    </row>
    <row r="252" ht="12.0" customHeight="1">
      <c r="AF252" s="7"/>
      <c r="AG252" s="7"/>
      <c r="AH252" s="7"/>
      <c r="AI252" s="7"/>
      <c r="AJ252" s="7"/>
      <c r="AK252" s="7"/>
      <c r="AL252" s="7"/>
      <c r="AM252" s="7"/>
      <c r="AN252" s="7"/>
    </row>
    <row r="253" ht="12.0" customHeight="1">
      <c r="AF253" s="7"/>
      <c r="AG253" s="7"/>
      <c r="AH253" s="7"/>
      <c r="AI253" s="7"/>
      <c r="AJ253" s="7"/>
      <c r="AK253" s="7"/>
      <c r="AL253" s="7"/>
      <c r="AM253" s="7"/>
      <c r="AN253" s="7"/>
    </row>
    <row r="254" ht="12.0" customHeight="1">
      <c r="AF254" s="7"/>
      <c r="AG254" s="7"/>
      <c r="AH254" s="7"/>
      <c r="AI254" s="7"/>
      <c r="AJ254" s="7"/>
      <c r="AK254" s="7"/>
      <c r="AL254" s="7"/>
      <c r="AM254" s="7"/>
      <c r="AN254" s="7"/>
    </row>
    <row r="255" ht="12.0" customHeight="1">
      <c r="AF255" s="7"/>
      <c r="AG255" s="7"/>
      <c r="AH255" s="7"/>
      <c r="AI255" s="7"/>
      <c r="AJ255" s="7"/>
      <c r="AK255" s="7"/>
      <c r="AL255" s="7"/>
      <c r="AM255" s="7"/>
      <c r="AN255" s="7"/>
    </row>
    <row r="256" ht="12.0" customHeight="1">
      <c r="AF256" s="7"/>
      <c r="AG256" s="7"/>
      <c r="AH256" s="7"/>
      <c r="AI256" s="7"/>
      <c r="AJ256" s="7"/>
      <c r="AK256" s="7"/>
      <c r="AL256" s="7"/>
      <c r="AM256" s="7"/>
      <c r="AN256" s="7"/>
    </row>
    <row r="257" ht="12.0" customHeight="1">
      <c r="AF257" s="7"/>
      <c r="AG257" s="7"/>
      <c r="AH257" s="7"/>
      <c r="AI257" s="7"/>
      <c r="AJ257" s="7"/>
      <c r="AK257" s="7"/>
      <c r="AL257" s="7"/>
      <c r="AM257" s="7"/>
      <c r="AN257" s="7"/>
    </row>
    <row r="258" ht="12.0" customHeight="1">
      <c r="AF258" s="7"/>
      <c r="AG258" s="7"/>
      <c r="AH258" s="7"/>
      <c r="AI258" s="7"/>
      <c r="AJ258" s="7"/>
      <c r="AK258" s="7"/>
      <c r="AL258" s="7"/>
      <c r="AM258" s="7"/>
      <c r="AN258" s="7"/>
    </row>
    <row r="259" ht="12.0" customHeight="1">
      <c r="AF259" s="7"/>
      <c r="AG259" s="7"/>
      <c r="AH259" s="7"/>
      <c r="AI259" s="7"/>
      <c r="AJ259" s="7"/>
      <c r="AK259" s="7"/>
      <c r="AL259" s="7"/>
      <c r="AM259" s="7"/>
      <c r="AN259" s="7"/>
    </row>
    <row r="260" ht="12.0" customHeight="1">
      <c r="AF260" s="7"/>
      <c r="AG260" s="7"/>
      <c r="AH260" s="7"/>
      <c r="AI260" s="7"/>
      <c r="AJ260" s="7"/>
      <c r="AK260" s="7"/>
      <c r="AL260" s="7"/>
      <c r="AM260" s="7"/>
      <c r="AN260" s="7"/>
    </row>
    <row r="261" ht="12.0" customHeight="1">
      <c r="AF261" s="7"/>
      <c r="AG261" s="7"/>
      <c r="AH261" s="7"/>
      <c r="AI261" s="7"/>
      <c r="AJ261" s="7"/>
      <c r="AK261" s="7"/>
      <c r="AL261" s="7"/>
      <c r="AM261" s="7"/>
      <c r="AN261" s="7"/>
    </row>
    <row r="262" ht="12.0" customHeight="1">
      <c r="AF262" s="7"/>
      <c r="AG262" s="7"/>
      <c r="AH262" s="7"/>
      <c r="AI262" s="7"/>
      <c r="AJ262" s="7"/>
      <c r="AK262" s="7"/>
      <c r="AL262" s="7"/>
      <c r="AM262" s="7"/>
      <c r="AN262" s="7"/>
    </row>
    <row r="263" ht="12.0" customHeight="1">
      <c r="AF263" s="7"/>
      <c r="AG263" s="7"/>
      <c r="AH263" s="7"/>
      <c r="AI263" s="7"/>
      <c r="AJ263" s="7"/>
      <c r="AK263" s="7"/>
      <c r="AL263" s="7"/>
      <c r="AM263" s="7"/>
      <c r="AN263" s="7"/>
    </row>
    <row r="264" ht="12.0" customHeight="1">
      <c r="AF264" s="7"/>
      <c r="AG264" s="7"/>
      <c r="AH264" s="7"/>
      <c r="AI264" s="7"/>
      <c r="AJ264" s="7"/>
      <c r="AK264" s="7"/>
      <c r="AL264" s="7"/>
      <c r="AM264" s="7"/>
      <c r="AN264" s="7"/>
    </row>
    <row r="265" ht="12.0" customHeight="1">
      <c r="AF265" s="7"/>
      <c r="AG265" s="7"/>
      <c r="AH265" s="7"/>
      <c r="AI265" s="7"/>
      <c r="AJ265" s="7"/>
      <c r="AK265" s="7"/>
      <c r="AL265" s="7"/>
      <c r="AM265" s="7"/>
      <c r="AN265" s="7"/>
    </row>
    <row r="266" ht="12.0" customHeight="1">
      <c r="AF266" s="7"/>
      <c r="AG266" s="7"/>
      <c r="AH266" s="7"/>
      <c r="AI266" s="7"/>
      <c r="AJ266" s="7"/>
      <c r="AK266" s="7"/>
      <c r="AL266" s="7"/>
      <c r="AM266" s="7"/>
      <c r="AN266" s="7"/>
    </row>
    <row r="267" ht="12.0" customHeight="1">
      <c r="AF267" s="7"/>
      <c r="AG267" s="7"/>
      <c r="AH267" s="7"/>
      <c r="AI267" s="7"/>
      <c r="AJ267" s="7"/>
      <c r="AK267" s="7"/>
      <c r="AL267" s="7"/>
      <c r="AM267" s="7"/>
      <c r="AN267" s="7"/>
    </row>
    <row r="268" ht="12.0" customHeight="1">
      <c r="AF268" s="7"/>
      <c r="AG268" s="7"/>
      <c r="AH268" s="7"/>
      <c r="AI268" s="7"/>
      <c r="AJ268" s="7"/>
      <c r="AK268" s="7"/>
      <c r="AL268" s="7"/>
      <c r="AM268" s="7"/>
      <c r="AN268" s="7"/>
    </row>
    <row r="269" ht="12.0" customHeight="1">
      <c r="AF269" s="7"/>
      <c r="AG269" s="7"/>
      <c r="AH269" s="7"/>
      <c r="AI269" s="7"/>
      <c r="AJ269" s="7"/>
      <c r="AK269" s="7"/>
      <c r="AL269" s="7"/>
      <c r="AM269" s="7"/>
      <c r="AN269" s="7"/>
    </row>
    <row r="270" ht="12.0" customHeight="1">
      <c r="AF270" s="7"/>
      <c r="AG270" s="7"/>
      <c r="AH270" s="7"/>
      <c r="AI270" s="7"/>
      <c r="AJ270" s="7"/>
      <c r="AK270" s="7"/>
      <c r="AL270" s="7"/>
      <c r="AM270" s="7"/>
      <c r="AN270" s="7"/>
    </row>
    <row r="271" ht="12.0" customHeight="1">
      <c r="AF271" s="7"/>
      <c r="AG271" s="7"/>
      <c r="AH271" s="7"/>
      <c r="AI271" s="7"/>
      <c r="AJ271" s="7"/>
      <c r="AK271" s="7"/>
      <c r="AL271" s="7"/>
      <c r="AM271" s="7"/>
      <c r="AN271" s="7"/>
    </row>
    <row r="272" ht="12.0" customHeight="1">
      <c r="AF272" s="7"/>
      <c r="AG272" s="7"/>
      <c r="AH272" s="7"/>
      <c r="AI272" s="7"/>
      <c r="AJ272" s="7"/>
      <c r="AK272" s="7"/>
      <c r="AL272" s="7"/>
      <c r="AM272" s="7"/>
      <c r="AN272" s="7"/>
    </row>
    <row r="273" ht="12.0" customHeight="1">
      <c r="AF273" s="7"/>
      <c r="AG273" s="7"/>
      <c r="AH273" s="7"/>
      <c r="AI273" s="7"/>
      <c r="AJ273" s="7"/>
      <c r="AK273" s="7"/>
      <c r="AL273" s="7"/>
      <c r="AM273" s="7"/>
      <c r="AN273" s="7"/>
    </row>
    <row r="274" ht="12.0" customHeight="1">
      <c r="AF274" s="7"/>
      <c r="AG274" s="7"/>
      <c r="AH274" s="7"/>
      <c r="AI274" s="7"/>
      <c r="AJ274" s="7"/>
      <c r="AK274" s="7"/>
      <c r="AL274" s="7"/>
      <c r="AM274" s="7"/>
      <c r="AN274" s="7"/>
    </row>
    <row r="275" ht="12.0" customHeight="1">
      <c r="AF275" s="7"/>
      <c r="AG275" s="7"/>
      <c r="AH275" s="7"/>
      <c r="AI275" s="7"/>
      <c r="AJ275" s="7"/>
      <c r="AK275" s="7"/>
      <c r="AL275" s="7"/>
      <c r="AM275" s="7"/>
      <c r="AN275" s="7"/>
    </row>
    <row r="276" ht="12.0" customHeight="1">
      <c r="AF276" s="7"/>
      <c r="AG276" s="7"/>
      <c r="AH276" s="7"/>
      <c r="AI276" s="7"/>
      <c r="AJ276" s="7"/>
      <c r="AK276" s="7"/>
      <c r="AL276" s="7"/>
      <c r="AM276" s="7"/>
      <c r="AN276" s="7"/>
    </row>
    <row r="277" ht="12.0" customHeight="1">
      <c r="AF277" s="7"/>
      <c r="AG277" s="7"/>
      <c r="AH277" s="7"/>
      <c r="AI277" s="7"/>
      <c r="AJ277" s="7"/>
      <c r="AK277" s="7"/>
      <c r="AL277" s="7"/>
      <c r="AM277" s="7"/>
      <c r="AN277" s="7"/>
    </row>
    <row r="278" ht="12.0" customHeight="1">
      <c r="AF278" s="7"/>
      <c r="AG278" s="7"/>
      <c r="AH278" s="7"/>
      <c r="AI278" s="7"/>
      <c r="AJ278" s="7"/>
      <c r="AK278" s="7"/>
      <c r="AL278" s="7"/>
      <c r="AM278" s="7"/>
      <c r="AN278" s="7"/>
    </row>
    <row r="279" ht="12.0" customHeight="1">
      <c r="AF279" s="7"/>
      <c r="AG279" s="7"/>
      <c r="AH279" s="7"/>
      <c r="AI279" s="7"/>
      <c r="AJ279" s="7"/>
      <c r="AK279" s="7"/>
      <c r="AL279" s="7"/>
      <c r="AM279" s="7"/>
      <c r="AN279" s="7"/>
    </row>
    <row r="280" ht="12.0" customHeight="1">
      <c r="AF280" s="7"/>
      <c r="AG280" s="7"/>
      <c r="AH280" s="7"/>
      <c r="AI280" s="7"/>
      <c r="AJ280" s="7"/>
      <c r="AK280" s="7"/>
      <c r="AL280" s="7"/>
      <c r="AM280" s="7"/>
      <c r="AN280" s="7"/>
    </row>
    <row r="281" ht="12.0" customHeight="1">
      <c r="AF281" s="7"/>
      <c r="AG281" s="7"/>
      <c r="AH281" s="7"/>
      <c r="AI281" s="7"/>
      <c r="AJ281" s="7"/>
      <c r="AK281" s="7"/>
      <c r="AL281" s="7"/>
      <c r="AM281" s="7"/>
      <c r="AN281" s="7"/>
    </row>
    <row r="282" ht="12.0" customHeight="1">
      <c r="AF282" s="7"/>
      <c r="AG282" s="7"/>
      <c r="AH282" s="7"/>
      <c r="AI282" s="7"/>
      <c r="AJ282" s="7"/>
      <c r="AK282" s="7"/>
      <c r="AL282" s="7"/>
      <c r="AM282" s="7"/>
      <c r="AN282" s="7"/>
    </row>
    <row r="283" ht="12.0" customHeight="1">
      <c r="AF283" s="7"/>
      <c r="AG283" s="7"/>
      <c r="AH283" s="7"/>
      <c r="AI283" s="7"/>
      <c r="AJ283" s="7"/>
      <c r="AK283" s="7"/>
      <c r="AL283" s="7"/>
      <c r="AM283" s="7"/>
      <c r="AN283" s="7"/>
    </row>
    <row r="284" ht="12.0" customHeight="1">
      <c r="AF284" s="7"/>
      <c r="AG284" s="7"/>
      <c r="AH284" s="7"/>
      <c r="AI284" s="7"/>
      <c r="AJ284" s="7"/>
      <c r="AK284" s="7"/>
      <c r="AL284" s="7"/>
      <c r="AM284" s="7"/>
      <c r="AN284" s="7"/>
    </row>
    <row r="285" ht="12.0" customHeight="1">
      <c r="AF285" s="7"/>
      <c r="AG285" s="7"/>
      <c r="AH285" s="7"/>
      <c r="AI285" s="7"/>
      <c r="AJ285" s="7"/>
      <c r="AK285" s="7"/>
      <c r="AL285" s="7"/>
      <c r="AM285" s="7"/>
      <c r="AN285" s="7"/>
    </row>
    <row r="286" ht="12.0" customHeight="1">
      <c r="AF286" s="7"/>
      <c r="AG286" s="7"/>
      <c r="AH286" s="7"/>
      <c r="AI286" s="7"/>
      <c r="AJ286" s="7"/>
      <c r="AK286" s="7"/>
      <c r="AL286" s="7"/>
      <c r="AM286" s="7"/>
      <c r="AN286" s="7"/>
    </row>
    <row r="287" ht="12.0" customHeight="1">
      <c r="AF287" s="7"/>
      <c r="AG287" s="7"/>
      <c r="AH287" s="7"/>
      <c r="AI287" s="7"/>
      <c r="AJ287" s="7"/>
      <c r="AK287" s="7"/>
      <c r="AL287" s="7"/>
      <c r="AM287" s="7"/>
      <c r="AN287" s="7"/>
    </row>
    <row r="288" ht="12.0" customHeight="1">
      <c r="AF288" s="7"/>
      <c r="AG288" s="7"/>
      <c r="AH288" s="7"/>
      <c r="AI288" s="7"/>
      <c r="AJ288" s="7"/>
      <c r="AK288" s="7"/>
      <c r="AL288" s="7"/>
      <c r="AM288" s="7"/>
      <c r="AN288" s="7"/>
    </row>
    <row r="289" ht="12.0" customHeight="1">
      <c r="AF289" s="7"/>
      <c r="AG289" s="7"/>
      <c r="AH289" s="7"/>
      <c r="AI289" s="7"/>
      <c r="AJ289" s="7"/>
      <c r="AK289" s="7"/>
      <c r="AL289" s="7"/>
      <c r="AM289" s="7"/>
      <c r="AN289" s="7"/>
    </row>
    <row r="290" ht="12.0" customHeight="1">
      <c r="AF290" s="7"/>
      <c r="AG290" s="7"/>
      <c r="AH290" s="7"/>
      <c r="AI290" s="7"/>
      <c r="AJ290" s="7"/>
      <c r="AK290" s="7"/>
      <c r="AL290" s="7"/>
      <c r="AM290" s="7"/>
      <c r="AN290" s="7"/>
    </row>
    <row r="291" ht="12.0" customHeight="1">
      <c r="AF291" s="7"/>
      <c r="AG291" s="7"/>
      <c r="AH291" s="7"/>
      <c r="AI291" s="7"/>
      <c r="AJ291" s="7"/>
      <c r="AK291" s="7"/>
      <c r="AL291" s="7"/>
      <c r="AM291" s="7"/>
      <c r="AN291" s="7"/>
    </row>
    <row r="292" ht="12.0" customHeight="1">
      <c r="AF292" s="7"/>
      <c r="AG292" s="7"/>
      <c r="AH292" s="7"/>
      <c r="AI292" s="7"/>
      <c r="AJ292" s="7"/>
      <c r="AK292" s="7"/>
      <c r="AL292" s="7"/>
      <c r="AM292" s="7"/>
      <c r="AN292" s="7"/>
    </row>
    <row r="293" ht="12.0" customHeight="1">
      <c r="AF293" s="7"/>
      <c r="AG293" s="7"/>
      <c r="AH293" s="7"/>
      <c r="AI293" s="7"/>
      <c r="AJ293" s="7"/>
      <c r="AK293" s="7"/>
      <c r="AL293" s="7"/>
      <c r="AM293" s="7"/>
      <c r="AN293" s="7"/>
    </row>
    <row r="294" ht="12.0" customHeight="1">
      <c r="AF294" s="7"/>
      <c r="AG294" s="7"/>
      <c r="AH294" s="7"/>
      <c r="AI294" s="7"/>
      <c r="AJ294" s="7"/>
      <c r="AK294" s="7"/>
      <c r="AL294" s="7"/>
      <c r="AM294" s="7"/>
      <c r="AN294" s="7"/>
    </row>
    <row r="295" ht="12.0" customHeight="1">
      <c r="AF295" s="7"/>
      <c r="AG295" s="7"/>
      <c r="AH295" s="7"/>
      <c r="AI295" s="7"/>
      <c r="AJ295" s="7"/>
      <c r="AK295" s="7"/>
      <c r="AL295" s="7"/>
      <c r="AM295" s="7"/>
      <c r="AN295" s="7"/>
    </row>
    <row r="296" ht="12.0" customHeight="1">
      <c r="AF296" s="7"/>
      <c r="AG296" s="7"/>
      <c r="AH296" s="7"/>
      <c r="AI296" s="7"/>
      <c r="AJ296" s="7"/>
      <c r="AK296" s="7"/>
      <c r="AL296" s="7"/>
      <c r="AM296" s="7"/>
      <c r="AN296" s="7"/>
    </row>
    <row r="297" ht="12.0" customHeight="1">
      <c r="AF297" s="7"/>
      <c r="AG297" s="7"/>
      <c r="AH297" s="7"/>
      <c r="AI297" s="7"/>
      <c r="AJ297" s="7"/>
      <c r="AK297" s="7"/>
      <c r="AL297" s="7"/>
      <c r="AM297" s="7"/>
      <c r="AN297" s="7"/>
    </row>
    <row r="298" ht="12.0" customHeight="1">
      <c r="AF298" s="7"/>
      <c r="AG298" s="7"/>
      <c r="AH298" s="7"/>
      <c r="AI298" s="7"/>
      <c r="AJ298" s="7"/>
      <c r="AK298" s="7"/>
      <c r="AL298" s="7"/>
      <c r="AM298" s="7"/>
      <c r="AN298" s="7"/>
    </row>
    <row r="299" ht="12.0" customHeight="1">
      <c r="AF299" s="7"/>
      <c r="AG299" s="7"/>
      <c r="AH299" s="7"/>
      <c r="AI299" s="7"/>
      <c r="AJ299" s="7"/>
      <c r="AK299" s="7"/>
      <c r="AL299" s="7"/>
      <c r="AM299" s="7"/>
      <c r="AN299" s="7"/>
    </row>
    <row r="300" ht="12.0" customHeight="1">
      <c r="AF300" s="7"/>
      <c r="AG300" s="7"/>
      <c r="AH300" s="7"/>
      <c r="AI300" s="7"/>
      <c r="AJ300" s="7"/>
      <c r="AK300" s="7"/>
      <c r="AL300" s="7"/>
      <c r="AM300" s="7"/>
      <c r="AN300" s="7"/>
    </row>
    <row r="301" ht="12.0" customHeight="1">
      <c r="AF301" s="7"/>
      <c r="AG301" s="7"/>
      <c r="AH301" s="7"/>
      <c r="AI301" s="7"/>
      <c r="AJ301" s="7"/>
      <c r="AK301" s="7"/>
      <c r="AL301" s="7"/>
      <c r="AM301" s="7"/>
      <c r="AN301" s="7"/>
    </row>
    <row r="302" ht="12.0" customHeight="1">
      <c r="AF302" s="7"/>
      <c r="AG302" s="7"/>
      <c r="AH302" s="7"/>
      <c r="AI302" s="7"/>
      <c r="AJ302" s="7"/>
      <c r="AK302" s="7"/>
      <c r="AL302" s="7"/>
      <c r="AM302" s="7"/>
      <c r="AN302" s="7"/>
    </row>
    <row r="303" ht="12.0" customHeight="1">
      <c r="AF303" s="7"/>
      <c r="AG303" s="7"/>
      <c r="AH303" s="7"/>
      <c r="AI303" s="7"/>
      <c r="AJ303" s="7"/>
      <c r="AK303" s="7"/>
      <c r="AL303" s="7"/>
      <c r="AM303" s="7"/>
      <c r="AN303" s="7"/>
    </row>
    <row r="304" ht="12.0" customHeight="1">
      <c r="AF304" s="7"/>
      <c r="AG304" s="7"/>
      <c r="AH304" s="7"/>
      <c r="AI304" s="7"/>
      <c r="AJ304" s="7"/>
      <c r="AK304" s="7"/>
      <c r="AL304" s="7"/>
      <c r="AM304" s="7"/>
      <c r="AN304" s="7"/>
    </row>
    <row r="305" ht="12.0" customHeight="1">
      <c r="AF305" s="7"/>
      <c r="AG305" s="7"/>
      <c r="AH305" s="7"/>
      <c r="AI305" s="7"/>
      <c r="AJ305" s="7"/>
      <c r="AK305" s="7"/>
      <c r="AL305" s="7"/>
      <c r="AM305" s="7"/>
      <c r="AN305" s="7"/>
    </row>
    <row r="306" ht="12.0" customHeight="1">
      <c r="AF306" s="7"/>
      <c r="AG306" s="7"/>
      <c r="AH306" s="7"/>
      <c r="AI306" s="7"/>
      <c r="AJ306" s="7"/>
      <c r="AK306" s="7"/>
      <c r="AL306" s="7"/>
      <c r="AM306" s="7"/>
      <c r="AN306" s="7"/>
    </row>
    <row r="307" ht="12.0" customHeight="1">
      <c r="AF307" s="7"/>
      <c r="AG307" s="7"/>
      <c r="AH307" s="7"/>
      <c r="AI307" s="7"/>
      <c r="AJ307" s="7"/>
      <c r="AK307" s="7"/>
      <c r="AL307" s="7"/>
      <c r="AM307" s="7"/>
      <c r="AN307" s="7"/>
    </row>
    <row r="308" ht="12.0" customHeight="1">
      <c r="AF308" s="7"/>
      <c r="AG308" s="7"/>
      <c r="AH308" s="7"/>
      <c r="AI308" s="7"/>
      <c r="AJ308" s="7"/>
      <c r="AK308" s="7"/>
      <c r="AL308" s="7"/>
      <c r="AM308" s="7"/>
      <c r="AN308" s="7"/>
    </row>
    <row r="309" ht="12.0" customHeight="1">
      <c r="AF309" s="7"/>
      <c r="AG309" s="7"/>
      <c r="AH309" s="7"/>
      <c r="AI309" s="7"/>
      <c r="AJ309" s="7"/>
      <c r="AK309" s="7"/>
      <c r="AL309" s="7"/>
      <c r="AM309" s="7"/>
      <c r="AN309" s="7"/>
    </row>
    <row r="310" ht="12.0" customHeight="1">
      <c r="AF310" s="7"/>
      <c r="AG310" s="7"/>
      <c r="AH310" s="7"/>
      <c r="AI310" s="7"/>
      <c r="AJ310" s="7"/>
      <c r="AK310" s="7"/>
      <c r="AL310" s="7"/>
      <c r="AM310" s="7"/>
      <c r="AN310" s="7"/>
    </row>
    <row r="311" ht="12.0" customHeight="1">
      <c r="AF311" s="7"/>
      <c r="AG311" s="7"/>
      <c r="AH311" s="7"/>
      <c r="AI311" s="7"/>
      <c r="AJ311" s="7"/>
      <c r="AK311" s="7"/>
      <c r="AL311" s="7"/>
      <c r="AM311" s="7"/>
      <c r="AN311" s="7"/>
    </row>
    <row r="312" ht="12.0" customHeight="1">
      <c r="AF312" s="7"/>
      <c r="AG312" s="7"/>
      <c r="AH312" s="7"/>
      <c r="AI312" s="7"/>
      <c r="AJ312" s="7"/>
      <c r="AK312" s="7"/>
      <c r="AL312" s="7"/>
      <c r="AM312" s="7"/>
      <c r="AN312" s="7"/>
    </row>
    <row r="313" ht="12.0" customHeight="1">
      <c r="AF313" s="7"/>
      <c r="AG313" s="7"/>
      <c r="AH313" s="7"/>
      <c r="AI313" s="7"/>
      <c r="AJ313" s="7"/>
      <c r="AK313" s="7"/>
      <c r="AL313" s="7"/>
      <c r="AM313" s="7"/>
      <c r="AN313" s="7"/>
    </row>
    <row r="314" ht="12.0" customHeight="1">
      <c r="AF314" s="7"/>
      <c r="AG314" s="7"/>
      <c r="AH314" s="7"/>
      <c r="AI314" s="7"/>
      <c r="AJ314" s="7"/>
      <c r="AK314" s="7"/>
      <c r="AL314" s="7"/>
      <c r="AM314" s="7"/>
      <c r="AN314" s="7"/>
    </row>
    <row r="315" ht="12.0" customHeight="1">
      <c r="AF315" s="7"/>
      <c r="AG315" s="7"/>
      <c r="AH315" s="7"/>
      <c r="AI315" s="7"/>
      <c r="AJ315" s="7"/>
      <c r="AK315" s="7"/>
      <c r="AL315" s="7"/>
      <c r="AM315" s="7"/>
      <c r="AN315" s="7"/>
    </row>
    <row r="316" ht="12.0" customHeight="1">
      <c r="AF316" s="7"/>
      <c r="AG316" s="7"/>
      <c r="AH316" s="7"/>
      <c r="AI316" s="7"/>
      <c r="AJ316" s="7"/>
      <c r="AK316" s="7"/>
      <c r="AL316" s="7"/>
      <c r="AM316" s="7"/>
      <c r="AN316" s="7"/>
    </row>
    <row r="317" ht="12.0" customHeight="1">
      <c r="AF317" s="7"/>
      <c r="AG317" s="7"/>
      <c r="AH317" s="7"/>
      <c r="AI317" s="7"/>
      <c r="AJ317" s="7"/>
      <c r="AK317" s="7"/>
      <c r="AL317" s="7"/>
      <c r="AM317" s="7"/>
      <c r="AN317" s="7"/>
    </row>
    <row r="318" ht="12.0" customHeight="1">
      <c r="AF318" s="7"/>
      <c r="AG318" s="7"/>
      <c r="AH318" s="7"/>
      <c r="AI318" s="7"/>
      <c r="AJ318" s="7"/>
      <c r="AK318" s="7"/>
      <c r="AL318" s="7"/>
      <c r="AM318" s="7"/>
      <c r="AN318" s="7"/>
    </row>
    <row r="319" ht="12.0" customHeight="1">
      <c r="AF319" s="7"/>
      <c r="AG319" s="7"/>
      <c r="AH319" s="7"/>
      <c r="AI319" s="7"/>
      <c r="AJ319" s="7"/>
      <c r="AK319" s="7"/>
      <c r="AL319" s="7"/>
      <c r="AM319" s="7"/>
      <c r="AN319" s="7"/>
    </row>
    <row r="320" ht="12.0" customHeight="1">
      <c r="AF320" s="7"/>
      <c r="AG320" s="7"/>
      <c r="AH320" s="7"/>
      <c r="AI320" s="7"/>
      <c r="AJ320" s="7"/>
      <c r="AK320" s="7"/>
      <c r="AL320" s="7"/>
      <c r="AM320" s="7"/>
      <c r="AN320" s="7"/>
    </row>
    <row r="321" ht="12.0" customHeight="1">
      <c r="AF321" s="7"/>
      <c r="AG321" s="7"/>
      <c r="AH321" s="7"/>
      <c r="AI321" s="7"/>
      <c r="AJ321" s="7"/>
      <c r="AK321" s="7"/>
      <c r="AL321" s="7"/>
      <c r="AM321" s="7"/>
      <c r="AN321" s="7"/>
    </row>
    <row r="322" ht="12.0" customHeight="1">
      <c r="AF322" s="7"/>
      <c r="AG322" s="7"/>
      <c r="AH322" s="7"/>
      <c r="AI322" s="7"/>
      <c r="AJ322" s="7"/>
      <c r="AK322" s="7"/>
      <c r="AL322" s="7"/>
      <c r="AM322" s="7"/>
      <c r="AN322" s="7"/>
    </row>
    <row r="323" ht="12.0" customHeight="1">
      <c r="AF323" s="7"/>
      <c r="AG323" s="7"/>
      <c r="AH323" s="7"/>
      <c r="AI323" s="7"/>
      <c r="AJ323" s="7"/>
      <c r="AK323" s="7"/>
      <c r="AL323" s="7"/>
      <c r="AM323" s="7"/>
      <c r="AN323" s="7"/>
    </row>
    <row r="324" ht="12.0" customHeight="1">
      <c r="AF324" s="7"/>
      <c r="AG324" s="7"/>
      <c r="AH324" s="7"/>
      <c r="AI324" s="7"/>
      <c r="AJ324" s="7"/>
      <c r="AK324" s="7"/>
      <c r="AL324" s="7"/>
      <c r="AM324" s="7"/>
      <c r="AN324" s="7"/>
    </row>
    <row r="325" ht="12.0" customHeight="1">
      <c r="AF325" s="7"/>
      <c r="AG325" s="7"/>
      <c r="AH325" s="7"/>
      <c r="AI325" s="7"/>
      <c r="AJ325" s="7"/>
      <c r="AK325" s="7"/>
      <c r="AL325" s="7"/>
      <c r="AM325" s="7"/>
      <c r="AN325" s="7"/>
    </row>
    <row r="326" ht="12.0" customHeight="1">
      <c r="AF326" s="7"/>
      <c r="AG326" s="7"/>
      <c r="AH326" s="7"/>
      <c r="AI326" s="7"/>
      <c r="AJ326" s="7"/>
      <c r="AK326" s="7"/>
      <c r="AL326" s="7"/>
      <c r="AM326" s="7"/>
      <c r="AN326" s="7"/>
    </row>
    <row r="327" ht="12.0" customHeight="1">
      <c r="AF327" s="7"/>
      <c r="AG327" s="7"/>
      <c r="AH327" s="7"/>
      <c r="AI327" s="7"/>
      <c r="AJ327" s="7"/>
      <c r="AK327" s="7"/>
      <c r="AL327" s="7"/>
      <c r="AM327" s="7"/>
      <c r="AN327" s="7"/>
    </row>
    <row r="328" ht="12.0" customHeight="1">
      <c r="AF328" s="7"/>
      <c r="AG328" s="7"/>
      <c r="AH328" s="7"/>
      <c r="AI328" s="7"/>
      <c r="AJ328" s="7"/>
      <c r="AK328" s="7"/>
      <c r="AL328" s="7"/>
      <c r="AM328" s="7"/>
      <c r="AN328" s="7"/>
    </row>
    <row r="329" ht="12.0" customHeight="1">
      <c r="AF329" s="7"/>
      <c r="AG329" s="7"/>
      <c r="AH329" s="7"/>
      <c r="AI329" s="7"/>
      <c r="AJ329" s="7"/>
      <c r="AK329" s="7"/>
      <c r="AL329" s="7"/>
      <c r="AM329" s="7"/>
      <c r="AN329" s="7"/>
    </row>
    <row r="330" ht="12.0" customHeight="1">
      <c r="AF330" s="7"/>
      <c r="AG330" s="7"/>
      <c r="AH330" s="7"/>
      <c r="AI330" s="7"/>
      <c r="AJ330" s="7"/>
      <c r="AK330" s="7"/>
      <c r="AL330" s="7"/>
      <c r="AM330" s="7"/>
      <c r="AN330" s="7"/>
    </row>
    <row r="331" ht="12.0" customHeight="1">
      <c r="AF331" s="7"/>
      <c r="AG331" s="7"/>
      <c r="AH331" s="7"/>
      <c r="AI331" s="7"/>
      <c r="AJ331" s="7"/>
      <c r="AK331" s="7"/>
      <c r="AL331" s="7"/>
      <c r="AM331" s="7"/>
      <c r="AN331" s="7"/>
    </row>
    <row r="332" ht="12.0" customHeight="1">
      <c r="AF332" s="7"/>
      <c r="AG332" s="7"/>
      <c r="AH332" s="7"/>
      <c r="AI332" s="7"/>
      <c r="AJ332" s="7"/>
      <c r="AK332" s="7"/>
      <c r="AL332" s="7"/>
      <c r="AM332" s="7"/>
      <c r="AN332" s="7"/>
    </row>
    <row r="333" ht="12.0" customHeight="1">
      <c r="AF333" s="7"/>
      <c r="AG333" s="7"/>
      <c r="AH333" s="7"/>
      <c r="AI333" s="7"/>
      <c r="AJ333" s="7"/>
      <c r="AK333" s="7"/>
      <c r="AL333" s="7"/>
      <c r="AM333" s="7"/>
      <c r="AN333" s="7"/>
    </row>
    <row r="334" ht="12.0" customHeight="1">
      <c r="AF334" s="7"/>
      <c r="AG334" s="7"/>
      <c r="AH334" s="7"/>
      <c r="AI334" s="7"/>
      <c r="AJ334" s="7"/>
      <c r="AK334" s="7"/>
      <c r="AL334" s="7"/>
      <c r="AM334" s="7"/>
      <c r="AN334" s="7"/>
    </row>
    <row r="335" ht="12.0" customHeight="1">
      <c r="AF335" s="7"/>
      <c r="AG335" s="7"/>
      <c r="AH335" s="7"/>
      <c r="AI335" s="7"/>
      <c r="AJ335" s="7"/>
      <c r="AK335" s="7"/>
      <c r="AL335" s="7"/>
      <c r="AM335" s="7"/>
      <c r="AN335" s="7"/>
    </row>
    <row r="336" ht="12.0" customHeight="1">
      <c r="AF336" s="7"/>
      <c r="AG336" s="7"/>
      <c r="AH336" s="7"/>
      <c r="AI336" s="7"/>
      <c r="AJ336" s="7"/>
      <c r="AK336" s="7"/>
      <c r="AL336" s="7"/>
      <c r="AM336" s="7"/>
      <c r="AN336" s="7"/>
    </row>
    <row r="337" ht="12.0" customHeight="1">
      <c r="AF337" s="7"/>
      <c r="AG337" s="7"/>
      <c r="AH337" s="7"/>
      <c r="AI337" s="7"/>
      <c r="AJ337" s="7"/>
      <c r="AK337" s="7"/>
      <c r="AL337" s="7"/>
      <c r="AM337" s="7"/>
      <c r="AN337" s="7"/>
    </row>
    <row r="338" ht="12.0" customHeight="1">
      <c r="AF338" s="7"/>
      <c r="AG338" s="7"/>
      <c r="AH338" s="7"/>
      <c r="AI338" s="7"/>
      <c r="AJ338" s="7"/>
      <c r="AK338" s="7"/>
      <c r="AL338" s="7"/>
      <c r="AM338" s="7"/>
      <c r="AN338" s="7"/>
    </row>
    <row r="339" ht="12.0" customHeight="1">
      <c r="AF339" s="7"/>
      <c r="AG339" s="7"/>
      <c r="AH339" s="7"/>
      <c r="AI339" s="7"/>
      <c r="AJ339" s="7"/>
      <c r="AK339" s="7"/>
      <c r="AL339" s="7"/>
      <c r="AM339" s="7"/>
      <c r="AN339" s="7"/>
    </row>
    <row r="340" ht="12.0" customHeight="1">
      <c r="AF340" s="7"/>
      <c r="AG340" s="7"/>
      <c r="AH340" s="7"/>
      <c r="AI340" s="7"/>
      <c r="AJ340" s="7"/>
      <c r="AK340" s="7"/>
      <c r="AL340" s="7"/>
      <c r="AM340" s="7"/>
      <c r="AN340" s="7"/>
    </row>
    <row r="341" ht="12.0" customHeight="1">
      <c r="AF341" s="7"/>
      <c r="AG341" s="7"/>
      <c r="AH341" s="7"/>
      <c r="AI341" s="7"/>
      <c r="AJ341" s="7"/>
      <c r="AK341" s="7"/>
      <c r="AL341" s="7"/>
      <c r="AM341" s="7"/>
      <c r="AN341" s="7"/>
    </row>
    <row r="342" ht="12.0" customHeight="1">
      <c r="AF342" s="7"/>
      <c r="AG342" s="7"/>
      <c r="AH342" s="7"/>
      <c r="AI342" s="7"/>
      <c r="AJ342" s="7"/>
      <c r="AK342" s="7"/>
      <c r="AL342" s="7"/>
      <c r="AM342" s="7"/>
      <c r="AN342" s="7"/>
    </row>
    <row r="343" ht="12.0" customHeight="1">
      <c r="AF343" s="7"/>
      <c r="AG343" s="7"/>
      <c r="AH343" s="7"/>
      <c r="AI343" s="7"/>
      <c r="AJ343" s="7"/>
      <c r="AK343" s="7"/>
      <c r="AL343" s="7"/>
      <c r="AM343" s="7"/>
      <c r="AN343" s="7"/>
    </row>
    <row r="344" ht="12.0" customHeight="1">
      <c r="AF344" s="7"/>
      <c r="AG344" s="7"/>
      <c r="AH344" s="7"/>
      <c r="AI344" s="7"/>
      <c r="AJ344" s="7"/>
      <c r="AK344" s="7"/>
      <c r="AL344" s="7"/>
      <c r="AM344" s="7"/>
      <c r="AN344" s="7"/>
    </row>
    <row r="345" ht="12.0" customHeight="1">
      <c r="AF345" s="7"/>
      <c r="AG345" s="7"/>
      <c r="AH345" s="7"/>
      <c r="AI345" s="7"/>
      <c r="AJ345" s="7"/>
      <c r="AK345" s="7"/>
      <c r="AL345" s="7"/>
      <c r="AM345" s="7"/>
      <c r="AN345" s="7"/>
    </row>
    <row r="346" ht="12.0" customHeight="1">
      <c r="AF346" s="7"/>
      <c r="AG346" s="7"/>
      <c r="AH346" s="7"/>
      <c r="AI346" s="7"/>
      <c r="AJ346" s="7"/>
      <c r="AK346" s="7"/>
      <c r="AL346" s="7"/>
      <c r="AM346" s="7"/>
      <c r="AN346" s="7"/>
    </row>
    <row r="347" ht="12.0" customHeight="1">
      <c r="AF347" s="7"/>
      <c r="AG347" s="7"/>
      <c r="AH347" s="7"/>
      <c r="AI347" s="7"/>
      <c r="AJ347" s="7"/>
      <c r="AK347" s="7"/>
      <c r="AL347" s="7"/>
      <c r="AM347" s="7"/>
      <c r="AN347" s="7"/>
    </row>
    <row r="348" ht="12.0" customHeight="1">
      <c r="AF348" s="7"/>
      <c r="AG348" s="7"/>
      <c r="AH348" s="7"/>
      <c r="AI348" s="7"/>
      <c r="AJ348" s="7"/>
      <c r="AK348" s="7"/>
      <c r="AL348" s="7"/>
      <c r="AM348" s="7"/>
      <c r="AN348" s="7"/>
    </row>
    <row r="349" ht="12.0" customHeight="1">
      <c r="AF349" s="7"/>
      <c r="AG349" s="7"/>
      <c r="AH349" s="7"/>
      <c r="AI349" s="7"/>
      <c r="AJ349" s="7"/>
      <c r="AK349" s="7"/>
      <c r="AL349" s="7"/>
      <c r="AM349" s="7"/>
      <c r="AN349" s="7"/>
    </row>
    <row r="350" ht="12.0" customHeight="1">
      <c r="AF350" s="7"/>
      <c r="AG350" s="7"/>
      <c r="AH350" s="7"/>
      <c r="AI350" s="7"/>
      <c r="AJ350" s="7"/>
      <c r="AK350" s="7"/>
      <c r="AL350" s="7"/>
      <c r="AM350" s="7"/>
      <c r="AN350" s="7"/>
    </row>
    <row r="351" ht="12.0" customHeight="1">
      <c r="AF351" s="7"/>
      <c r="AG351" s="7"/>
      <c r="AH351" s="7"/>
      <c r="AI351" s="7"/>
      <c r="AJ351" s="7"/>
      <c r="AK351" s="7"/>
      <c r="AL351" s="7"/>
      <c r="AM351" s="7"/>
      <c r="AN351" s="7"/>
    </row>
    <row r="352" ht="12.0" customHeight="1">
      <c r="AF352" s="7"/>
      <c r="AG352" s="7"/>
      <c r="AH352" s="7"/>
      <c r="AI352" s="7"/>
      <c r="AJ352" s="7"/>
      <c r="AK352" s="7"/>
      <c r="AL352" s="7"/>
      <c r="AM352" s="7"/>
      <c r="AN352" s="7"/>
    </row>
    <row r="353" ht="12.0" customHeight="1">
      <c r="AF353" s="7"/>
      <c r="AG353" s="7"/>
      <c r="AH353" s="7"/>
      <c r="AI353" s="7"/>
      <c r="AJ353" s="7"/>
      <c r="AK353" s="7"/>
      <c r="AL353" s="7"/>
      <c r="AM353" s="7"/>
      <c r="AN353" s="7"/>
    </row>
    <row r="354" ht="12.0" customHeight="1">
      <c r="AF354" s="7"/>
      <c r="AG354" s="7"/>
      <c r="AH354" s="7"/>
      <c r="AI354" s="7"/>
      <c r="AJ354" s="7"/>
      <c r="AK354" s="7"/>
      <c r="AL354" s="7"/>
      <c r="AM354" s="7"/>
      <c r="AN354" s="7"/>
    </row>
    <row r="355" ht="12.0" customHeight="1">
      <c r="AF355" s="7"/>
      <c r="AG355" s="7"/>
      <c r="AH355" s="7"/>
      <c r="AI355" s="7"/>
      <c r="AJ355" s="7"/>
      <c r="AK355" s="7"/>
      <c r="AL355" s="7"/>
      <c r="AM355" s="7"/>
      <c r="AN355" s="7"/>
    </row>
    <row r="356" ht="12.0" customHeight="1">
      <c r="AF356" s="7"/>
      <c r="AG356" s="7"/>
      <c r="AH356" s="7"/>
      <c r="AI356" s="7"/>
      <c r="AJ356" s="7"/>
      <c r="AK356" s="7"/>
      <c r="AL356" s="7"/>
      <c r="AM356" s="7"/>
      <c r="AN356" s="7"/>
    </row>
    <row r="357" ht="12.0" customHeight="1">
      <c r="AF357" s="7"/>
      <c r="AG357" s="7"/>
      <c r="AH357" s="7"/>
      <c r="AI357" s="7"/>
      <c r="AJ357" s="7"/>
      <c r="AK357" s="7"/>
      <c r="AL357" s="7"/>
      <c r="AM357" s="7"/>
      <c r="AN357" s="7"/>
    </row>
    <row r="358" ht="12.0" customHeight="1">
      <c r="AF358" s="7"/>
      <c r="AG358" s="7"/>
      <c r="AH358" s="7"/>
      <c r="AI358" s="7"/>
      <c r="AJ358" s="7"/>
      <c r="AK358" s="7"/>
      <c r="AL358" s="7"/>
      <c r="AM358" s="7"/>
      <c r="AN358" s="7"/>
    </row>
    <row r="359" ht="12.0" customHeight="1">
      <c r="AF359" s="7"/>
      <c r="AG359" s="7"/>
      <c r="AH359" s="7"/>
      <c r="AI359" s="7"/>
      <c r="AJ359" s="7"/>
      <c r="AK359" s="7"/>
      <c r="AL359" s="7"/>
      <c r="AM359" s="7"/>
      <c r="AN359" s="7"/>
    </row>
    <row r="360" ht="12.0" customHeight="1">
      <c r="AF360" s="7"/>
      <c r="AG360" s="7"/>
      <c r="AH360" s="7"/>
      <c r="AI360" s="7"/>
      <c r="AJ360" s="7"/>
      <c r="AK360" s="7"/>
      <c r="AL360" s="7"/>
      <c r="AM360" s="7"/>
      <c r="AN360" s="7"/>
    </row>
    <row r="361" ht="12.0" customHeight="1">
      <c r="AF361" s="7"/>
      <c r="AG361" s="7"/>
      <c r="AH361" s="7"/>
      <c r="AI361" s="7"/>
      <c r="AJ361" s="7"/>
      <c r="AK361" s="7"/>
      <c r="AL361" s="7"/>
      <c r="AM361" s="7"/>
      <c r="AN361" s="7"/>
    </row>
    <row r="362" ht="12.0" customHeight="1">
      <c r="AF362" s="7"/>
      <c r="AG362" s="7"/>
      <c r="AH362" s="7"/>
      <c r="AI362" s="7"/>
      <c r="AJ362" s="7"/>
      <c r="AK362" s="7"/>
      <c r="AL362" s="7"/>
      <c r="AM362" s="7"/>
      <c r="AN362" s="7"/>
    </row>
    <row r="363" ht="12.0" customHeight="1">
      <c r="AF363" s="7"/>
      <c r="AG363" s="7"/>
      <c r="AH363" s="7"/>
      <c r="AI363" s="7"/>
      <c r="AJ363" s="7"/>
      <c r="AK363" s="7"/>
      <c r="AL363" s="7"/>
      <c r="AM363" s="7"/>
      <c r="AN363" s="7"/>
    </row>
    <row r="364" ht="12.0" customHeight="1">
      <c r="AF364" s="7"/>
      <c r="AG364" s="7"/>
      <c r="AH364" s="7"/>
      <c r="AI364" s="7"/>
      <c r="AJ364" s="7"/>
      <c r="AK364" s="7"/>
      <c r="AL364" s="7"/>
      <c r="AM364" s="7"/>
      <c r="AN364" s="7"/>
    </row>
    <row r="365" ht="12.0" customHeight="1">
      <c r="AF365" s="7"/>
      <c r="AG365" s="7"/>
      <c r="AH365" s="7"/>
      <c r="AI365" s="7"/>
      <c r="AJ365" s="7"/>
      <c r="AK365" s="7"/>
      <c r="AL365" s="7"/>
      <c r="AM365" s="7"/>
      <c r="AN365" s="7"/>
    </row>
    <row r="366" ht="12.0" customHeight="1">
      <c r="AF366" s="7"/>
      <c r="AG366" s="7"/>
      <c r="AH366" s="7"/>
      <c r="AI366" s="7"/>
      <c r="AJ366" s="7"/>
      <c r="AK366" s="7"/>
      <c r="AL366" s="7"/>
      <c r="AM366" s="7"/>
      <c r="AN366" s="7"/>
    </row>
    <row r="367" ht="12.0" customHeight="1">
      <c r="AF367" s="7"/>
      <c r="AG367" s="7"/>
      <c r="AH367" s="7"/>
      <c r="AI367" s="7"/>
      <c r="AJ367" s="7"/>
      <c r="AK367" s="7"/>
      <c r="AL367" s="7"/>
      <c r="AM367" s="7"/>
      <c r="AN367" s="7"/>
    </row>
    <row r="368" ht="12.0" customHeight="1">
      <c r="AF368" s="7"/>
      <c r="AG368" s="7"/>
      <c r="AH368" s="7"/>
      <c r="AI368" s="7"/>
      <c r="AJ368" s="7"/>
      <c r="AK368" s="7"/>
      <c r="AL368" s="7"/>
      <c r="AM368" s="7"/>
      <c r="AN368" s="7"/>
    </row>
    <row r="369" ht="12.0" customHeight="1">
      <c r="AF369" s="7"/>
      <c r="AG369" s="7"/>
      <c r="AH369" s="7"/>
      <c r="AI369" s="7"/>
      <c r="AJ369" s="7"/>
      <c r="AK369" s="7"/>
      <c r="AL369" s="7"/>
      <c r="AM369" s="7"/>
      <c r="AN369" s="7"/>
    </row>
    <row r="370" ht="12.0" customHeight="1">
      <c r="AF370" s="7"/>
      <c r="AG370" s="7"/>
      <c r="AH370" s="7"/>
      <c r="AI370" s="7"/>
      <c r="AJ370" s="7"/>
      <c r="AK370" s="7"/>
      <c r="AL370" s="7"/>
      <c r="AM370" s="7"/>
      <c r="AN370" s="7"/>
    </row>
    <row r="371" ht="12.0" customHeight="1">
      <c r="AF371" s="7"/>
      <c r="AG371" s="7"/>
      <c r="AH371" s="7"/>
      <c r="AI371" s="7"/>
      <c r="AJ371" s="7"/>
      <c r="AK371" s="7"/>
      <c r="AL371" s="7"/>
      <c r="AM371" s="7"/>
      <c r="AN371" s="7"/>
    </row>
    <row r="372" ht="12.0" customHeight="1">
      <c r="AF372" s="7"/>
      <c r="AG372" s="7"/>
      <c r="AH372" s="7"/>
      <c r="AI372" s="7"/>
      <c r="AJ372" s="7"/>
      <c r="AK372" s="7"/>
      <c r="AL372" s="7"/>
      <c r="AM372" s="7"/>
      <c r="AN372" s="7"/>
    </row>
    <row r="373" ht="12.0" customHeight="1">
      <c r="AF373" s="7"/>
      <c r="AG373" s="7"/>
      <c r="AH373" s="7"/>
      <c r="AI373" s="7"/>
      <c r="AJ373" s="7"/>
      <c r="AK373" s="7"/>
      <c r="AL373" s="7"/>
      <c r="AM373" s="7"/>
      <c r="AN373" s="7"/>
    </row>
    <row r="374" ht="12.0" customHeight="1">
      <c r="AF374" s="7"/>
      <c r="AG374" s="7"/>
      <c r="AH374" s="7"/>
      <c r="AI374" s="7"/>
      <c r="AJ374" s="7"/>
      <c r="AK374" s="7"/>
      <c r="AL374" s="7"/>
      <c r="AM374" s="7"/>
      <c r="AN374" s="7"/>
    </row>
    <row r="375" ht="12.0" customHeight="1">
      <c r="AF375" s="7"/>
      <c r="AG375" s="7"/>
      <c r="AH375" s="7"/>
      <c r="AI375" s="7"/>
      <c r="AJ375" s="7"/>
      <c r="AK375" s="7"/>
      <c r="AL375" s="7"/>
      <c r="AM375" s="7"/>
      <c r="AN375" s="7"/>
    </row>
    <row r="376" ht="12.0" customHeight="1">
      <c r="AF376" s="7"/>
      <c r="AG376" s="7"/>
      <c r="AH376" s="7"/>
      <c r="AI376" s="7"/>
      <c r="AJ376" s="7"/>
      <c r="AK376" s="7"/>
      <c r="AL376" s="7"/>
      <c r="AM376" s="7"/>
      <c r="AN376" s="7"/>
    </row>
    <row r="377" ht="12.0" customHeight="1">
      <c r="AF377" s="7"/>
      <c r="AG377" s="7"/>
      <c r="AH377" s="7"/>
      <c r="AI377" s="7"/>
      <c r="AJ377" s="7"/>
      <c r="AK377" s="7"/>
      <c r="AL377" s="7"/>
      <c r="AM377" s="7"/>
      <c r="AN377" s="7"/>
    </row>
    <row r="378" ht="12.0" customHeight="1">
      <c r="AF378" s="7"/>
      <c r="AG378" s="7"/>
      <c r="AH378" s="7"/>
      <c r="AI378" s="7"/>
      <c r="AJ378" s="7"/>
      <c r="AK378" s="7"/>
      <c r="AL378" s="7"/>
      <c r="AM378" s="7"/>
      <c r="AN378" s="7"/>
    </row>
    <row r="379" ht="12.0" customHeight="1">
      <c r="AF379" s="7"/>
      <c r="AG379" s="7"/>
      <c r="AH379" s="7"/>
      <c r="AI379" s="7"/>
      <c r="AJ379" s="7"/>
      <c r="AK379" s="7"/>
      <c r="AL379" s="7"/>
      <c r="AM379" s="7"/>
      <c r="AN379" s="7"/>
    </row>
    <row r="380" ht="12.0" customHeight="1">
      <c r="AF380" s="7"/>
      <c r="AG380" s="7"/>
      <c r="AH380" s="7"/>
      <c r="AI380" s="7"/>
      <c r="AJ380" s="7"/>
      <c r="AK380" s="7"/>
      <c r="AL380" s="7"/>
      <c r="AM380" s="7"/>
      <c r="AN380" s="7"/>
    </row>
    <row r="381" ht="12.0" customHeight="1">
      <c r="AF381" s="7"/>
      <c r="AG381" s="7"/>
      <c r="AH381" s="7"/>
      <c r="AI381" s="7"/>
      <c r="AJ381" s="7"/>
      <c r="AK381" s="7"/>
      <c r="AL381" s="7"/>
      <c r="AM381" s="7"/>
      <c r="AN381" s="7"/>
    </row>
    <row r="382" ht="12.0" customHeight="1">
      <c r="AF382" s="7"/>
      <c r="AG382" s="7"/>
      <c r="AH382" s="7"/>
      <c r="AI382" s="7"/>
      <c r="AJ382" s="7"/>
      <c r="AK382" s="7"/>
      <c r="AL382" s="7"/>
      <c r="AM382" s="7"/>
      <c r="AN382" s="7"/>
    </row>
    <row r="383" ht="12.0" customHeight="1">
      <c r="AF383" s="7"/>
      <c r="AG383" s="7"/>
      <c r="AH383" s="7"/>
      <c r="AI383" s="7"/>
      <c r="AJ383" s="7"/>
      <c r="AK383" s="7"/>
      <c r="AL383" s="7"/>
      <c r="AM383" s="7"/>
      <c r="AN383" s="7"/>
    </row>
    <row r="384" ht="12.0" customHeight="1">
      <c r="AF384" s="7"/>
      <c r="AG384" s="7"/>
      <c r="AH384" s="7"/>
      <c r="AI384" s="7"/>
      <c r="AJ384" s="7"/>
      <c r="AK384" s="7"/>
      <c r="AL384" s="7"/>
      <c r="AM384" s="7"/>
      <c r="AN384" s="7"/>
    </row>
    <row r="385" ht="12.0" customHeight="1">
      <c r="AF385" s="7"/>
      <c r="AG385" s="7"/>
      <c r="AH385" s="7"/>
      <c r="AI385" s="7"/>
      <c r="AJ385" s="7"/>
      <c r="AK385" s="7"/>
      <c r="AL385" s="7"/>
      <c r="AM385" s="7"/>
      <c r="AN385" s="7"/>
    </row>
    <row r="386" ht="12.0" customHeight="1">
      <c r="AF386" s="7"/>
      <c r="AG386" s="7"/>
      <c r="AH386" s="7"/>
      <c r="AI386" s="7"/>
      <c r="AJ386" s="7"/>
      <c r="AK386" s="7"/>
      <c r="AL386" s="7"/>
      <c r="AM386" s="7"/>
      <c r="AN386" s="7"/>
    </row>
    <row r="387" ht="12.0" customHeight="1">
      <c r="AF387" s="7"/>
      <c r="AG387" s="7"/>
      <c r="AH387" s="7"/>
      <c r="AI387" s="7"/>
      <c r="AJ387" s="7"/>
      <c r="AK387" s="7"/>
      <c r="AL387" s="7"/>
      <c r="AM387" s="7"/>
      <c r="AN387" s="7"/>
    </row>
    <row r="388" ht="12.0" customHeight="1">
      <c r="AF388" s="7"/>
      <c r="AG388" s="7"/>
      <c r="AH388" s="7"/>
      <c r="AI388" s="7"/>
      <c r="AJ388" s="7"/>
      <c r="AK388" s="7"/>
      <c r="AL388" s="7"/>
      <c r="AM388" s="7"/>
      <c r="AN388" s="7"/>
    </row>
    <row r="389" ht="12.0" customHeight="1">
      <c r="AF389" s="7"/>
      <c r="AG389" s="7"/>
      <c r="AH389" s="7"/>
      <c r="AI389" s="7"/>
      <c r="AJ389" s="7"/>
      <c r="AK389" s="7"/>
      <c r="AL389" s="7"/>
      <c r="AM389" s="7"/>
      <c r="AN389" s="7"/>
    </row>
    <row r="390" ht="12.0" customHeight="1">
      <c r="AF390" s="7"/>
      <c r="AG390" s="7"/>
      <c r="AH390" s="7"/>
      <c r="AI390" s="7"/>
      <c r="AJ390" s="7"/>
      <c r="AK390" s="7"/>
      <c r="AL390" s="7"/>
      <c r="AM390" s="7"/>
      <c r="AN390" s="7"/>
    </row>
    <row r="391" ht="12.0" customHeight="1">
      <c r="AF391" s="7"/>
      <c r="AG391" s="7"/>
      <c r="AH391" s="7"/>
      <c r="AI391" s="7"/>
      <c r="AJ391" s="7"/>
      <c r="AK391" s="7"/>
      <c r="AL391" s="7"/>
      <c r="AM391" s="7"/>
      <c r="AN391" s="7"/>
    </row>
    <row r="392" ht="12.0" customHeight="1">
      <c r="AF392" s="7"/>
      <c r="AG392" s="7"/>
      <c r="AH392" s="7"/>
      <c r="AI392" s="7"/>
      <c r="AJ392" s="7"/>
      <c r="AK392" s="7"/>
      <c r="AL392" s="7"/>
      <c r="AM392" s="7"/>
      <c r="AN392" s="7"/>
    </row>
    <row r="393" ht="12.0" customHeight="1">
      <c r="AF393" s="7"/>
      <c r="AG393" s="7"/>
      <c r="AH393" s="7"/>
      <c r="AI393" s="7"/>
      <c r="AJ393" s="7"/>
      <c r="AK393" s="7"/>
      <c r="AL393" s="7"/>
      <c r="AM393" s="7"/>
      <c r="AN393" s="7"/>
    </row>
    <row r="394" ht="12.0" customHeight="1">
      <c r="AF394" s="7"/>
      <c r="AG394" s="7"/>
      <c r="AH394" s="7"/>
      <c r="AI394" s="7"/>
      <c r="AJ394" s="7"/>
      <c r="AK394" s="7"/>
      <c r="AL394" s="7"/>
      <c r="AM394" s="7"/>
      <c r="AN394" s="7"/>
    </row>
    <row r="395" ht="12.0" customHeight="1">
      <c r="AF395" s="7"/>
      <c r="AG395" s="7"/>
      <c r="AH395" s="7"/>
      <c r="AI395" s="7"/>
      <c r="AJ395" s="7"/>
      <c r="AK395" s="7"/>
      <c r="AL395" s="7"/>
      <c r="AM395" s="7"/>
      <c r="AN395" s="7"/>
    </row>
    <row r="396" ht="12.0" customHeight="1">
      <c r="AF396" s="7"/>
      <c r="AG396" s="7"/>
      <c r="AH396" s="7"/>
      <c r="AI396" s="7"/>
      <c r="AJ396" s="7"/>
      <c r="AK396" s="7"/>
      <c r="AL396" s="7"/>
      <c r="AM396" s="7"/>
      <c r="AN396" s="7"/>
    </row>
    <row r="397" ht="12.0" customHeight="1">
      <c r="AF397" s="7"/>
      <c r="AG397" s="7"/>
      <c r="AH397" s="7"/>
      <c r="AI397" s="7"/>
      <c r="AJ397" s="7"/>
      <c r="AK397" s="7"/>
      <c r="AL397" s="7"/>
      <c r="AM397" s="7"/>
      <c r="AN397" s="7"/>
    </row>
    <row r="398" ht="12.0" customHeight="1">
      <c r="AF398" s="7"/>
      <c r="AG398" s="7"/>
      <c r="AH398" s="7"/>
      <c r="AI398" s="7"/>
      <c r="AJ398" s="7"/>
      <c r="AK398" s="7"/>
      <c r="AL398" s="7"/>
      <c r="AM398" s="7"/>
      <c r="AN398" s="7"/>
    </row>
    <row r="399" ht="12.0" customHeight="1">
      <c r="AF399" s="7"/>
      <c r="AG399" s="7"/>
      <c r="AH399" s="7"/>
      <c r="AI399" s="7"/>
      <c r="AJ399" s="7"/>
      <c r="AK399" s="7"/>
      <c r="AL399" s="7"/>
      <c r="AM399" s="7"/>
      <c r="AN399" s="7"/>
    </row>
    <row r="400" ht="12.0" customHeight="1">
      <c r="AF400" s="7"/>
      <c r="AG400" s="7"/>
      <c r="AH400" s="7"/>
      <c r="AI400" s="7"/>
      <c r="AJ400" s="7"/>
      <c r="AK400" s="7"/>
      <c r="AL400" s="7"/>
      <c r="AM400" s="7"/>
      <c r="AN400" s="7"/>
    </row>
    <row r="401" ht="12.0" customHeight="1">
      <c r="AF401" s="7"/>
      <c r="AG401" s="7"/>
      <c r="AH401" s="7"/>
      <c r="AI401" s="7"/>
      <c r="AJ401" s="7"/>
      <c r="AK401" s="7"/>
      <c r="AL401" s="7"/>
      <c r="AM401" s="7"/>
      <c r="AN401" s="7"/>
    </row>
    <row r="402" ht="12.0" customHeight="1">
      <c r="AF402" s="7"/>
      <c r="AG402" s="7"/>
      <c r="AH402" s="7"/>
      <c r="AI402" s="7"/>
      <c r="AJ402" s="7"/>
      <c r="AK402" s="7"/>
      <c r="AL402" s="7"/>
      <c r="AM402" s="7"/>
      <c r="AN402" s="7"/>
    </row>
    <row r="403" ht="12.0" customHeight="1">
      <c r="AF403" s="7"/>
      <c r="AG403" s="7"/>
      <c r="AH403" s="7"/>
      <c r="AI403" s="7"/>
      <c r="AJ403" s="7"/>
      <c r="AK403" s="7"/>
      <c r="AL403" s="7"/>
      <c r="AM403" s="7"/>
      <c r="AN403" s="7"/>
    </row>
    <row r="404" ht="12.0" customHeight="1">
      <c r="AF404" s="7"/>
      <c r="AG404" s="7"/>
      <c r="AH404" s="7"/>
      <c r="AI404" s="7"/>
      <c r="AJ404" s="7"/>
      <c r="AK404" s="7"/>
      <c r="AL404" s="7"/>
      <c r="AM404" s="7"/>
      <c r="AN404" s="7"/>
    </row>
    <row r="405" ht="12.0" customHeight="1">
      <c r="AF405" s="7"/>
      <c r="AG405" s="7"/>
      <c r="AH405" s="7"/>
      <c r="AI405" s="7"/>
      <c r="AJ405" s="7"/>
      <c r="AK405" s="7"/>
      <c r="AL405" s="7"/>
      <c r="AM405" s="7"/>
      <c r="AN405" s="7"/>
    </row>
    <row r="406" ht="12.0" customHeight="1">
      <c r="AF406" s="7"/>
      <c r="AG406" s="7"/>
      <c r="AH406" s="7"/>
      <c r="AI406" s="7"/>
      <c r="AJ406" s="7"/>
      <c r="AK406" s="7"/>
      <c r="AL406" s="7"/>
      <c r="AM406" s="7"/>
      <c r="AN406" s="7"/>
    </row>
    <row r="407" ht="12.0" customHeight="1">
      <c r="AF407" s="7"/>
      <c r="AG407" s="7"/>
      <c r="AH407" s="7"/>
      <c r="AI407" s="7"/>
      <c r="AJ407" s="7"/>
      <c r="AK407" s="7"/>
      <c r="AL407" s="7"/>
      <c r="AM407" s="7"/>
      <c r="AN407" s="7"/>
    </row>
    <row r="408" ht="12.0" customHeight="1">
      <c r="AF408" s="7"/>
      <c r="AG408" s="7"/>
      <c r="AH408" s="7"/>
      <c r="AI408" s="7"/>
      <c r="AJ408" s="7"/>
      <c r="AK408" s="7"/>
      <c r="AL408" s="7"/>
      <c r="AM408" s="7"/>
      <c r="AN408" s="7"/>
    </row>
    <row r="409" ht="12.0" customHeight="1">
      <c r="AF409" s="7"/>
      <c r="AG409" s="7"/>
      <c r="AH409" s="7"/>
      <c r="AI409" s="7"/>
      <c r="AJ409" s="7"/>
      <c r="AK409" s="7"/>
      <c r="AL409" s="7"/>
      <c r="AM409" s="7"/>
      <c r="AN409" s="7"/>
    </row>
    <row r="410" ht="12.0" customHeight="1">
      <c r="AF410" s="7"/>
      <c r="AG410" s="7"/>
      <c r="AH410" s="7"/>
      <c r="AI410" s="7"/>
      <c r="AJ410" s="7"/>
      <c r="AK410" s="7"/>
      <c r="AL410" s="7"/>
      <c r="AM410" s="7"/>
      <c r="AN410" s="7"/>
    </row>
    <row r="411" ht="12.0" customHeight="1">
      <c r="AF411" s="7"/>
      <c r="AG411" s="7"/>
      <c r="AH411" s="7"/>
      <c r="AI411" s="7"/>
      <c r="AJ411" s="7"/>
      <c r="AK411" s="7"/>
      <c r="AL411" s="7"/>
      <c r="AM411" s="7"/>
      <c r="AN411" s="7"/>
    </row>
    <row r="412" ht="12.0" customHeight="1">
      <c r="AF412" s="7"/>
      <c r="AG412" s="7"/>
      <c r="AH412" s="7"/>
      <c r="AI412" s="7"/>
      <c r="AJ412" s="7"/>
      <c r="AK412" s="7"/>
      <c r="AL412" s="7"/>
      <c r="AM412" s="7"/>
      <c r="AN412" s="7"/>
    </row>
    <row r="413" ht="12.0" customHeight="1">
      <c r="AF413" s="7"/>
      <c r="AG413" s="7"/>
      <c r="AH413" s="7"/>
      <c r="AI413" s="7"/>
      <c r="AJ413" s="7"/>
      <c r="AK413" s="7"/>
      <c r="AL413" s="7"/>
      <c r="AM413" s="7"/>
      <c r="AN413" s="7"/>
    </row>
    <row r="414" ht="12.0" customHeight="1">
      <c r="AF414" s="7"/>
      <c r="AG414" s="7"/>
      <c r="AH414" s="7"/>
      <c r="AI414" s="7"/>
      <c r="AJ414" s="7"/>
      <c r="AK414" s="7"/>
      <c r="AL414" s="7"/>
      <c r="AM414" s="7"/>
      <c r="AN414" s="7"/>
    </row>
    <row r="415" ht="12.0" customHeight="1">
      <c r="AF415" s="7"/>
      <c r="AG415" s="7"/>
      <c r="AH415" s="7"/>
      <c r="AI415" s="7"/>
      <c r="AJ415" s="7"/>
      <c r="AK415" s="7"/>
      <c r="AL415" s="7"/>
      <c r="AM415" s="7"/>
      <c r="AN415" s="7"/>
    </row>
    <row r="416" ht="12.0" customHeight="1">
      <c r="AF416" s="7"/>
      <c r="AG416" s="7"/>
      <c r="AH416" s="7"/>
      <c r="AI416" s="7"/>
      <c r="AJ416" s="7"/>
      <c r="AK416" s="7"/>
      <c r="AL416" s="7"/>
      <c r="AM416" s="7"/>
      <c r="AN416" s="7"/>
    </row>
    <row r="417" ht="12.0" customHeight="1">
      <c r="AF417" s="7"/>
      <c r="AG417" s="7"/>
      <c r="AH417" s="7"/>
      <c r="AI417" s="7"/>
      <c r="AJ417" s="7"/>
      <c r="AK417" s="7"/>
      <c r="AL417" s="7"/>
      <c r="AM417" s="7"/>
      <c r="AN417" s="7"/>
    </row>
    <row r="418" ht="12.0" customHeight="1">
      <c r="AF418" s="7"/>
      <c r="AG418" s="7"/>
      <c r="AH418" s="7"/>
      <c r="AI418" s="7"/>
      <c r="AJ418" s="7"/>
      <c r="AK418" s="7"/>
      <c r="AL418" s="7"/>
      <c r="AM418" s="7"/>
      <c r="AN418" s="7"/>
    </row>
    <row r="419" ht="12.0" customHeight="1">
      <c r="AF419" s="7"/>
      <c r="AG419" s="7"/>
      <c r="AH419" s="7"/>
      <c r="AI419" s="7"/>
      <c r="AJ419" s="7"/>
      <c r="AK419" s="7"/>
      <c r="AL419" s="7"/>
      <c r="AM419" s="7"/>
      <c r="AN419" s="7"/>
    </row>
    <row r="420" ht="12.0" customHeight="1">
      <c r="AF420" s="7"/>
      <c r="AG420" s="7"/>
      <c r="AH420" s="7"/>
      <c r="AI420" s="7"/>
      <c r="AJ420" s="7"/>
      <c r="AK420" s="7"/>
      <c r="AL420" s="7"/>
      <c r="AM420" s="7"/>
      <c r="AN420" s="7"/>
    </row>
    <row r="421" ht="12.0" customHeight="1">
      <c r="AF421" s="7"/>
      <c r="AG421" s="7"/>
      <c r="AH421" s="7"/>
      <c r="AI421" s="7"/>
      <c r="AJ421" s="7"/>
      <c r="AK421" s="7"/>
      <c r="AL421" s="7"/>
      <c r="AM421" s="7"/>
      <c r="AN421" s="7"/>
    </row>
    <row r="422" ht="12.0" customHeight="1">
      <c r="AF422" s="7"/>
      <c r="AG422" s="7"/>
      <c r="AH422" s="7"/>
      <c r="AI422" s="7"/>
      <c r="AJ422" s="7"/>
      <c r="AK422" s="7"/>
      <c r="AL422" s="7"/>
      <c r="AM422" s="7"/>
      <c r="AN422" s="7"/>
    </row>
    <row r="423" ht="12.0" customHeight="1">
      <c r="AF423" s="7"/>
      <c r="AG423" s="7"/>
      <c r="AH423" s="7"/>
      <c r="AI423" s="7"/>
      <c r="AJ423" s="7"/>
      <c r="AK423" s="7"/>
      <c r="AL423" s="7"/>
      <c r="AM423" s="7"/>
      <c r="AN423" s="7"/>
    </row>
    <row r="424" ht="12.0" customHeight="1">
      <c r="AF424" s="7"/>
      <c r="AG424" s="7"/>
      <c r="AH424" s="7"/>
      <c r="AI424" s="7"/>
      <c r="AJ424" s="7"/>
      <c r="AK424" s="7"/>
      <c r="AL424" s="7"/>
      <c r="AM424" s="7"/>
      <c r="AN424" s="7"/>
    </row>
    <row r="425" ht="12.0" customHeight="1">
      <c r="AF425" s="7"/>
      <c r="AG425" s="7"/>
      <c r="AH425" s="7"/>
      <c r="AI425" s="7"/>
      <c r="AJ425" s="7"/>
      <c r="AK425" s="7"/>
      <c r="AL425" s="7"/>
      <c r="AM425" s="7"/>
      <c r="AN425" s="7"/>
    </row>
    <row r="426" ht="12.0" customHeight="1">
      <c r="AF426" s="7"/>
      <c r="AG426" s="7"/>
      <c r="AH426" s="7"/>
      <c r="AI426" s="7"/>
      <c r="AJ426" s="7"/>
      <c r="AK426" s="7"/>
      <c r="AL426" s="7"/>
      <c r="AM426" s="7"/>
      <c r="AN426" s="7"/>
    </row>
    <row r="427" ht="12.0" customHeight="1">
      <c r="AF427" s="7"/>
      <c r="AG427" s="7"/>
      <c r="AH427" s="7"/>
      <c r="AI427" s="7"/>
      <c r="AJ427" s="7"/>
      <c r="AK427" s="7"/>
      <c r="AL427" s="7"/>
      <c r="AM427" s="7"/>
      <c r="AN427" s="7"/>
    </row>
    <row r="428" ht="12.0" customHeight="1">
      <c r="AF428" s="7"/>
      <c r="AG428" s="7"/>
      <c r="AH428" s="7"/>
      <c r="AI428" s="7"/>
      <c r="AJ428" s="7"/>
      <c r="AK428" s="7"/>
      <c r="AL428" s="7"/>
      <c r="AM428" s="7"/>
      <c r="AN428" s="7"/>
    </row>
    <row r="429" ht="12.0" customHeight="1">
      <c r="AF429" s="7"/>
      <c r="AG429" s="7"/>
      <c r="AH429" s="7"/>
      <c r="AI429" s="7"/>
      <c r="AJ429" s="7"/>
      <c r="AK429" s="7"/>
      <c r="AL429" s="7"/>
      <c r="AM429" s="7"/>
      <c r="AN429" s="7"/>
    </row>
    <row r="430" ht="12.0" customHeight="1">
      <c r="AF430" s="7"/>
      <c r="AG430" s="7"/>
      <c r="AH430" s="7"/>
      <c r="AI430" s="7"/>
      <c r="AJ430" s="7"/>
      <c r="AK430" s="7"/>
      <c r="AL430" s="7"/>
      <c r="AM430" s="7"/>
      <c r="AN430" s="7"/>
    </row>
    <row r="431" ht="12.0" customHeight="1">
      <c r="AF431" s="7"/>
      <c r="AG431" s="7"/>
      <c r="AH431" s="7"/>
      <c r="AI431" s="7"/>
      <c r="AJ431" s="7"/>
      <c r="AK431" s="7"/>
      <c r="AL431" s="7"/>
      <c r="AM431" s="7"/>
      <c r="AN431" s="7"/>
    </row>
    <row r="432" ht="12.0" customHeight="1">
      <c r="AF432" s="7"/>
      <c r="AG432" s="7"/>
      <c r="AH432" s="7"/>
      <c r="AI432" s="7"/>
      <c r="AJ432" s="7"/>
      <c r="AK432" s="7"/>
      <c r="AL432" s="7"/>
      <c r="AM432" s="7"/>
      <c r="AN432" s="7"/>
    </row>
    <row r="433" ht="12.0" customHeight="1">
      <c r="AF433" s="7"/>
      <c r="AG433" s="7"/>
      <c r="AH433" s="7"/>
      <c r="AI433" s="7"/>
      <c r="AJ433" s="7"/>
      <c r="AK433" s="7"/>
      <c r="AL433" s="7"/>
      <c r="AM433" s="7"/>
      <c r="AN433" s="7"/>
    </row>
    <row r="434" ht="12.0" customHeight="1">
      <c r="AF434" s="7"/>
      <c r="AG434" s="7"/>
      <c r="AH434" s="7"/>
      <c r="AI434" s="7"/>
      <c r="AJ434" s="7"/>
      <c r="AK434" s="7"/>
      <c r="AL434" s="7"/>
      <c r="AM434" s="7"/>
      <c r="AN434" s="7"/>
    </row>
    <row r="435" ht="12.0" customHeight="1">
      <c r="AF435" s="7"/>
      <c r="AG435" s="7"/>
      <c r="AH435" s="7"/>
      <c r="AI435" s="7"/>
      <c r="AJ435" s="7"/>
      <c r="AK435" s="7"/>
      <c r="AL435" s="7"/>
      <c r="AM435" s="7"/>
      <c r="AN435" s="7"/>
    </row>
    <row r="436" ht="12.0" customHeight="1">
      <c r="AF436" s="7"/>
      <c r="AG436" s="7"/>
      <c r="AH436" s="7"/>
      <c r="AI436" s="7"/>
      <c r="AJ436" s="7"/>
      <c r="AK436" s="7"/>
      <c r="AL436" s="7"/>
      <c r="AM436" s="7"/>
      <c r="AN436" s="7"/>
    </row>
    <row r="437" ht="12.0" customHeight="1">
      <c r="AF437" s="7"/>
      <c r="AG437" s="7"/>
      <c r="AH437" s="7"/>
      <c r="AI437" s="7"/>
      <c r="AJ437" s="7"/>
      <c r="AK437" s="7"/>
      <c r="AL437" s="7"/>
      <c r="AM437" s="7"/>
      <c r="AN437" s="7"/>
    </row>
    <row r="438" ht="12.0" customHeight="1">
      <c r="AF438" s="7"/>
      <c r="AG438" s="7"/>
      <c r="AH438" s="7"/>
      <c r="AI438" s="7"/>
      <c r="AJ438" s="7"/>
      <c r="AK438" s="7"/>
      <c r="AL438" s="7"/>
      <c r="AM438" s="7"/>
      <c r="AN438" s="7"/>
    </row>
    <row r="439" ht="12.0" customHeight="1">
      <c r="AF439" s="7"/>
      <c r="AG439" s="7"/>
      <c r="AH439" s="7"/>
      <c r="AI439" s="7"/>
      <c r="AJ439" s="7"/>
      <c r="AK439" s="7"/>
      <c r="AL439" s="7"/>
      <c r="AM439" s="7"/>
      <c r="AN439" s="7"/>
    </row>
    <row r="440" ht="12.0" customHeight="1">
      <c r="AF440" s="7"/>
      <c r="AG440" s="7"/>
      <c r="AH440" s="7"/>
      <c r="AI440" s="7"/>
      <c r="AJ440" s="7"/>
      <c r="AK440" s="7"/>
      <c r="AL440" s="7"/>
      <c r="AM440" s="7"/>
      <c r="AN440" s="7"/>
    </row>
    <row r="441" ht="12.0" customHeight="1">
      <c r="AF441" s="7"/>
      <c r="AG441" s="7"/>
      <c r="AH441" s="7"/>
      <c r="AI441" s="7"/>
      <c r="AJ441" s="7"/>
      <c r="AK441" s="7"/>
      <c r="AL441" s="7"/>
      <c r="AM441" s="7"/>
      <c r="AN441" s="7"/>
    </row>
    <row r="442" ht="12.0" customHeight="1">
      <c r="AF442" s="7"/>
      <c r="AG442" s="7"/>
      <c r="AH442" s="7"/>
      <c r="AI442" s="7"/>
      <c r="AJ442" s="7"/>
      <c r="AK442" s="7"/>
      <c r="AL442" s="7"/>
      <c r="AM442" s="7"/>
      <c r="AN442" s="7"/>
    </row>
    <row r="443" ht="12.0" customHeight="1">
      <c r="AF443" s="7"/>
      <c r="AG443" s="7"/>
      <c r="AH443" s="7"/>
      <c r="AI443" s="7"/>
      <c r="AJ443" s="7"/>
      <c r="AK443" s="7"/>
      <c r="AL443" s="7"/>
      <c r="AM443" s="7"/>
      <c r="AN443" s="7"/>
    </row>
    <row r="444" ht="12.0" customHeight="1">
      <c r="AF444" s="7"/>
      <c r="AG444" s="7"/>
      <c r="AH444" s="7"/>
      <c r="AI444" s="7"/>
      <c r="AJ444" s="7"/>
      <c r="AK444" s="7"/>
      <c r="AL444" s="7"/>
      <c r="AM444" s="7"/>
      <c r="AN444" s="7"/>
    </row>
    <row r="445" ht="12.0" customHeight="1">
      <c r="AF445" s="7"/>
      <c r="AG445" s="7"/>
      <c r="AH445" s="7"/>
      <c r="AI445" s="7"/>
      <c r="AJ445" s="7"/>
      <c r="AK445" s="7"/>
      <c r="AL445" s="7"/>
      <c r="AM445" s="7"/>
      <c r="AN445" s="7"/>
    </row>
    <row r="446" ht="12.0" customHeight="1">
      <c r="AF446" s="7"/>
      <c r="AG446" s="7"/>
      <c r="AH446" s="7"/>
      <c r="AI446" s="7"/>
      <c r="AJ446" s="7"/>
      <c r="AK446" s="7"/>
      <c r="AL446" s="7"/>
      <c r="AM446" s="7"/>
      <c r="AN446" s="7"/>
    </row>
    <row r="447" ht="12.0" customHeight="1">
      <c r="AF447" s="7"/>
      <c r="AG447" s="7"/>
      <c r="AH447" s="7"/>
      <c r="AI447" s="7"/>
      <c r="AJ447" s="7"/>
      <c r="AK447" s="7"/>
      <c r="AL447" s="7"/>
      <c r="AM447" s="7"/>
      <c r="AN447" s="7"/>
    </row>
    <row r="448" ht="12.0" customHeight="1">
      <c r="AF448" s="7"/>
      <c r="AG448" s="7"/>
      <c r="AH448" s="7"/>
      <c r="AI448" s="7"/>
      <c r="AJ448" s="7"/>
      <c r="AK448" s="7"/>
      <c r="AL448" s="7"/>
      <c r="AM448" s="7"/>
      <c r="AN448" s="7"/>
    </row>
    <row r="449" ht="12.0" customHeight="1">
      <c r="AF449" s="7"/>
      <c r="AG449" s="7"/>
      <c r="AH449" s="7"/>
      <c r="AI449" s="7"/>
      <c r="AJ449" s="7"/>
      <c r="AK449" s="7"/>
      <c r="AL449" s="7"/>
      <c r="AM449" s="7"/>
      <c r="AN449" s="7"/>
    </row>
    <row r="450" ht="12.0" customHeight="1">
      <c r="AF450" s="7"/>
      <c r="AG450" s="7"/>
      <c r="AH450" s="7"/>
      <c r="AI450" s="7"/>
      <c r="AJ450" s="7"/>
      <c r="AK450" s="7"/>
      <c r="AL450" s="7"/>
      <c r="AM450" s="7"/>
      <c r="AN450" s="7"/>
    </row>
    <row r="451" ht="12.0" customHeight="1">
      <c r="AF451" s="7"/>
      <c r="AG451" s="7"/>
      <c r="AH451" s="7"/>
      <c r="AI451" s="7"/>
      <c r="AJ451" s="7"/>
      <c r="AK451" s="7"/>
      <c r="AL451" s="7"/>
      <c r="AM451" s="7"/>
      <c r="AN451" s="7"/>
    </row>
    <row r="452" ht="12.0" customHeight="1">
      <c r="AF452" s="7"/>
      <c r="AG452" s="7"/>
      <c r="AH452" s="7"/>
      <c r="AI452" s="7"/>
      <c r="AJ452" s="7"/>
      <c r="AK452" s="7"/>
      <c r="AL452" s="7"/>
      <c r="AM452" s="7"/>
      <c r="AN452" s="7"/>
    </row>
    <row r="453" ht="12.0" customHeight="1">
      <c r="AF453" s="7"/>
      <c r="AG453" s="7"/>
      <c r="AH453" s="7"/>
      <c r="AI453" s="7"/>
      <c r="AJ453" s="7"/>
      <c r="AK453" s="7"/>
      <c r="AL453" s="7"/>
      <c r="AM453" s="7"/>
      <c r="AN453" s="7"/>
    </row>
    <row r="454" ht="12.0" customHeight="1">
      <c r="AF454" s="7"/>
      <c r="AG454" s="7"/>
      <c r="AH454" s="7"/>
      <c r="AI454" s="7"/>
      <c r="AJ454" s="7"/>
      <c r="AK454" s="7"/>
      <c r="AL454" s="7"/>
      <c r="AM454" s="7"/>
      <c r="AN454" s="7"/>
    </row>
    <row r="455" ht="12.0" customHeight="1">
      <c r="AF455" s="7"/>
      <c r="AG455" s="7"/>
      <c r="AH455" s="7"/>
      <c r="AI455" s="7"/>
      <c r="AJ455" s="7"/>
      <c r="AK455" s="7"/>
      <c r="AL455" s="7"/>
      <c r="AM455" s="7"/>
      <c r="AN455" s="7"/>
    </row>
    <row r="456" ht="12.0" customHeight="1">
      <c r="AF456" s="7"/>
      <c r="AG456" s="7"/>
      <c r="AH456" s="7"/>
      <c r="AI456" s="7"/>
      <c r="AJ456" s="7"/>
      <c r="AK456" s="7"/>
      <c r="AL456" s="7"/>
      <c r="AM456" s="7"/>
      <c r="AN456" s="7"/>
    </row>
    <row r="457" ht="12.0" customHeight="1">
      <c r="AF457" s="7"/>
      <c r="AG457" s="7"/>
      <c r="AH457" s="7"/>
      <c r="AI457" s="7"/>
      <c r="AJ457" s="7"/>
      <c r="AK457" s="7"/>
      <c r="AL457" s="7"/>
      <c r="AM457" s="7"/>
      <c r="AN457" s="7"/>
    </row>
    <row r="458" ht="12.0" customHeight="1">
      <c r="AF458" s="7"/>
      <c r="AG458" s="7"/>
      <c r="AH458" s="7"/>
      <c r="AI458" s="7"/>
      <c r="AJ458" s="7"/>
      <c r="AK458" s="7"/>
      <c r="AL458" s="7"/>
      <c r="AM458" s="7"/>
      <c r="AN458" s="7"/>
    </row>
    <row r="459" ht="12.0" customHeight="1">
      <c r="AF459" s="7"/>
      <c r="AG459" s="7"/>
      <c r="AH459" s="7"/>
      <c r="AI459" s="7"/>
      <c r="AJ459" s="7"/>
      <c r="AK459" s="7"/>
      <c r="AL459" s="7"/>
      <c r="AM459" s="7"/>
      <c r="AN459" s="7"/>
    </row>
    <row r="460" ht="12.0" customHeight="1">
      <c r="AF460" s="7"/>
      <c r="AG460" s="7"/>
      <c r="AH460" s="7"/>
      <c r="AI460" s="7"/>
      <c r="AJ460" s="7"/>
      <c r="AK460" s="7"/>
      <c r="AL460" s="7"/>
      <c r="AM460" s="7"/>
      <c r="AN460" s="7"/>
    </row>
    <row r="461" ht="12.0" customHeight="1">
      <c r="AF461" s="7"/>
      <c r="AG461" s="7"/>
      <c r="AH461" s="7"/>
      <c r="AI461" s="7"/>
      <c r="AJ461" s="7"/>
      <c r="AK461" s="7"/>
      <c r="AL461" s="7"/>
      <c r="AM461" s="7"/>
      <c r="AN461" s="7"/>
    </row>
    <row r="462" ht="12.0" customHeight="1">
      <c r="AF462" s="7"/>
      <c r="AG462" s="7"/>
      <c r="AH462" s="7"/>
      <c r="AI462" s="7"/>
      <c r="AJ462" s="7"/>
      <c r="AK462" s="7"/>
      <c r="AL462" s="7"/>
      <c r="AM462" s="7"/>
      <c r="AN462" s="7"/>
    </row>
    <row r="463" ht="12.0" customHeight="1">
      <c r="AF463" s="7"/>
      <c r="AG463" s="7"/>
      <c r="AH463" s="7"/>
      <c r="AI463" s="7"/>
      <c r="AJ463" s="7"/>
      <c r="AK463" s="7"/>
      <c r="AL463" s="7"/>
      <c r="AM463" s="7"/>
      <c r="AN463" s="7"/>
    </row>
    <row r="464" ht="12.0" customHeight="1">
      <c r="AF464" s="7"/>
      <c r="AG464" s="7"/>
      <c r="AH464" s="7"/>
      <c r="AI464" s="7"/>
      <c r="AJ464" s="7"/>
      <c r="AK464" s="7"/>
      <c r="AL464" s="7"/>
      <c r="AM464" s="7"/>
      <c r="AN464" s="7"/>
    </row>
    <row r="465" ht="12.0" customHeight="1">
      <c r="AF465" s="7"/>
      <c r="AG465" s="7"/>
      <c r="AH465" s="7"/>
      <c r="AI465" s="7"/>
      <c r="AJ465" s="7"/>
      <c r="AK465" s="7"/>
      <c r="AL465" s="7"/>
      <c r="AM465" s="7"/>
      <c r="AN465" s="7"/>
    </row>
    <row r="466" ht="12.0" customHeight="1">
      <c r="AF466" s="7"/>
      <c r="AG466" s="7"/>
      <c r="AH466" s="7"/>
      <c r="AI466" s="7"/>
      <c r="AJ466" s="7"/>
      <c r="AK466" s="7"/>
      <c r="AL466" s="7"/>
      <c r="AM466" s="7"/>
      <c r="AN466" s="7"/>
    </row>
    <row r="467" ht="12.0" customHeight="1">
      <c r="AF467" s="7"/>
      <c r="AG467" s="7"/>
      <c r="AH467" s="7"/>
      <c r="AI467" s="7"/>
      <c r="AJ467" s="7"/>
      <c r="AK467" s="7"/>
      <c r="AL467" s="7"/>
      <c r="AM467" s="7"/>
      <c r="AN467" s="7"/>
    </row>
    <row r="468" ht="12.0" customHeight="1">
      <c r="AF468" s="7"/>
      <c r="AG468" s="7"/>
      <c r="AH468" s="7"/>
      <c r="AI468" s="7"/>
      <c r="AJ468" s="7"/>
      <c r="AK468" s="7"/>
      <c r="AL468" s="7"/>
      <c r="AM468" s="7"/>
      <c r="AN468" s="7"/>
    </row>
    <row r="469" ht="12.0" customHeight="1">
      <c r="AF469" s="7"/>
      <c r="AG469" s="7"/>
      <c r="AH469" s="7"/>
      <c r="AI469" s="7"/>
      <c r="AJ469" s="7"/>
      <c r="AK469" s="7"/>
      <c r="AL469" s="7"/>
      <c r="AM469" s="7"/>
      <c r="AN469" s="7"/>
    </row>
    <row r="470" ht="12.0" customHeight="1">
      <c r="AF470" s="7"/>
      <c r="AG470" s="7"/>
      <c r="AH470" s="7"/>
      <c r="AI470" s="7"/>
      <c r="AJ470" s="7"/>
      <c r="AK470" s="7"/>
      <c r="AL470" s="7"/>
      <c r="AM470" s="7"/>
      <c r="AN470" s="7"/>
    </row>
    <row r="471" ht="12.0" customHeight="1">
      <c r="AF471" s="7"/>
      <c r="AG471" s="7"/>
      <c r="AH471" s="7"/>
      <c r="AI471" s="7"/>
      <c r="AJ471" s="7"/>
      <c r="AK471" s="7"/>
      <c r="AL471" s="7"/>
      <c r="AM471" s="7"/>
      <c r="AN471" s="7"/>
    </row>
    <row r="472" ht="12.0" customHeight="1">
      <c r="AF472" s="7"/>
      <c r="AG472" s="7"/>
      <c r="AH472" s="7"/>
      <c r="AI472" s="7"/>
      <c r="AJ472" s="7"/>
      <c r="AK472" s="7"/>
      <c r="AL472" s="7"/>
      <c r="AM472" s="7"/>
      <c r="AN472" s="7"/>
    </row>
    <row r="473" ht="12.0" customHeight="1">
      <c r="AF473" s="7"/>
      <c r="AG473" s="7"/>
      <c r="AH473" s="7"/>
      <c r="AI473" s="7"/>
      <c r="AJ473" s="7"/>
      <c r="AK473" s="7"/>
      <c r="AL473" s="7"/>
      <c r="AM473" s="7"/>
      <c r="AN473" s="7"/>
    </row>
    <row r="474" ht="12.0" customHeight="1">
      <c r="AF474" s="7"/>
      <c r="AG474" s="7"/>
      <c r="AH474" s="7"/>
      <c r="AI474" s="7"/>
      <c r="AJ474" s="7"/>
      <c r="AK474" s="7"/>
      <c r="AL474" s="7"/>
      <c r="AM474" s="7"/>
      <c r="AN474" s="7"/>
    </row>
    <row r="475" ht="12.0" customHeight="1">
      <c r="AF475" s="7"/>
      <c r="AG475" s="7"/>
      <c r="AH475" s="7"/>
      <c r="AI475" s="7"/>
      <c r="AJ475" s="7"/>
      <c r="AK475" s="7"/>
      <c r="AL475" s="7"/>
      <c r="AM475" s="7"/>
      <c r="AN475" s="7"/>
    </row>
    <row r="476" ht="12.0" customHeight="1">
      <c r="AF476" s="7"/>
      <c r="AG476" s="7"/>
      <c r="AH476" s="7"/>
      <c r="AI476" s="7"/>
      <c r="AJ476" s="7"/>
      <c r="AK476" s="7"/>
      <c r="AL476" s="7"/>
      <c r="AM476" s="7"/>
      <c r="AN476" s="7"/>
    </row>
    <row r="477" ht="12.0" customHeight="1">
      <c r="AF477" s="7"/>
      <c r="AG477" s="7"/>
      <c r="AH477" s="7"/>
      <c r="AI477" s="7"/>
      <c r="AJ477" s="7"/>
      <c r="AK477" s="7"/>
      <c r="AL477" s="7"/>
      <c r="AM477" s="7"/>
      <c r="AN477" s="7"/>
    </row>
    <row r="478" ht="12.0" customHeight="1">
      <c r="AF478" s="7"/>
      <c r="AG478" s="7"/>
      <c r="AH478" s="7"/>
      <c r="AI478" s="7"/>
      <c r="AJ478" s="7"/>
      <c r="AK478" s="7"/>
      <c r="AL478" s="7"/>
      <c r="AM478" s="7"/>
      <c r="AN478" s="7"/>
    </row>
    <row r="479" ht="12.0" customHeight="1">
      <c r="AF479" s="7"/>
      <c r="AG479" s="7"/>
      <c r="AH479" s="7"/>
      <c r="AI479" s="7"/>
      <c r="AJ479" s="7"/>
      <c r="AK479" s="7"/>
      <c r="AL479" s="7"/>
      <c r="AM479" s="7"/>
      <c r="AN479" s="7"/>
    </row>
    <row r="480" ht="12.0" customHeight="1">
      <c r="AF480" s="7"/>
      <c r="AG480" s="7"/>
      <c r="AH480" s="7"/>
      <c r="AI480" s="7"/>
      <c r="AJ480" s="7"/>
      <c r="AK480" s="7"/>
      <c r="AL480" s="7"/>
      <c r="AM480" s="7"/>
      <c r="AN480" s="7"/>
    </row>
    <row r="481" ht="12.0" customHeight="1">
      <c r="AF481" s="7"/>
      <c r="AG481" s="7"/>
      <c r="AH481" s="7"/>
      <c r="AI481" s="7"/>
      <c r="AJ481" s="7"/>
      <c r="AK481" s="7"/>
      <c r="AL481" s="7"/>
      <c r="AM481" s="7"/>
      <c r="AN481" s="7"/>
    </row>
    <row r="482" ht="12.0" customHeight="1">
      <c r="AF482" s="7"/>
      <c r="AG482" s="7"/>
      <c r="AH482" s="7"/>
      <c r="AI482" s="7"/>
      <c r="AJ482" s="7"/>
      <c r="AK482" s="7"/>
      <c r="AL482" s="7"/>
      <c r="AM482" s="7"/>
      <c r="AN482" s="7"/>
    </row>
    <row r="483" ht="12.0" customHeight="1">
      <c r="AF483" s="7"/>
      <c r="AG483" s="7"/>
      <c r="AH483" s="7"/>
      <c r="AI483" s="7"/>
      <c r="AJ483" s="7"/>
      <c r="AK483" s="7"/>
      <c r="AL483" s="7"/>
      <c r="AM483" s="7"/>
      <c r="AN483" s="7"/>
    </row>
    <row r="484" ht="12.0" customHeight="1">
      <c r="AF484" s="7"/>
      <c r="AG484" s="7"/>
      <c r="AH484" s="7"/>
      <c r="AI484" s="7"/>
      <c r="AJ484" s="7"/>
      <c r="AK484" s="7"/>
      <c r="AL484" s="7"/>
      <c r="AM484" s="7"/>
      <c r="AN484" s="7"/>
    </row>
    <row r="485" ht="12.0" customHeight="1">
      <c r="AF485" s="7"/>
      <c r="AG485" s="7"/>
      <c r="AH485" s="7"/>
      <c r="AI485" s="7"/>
      <c r="AJ485" s="7"/>
      <c r="AK485" s="7"/>
      <c r="AL485" s="7"/>
      <c r="AM485" s="7"/>
      <c r="AN485" s="7"/>
    </row>
    <row r="486" ht="12.0" customHeight="1">
      <c r="AF486" s="7"/>
      <c r="AG486" s="7"/>
      <c r="AH486" s="7"/>
      <c r="AI486" s="7"/>
      <c r="AJ486" s="7"/>
      <c r="AK486" s="7"/>
      <c r="AL486" s="7"/>
      <c r="AM486" s="7"/>
      <c r="AN486" s="7"/>
    </row>
    <row r="487" ht="12.0" customHeight="1">
      <c r="AF487" s="7"/>
      <c r="AG487" s="7"/>
      <c r="AH487" s="7"/>
      <c r="AI487" s="7"/>
      <c r="AJ487" s="7"/>
      <c r="AK487" s="7"/>
      <c r="AL487" s="7"/>
      <c r="AM487" s="7"/>
      <c r="AN487" s="7"/>
    </row>
    <row r="488" ht="12.0" customHeight="1">
      <c r="AF488" s="7"/>
      <c r="AG488" s="7"/>
      <c r="AH488" s="7"/>
      <c r="AI488" s="7"/>
      <c r="AJ488" s="7"/>
      <c r="AK488" s="7"/>
      <c r="AL488" s="7"/>
      <c r="AM488" s="7"/>
      <c r="AN488" s="7"/>
    </row>
    <row r="489" ht="12.0" customHeight="1">
      <c r="AF489" s="7"/>
      <c r="AG489" s="7"/>
      <c r="AH489" s="7"/>
      <c r="AI489" s="7"/>
      <c r="AJ489" s="7"/>
      <c r="AK489" s="7"/>
      <c r="AL489" s="7"/>
      <c r="AM489" s="7"/>
      <c r="AN489" s="7"/>
    </row>
    <row r="490" ht="12.0" customHeight="1">
      <c r="AF490" s="7"/>
      <c r="AG490" s="7"/>
      <c r="AH490" s="7"/>
      <c r="AI490" s="7"/>
      <c r="AJ490" s="7"/>
      <c r="AK490" s="7"/>
      <c r="AL490" s="7"/>
      <c r="AM490" s="7"/>
      <c r="AN490" s="7"/>
    </row>
    <row r="491" ht="12.0" customHeight="1">
      <c r="AF491" s="7"/>
      <c r="AG491" s="7"/>
      <c r="AH491" s="7"/>
      <c r="AI491" s="7"/>
      <c r="AJ491" s="7"/>
      <c r="AK491" s="7"/>
      <c r="AL491" s="7"/>
      <c r="AM491" s="7"/>
      <c r="AN491" s="7"/>
    </row>
    <row r="492" ht="12.0" customHeight="1">
      <c r="AF492" s="7"/>
      <c r="AG492" s="7"/>
      <c r="AH492" s="7"/>
      <c r="AI492" s="7"/>
      <c r="AJ492" s="7"/>
      <c r="AK492" s="7"/>
      <c r="AL492" s="7"/>
      <c r="AM492" s="7"/>
      <c r="AN492" s="7"/>
    </row>
    <row r="493" ht="12.0" customHeight="1">
      <c r="AF493" s="7"/>
      <c r="AG493" s="7"/>
      <c r="AH493" s="7"/>
      <c r="AI493" s="7"/>
      <c r="AJ493" s="7"/>
      <c r="AK493" s="7"/>
      <c r="AL493" s="7"/>
      <c r="AM493" s="7"/>
      <c r="AN493" s="7"/>
    </row>
    <row r="494" ht="12.0" customHeight="1">
      <c r="AF494" s="7"/>
      <c r="AG494" s="7"/>
      <c r="AH494" s="7"/>
      <c r="AI494" s="7"/>
      <c r="AJ494" s="7"/>
      <c r="AK494" s="7"/>
      <c r="AL494" s="7"/>
      <c r="AM494" s="7"/>
      <c r="AN494" s="7"/>
    </row>
    <row r="495" ht="12.0" customHeight="1">
      <c r="AF495" s="7"/>
      <c r="AG495" s="7"/>
      <c r="AH495" s="7"/>
      <c r="AI495" s="7"/>
      <c r="AJ495" s="7"/>
      <c r="AK495" s="7"/>
      <c r="AL495" s="7"/>
      <c r="AM495" s="7"/>
      <c r="AN495" s="7"/>
    </row>
    <row r="496" ht="12.0" customHeight="1">
      <c r="AF496" s="7"/>
      <c r="AG496" s="7"/>
      <c r="AH496" s="7"/>
      <c r="AI496" s="7"/>
      <c r="AJ496" s="7"/>
      <c r="AK496" s="7"/>
      <c r="AL496" s="7"/>
      <c r="AM496" s="7"/>
      <c r="AN496" s="7"/>
    </row>
    <row r="497" ht="12.0" customHeight="1">
      <c r="AF497" s="7"/>
      <c r="AG497" s="7"/>
      <c r="AH497" s="7"/>
      <c r="AI497" s="7"/>
      <c r="AJ497" s="7"/>
      <c r="AK497" s="7"/>
      <c r="AL497" s="7"/>
      <c r="AM497" s="7"/>
      <c r="AN497" s="7"/>
    </row>
    <row r="498" ht="12.0" customHeight="1">
      <c r="AF498" s="7"/>
      <c r="AG498" s="7"/>
      <c r="AH498" s="7"/>
      <c r="AI498" s="7"/>
      <c r="AJ498" s="7"/>
      <c r="AK498" s="7"/>
      <c r="AL498" s="7"/>
      <c r="AM498" s="7"/>
      <c r="AN498" s="7"/>
    </row>
    <row r="499" ht="12.0" customHeight="1">
      <c r="AF499" s="7"/>
      <c r="AG499" s="7"/>
      <c r="AH499" s="7"/>
      <c r="AI499" s="7"/>
      <c r="AJ499" s="7"/>
      <c r="AK499" s="7"/>
      <c r="AL499" s="7"/>
      <c r="AM499" s="7"/>
      <c r="AN499" s="7"/>
    </row>
    <row r="500" ht="12.0" customHeight="1">
      <c r="AF500" s="7"/>
      <c r="AG500" s="7"/>
      <c r="AH500" s="7"/>
      <c r="AI500" s="7"/>
      <c r="AJ500" s="7"/>
      <c r="AK500" s="7"/>
      <c r="AL500" s="7"/>
      <c r="AM500" s="7"/>
      <c r="AN500" s="7"/>
    </row>
    <row r="501" ht="12.0" customHeight="1">
      <c r="AF501" s="7"/>
      <c r="AG501" s="7"/>
      <c r="AH501" s="7"/>
      <c r="AI501" s="7"/>
      <c r="AJ501" s="7"/>
      <c r="AK501" s="7"/>
      <c r="AL501" s="7"/>
      <c r="AM501" s="7"/>
      <c r="AN501" s="7"/>
    </row>
    <row r="502" ht="12.0" customHeight="1">
      <c r="AF502" s="7"/>
      <c r="AG502" s="7"/>
      <c r="AH502" s="7"/>
      <c r="AI502" s="7"/>
      <c r="AJ502" s="7"/>
      <c r="AK502" s="7"/>
      <c r="AL502" s="7"/>
      <c r="AM502" s="7"/>
      <c r="AN502" s="7"/>
    </row>
    <row r="503" ht="12.0" customHeight="1">
      <c r="AF503" s="7"/>
      <c r="AG503" s="7"/>
      <c r="AH503" s="7"/>
      <c r="AI503" s="7"/>
      <c r="AJ503" s="7"/>
      <c r="AK503" s="7"/>
      <c r="AL503" s="7"/>
      <c r="AM503" s="7"/>
      <c r="AN503" s="7"/>
    </row>
    <row r="504" ht="12.0" customHeight="1">
      <c r="AF504" s="7"/>
      <c r="AG504" s="7"/>
      <c r="AH504" s="7"/>
      <c r="AI504" s="7"/>
      <c r="AJ504" s="7"/>
      <c r="AK504" s="7"/>
      <c r="AL504" s="7"/>
      <c r="AM504" s="7"/>
      <c r="AN504" s="7"/>
    </row>
    <row r="505" ht="12.0" customHeight="1">
      <c r="AF505" s="7"/>
      <c r="AG505" s="7"/>
      <c r="AH505" s="7"/>
      <c r="AI505" s="7"/>
      <c r="AJ505" s="7"/>
      <c r="AK505" s="7"/>
      <c r="AL505" s="7"/>
      <c r="AM505" s="7"/>
      <c r="AN505" s="7"/>
    </row>
    <row r="506" ht="12.0" customHeight="1">
      <c r="AF506" s="7"/>
      <c r="AG506" s="7"/>
      <c r="AH506" s="7"/>
      <c r="AI506" s="7"/>
      <c r="AJ506" s="7"/>
      <c r="AK506" s="7"/>
      <c r="AL506" s="7"/>
      <c r="AM506" s="7"/>
      <c r="AN506" s="7"/>
    </row>
    <row r="507" ht="12.0" customHeight="1">
      <c r="AF507" s="7"/>
      <c r="AG507" s="7"/>
      <c r="AH507" s="7"/>
      <c r="AI507" s="7"/>
      <c r="AJ507" s="7"/>
      <c r="AK507" s="7"/>
      <c r="AL507" s="7"/>
      <c r="AM507" s="7"/>
      <c r="AN507" s="7"/>
    </row>
    <row r="508" ht="12.0" customHeight="1">
      <c r="AF508" s="7"/>
      <c r="AG508" s="7"/>
      <c r="AH508" s="7"/>
      <c r="AI508" s="7"/>
      <c r="AJ508" s="7"/>
      <c r="AK508" s="7"/>
      <c r="AL508" s="7"/>
      <c r="AM508" s="7"/>
      <c r="AN508" s="7"/>
    </row>
    <row r="509" ht="12.0" customHeight="1">
      <c r="AF509" s="7"/>
      <c r="AG509" s="7"/>
      <c r="AH509" s="7"/>
      <c r="AI509" s="7"/>
      <c r="AJ509" s="7"/>
      <c r="AK509" s="7"/>
      <c r="AL509" s="7"/>
      <c r="AM509" s="7"/>
      <c r="AN509" s="7"/>
    </row>
    <row r="510" ht="12.0" customHeight="1">
      <c r="AF510" s="7"/>
      <c r="AG510" s="7"/>
      <c r="AH510" s="7"/>
      <c r="AI510" s="7"/>
      <c r="AJ510" s="7"/>
      <c r="AK510" s="7"/>
      <c r="AL510" s="7"/>
      <c r="AM510" s="7"/>
      <c r="AN510" s="7"/>
    </row>
    <row r="511" ht="12.0" customHeight="1">
      <c r="AF511" s="7"/>
      <c r="AG511" s="7"/>
      <c r="AH511" s="7"/>
      <c r="AI511" s="7"/>
      <c r="AJ511" s="7"/>
      <c r="AK511" s="7"/>
      <c r="AL511" s="7"/>
      <c r="AM511" s="7"/>
      <c r="AN511" s="7"/>
    </row>
    <row r="512" ht="12.0" customHeight="1">
      <c r="AF512" s="7"/>
      <c r="AG512" s="7"/>
      <c r="AH512" s="7"/>
      <c r="AI512" s="7"/>
      <c r="AJ512" s="7"/>
      <c r="AK512" s="7"/>
      <c r="AL512" s="7"/>
      <c r="AM512" s="7"/>
      <c r="AN512" s="7"/>
    </row>
    <row r="513" ht="12.0" customHeight="1">
      <c r="AF513" s="7"/>
      <c r="AG513" s="7"/>
      <c r="AH513" s="7"/>
      <c r="AI513" s="7"/>
      <c r="AJ513" s="7"/>
      <c r="AK513" s="7"/>
      <c r="AL513" s="7"/>
      <c r="AM513" s="7"/>
      <c r="AN513" s="7"/>
    </row>
    <row r="514" ht="12.0" customHeight="1">
      <c r="AF514" s="7"/>
      <c r="AG514" s="7"/>
      <c r="AH514" s="7"/>
      <c r="AI514" s="7"/>
      <c r="AJ514" s="7"/>
      <c r="AK514" s="7"/>
      <c r="AL514" s="7"/>
      <c r="AM514" s="7"/>
      <c r="AN514" s="7"/>
    </row>
    <row r="515" ht="12.0" customHeight="1">
      <c r="AF515" s="7"/>
      <c r="AG515" s="7"/>
      <c r="AH515" s="7"/>
      <c r="AI515" s="7"/>
      <c r="AJ515" s="7"/>
      <c r="AK515" s="7"/>
      <c r="AL515" s="7"/>
      <c r="AM515" s="7"/>
      <c r="AN515" s="7"/>
    </row>
    <row r="516" ht="12.0" customHeight="1">
      <c r="AF516" s="7"/>
      <c r="AG516" s="7"/>
      <c r="AH516" s="7"/>
      <c r="AI516" s="7"/>
      <c r="AJ516" s="7"/>
      <c r="AK516" s="7"/>
      <c r="AL516" s="7"/>
      <c r="AM516" s="7"/>
      <c r="AN516" s="7"/>
    </row>
    <row r="517" ht="12.0" customHeight="1">
      <c r="AF517" s="7"/>
      <c r="AG517" s="7"/>
      <c r="AH517" s="7"/>
      <c r="AI517" s="7"/>
      <c r="AJ517" s="7"/>
      <c r="AK517" s="7"/>
      <c r="AL517" s="7"/>
      <c r="AM517" s="7"/>
      <c r="AN517" s="7"/>
    </row>
    <row r="518" ht="12.0" customHeight="1">
      <c r="AF518" s="7"/>
      <c r="AG518" s="7"/>
      <c r="AH518" s="7"/>
      <c r="AI518" s="7"/>
      <c r="AJ518" s="7"/>
      <c r="AK518" s="7"/>
      <c r="AL518" s="7"/>
      <c r="AM518" s="7"/>
      <c r="AN518" s="7"/>
    </row>
    <row r="519" ht="12.0" customHeight="1">
      <c r="AF519" s="7"/>
      <c r="AG519" s="7"/>
      <c r="AH519" s="7"/>
      <c r="AI519" s="7"/>
      <c r="AJ519" s="7"/>
      <c r="AK519" s="7"/>
      <c r="AL519" s="7"/>
      <c r="AM519" s="7"/>
      <c r="AN519" s="7"/>
    </row>
    <row r="520" ht="12.0" customHeight="1">
      <c r="AF520" s="7"/>
      <c r="AG520" s="7"/>
      <c r="AH520" s="7"/>
      <c r="AI520" s="7"/>
      <c r="AJ520" s="7"/>
      <c r="AK520" s="7"/>
      <c r="AL520" s="7"/>
      <c r="AM520" s="7"/>
      <c r="AN520" s="7"/>
    </row>
    <row r="521" ht="12.0" customHeight="1">
      <c r="AF521" s="7"/>
      <c r="AG521" s="7"/>
      <c r="AH521" s="7"/>
      <c r="AI521" s="7"/>
      <c r="AJ521" s="7"/>
      <c r="AK521" s="7"/>
      <c r="AL521" s="7"/>
      <c r="AM521" s="7"/>
      <c r="AN521" s="7"/>
    </row>
    <row r="522" ht="12.0" customHeight="1">
      <c r="AF522" s="7"/>
      <c r="AG522" s="7"/>
      <c r="AH522" s="7"/>
      <c r="AI522" s="7"/>
      <c r="AJ522" s="7"/>
      <c r="AK522" s="7"/>
      <c r="AL522" s="7"/>
      <c r="AM522" s="7"/>
      <c r="AN522" s="7"/>
    </row>
    <row r="523" ht="12.0" customHeight="1">
      <c r="AF523" s="7"/>
      <c r="AG523" s="7"/>
      <c r="AH523" s="7"/>
      <c r="AI523" s="7"/>
      <c r="AJ523" s="7"/>
      <c r="AK523" s="7"/>
      <c r="AL523" s="7"/>
      <c r="AM523" s="7"/>
      <c r="AN523" s="7"/>
    </row>
    <row r="524" ht="12.0" customHeight="1">
      <c r="AF524" s="7"/>
      <c r="AG524" s="7"/>
      <c r="AH524" s="7"/>
      <c r="AI524" s="7"/>
      <c r="AJ524" s="7"/>
      <c r="AK524" s="7"/>
      <c r="AL524" s="7"/>
      <c r="AM524" s="7"/>
      <c r="AN524" s="7"/>
    </row>
    <row r="525" ht="12.0" customHeight="1">
      <c r="AF525" s="7"/>
      <c r="AG525" s="7"/>
      <c r="AH525" s="7"/>
      <c r="AI525" s="7"/>
      <c r="AJ525" s="7"/>
      <c r="AK525" s="7"/>
      <c r="AL525" s="7"/>
      <c r="AM525" s="7"/>
      <c r="AN525" s="7"/>
    </row>
    <row r="526" ht="12.0" customHeight="1">
      <c r="AF526" s="7"/>
      <c r="AG526" s="7"/>
      <c r="AH526" s="7"/>
      <c r="AI526" s="7"/>
      <c r="AJ526" s="7"/>
      <c r="AK526" s="7"/>
      <c r="AL526" s="7"/>
      <c r="AM526" s="7"/>
      <c r="AN526" s="7"/>
    </row>
    <row r="527" ht="12.0" customHeight="1">
      <c r="AF527" s="7"/>
      <c r="AG527" s="7"/>
      <c r="AH527" s="7"/>
      <c r="AI527" s="7"/>
      <c r="AJ527" s="7"/>
      <c r="AK527" s="7"/>
      <c r="AL527" s="7"/>
      <c r="AM527" s="7"/>
      <c r="AN527" s="7"/>
    </row>
    <row r="528" ht="12.0" customHeight="1">
      <c r="AF528" s="7"/>
      <c r="AG528" s="7"/>
      <c r="AH528" s="7"/>
      <c r="AI528" s="7"/>
      <c r="AJ528" s="7"/>
      <c r="AK528" s="7"/>
      <c r="AL528" s="7"/>
      <c r="AM528" s="7"/>
      <c r="AN528" s="7"/>
    </row>
    <row r="529" ht="12.0" customHeight="1">
      <c r="AF529" s="7"/>
      <c r="AG529" s="7"/>
      <c r="AH529" s="7"/>
      <c r="AI529" s="7"/>
      <c r="AJ529" s="7"/>
      <c r="AK529" s="7"/>
      <c r="AL529" s="7"/>
      <c r="AM529" s="7"/>
      <c r="AN529" s="7"/>
    </row>
    <row r="530" ht="12.0" customHeight="1">
      <c r="AF530" s="7"/>
      <c r="AG530" s="7"/>
      <c r="AH530" s="7"/>
      <c r="AI530" s="7"/>
      <c r="AJ530" s="7"/>
      <c r="AK530" s="7"/>
      <c r="AL530" s="7"/>
      <c r="AM530" s="7"/>
      <c r="AN530" s="7"/>
    </row>
    <row r="531" ht="12.0" customHeight="1">
      <c r="AF531" s="7"/>
      <c r="AG531" s="7"/>
      <c r="AH531" s="7"/>
      <c r="AI531" s="7"/>
      <c r="AJ531" s="7"/>
      <c r="AK531" s="7"/>
      <c r="AL531" s="7"/>
      <c r="AM531" s="7"/>
      <c r="AN531" s="7"/>
    </row>
    <row r="532" ht="12.0" customHeight="1">
      <c r="AF532" s="7"/>
      <c r="AG532" s="7"/>
      <c r="AH532" s="7"/>
      <c r="AI532" s="7"/>
      <c r="AJ532" s="7"/>
      <c r="AK532" s="7"/>
      <c r="AL532" s="7"/>
      <c r="AM532" s="7"/>
      <c r="AN532" s="7"/>
    </row>
    <row r="533" ht="12.0" customHeight="1">
      <c r="AF533" s="7"/>
      <c r="AG533" s="7"/>
      <c r="AH533" s="7"/>
      <c r="AI533" s="7"/>
      <c r="AJ533" s="7"/>
      <c r="AK533" s="7"/>
      <c r="AL533" s="7"/>
      <c r="AM533" s="7"/>
      <c r="AN533" s="7"/>
    </row>
    <row r="534" ht="12.0" customHeight="1">
      <c r="AF534" s="7"/>
      <c r="AG534" s="7"/>
      <c r="AH534" s="7"/>
      <c r="AI534" s="7"/>
      <c r="AJ534" s="7"/>
      <c r="AK534" s="7"/>
      <c r="AL534" s="7"/>
      <c r="AM534" s="7"/>
      <c r="AN534" s="7"/>
    </row>
    <row r="535" ht="12.0" customHeight="1">
      <c r="AF535" s="7"/>
      <c r="AG535" s="7"/>
      <c r="AH535" s="7"/>
      <c r="AI535" s="7"/>
      <c r="AJ535" s="7"/>
      <c r="AK535" s="7"/>
      <c r="AL535" s="7"/>
      <c r="AM535" s="7"/>
      <c r="AN535" s="7"/>
    </row>
    <row r="536" ht="12.0" customHeight="1">
      <c r="AF536" s="7"/>
      <c r="AG536" s="7"/>
      <c r="AH536" s="7"/>
      <c r="AI536" s="7"/>
      <c r="AJ536" s="7"/>
      <c r="AK536" s="7"/>
      <c r="AL536" s="7"/>
      <c r="AM536" s="7"/>
      <c r="AN536" s="7"/>
    </row>
    <row r="537" ht="12.0" customHeight="1">
      <c r="AF537" s="7"/>
      <c r="AG537" s="7"/>
      <c r="AH537" s="7"/>
      <c r="AI537" s="7"/>
      <c r="AJ537" s="7"/>
      <c r="AK537" s="7"/>
      <c r="AL537" s="7"/>
      <c r="AM537" s="7"/>
      <c r="AN537" s="7"/>
    </row>
    <row r="538" ht="12.0" customHeight="1">
      <c r="AF538" s="7"/>
      <c r="AG538" s="7"/>
      <c r="AH538" s="7"/>
      <c r="AI538" s="7"/>
      <c r="AJ538" s="7"/>
      <c r="AK538" s="7"/>
      <c r="AL538" s="7"/>
      <c r="AM538" s="7"/>
      <c r="AN538" s="7"/>
    </row>
    <row r="539" ht="12.0" customHeight="1">
      <c r="AF539" s="7"/>
      <c r="AG539" s="7"/>
      <c r="AH539" s="7"/>
      <c r="AI539" s="7"/>
      <c r="AJ539" s="7"/>
      <c r="AK539" s="7"/>
      <c r="AL539" s="7"/>
      <c r="AM539" s="7"/>
      <c r="AN539" s="7"/>
    </row>
    <row r="540" ht="12.0" customHeight="1">
      <c r="AF540" s="7"/>
      <c r="AG540" s="7"/>
      <c r="AH540" s="7"/>
      <c r="AI540" s="7"/>
      <c r="AJ540" s="7"/>
      <c r="AK540" s="7"/>
      <c r="AL540" s="7"/>
      <c r="AM540" s="7"/>
      <c r="AN540" s="7"/>
    </row>
    <row r="541" ht="12.0" customHeight="1">
      <c r="AF541" s="7"/>
      <c r="AG541" s="7"/>
      <c r="AH541" s="7"/>
      <c r="AI541" s="7"/>
      <c r="AJ541" s="7"/>
      <c r="AK541" s="7"/>
      <c r="AL541" s="7"/>
      <c r="AM541" s="7"/>
      <c r="AN541" s="7"/>
    </row>
    <row r="542" ht="12.0" customHeight="1">
      <c r="AF542" s="7"/>
      <c r="AG542" s="7"/>
      <c r="AH542" s="7"/>
      <c r="AI542" s="7"/>
      <c r="AJ542" s="7"/>
      <c r="AK542" s="7"/>
      <c r="AL542" s="7"/>
      <c r="AM542" s="7"/>
      <c r="AN542" s="7"/>
    </row>
    <row r="543" ht="12.0" customHeight="1">
      <c r="AF543" s="7"/>
      <c r="AG543" s="7"/>
      <c r="AH543" s="7"/>
      <c r="AI543" s="7"/>
      <c r="AJ543" s="7"/>
      <c r="AK543" s="7"/>
      <c r="AL543" s="7"/>
      <c r="AM543" s="7"/>
      <c r="AN543" s="7"/>
    </row>
    <row r="544" ht="12.0" customHeight="1">
      <c r="AF544" s="7"/>
      <c r="AG544" s="7"/>
      <c r="AH544" s="7"/>
      <c r="AI544" s="7"/>
      <c r="AJ544" s="7"/>
      <c r="AK544" s="7"/>
      <c r="AL544" s="7"/>
      <c r="AM544" s="7"/>
      <c r="AN544" s="7"/>
    </row>
    <row r="545" ht="12.0" customHeight="1">
      <c r="AF545" s="7"/>
      <c r="AG545" s="7"/>
      <c r="AH545" s="7"/>
      <c r="AI545" s="7"/>
      <c r="AJ545" s="7"/>
      <c r="AK545" s="7"/>
      <c r="AL545" s="7"/>
      <c r="AM545" s="7"/>
      <c r="AN545" s="7"/>
    </row>
    <row r="546" ht="12.0" customHeight="1">
      <c r="AF546" s="7"/>
      <c r="AG546" s="7"/>
      <c r="AH546" s="7"/>
      <c r="AI546" s="7"/>
      <c r="AJ546" s="7"/>
      <c r="AK546" s="7"/>
      <c r="AL546" s="7"/>
      <c r="AM546" s="7"/>
      <c r="AN546" s="7"/>
    </row>
    <row r="547" ht="12.0" customHeight="1">
      <c r="AF547" s="7"/>
      <c r="AG547" s="7"/>
      <c r="AH547" s="7"/>
      <c r="AI547" s="7"/>
      <c r="AJ547" s="7"/>
      <c r="AK547" s="7"/>
      <c r="AL547" s="7"/>
      <c r="AM547" s="7"/>
      <c r="AN547" s="7"/>
    </row>
    <row r="548" ht="12.0" customHeight="1">
      <c r="AF548" s="7"/>
      <c r="AG548" s="7"/>
      <c r="AH548" s="7"/>
      <c r="AI548" s="7"/>
      <c r="AJ548" s="7"/>
      <c r="AK548" s="7"/>
      <c r="AL548" s="7"/>
      <c r="AM548" s="7"/>
      <c r="AN548" s="7"/>
    </row>
    <row r="549" ht="12.0" customHeight="1">
      <c r="AF549" s="7"/>
      <c r="AG549" s="7"/>
      <c r="AH549" s="7"/>
      <c r="AI549" s="7"/>
      <c r="AJ549" s="7"/>
      <c r="AK549" s="7"/>
      <c r="AL549" s="7"/>
      <c r="AM549" s="7"/>
      <c r="AN549" s="7"/>
    </row>
    <row r="550" ht="12.0" customHeight="1">
      <c r="AF550" s="7"/>
      <c r="AG550" s="7"/>
      <c r="AH550" s="7"/>
      <c r="AI550" s="7"/>
      <c r="AJ550" s="7"/>
      <c r="AK550" s="7"/>
      <c r="AL550" s="7"/>
      <c r="AM550" s="7"/>
      <c r="AN550" s="7"/>
    </row>
    <row r="551" ht="12.0" customHeight="1">
      <c r="AF551" s="7"/>
      <c r="AG551" s="7"/>
      <c r="AH551" s="7"/>
      <c r="AI551" s="7"/>
      <c r="AJ551" s="7"/>
      <c r="AK551" s="7"/>
      <c r="AL551" s="7"/>
      <c r="AM551" s="7"/>
      <c r="AN551" s="7"/>
    </row>
    <row r="552" ht="12.0" customHeight="1">
      <c r="AF552" s="7"/>
      <c r="AG552" s="7"/>
      <c r="AH552" s="7"/>
      <c r="AI552" s="7"/>
      <c r="AJ552" s="7"/>
      <c r="AK552" s="7"/>
      <c r="AL552" s="7"/>
      <c r="AM552" s="7"/>
      <c r="AN552" s="7"/>
    </row>
    <row r="553" ht="12.0" customHeight="1">
      <c r="AF553" s="7"/>
      <c r="AG553" s="7"/>
      <c r="AH553" s="7"/>
      <c r="AI553" s="7"/>
      <c r="AJ553" s="7"/>
      <c r="AK553" s="7"/>
      <c r="AL553" s="7"/>
      <c r="AM553" s="7"/>
      <c r="AN553" s="7"/>
    </row>
    <row r="554" ht="12.0" customHeight="1">
      <c r="AF554" s="7"/>
      <c r="AG554" s="7"/>
      <c r="AH554" s="7"/>
      <c r="AI554" s="7"/>
      <c r="AJ554" s="7"/>
      <c r="AK554" s="7"/>
      <c r="AL554" s="7"/>
      <c r="AM554" s="7"/>
      <c r="AN554" s="7"/>
    </row>
    <row r="555" ht="12.0" customHeight="1">
      <c r="AF555" s="7"/>
      <c r="AG555" s="7"/>
      <c r="AH555" s="7"/>
      <c r="AI555" s="7"/>
      <c r="AJ555" s="7"/>
      <c r="AK555" s="7"/>
      <c r="AL555" s="7"/>
      <c r="AM555" s="7"/>
      <c r="AN555" s="7"/>
    </row>
    <row r="556" ht="12.0" customHeight="1">
      <c r="AF556" s="7"/>
      <c r="AG556" s="7"/>
      <c r="AH556" s="7"/>
      <c r="AI556" s="7"/>
      <c r="AJ556" s="7"/>
      <c r="AK556" s="7"/>
      <c r="AL556" s="7"/>
      <c r="AM556" s="7"/>
      <c r="AN556" s="7"/>
    </row>
    <row r="557" ht="12.0" customHeight="1">
      <c r="AF557" s="7"/>
      <c r="AG557" s="7"/>
      <c r="AH557" s="7"/>
      <c r="AI557" s="7"/>
      <c r="AJ557" s="7"/>
      <c r="AK557" s="7"/>
      <c r="AL557" s="7"/>
      <c r="AM557" s="7"/>
      <c r="AN557" s="7"/>
    </row>
    <row r="558" ht="12.0" customHeight="1">
      <c r="AF558" s="7"/>
      <c r="AG558" s="7"/>
      <c r="AH558" s="7"/>
      <c r="AI558" s="7"/>
      <c r="AJ558" s="7"/>
      <c r="AK558" s="7"/>
      <c r="AL558" s="7"/>
      <c r="AM558" s="7"/>
      <c r="AN558" s="7"/>
    </row>
    <row r="559" ht="12.0" customHeight="1">
      <c r="AF559" s="7"/>
      <c r="AG559" s="7"/>
      <c r="AH559" s="7"/>
      <c r="AI559" s="7"/>
      <c r="AJ559" s="7"/>
      <c r="AK559" s="7"/>
      <c r="AL559" s="7"/>
      <c r="AM559" s="7"/>
      <c r="AN559" s="7"/>
    </row>
    <row r="560" ht="12.0" customHeight="1">
      <c r="AF560" s="7"/>
      <c r="AG560" s="7"/>
      <c r="AH560" s="7"/>
      <c r="AI560" s="7"/>
      <c r="AJ560" s="7"/>
      <c r="AK560" s="7"/>
      <c r="AL560" s="7"/>
      <c r="AM560" s="7"/>
      <c r="AN560" s="7"/>
    </row>
    <row r="561" ht="12.0" customHeight="1">
      <c r="AF561" s="7"/>
      <c r="AG561" s="7"/>
      <c r="AH561" s="7"/>
      <c r="AI561" s="7"/>
      <c r="AJ561" s="7"/>
      <c r="AK561" s="7"/>
      <c r="AL561" s="7"/>
      <c r="AM561" s="7"/>
      <c r="AN561" s="7"/>
    </row>
    <row r="562" ht="12.0" customHeight="1">
      <c r="AF562" s="7"/>
      <c r="AG562" s="7"/>
      <c r="AH562" s="7"/>
      <c r="AI562" s="7"/>
      <c r="AJ562" s="7"/>
      <c r="AK562" s="7"/>
      <c r="AL562" s="7"/>
      <c r="AM562" s="7"/>
      <c r="AN562" s="7"/>
    </row>
    <row r="563" ht="12.0" customHeight="1">
      <c r="AF563" s="7"/>
      <c r="AG563" s="7"/>
      <c r="AH563" s="7"/>
      <c r="AI563" s="7"/>
      <c r="AJ563" s="7"/>
      <c r="AK563" s="7"/>
      <c r="AL563" s="7"/>
      <c r="AM563" s="7"/>
      <c r="AN563" s="7"/>
    </row>
    <row r="564" ht="12.0" customHeight="1">
      <c r="AF564" s="7"/>
      <c r="AG564" s="7"/>
      <c r="AH564" s="7"/>
      <c r="AI564" s="7"/>
      <c r="AJ564" s="7"/>
      <c r="AK564" s="7"/>
      <c r="AL564" s="7"/>
      <c r="AM564" s="7"/>
      <c r="AN564" s="7"/>
    </row>
    <row r="565" ht="12.0" customHeight="1">
      <c r="AF565" s="7"/>
      <c r="AG565" s="7"/>
      <c r="AH565" s="7"/>
      <c r="AI565" s="7"/>
      <c r="AJ565" s="7"/>
      <c r="AK565" s="7"/>
      <c r="AL565" s="7"/>
      <c r="AM565" s="7"/>
      <c r="AN565" s="7"/>
    </row>
    <row r="566" ht="12.0" customHeight="1">
      <c r="AF566" s="7"/>
      <c r="AG566" s="7"/>
      <c r="AH566" s="7"/>
      <c r="AI566" s="7"/>
      <c r="AJ566" s="7"/>
      <c r="AK566" s="7"/>
      <c r="AL566" s="7"/>
      <c r="AM566" s="7"/>
      <c r="AN566" s="7"/>
    </row>
    <row r="567" ht="12.0" customHeight="1">
      <c r="AF567" s="7"/>
      <c r="AG567" s="7"/>
      <c r="AH567" s="7"/>
      <c r="AI567" s="7"/>
      <c r="AJ567" s="7"/>
      <c r="AK567" s="7"/>
      <c r="AL567" s="7"/>
      <c r="AM567" s="7"/>
      <c r="AN567" s="7"/>
    </row>
    <row r="568" ht="12.0" customHeight="1">
      <c r="AF568" s="7"/>
      <c r="AG568" s="7"/>
      <c r="AH568" s="7"/>
      <c r="AI568" s="7"/>
      <c r="AJ568" s="7"/>
      <c r="AK568" s="7"/>
      <c r="AL568" s="7"/>
      <c r="AM568" s="7"/>
      <c r="AN568" s="7"/>
    </row>
    <row r="569" ht="12.0" customHeight="1">
      <c r="AF569" s="7"/>
      <c r="AG569" s="7"/>
      <c r="AH569" s="7"/>
      <c r="AI569" s="7"/>
      <c r="AJ569" s="7"/>
      <c r="AK569" s="7"/>
      <c r="AL569" s="7"/>
      <c r="AM569" s="7"/>
      <c r="AN569" s="7"/>
    </row>
    <row r="570" ht="12.0" customHeight="1">
      <c r="AF570" s="7"/>
      <c r="AG570" s="7"/>
      <c r="AH570" s="7"/>
      <c r="AI570" s="7"/>
      <c r="AJ570" s="7"/>
      <c r="AK570" s="7"/>
      <c r="AL570" s="7"/>
      <c r="AM570" s="7"/>
      <c r="AN570" s="7"/>
    </row>
    <row r="571" ht="12.0" customHeight="1">
      <c r="AF571" s="7"/>
      <c r="AG571" s="7"/>
      <c r="AH571" s="7"/>
      <c r="AI571" s="7"/>
      <c r="AJ571" s="7"/>
      <c r="AK571" s="7"/>
      <c r="AL571" s="7"/>
      <c r="AM571" s="7"/>
      <c r="AN571" s="7"/>
    </row>
    <row r="572" ht="12.0" customHeight="1">
      <c r="AF572" s="7"/>
      <c r="AG572" s="7"/>
      <c r="AH572" s="7"/>
      <c r="AI572" s="7"/>
      <c r="AJ572" s="7"/>
      <c r="AK572" s="7"/>
      <c r="AL572" s="7"/>
      <c r="AM572" s="7"/>
      <c r="AN572" s="7"/>
    </row>
    <row r="573" ht="12.0" customHeight="1">
      <c r="AF573" s="7"/>
      <c r="AG573" s="7"/>
      <c r="AH573" s="7"/>
      <c r="AI573" s="7"/>
      <c r="AJ573" s="7"/>
      <c r="AK573" s="7"/>
      <c r="AL573" s="7"/>
      <c r="AM573" s="7"/>
      <c r="AN573" s="7"/>
    </row>
    <row r="574" ht="12.0" customHeight="1">
      <c r="AF574" s="7"/>
      <c r="AG574" s="7"/>
      <c r="AH574" s="7"/>
      <c r="AI574" s="7"/>
      <c r="AJ574" s="7"/>
      <c r="AK574" s="7"/>
      <c r="AL574" s="7"/>
      <c r="AM574" s="7"/>
      <c r="AN574" s="7"/>
    </row>
    <row r="575" ht="12.0" customHeight="1">
      <c r="AF575" s="7"/>
      <c r="AG575" s="7"/>
      <c r="AH575" s="7"/>
      <c r="AI575" s="7"/>
      <c r="AJ575" s="7"/>
      <c r="AK575" s="7"/>
      <c r="AL575" s="7"/>
      <c r="AM575" s="7"/>
      <c r="AN575" s="7"/>
    </row>
    <row r="576" ht="12.0" customHeight="1">
      <c r="AF576" s="7"/>
      <c r="AG576" s="7"/>
      <c r="AH576" s="7"/>
      <c r="AI576" s="7"/>
      <c r="AJ576" s="7"/>
      <c r="AK576" s="7"/>
      <c r="AL576" s="7"/>
      <c r="AM576" s="7"/>
      <c r="AN576" s="7"/>
    </row>
    <row r="577" ht="12.0" customHeight="1">
      <c r="AF577" s="7"/>
      <c r="AG577" s="7"/>
      <c r="AH577" s="7"/>
      <c r="AI577" s="7"/>
      <c r="AJ577" s="7"/>
      <c r="AK577" s="7"/>
      <c r="AL577" s="7"/>
      <c r="AM577" s="7"/>
      <c r="AN577" s="7"/>
    </row>
    <row r="578" ht="12.0" customHeight="1">
      <c r="AF578" s="7"/>
      <c r="AG578" s="7"/>
      <c r="AH578" s="7"/>
      <c r="AI578" s="7"/>
      <c r="AJ578" s="7"/>
      <c r="AK578" s="7"/>
      <c r="AL578" s="7"/>
      <c r="AM578" s="7"/>
      <c r="AN578" s="7"/>
    </row>
    <row r="579" ht="12.0" customHeight="1">
      <c r="AF579" s="7"/>
      <c r="AG579" s="7"/>
      <c r="AH579" s="7"/>
      <c r="AI579" s="7"/>
      <c r="AJ579" s="7"/>
      <c r="AK579" s="7"/>
      <c r="AL579" s="7"/>
      <c r="AM579" s="7"/>
      <c r="AN579" s="7"/>
    </row>
    <row r="580" ht="12.0" customHeight="1">
      <c r="AF580" s="7"/>
      <c r="AG580" s="7"/>
      <c r="AH580" s="7"/>
      <c r="AI580" s="7"/>
      <c r="AJ580" s="7"/>
      <c r="AK580" s="7"/>
      <c r="AL580" s="7"/>
      <c r="AM580" s="7"/>
      <c r="AN580" s="7"/>
    </row>
    <row r="581" ht="12.0" customHeight="1">
      <c r="AF581" s="7"/>
      <c r="AG581" s="7"/>
      <c r="AH581" s="7"/>
      <c r="AI581" s="7"/>
      <c r="AJ581" s="7"/>
      <c r="AK581" s="7"/>
      <c r="AL581" s="7"/>
      <c r="AM581" s="7"/>
      <c r="AN581" s="7"/>
    </row>
    <row r="582" ht="12.0" customHeight="1">
      <c r="AF582" s="7"/>
      <c r="AG582" s="7"/>
      <c r="AH582" s="7"/>
      <c r="AI582" s="7"/>
      <c r="AJ582" s="7"/>
      <c r="AK582" s="7"/>
      <c r="AL582" s="7"/>
      <c r="AM582" s="7"/>
      <c r="AN582" s="7"/>
    </row>
    <row r="583" ht="12.0" customHeight="1">
      <c r="AF583" s="7"/>
      <c r="AG583" s="7"/>
      <c r="AH583" s="7"/>
      <c r="AI583" s="7"/>
      <c r="AJ583" s="7"/>
      <c r="AK583" s="7"/>
      <c r="AL583" s="7"/>
      <c r="AM583" s="7"/>
      <c r="AN583" s="7"/>
    </row>
    <row r="584" ht="12.0" customHeight="1">
      <c r="AF584" s="7"/>
      <c r="AG584" s="7"/>
      <c r="AH584" s="7"/>
      <c r="AI584" s="7"/>
      <c r="AJ584" s="7"/>
      <c r="AK584" s="7"/>
      <c r="AL584" s="7"/>
      <c r="AM584" s="7"/>
      <c r="AN584" s="7"/>
    </row>
    <row r="585" ht="12.0" customHeight="1">
      <c r="AF585" s="7"/>
      <c r="AG585" s="7"/>
      <c r="AH585" s="7"/>
      <c r="AI585" s="7"/>
      <c r="AJ585" s="7"/>
      <c r="AK585" s="7"/>
      <c r="AL585" s="7"/>
      <c r="AM585" s="7"/>
      <c r="AN585" s="7"/>
    </row>
    <row r="586" ht="12.0" customHeight="1">
      <c r="AF586" s="7"/>
      <c r="AG586" s="7"/>
      <c r="AH586" s="7"/>
      <c r="AI586" s="7"/>
      <c r="AJ586" s="7"/>
      <c r="AK586" s="7"/>
      <c r="AL586" s="7"/>
      <c r="AM586" s="7"/>
      <c r="AN586" s="7"/>
    </row>
    <row r="587" ht="12.0" customHeight="1">
      <c r="AF587" s="7"/>
      <c r="AG587" s="7"/>
      <c r="AH587" s="7"/>
      <c r="AI587" s="7"/>
      <c r="AJ587" s="7"/>
      <c r="AK587" s="7"/>
      <c r="AL587" s="7"/>
      <c r="AM587" s="7"/>
      <c r="AN587" s="7"/>
    </row>
    <row r="588" ht="12.0" customHeight="1">
      <c r="AF588" s="7"/>
      <c r="AG588" s="7"/>
      <c r="AH588" s="7"/>
      <c r="AI588" s="7"/>
      <c r="AJ588" s="7"/>
      <c r="AK588" s="7"/>
      <c r="AL588" s="7"/>
      <c r="AM588" s="7"/>
      <c r="AN588" s="7"/>
    </row>
    <row r="589" ht="12.0" customHeight="1">
      <c r="AF589" s="7"/>
      <c r="AG589" s="7"/>
      <c r="AH589" s="7"/>
      <c r="AI589" s="7"/>
      <c r="AJ589" s="7"/>
      <c r="AK589" s="7"/>
      <c r="AL589" s="7"/>
      <c r="AM589" s="7"/>
      <c r="AN589" s="7"/>
    </row>
    <row r="590" ht="12.0" customHeight="1">
      <c r="AF590" s="7"/>
      <c r="AG590" s="7"/>
      <c r="AH590" s="7"/>
      <c r="AI590" s="7"/>
      <c r="AJ590" s="7"/>
      <c r="AK590" s="7"/>
      <c r="AL590" s="7"/>
      <c r="AM590" s="7"/>
      <c r="AN590" s="7"/>
    </row>
    <row r="591" ht="12.0" customHeight="1">
      <c r="AF591" s="7"/>
      <c r="AG591" s="7"/>
      <c r="AH591" s="7"/>
      <c r="AI591" s="7"/>
      <c r="AJ591" s="7"/>
      <c r="AK591" s="7"/>
      <c r="AL591" s="7"/>
      <c r="AM591" s="7"/>
      <c r="AN591" s="7"/>
    </row>
    <row r="592" ht="12.0" customHeight="1">
      <c r="AF592" s="7"/>
      <c r="AG592" s="7"/>
      <c r="AH592" s="7"/>
      <c r="AI592" s="7"/>
      <c r="AJ592" s="7"/>
      <c r="AK592" s="7"/>
      <c r="AL592" s="7"/>
      <c r="AM592" s="7"/>
      <c r="AN592" s="7"/>
    </row>
    <row r="593" ht="12.0" customHeight="1">
      <c r="AF593" s="7"/>
      <c r="AG593" s="7"/>
      <c r="AH593" s="7"/>
      <c r="AI593" s="7"/>
      <c r="AJ593" s="7"/>
      <c r="AK593" s="7"/>
      <c r="AL593" s="7"/>
      <c r="AM593" s="7"/>
      <c r="AN593" s="7"/>
    </row>
    <row r="594" ht="12.0" customHeight="1">
      <c r="AF594" s="7"/>
      <c r="AG594" s="7"/>
      <c r="AH594" s="7"/>
      <c r="AI594" s="7"/>
      <c r="AJ594" s="7"/>
      <c r="AK594" s="7"/>
      <c r="AL594" s="7"/>
      <c r="AM594" s="7"/>
      <c r="AN594" s="7"/>
    </row>
    <row r="595" ht="12.0" customHeight="1">
      <c r="AF595" s="7"/>
      <c r="AG595" s="7"/>
      <c r="AH595" s="7"/>
      <c r="AI595" s="7"/>
      <c r="AJ595" s="7"/>
      <c r="AK595" s="7"/>
      <c r="AL595" s="7"/>
      <c r="AM595" s="7"/>
      <c r="AN595" s="7"/>
    </row>
    <row r="596" ht="12.0" customHeight="1">
      <c r="AF596" s="7"/>
      <c r="AG596" s="7"/>
      <c r="AH596" s="7"/>
      <c r="AI596" s="7"/>
      <c r="AJ596" s="7"/>
      <c r="AK596" s="7"/>
      <c r="AL596" s="7"/>
      <c r="AM596" s="7"/>
      <c r="AN596" s="7"/>
    </row>
    <row r="597" ht="12.0" customHeight="1">
      <c r="AF597" s="7"/>
      <c r="AG597" s="7"/>
      <c r="AH597" s="7"/>
      <c r="AI597" s="7"/>
      <c r="AJ597" s="7"/>
      <c r="AK597" s="7"/>
      <c r="AL597" s="7"/>
      <c r="AM597" s="7"/>
      <c r="AN597" s="7"/>
    </row>
    <row r="598" ht="12.0" customHeight="1">
      <c r="AF598" s="7"/>
      <c r="AG598" s="7"/>
      <c r="AH598" s="7"/>
      <c r="AI598" s="7"/>
      <c r="AJ598" s="7"/>
      <c r="AK598" s="7"/>
      <c r="AL598" s="7"/>
      <c r="AM598" s="7"/>
      <c r="AN598" s="7"/>
    </row>
    <row r="599" ht="12.0" customHeight="1">
      <c r="AF599" s="7"/>
      <c r="AG599" s="7"/>
      <c r="AH599" s="7"/>
      <c r="AI599" s="7"/>
      <c r="AJ599" s="7"/>
      <c r="AK599" s="7"/>
      <c r="AL599" s="7"/>
      <c r="AM599" s="7"/>
      <c r="AN599" s="7"/>
    </row>
    <row r="600" ht="12.0" customHeight="1">
      <c r="AF600" s="7"/>
      <c r="AG600" s="7"/>
      <c r="AH600" s="7"/>
      <c r="AI600" s="7"/>
      <c r="AJ600" s="7"/>
      <c r="AK600" s="7"/>
      <c r="AL600" s="7"/>
      <c r="AM600" s="7"/>
      <c r="AN600" s="7"/>
    </row>
    <row r="601" ht="12.0" customHeight="1">
      <c r="AF601" s="7"/>
      <c r="AG601" s="7"/>
      <c r="AH601" s="7"/>
      <c r="AI601" s="7"/>
      <c r="AJ601" s="7"/>
      <c r="AK601" s="7"/>
      <c r="AL601" s="7"/>
      <c r="AM601" s="7"/>
      <c r="AN601" s="7"/>
    </row>
    <row r="602" ht="12.0" customHeight="1">
      <c r="AF602" s="7"/>
      <c r="AG602" s="7"/>
      <c r="AH602" s="7"/>
      <c r="AI602" s="7"/>
      <c r="AJ602" s="7"/>
      <c r="AK602" s="7"/>
      <c r="AL602" s="7"/>
      <c r="AM602" s="7"/>
      <c r="AN602" s="7"/>
    </row>
    <row r="603" ht="12.0" customHeight="1">
      <c r="AF603" s="7"/>
      <c r="AG603" s="7"/>
      <c r="AH603" s="7"/>
      <c r="AI603" s="7"/>
      <c r="AJ603" s="7"/>
      <c r="AK603" s="7"/>
      <c r="AL603" s="7"/>
      <c r="AM603" s="7"/>
      <c r="AN603" s="7"/>
    </row>
    <row r="604" ht="12.0" customHeight="1">
      <c r="AF604" s="7"/>
      <c r="AG604" s="7"/>
      <c r="AH604" s="7"/>
      <c r="AI604" s="7"/>
      <c r="AJ604" s="7"/>
      <c r="AK604" s="7"/>
      <c r="AL604" s="7"/>
      <c r="AM604" s="7"/>
      <c r="AN604" s="7"/>
    </row>
    <row r="605" ht="12.0" customHeight="1">
      <c r="AF605" s="7"/>
      <c r="AG605" s="7"/>
      <c r="AH605" s="7"/>
      <c r="AI605" s="7"/>
      <c r="AJ605" s="7"/>
      <c r="AK605" s="7"/>
      <c r="AL605" s="7"/>
      <c r="AM605" s="7"/>
      <c r="AN605" s="7"/>
    </row>
    <row r="606" ht="12.0" customHeight="1">
      <c r="AF606" s="7"/>
      <c r="AG606" s="7"/>
      <c r="AH606" s="7"/>
      <c r="AI606" s="7"/>
      <c r="AJ606" s="7"/>
      <c r="AK606" s="7"/>
      <c r="AL606" s="7"/>
      <c r="AM606" s="7"/>
      <c r="AN606" s="7"/>
    </row>
    <row r="607" ht="12.0" customHeight="1">
      <c r="AF607" s="7"/>
      <c r="AG607" s="7"/>
      <c r="AH607" s="7"/>
      <c r="AI607" s="7"/>
      <c r="AJ607" s="7"/>
      <c r="AK607" s="7"/>
      <c r="AL607" s="7"/>
      <c r="AM607" s="7"/>
      <c r="AN607" s="7"/>
    </row>
    <row r="608" ht="12.0" customHeight="1">
      <c r="AF608" s="7"/>
      <c r="AG608" s="7"/>
      <c r="AH608" s="7"/>
      <c r="AI608" s="7"/>
      <c r="AJ608" s="7"/>
      <c r="AK608" s="7"/>
      <c r="AL608" s="7"/>
      <c r="AM608" s="7"/>
      <c r="AN608" s="7"/>
    </row>
    <row r="609" ht="12.0" customHeight="1">
      <c r="AF609" s="7"/>
      <c r="AG609" s="7"/>
      <c r="AH609" s="7"/>
      <c r="AI609" s="7"/>
      <c r="AJ609" s="7"/>
      <c r="AK609" s="7"/>
      <c r="AL609" s="7"/>
      <c r="AM609" s="7"/>
      <c r="AN609" s="7"/>
    </row>
    <row r="610" ht="12.0" customHeight="1">
      <c r="AF610" s="7"/>
      <c r="AG610" s="7"/>
      <c r="AH610" s="7"/>
      <c r="AI610" s="7"/>
      <c r="AJ610" s="7"/>
      <c r="AK610" s="7"/>
      <c r="AL610" s="7"/>
      <c r="AM610" s="7"/>
      <c r="AN610" s="7"/>
    </row>
    <row r="611" ht="12.0" customHeight="1">
      <c r="AF611" s="7"/>
      <c r="AG611" s="7"/>
      <c r="AH611" s="7"/>
      <c r="AI611" s="7"/>
      <c r="AJ611" s="7"/>
      <c r="AK611" s="7"/>
      <c r="AL611" s="7"/>
      <c r="AM611" s="7"/>
      <c r="AN611" s="7"/>
    </row>
    <row r="612" ht="12.0" customHeight="1">
      <c r="AF612" s="7"/>
      <c r="AG612" s="7"/>
      <c r="AH612" s="7"/>
      <c r="AI612" s="7"/>
      <c r="AJ612" s="7"/>
      <c r="AK612" s="7"/>
      <c r="AL612" s="7"/>
      <c r="AM612" s="7"/>
      <c r="AN612" s="7"/>
    </row>
    <row r="613" ht="12.0" customHeight="1">
      <c r="AF613" s="7"/>
      <c r="AG613" s="7"/>
      <c r="AH613" s="7"/>
      <c r="AI613" s="7"/>
      <c r="AJ613" s="7"/>
      <c r="AK613" s="7"/>
      <c r="AL613" s="7"/>
      <c r="AM613" s="7"/>
      <c r="AN613" s="7"/>
    </row>
    <row r="614" ht="12.0" customHeight="1">
      <c r="AF614" s="7"/>
      <c r="AG614" s="7"/>
      <c r="AH614" s="7"/>
      <c r="AI614" s="7"/>
      <c r="AJ614" s="7"/>
      <c r="AK614" s="7"/>
      <c r="AL614" s="7"/>
      <c r="AM614" s="7"/>
      <c r="AN614" s="7"/>
    </row>
    <row r="615" ht="12.0" customHeight="1">
      <c r="AF615" s="7"/>
      <c r="AG615" s="7"/>
      <c r="AH615" s="7"/>
      <c r="AI615" s="7"/>
      <c r="AJ615" s="7"/>
      <c r="AK615" s="7"/>
      <c r="AL615" s="7"/>
      <c r="AM615" s="7"/>
      <c r="AN615" s="7"/>
    </row>
    <row r="616" ht="12.0" customHeight="1">
      <c r="AF616" s="7"/>
      <c r="AG616" s="7"/>
      <c r="AH616" s="7"/>
      <c r="AI616" s="7"/>
      <c r="AJ616" s="7"/>
      <c r="AK616" s="7"/>
      <c r="AL616" s="7"/>
      <c r="AM616" s="7"/>
      <c r="AN616" s="7"/>
    </row>
    <row r="617" ht="12.0" customHeight="1">
      <c r="AF617" s="7"/>
      <c r="AG617" s="7"/>
      <c r="AH617" s="7"/>
      <c r="AI617" s="7"/>
      <c r="AJ617" s="7"/>
      <c r="AK617" s="7"/>
      <c r="AL617" s="7"/>
      <c r="AM617" s="7"/>
      <c r="AN617" s="7"/>
    </row>
    <row r="618" ht="12.0" customHeight="1">
      <c r="AF618" s="7"/>
      <c r="AG618" s="7"/>
      <c r="AH618" s="7"/>
      <c r="AI618" s="7"/>
      <c r="AJ618" s="7"/>
      <c r="AK618" s="7"/>
      <c r="AL618" s="7"/>
      <c r="AM618" s="7"/>
      <c r="AN618" s="7"/>
    </row>
    <row r="619" ht="12.0" customHeight="1">
      <c r="AF619" s="7"/>
      <c r="AG619" s="7"/>
      <c r="AH619" s="7"/>
      <c r="AI619" s="7"/>
      <c r="AJ619" s="7"/>
      <c r="AK619" s="7"/>
      <c r="AL619" s="7"/>
      <c r="AM619" s="7"/>
      <c r="AN619" s="7"/>
    </row>
    <row r="620" ht="12.0" customHeight="1">
      <c r="AF620" s="7"/>
      <c r="AG620" s="7"/>
      <c r="AH620" s="7"/>
      <c r="AI620" s="7"/>
      <c r="AJ620" s="7"/>
      <c r="AK620" s="7"/>
      <c r="AL620" s="7"/>
      <c r="AM620" s="7"/>
      <c r="AN620" s="7"/>
    </row>
    <row r="621" ht="12.0" customHeight="1">
      <c r="AF621" s="7"/>
      <c r="AG621" s="7"/>
      <c r="AH621" s="7"/>
      <c r="AI621" s="7"/>
      <c r="AJ621" s="7"/>
      <c r="AK621" s="7"/>
      <c r="AL621" s="7"/>
      <c r="AM621" s="7"/>
      <c r="AN621" s="7"/>
    </row>
    <row r="622" ht="12.0" customHeight="1">
      <c r="AF622" s="7"/>
      <c r="AG622" s="7"/>
      <c r="AH622" s="7"/>
      <c r="AI622" s="7"/>
      <c r="AJ622" s="7"/>
      <c r="AK622" s="7"/>
      <c r="AL622" s="7"/>
      <c r="AM622" s="7"/>
      <c r="AN622" s="7"/>
    </row>
    <row r="623" ht="12.0" customHeight="1">
      <c r="AF623" s="7"/>
      <c r="AG623" s="7"/>
      <c r="AH623" s="7"/>
      <c r="AI623" s="7"/>
      <c r="AJ623" s="7"/>
      <c r="AK623" s="7"/>
      <c r="AL623" s="7"/>
      <c r="AM623" s="7"/>
      <c r="AN623" s="7"/>
    </row>
    <row r="624" ht="12.0" customHeight="1">
      <c r="AF624" s="7"/>
      <c r="AG624" s="7"/>
      <c r="AH624" s="7"/>
      <c r="AI624" s="7"/>
      <c r="AJ624" s="7"/>
      <c r="AK624" s="7"/>
      <c r="AL624" s="7"/>
      <c r="AM624" s="7"/>
      <c r="AN624" s="7"/>
    </row>
    <row r="625" ht="12.0" customHeight="1">
      <c r="AF625" s="7"/>
      <c r="AG625" s="7"/>
      <c r="AH625" s="7"/>
      <c r="AI625" s="7"/>
      <c r="AJ625" s="7"/>
      <c r="AK625" s="7"/>
      <c r="AL625" s="7"/>
      <c r="AM625" s="7"/>
      <c r="AN625" s="7"/>
    </row>
    <row r="626" ht="12.0" customHeight="1">
      <c r="AF626" s="7"/>
      <c r="AG626" s="7"/>
      <c r="AH626" s="7"/>
      <c r="AI626" s="7"/>
      <c r="AJ626" s="7"/>
      <c r="AK626" s="7"/>
      <c r="AL626" s="7"/>
      <c r="AM626" s="7"/>
      <c r="AN626" s="7"/>
    </row>
    <row r="627" ht="12.0" customHeight="1">
      <c r="AF627" s="7"/>
      <c r="AG627" s="7"/>
      <c r="AH627" s="7"/>
      <c r="AI627" s="7"/>
      <c r="AJ627" s="7"/>
      <c r="AK627" s="7"/>
      <c r="AL627" s="7"/>
      <c r="AM627" s="7"/>
      <c r="AN627" s="7"/>
    </row>
    <row r="628" ht="12.0" customHeight="1">
      <c r="AF628" s="7"/>
      <c r="AG628" s="7"/>
      <c r="AH628" s="7"/>
      <c r="AI628" s="7"/>
      <c r="AJ628" s="7"/>
      <c r="AK628" s="7"/>
      <c r="AL628" s="7"/>
      <c r="AM628" s="7"/>
      <c r="AN628" s="7"/>
    </row>
    <row r="629" ht="12.0" customHeight="1">
      <c r="AF629" s="7"/>
      <c r="AG629" s="7"/>
      <c r="AH629" s="7"/>
      <c r="AI629" s="7"/>
      <c r="AJ629" s="7"/>
      <c r="AK629" s="7"/>
      <c r="AL629" s="7"/>
      <c r="AM629" s="7"/>
      <c r="AN629" s="7"/>
    </row>
    <row r="630" ht="12.0" customHeight="1">
      <c r="AF630" s="7"/>
      <c r="AG630" s="7"/>
      <c r="AH630" s="7"/>
      <c r="AI630" s="7"/>
      <c r="AJ630" s="7"/>
      <c r="AK630" s="7"/>
      <c r="AL630" s="7"/>
      <c r="AM630" s="7"/>
      <c r="AN630" s="7"/>
    </row>
    <row r="631" ht="12.0" customHeight="1">
      <c r="AF631" s="7"/>
      <c r="AG631" s="7"/>
      <c r="AH631" s="7"/>
      <c r="AI631" s="7"/>
      <c r="AJ631" s="7"/>
      <c r="AK631" s="7"/>
      <c r="AL631" s="7"/>
      <c r="AM631" s="7"/>
      <c r="AN631" s="7"/>
    </row>
    <row r="632" ht="12.0" customHeight="1">
      <c r="AF632" s="7"/>
      <c r="AG632" s="7"/>
      <c r="AH632" s="7"/>
      <c r="AI632" s="7"/>
      <c r="AJ632" s="7"/>
      <c r="AK632" s="7"/>
      <c r="AL632" s="7"/>
      <c r="AM632" s="7"/>
      <c r="AN632" s="7"/>
    </row>
    <row r="633" ht="12.0" customHeight="1">
      <c r="AF633" s="7"/>
      <c r="AG633" s="7"/>
      <c r="AH633" s="7"/>
      <c r="AI633" s="7"/>
      <c r="AJ633" s="7"/>
      <c r="AK633" s="7"/>
      <c r="AL633" s="7"/>
      <c r="AM633" s="7"/>
      <c r="AN633" s="7"/>
    </row>
    <row r="634" ht="12.0" customHeight="1">
      <c r="AF634" s="7"/>
      <c r="AG634" s="7"/>
      <c r="AH634" s="7"/>
      <c r="AI634" s="7"/>
      <c r="AJ634" s="7"/>
      <c r="AK634" s="7"/>
      <c r="AL634" s="7"/>
      <c r="AM634" s="7"/>
      <c r="AN634" s="7"/>
    </row>
    <row r="635" ht="12.0" customHeight="1">
      <c r="AF635" s="7"/>
      <c r="AG635" s="7"/>
      <c r="AH635" s="7"/>
      <c r="AI635" s="7"/>
      <c r="AJ635" s="7"/>
      <c r="AK635" s="7"/>
      <c r="AL635" s="7"/>
      <c r="AM635" s="7"/>
      <c r="AN635" s="7"/>
    </row>
    <row r="636" ht="12.0" customHeight="1">
      <c r="AF636" s="7"/>
      <c r="AG636" s="7"/>
      <c r="AH636" s="7"/>
      <c r="AI636" s="7"/>
      <c r="AJ636" s="7"/>
      <c r="AK636" s="7"/>
      <c r="AL636" s="7"/>
      <c r="AM636" s="7"/>
      <c r="AN636" s="7"/>
    </row>
    <row r="637" ht="12.0" customHeight="1">
      <c r="AF637" s="7"/>
      <c r="AG637" s="7"/>
      <c r="AH637" s="7"/>
      <c r="AI637" s="7"/>
      <c r="AJ637" s="7"/>
      <c r="AK637" s="7"/>
      <c r="AL637" s="7"/>
      <c r="AM637" s="7"/>
      <c r="AN637" s="7"/>
    </row>
    <row r="638" ht="12.0" customHeight="1">
      <c r="AF638" s="7"/>
      <c r="AG638" s="7"/>
      <c r="AH638" s="7"/>
      <c r="AI638" s="7"/>
      <c r="AJ638" s="7"/>
      <c r="AK638" s="7"/>
      <c r="AL638" s="7"/>
      <c r="AM638" s="7"/>
      <c r="AN638" s="7"/>
    </row>
    <row r="639" ht="12.0" customHeight="1">
      <c r="AF639" s="7"/>
      <c r="AG639" s="7"/>
      <c r="AH639" s="7"/>
      <c r="AI639" s="7"/>
      <c r="AJ639" s="7"/>
      <c r="AK639" s="7"/>
      <c r="AL639" s="7"/>
      <c r="AM639" s="7"/>
      <c r="AN639" s="7"/>
    </row>
    <row r="640" ht="12.0" customHeight="1">
      <c r="AF640" s="7"/>
      <c r="AG640" s="7"/>
      <c r="AH640" s="7"/>
      <c r="AI640" s="7"/>
      <c r="AJ640" s="7"/>
      <c r="AK640" s="7"/>
      <c r="AL640" s="7"/>
      <c r="AM640" s="7"/>
      <c r="AN640" s="7"/>
    </row>
    <row r="641" ht="12.0" customHeight="1">
      <c r="AF641" s="7"/>
      <c r="AG641" s="7"/>
      <c r="AH641" s="7"/>
      <c r="AI641" s="7"/>
      <c r="AJ641" s="7"/>
      <c r="AK641" s="7"/>
      <c r="AL641" s="7"/>
      <c r="AM641" s="7"/>
      <c r="AN641" s="7"/>
    </row>
    <row r="642" ht="12.0" customHeight="1">
      <c r="AF642" s="7"/>
      <c r="AG642" s="7"/>
      <c r="AH642" s="7"/>
      <c r="AI642" s="7"/>
      <c r="AJ642" s="7"/>
      <c r="AK642" s="7"/>
      <c r="AL642" s="7"/>
      <c r="AM642" s="7"/>
      <c r="AN642" s="7"/>
    </row>
    <row r="643" ht="12.0" customHeight="1">
      <c r="AF643" s="7"/>
      <c r="AG643" s="7"/>
      <c r="AH643" s="7"/>
      <c r="AI643" s="7"/>
      <c r="AJ643" s="7"/>
      <c r="AK643" s="7"/>
      <c r="AL643" s="7"/>
      <c r="AM643" s="7"/>
      <c r="AN643" s="7"/>
    </row>
    <row r="644" ht="12.0" customHeight="1">
      <c r="AF644" s="7"/>
      <c r="AG644" s="7"/>
      <c r="AH644" s="7"/>
      <c r="AI644" s="7"/>
      <c r="AJ644" s="7"/>
      <c r="AK644" s="7"/>
      <c r="AL644" s="7"/>
      <c r="AM644" s="7"/>
      <c r="AN644" s="7"/>
    </row>
    <row r="645" ht="12.0" customHeight="1">
      <c r="AF645" s="7"/>
      <c r="AG645" s="7"/>
      <c r="AH645" s="7"/>
      <c r="AI645" s="7"/>
      <c r="AJ645" s="7"/>
      <c r="AK645" s="7"/>
      <c r="AL645" s="7"/>
      <c r="AM645" s="7"/>
      <c r="AN645" s="7"/>
    </row>
    <row r="646" ht="12.0" customHeight="1">
      <c r="AF646" s="7"/>
      <c r="AG646" s="7"/>
      <c r="AH646" s="7"/>
      <c r="AI646" s="7"/>
      <c r="AJ646" s="7"/>
      <c r="AK646" s="7"/>
      <c r="AL646" s="7"/>
      <c r="AM646" s="7"/>
      <c r="AN646" s="7"/>
    </row>
    <row r="647" ht="12.0" customHeight="1">
      <c r="AF647" s="7"/>
      <c r="AG647" s="7"/>
      <c r="AH647" s="7"/>
      <c r="AI647" s="7"/>
      <c r="AJ647" s="7"/>
      <c r="AK647" s="7"/>
      <c r="AL647" s="7"/>
      <c r="AM647" s="7"/>
      <c r="AN647" s="7"/>
    </row>
    <row r="648" ht="12.0" customHeight="1">
      <c r="AF648" s="7"/>
      <c r="AG648" s="7"/>
      <c r="AH648" s="7"/>
      <c r="AI648" s="7"/>
      <c r="AJ648" s="7"/>
      <c r="AK648" s="7"/>
      <c r="AL648" s="7"/>
      <c r="AM648" s="7"/>
      <c r="AN648" s="7"/>
    </row>
    <row r="649" ht="12.0" customHeight="1">
      <c r="AF649" s="7"/>
      <c r="AG649" s="7"/>
      <c r="AH649" s="7"/>
      <c r="AI649" s="7"/>
      <c r="AJ649" s="7"/>
      <c r="AK649" s="7"/>
      <c r="AL649" s="7"/>
      <c r="AM649" s="7"/>
      <c r="AN649" s="7"/>
    </row>
    <row r="650" ht="12.0" customHeight="1">
      <c r="AF650" s="7"/>
      <c r="AG650" s="7"/>
      <c r="AH650" s="7"/>
      <c r="AI650" s="7"/>
      <c r="AJ650" s="7"/>
      <c r="AK650" s="7"/>
      <c r="AL650" s="7"/>
      <c r="AM650" s="7"/>
      <c r="AN650" s="7"/>
    </row>
    <row r="651" ht="12.0" customHeight="1">
      <c r="AF651" s="7"/>
      <c r="AG651" s="7"/>
      <c r="AH651" s="7"/>
      <c r="AI651" s="7"/>
      <c r="AJ651" s="7"/>
      <c r="AK651" s="7"/>
      <c r="AL651" s="7"/>
      <c r="AM651" s="7"/>
      <c r="AN651" s="7"/>
    </row>
    <row r="652" ht="12.0" customHeight="1">
      <c r="AF652" s="7"/>
      <c r="AG652" s="7"/>
      <c r="AH652" s="7"/>
      <c r="AI652" s="7"/>
      <c r="AJ652" s="7"/>
      <c r="AK652" s="7"/>
      <c r="AL652" s="7"/>
      <c r="AM652" s="7"/>
      <c r="AN652" s="7"/>
    </row>
    <row r="653" ht="12.0" customHeight="1">
      <c r="AF653" s="7"/>
      <c r="AG653" s="7"/>
      <c r="AH653" s="7"/>
      <c r="AI653" s="7"/>
      <c r="AJ653" s="7"/>
      <c r="AK653" s="7"/>
      <c r="AL653" s="7"/>
      <c r="AM653" s="7"/>
      <c r="AN653" s="7"/>
    </row>
    <row r="654" ht="12.0" customHeight="1">
      <c r="AF654" s="7"/>
      <c r="AG654" s="7"/>
      <c r="AH654" s="7"/>
      <c r="AI654" s="7"/>
      <c r="AJ654" s="7"/>
      <c r="AK654" s="7"/>
      <c r="AL654" s="7"/>
      <c r="AM654" s="7"/>
      <c r="AN654" s="7"/>
    </row>
    <row r="655" ht="12.0" customHeight="1">
      <c r="AF655" s="7"/>
      <c r="AG655" s="7"/>
      <c r="AH655" s="7"/>
      <c r="AI655" s="7"/>
      <c r="AJ655" s="7"/>
      <c r="AK655" s="7"/>
      <c r="AL655" s="7"/>
      <c r="AM655" s="7"/>
      <c r="AN655" s="7"/>
    </row>
    <row r="656" ht="12.0" customHeight="1">
      <c r="AF656" s="7"/>
      <c r="AG656" s="7"/>
      <c r="AH656" s="7"/>
      <c r="AI656" s="7"/>
      <c r="AJ656" s="7"/>
      <c r="AK656" s="7"/>
      <c r="AL656" s="7"/>
      <c r="AM656" s="7"/>
      <c r="AN656" s="7"/>
    </row>
    <row r="657" ht="12.0" customHeight="1">
      <c r="AF657" s="7"/>
      <c r="AG657" s="7"/>
      <c r="AH657" s="7"/>
      <c r="AI657" s="7"/>
      <c r="AJ657" s="7"/>
      <c r="AK657" s="7"/>
      <c r="AL657" s="7"/>
      <c r="AM657" s="7"/>
      <c r="AN657" s="7"/>
    </row>
    <row r="658" ht="12.0" customHeight="1">
      <c r="AF658" s="7"/>
      <c r="AG658" s="7"/>
      <c r="AH658" s="7"/>
      <c r="AI658" s="7"/>
      <c r="AJ658" s="7"/>
      <c r="AK658" s="7"/>
      <c r="AL658" s="7"/>
      <c r="AM658" s="7"/>
      <c r="AN658" s="7"/>
    </row>
    <row r="659" ht="12.0" customHeight="1">
      <c r="AF659" s="7"/>
      <c r="AG659" s="7"/>
      <c r="AH659" s="7"/>
      <c r="AI659" s="7"/>
      <c r="AJ659" s="7"/>
      <c r="AK659" s="7"/>
      <c r="AL659" s="7"/>
      <c r="AM659" s="7"/>
      <c r="AN659" s="7"/>
    </row>
    <row r="660" ht="12.0" customHeight="1">
      <c r="AF660" s="7"/>
      <c r="AG660" s="7"/>
      <c r="AH660" s="7"/>
      <c r="AI660" s="7"/>
      <c r="AJ660" s="7"/>
      <c r="AK660" s="7"/>
      <c r="AL660" s="7"/>
      <c r="AM660" s="7"/>
      <c r="AN660" s="7"/>
    </row>
    <row r="661" ht="12.0" customHeight="1">
      <c r="AF661" s="7"/>
      <c r="AG661" s="7"/>
      <c r="AH661" s="7"/>
      <c r="AI661" s="7"/>
      <c r="AJ661" s="7"/>
      <c r="AK661" s="7"/>
      <c r="AL661" s="7"/>
      <c r="AM661" s="7"/>
      <c r="AN661" s="7"/>
    </row>
    <row r="662" ht="12.0" customHeight="1">
      <c r="AF662" s="7"/>
      <c r="AG662" s="7"/>
      <c r="AH662" s="7"/>
      <c r="AI662" s="7"/>
      <c r="AJ662" s="7"/>
      <c r="AK662" s="7"/>
      <c r="AL662" s="7"/>
      <c r="AM662" s="7"/>
      <c r="AN662" s="7"/>
    </row>
    <row r="663" ht="12.0" customHeight="1">
      <c r="AF663" s="7"/>
      <c r="AG663" s="7"/>
      <c r="AH663" s="7"/>
      <c r="AI663" s="7"/>
      <c r="AJ663" s="7"/>
      <c r="AK663" s="7"/>
      <c r="AL663" s="7"/>
      <c r="AM663" s="7"/>
      <c r="AN663" s="7"/>
    </row>
    <row r="664" ht="12.0" customHeight="1">
      <c r="AF664" s="7"/>
      <c r="AG664" s="7"/>
      <c r="AH664" s="7"/>
      <c r="AI664" s="7"/>
      <c r="AJ664" s="7"/>
      <c r="AK664" s="7"/>
      <c r="AL664" s="7"/>
      <c r="AM664" s="7"/>
      <c r="AN664" s="7"/>
    </row>
    <row r="665" ht="12.0" customHeight="1">
      <c r="AF665" s="7"/>
      <c r="AG665" s="7"/>
      <c r="AH665" s="7"/>
      <c r="AI665" s="7"/>
      <c r="AJ665" s="7"/>
      <c r="AK665" s="7"/>
      <c r="AL665" s="7"/>
      <c r="AM665" s="7"/>
      <c r="AN665" s="7"/>
    </row>
    <row r="666" ht="12.0" customHeight="1">
      <c r="AF666" s="7"/>
      <c r="AG666" s="7"/>
      <c r="AH666" s="7"/>
      <c r="AI666" s="7"/>
      <c r="AJ666" s="7"/>
      <c r="AK666" s="7"/>
      <c r="AL666" s="7"/>
      <c r="AM666" s="7"/>
      <c r="AN666" s="7"/>
    </row>
    <row r="667" ht="12.0" customHeight="1">
      <c r="AF667" s="7"/>
      <c r="AG667" s="7"/>
      <c r="AH667" s="7"/>
      <c r="AI667" s="7"/>
      <c r="AJ667" s="7"/>
      <c r="AK667" s="7"/>
      <c r="AL667" s="7"/>
      <c r="AM667" s="7"/>
      <c r="AN667" s="7"/>
    </row>
    <row r="668" ht="12.0" customHeight="1">
      <c r="AF668" s="7"/>
      <c r="AG668" s="7"/>
      <c r="AH668" s="7"/>
      <c r="AI668" s="7"/>
      <c r="AJ668" s="7"/>
      <c r="AK668" s="7"/>
      <c r="AL668" s="7"/>
      <c r="AM668" s="7"/>
      <c r="AN668" s="7"/>
    </row>
    <row r="669" ht="12.0" customHeight="1">
      <c r="AF669" s="7"/>
      <c r="AG669" s="7"/>
      <c r="AH669" s="7"/>
      <c r="AI669" s="7"/>
      <c r="AJ669" s="7"/>
      <c r="AK669" s="7"/>
      <c r="AL669" s="7"/>
      <c r="AM669" s="7"/>
      <c r="AN669" s="7"/>
    </row>
    <row r="670" ht="12.0" customHeight="1">
      <c r="AF670" s="7"/>
      <c r="AG670" s="7"/>
      <c r="AH670" s="7"/>
      <c r="AI670" s="7"/>
      <c r="AJ670" s="7"/>
      <c r="AK670" s="7"/>
      <c r="AL670" s="7"/>
      <c r="AM670" s="7"/>
      <c r="AN670" s="7"/>
    </row>
    <row r="671" ht="12.0" customHeight="1">
      <c r="AF671" s="7"/>
      <c r="AG671" s="7"/>
      <c r="AH671" s="7"/>
      <c r="AI671" s="7"/>
      <c r="AJ671" s="7"/>
      <c r="AK671" s="7"/>
      <c r="AL671" s="7"/>
      <c r="AM671" s="7"/>
      <c r="AN671" s="7"/>
    </row>
    <row r="672" ht="12.0" customHeight="1">
      <c r="AF672" s="7"/>
      <c r="AG672" s="7"/>
      <c r="AH672" s="7"/>
      <c r="AI672" s="7"/>
      <c r="AJ672" s="7"/>
      <c r="AK672" s="7"/>
      <c r="AL672" s="7"/>
      <c r="AM672" s="7"/>
      <c r="AN672" s="7"/>
    </row>
    <row r="673" ht="12.0" customHeight="1">
      <c r="AF673" s="7"/>
      <c r="AG673" s="7"/>
      <c r="AH673" s="7"/>
      <c r="AI673" s="7"/>
      <c r="AJ673" s="7"/>
      <c r="AK673" s="7"/>
      <c r="AL673" s="7"/>
      <c r="AM673" s="7"/>
      <c r="AN673" s="7"/>
    </row>
    <row r="674" ht="12.0" customHeight="1">
      <c r="AF674" s="7"/>
      <c r="AG674" s="7"/>
      <c r="AH674" s="7"/>
      <c r="AI674" s="7"/>
      <c r="AJ674" s="7"/>
      <c r="AK674" s="7"/>
      <c r="AL674" s="7"/>
      <c r="AM674" s="7"/>
      <c r="AN674" s="7"/>
    </row>
    <row r="675" ht="12.0" customHeight="1">
      <c r="AF675" s="7"/>
      <c r="AG675" s="7"/>
      <c r="AH675" s="7"/>
      <c r="AI675" s="7"/>
      <c r="AJ675" s="7"/>
      <c r="AK675" s="7"/>
      <c r="AL675" s="7"/>
      <c r="AM675" s="7"/>
      <c r="AN675" s="7"/>
    </row>
    <row r="676" ht="12.0" customHeight="1">
      <c r="AF676" s="7"/>
      <c r="AG676" s="7"/>
      <c r="AH676" s="7"/>
      <c r="AI676" s="7"/>
      <c r="AJ676" s="7"/>
      <c r="AK676" s="7"/>
      <c r="AL676" s="7"/>
      <c r="AM676" s="7"/>
      <c r="AN676" s="7"/>
    </row>
    <row r="677" ht="12.0" customHeight="1">
      <c r="AF677" s="7"/>
      <c r="AG677" s="7"/>
      <c r="AH677" s="7"/>
      <c r="AI677" s="7"/>
      <c r="AJ677" s="7"/>
      <c r="AK677" s="7"/>
      <c r="AL677" s="7"/>
      <c r="AM677" s="7"/>
      <c r="AN677" s="7"/>
    </row>
    <row r="678" ht="12.0" customHeight="1">
      <c r="AF678" s="7"/>
      <c r="AG678" s="7"/>
      <c r="AH678" s="7"/>
      <c r="AI678" s="7"/>
      <c r="AJ678" s="7"/>
      <c r="AK678" s="7"/>
      <c r="AL678" s="7"/>
      <c r="AM678" s="7"/>
      <c r="AN678" s="7"/>
    </row>
    <row r="679" ht="12.0" customHeight="1">
      <c r="AF679" s="7"/>
      <c r="AG679" s="7"/>
      <c r="AH679" s="7"/>
      <c r="AI679" s="7"/>
      <c r="AJ679" s="7"/>
      <c r="AK679" s="7"/>
      <c r="AL679" s="7"/>
      <c r="AM679" s="7"/>
      <c r="AN679" s="7"/>
    </row>
    <row r="680" ht="12.0" customHeight="1">
      <c r="AF680" s="7"/>
      <c r="AG680" s="7"/>
      <c r="AH680" s="7"/>
      <c r="AI680" s="7"/>
      <c r="AJ680" s="7"/>
      <c r="AK680" s="7"/>
      <c r="AL680" s="7"/>
      <c r="AM680" s="7"/>
      <c r="AN680" s="7"/>
    </row>
    <row r="681" ht="12.0" customHeight="1">
      <c r="AF681" s="7"/>
      <c r="AG681" s="7"/>
      <c r="AH681" s="7"/>
      <c r="AI681" s="7"/>
      <c r="AJ681" s="7"/>
      <c r="AK681" s="7"/>
      <c r="AL681" s="7"/>
      <c r="AM681" s="7"/>
      <c r="AN681" s="7"/>
    </row>
    <row r="682" ht="12.0" customHeight="1">
      <c r="AF682" s="7"/>
      <c r="AG682" s="7"/>
      <c r="AH682" s="7"/>
      <c r="AI682" s="7"/>
      <c r="AJ682" s="7"/>
      <c r="AK682" s="7"/>
      <c r="AL682" s="7"/>
      <c r="AM682" s="7"/>
      <c r="AN682" s="7"/>
    </row>
    <row r="683" ht="12.0" customHeight="1">
      <c r="AF683" s="7"/>
      <c r="AG683" s="7"/>
      <c r="AH683" s="7"/>
      <c r="AI683" s="7"/>
      <c r="AJ683" s="7"/>
      <c r="AK683" s="7"/>
      <c r="AL683" s="7"/>
      <c r="AM683" s="7"/>
      <c r="AN683" s="7"/>
    </row>
    <row r="684" ht="12.0" customHeight="1">
      <c r="AF684" s="7"/>
      <c r="AG684" s="7"/>
      <c r="AH684" s="7"/>
      <c r="AI684" s="7"/>
      <c r="AJ684" s="7"/>
      <c r="AK684" s="7"/>
      <c r="AL684" s="7"/>
      <c r="AM684" s="7"/>
      <c r="AN684" s="7"/>
    </row>
    <row r="685" ht="12.0" customHeight="1">
      <c r="AF685" s="7"/>
      <c r="AG685" s="7"/>
      <c r="AH685" s="7"/>
      <c r="AI685" s="7"/>
      <c r="AJ685" s="7"/>
      <c r="AK685" s="7"/>
      <c r="AL685" s="7"/>
      <c r="AM685" s="7"/>
      <c r="AN685" s="7"/>
    </row>
    <row r="686" ht="12.0" customHeight="1">
      <c r="AF686" s="7"/>
      <c r="AG686" s="7"/>
      <c r="AH686" s="7"/>
      <c r="AI686" s="7"/>
      <c r="AJ686" s="7"/>
      <c r="AK686" s="7"/>
      <c r="AL686" s="7"/>
      <c r="AM686" s="7"/>
      <c r="AN686" s="7"/>
    </row>
    <row r="687" ht="12.0" customHeight="1">
      <c r="AF687" s="7"/>
      <c r="AG687" s="7"/>
      <c r="AH687" s="7"/>
      <c r="AI687" s="7"/>
      <c r="AJ687" s="7"/>
      <c r="AK687" s="7"/>
      <c r="AL687" s="7"/>
      <c r="AM687" s="7"/>
      <c r="AN687" s="7"/>
    </row>
    <row r="688" ht="12.0" customHeight="1">
      <c r="AF688" s="7"/>
      <c r="AG688" s="7"/>
      <c r="AH688" s="7"/>
      <c r="AI688" s="7"/>
      <c r="AJ688" s="7"/>
      <c r="AK688" s="7"/>
      <c r="AL688" s="7"/>
      <c r="AM688" s="7"/>
      <c r="AN688" s="7"/>
    </row>
    <row r="689" ht="12.0" customHeight="1">
      <c r="AF689" s="7"/>
      <c r="AG689" s="7"/>
      <c r="AH689" s="7"/>
      <c r="AI689" s="7"/>
      <c r="AJ689" s="7"/>
      <c r="AK689" s="7"/>
      <c r="AL689" s="7"/>
      <c r="AM689" s="7"/>
      <c r="AN689" s="7"/>
    </row>
    <row r="690" ht="12.0" customHeight="1">
      <c r="AF690" s="7"/>
      <c r="AG690" s="7"/>
      <c r="AH690" s="7"/>
      <c r="AI690" s="7"/>
      <c r="AJ690" s="7"/>
      <c r="AK690" s="7"/>
      <c r="AL690" s="7"/>
      <c r="AM690" s="7"/>
      <c r="AN690" s="7"/>
    </row>
    <row r="691" ht="12.0" customHeight="1">
      <c r="AF691" s="7"/>
      <c r="AG691" s="7"/>
      <c r="AH691" s="7"/>
      <c r="AI691" s="7"/>
      <c r="AJ691" s="7"/>
      <c r="AK691" s="7"/>
      <c r="AL691" s="7"/>
      <c r="AM691" s="7"/>
      <c r="AN691" s="7"/>
    </row>
    <row r="692" ht="12.0" customHeight="1">
      <c r="AF692" s="7"/>
      <c r="AG692" s="7"/>
      <c r="AH692" s="7"/>
      <c r="AI692" s="7"/>
      <c r="AJ692" s="7"/>
      <c r="AK692" s="7"/>
      <c r="AL692" s="7"/>
      <c r="AM692" s="7"/>
      <c r="AN692" s="7"/>
    </row>
    <row r="693" ht="12.0" customHeight="1">
      <c r="AF693" s="7"/>
      <c r="AG693" s="7"/>
      <c r="AH693" s="7"/>
      <c r="AI693" s="7"/>
      <c r="AJ693" s="7"/>
      <c r="AK693" s="7"/>
      <c r="AL693" s="7"/>
      <c r="AM693" s="7"/>
      <c r="AN693" s="7"/>
    </row>
    <row r="694" ht="12.0" customHeight="1">
      <c r="AF694" s="7"/>
      <c r="AG694" s="7"/>
      <c r="AH694" s="7"/>
      <c r="AI694" s="7"/>
      <c r="AJ694" s="7"/>
      <c r="AK694" s="7"/>
      <c r="AL694" s="7"/>
      <c r="AM694" s="7"/>
      <c r="AN694" s="7"/>
    </row>
    <row r="695" ht="12.0" customHeight="1">
      <c r="AF695" s="7"/>
      <c r="AG695" s="7"/>
      <c r="AH695" s="7"/>
      <c r="AI695" s="7"/>
      <c r="AJ695" s="7"/>
      <c r="AK695" s="7"/>
      <c r="AL695" s="7"/>
      <c r="AM695" s="7"/>
      <c r="AN695" s="7"/>
    </row>
    <row r="696" ht="12.0" customHeight="1">
      <c r="AF696" s="7"/>
      <c r="AG696" s="7"/>
      <c r="AH696" s="7"/>
      <c r="AI696" s="7"/>
      <c r="AJ696" s="7"/>
      <c r="AK696" s="7"/>
      <c r="AL696" s="7"/>
      <c r="AM696" s="7"/>
      <c r="AN696" s="7"/>
    </row>
    <row r="697" ht="12.0" customHeight="1">
      <c r="AF697" s="7"/>
      <c r="AG697" s="7"/>
      <c r="AH697" s="7"/>
      <c r="AI697" s="7"/>
      <c r="AJ697" s="7"/>
      <c r="AK697" s="7"/>
      <c r="AL697" s="7"/>
      <c r="AM697" s="7"/>
      <c r="AN697" s="7"/>
    </row>
    <row r="698" ht="12.0" customHeight="1">
      <c r="AF698" s="7"/>
      <c r="AG698" s="7"/>
      <c r="AH698" s="7"/>
      <c r="AI698" s="7"/>
      <c r="AJ698" s="7"/>
      <c r="AK698" s="7"/>
      <c r="AL698" s="7"/>
      <c r="AM698" s="7"/>
      <c r="AN698" s="7"/>
    </row>
    <row r="699" ht="12.0" customHeight="1">
      <c r="AF699" s="7"/>
      <c r="AG699" s="7"/>
      <c r="AH699" s="7"/>
      <c r="AI699" s="7"/>
      <c r="AJ699" s="7"/>
      <c r="AK699" s="7"/>
      <c r="AL699" s="7"/>
      <c r="AM699" s="7"/>
      <c r="AN699" s="7"/>
    </row>
    <row r="700" ht="12.0" customHeight="1">
      <c r="AF700" s="7"/>
      <c r="AG700" s="7"/>
      <c r="AH700" s="7"/>
      <c r="AI700" s="7"/>
      <c r="AJ700" s="7"/>
      <c r="AK700" s="7"/>
      <c r="AL700" s="7"/>
      <c r="AM700" s="7"/>
      <c r="AN700" s="7"/>
    </row>
    <row r="701" ht="12.0" customHeight="1">
      <c r="AF701" s="7"/>
      <c r="AG701" s="7"/>
      <c r="AH701" s="7"/>
      <c r="AI701" s="7"/>
      <c r="AJ701" s="7"/>
      <c r="AK701" s="7"/>
      <c r="AL701" s="7"/>
      <c r="AM701" s="7"/>
      <c r="AN701" s="7"/>
    </row>
    <row r="702" ht="12.0" customHeight="1">
      <c r="AF702" s="7"/>
      <c r="AG702" s="7"/>
      <c r="AH702" s="7"/>
      <c r="AI702" s="7"/>
      <c r="AJ702" s="7"/>
      <c r="AK702" s="7"/>
      <c r="AL702" s="7"/>
      <c r="AM702" s="7"/>
      <c r="AN702" s="7"/>
    </row>
    <row r="703" ht="12.0" customHeight="1">
      <c r="AF703" s="7"/>
      <c r="AG703" s="7"/>
      <c r="AH703" s="7"/>
      <c r="AI703" s="7"/>
      <c r="AJ703" s="7"/>
      <c r="AK703" s="7"/>
      <c r="AL703" s="7"/>
      <c r="AM703" s="7"/>
      <c r="AN703" s="7"/>
    </row>
    <row r="704" ht="12.0" customHeight="1">
      <c r="AF704" s="7"/>
      <c r="AG704" s="7"/>
      <c r="AH704" s="7"/>
      <c r="AI704" s="7"/>
      <c r="AJ704" s="7"/>
      <c r="AK704" s="7"/>
      <c r="AL704" s="7"/>
      <c r="AM704" s="7"/>
      <c r="AN704" s="7"/>
    </row>
    <row r="705" ht="12.0" customHeight="1">
      <c r="AF705" s="7"/>
      <c r="AG705" s="7"/>
      <c r="AH705" s="7"/>
      <c r="AI705" s="7"/>
      <c r="AJ705" s="7"/>
      <c r="AK705" s="7"/>
      <c r="AL705" s="7"/>
      <c r="AM705" s="7"/>
      <c r="AN705" s="7"/>
    </row>
    <row r="706" ht="12.0" customHeight="1">
      <c r="AF706" s="7"/>
      <c r="AG706" s="7"/>
      <c r="AH706" s="7"/>
      <c r="AI706" s="7"/>
      <c r="AJ706" s="7"/>
      <c r="AK706" s="7"/>
      <c r="AL706" s="7"/>
      <c r="AM706" s="7"/>
      <c r="AN706" s="7"/>
    </row>
    <row r="707" ht="12.0" customHeight="1">
      <c r="AF707" s="7"/>
      <c r="AG707" s="7"/>
      <c r="AH707" s="7"/>
      <c r="AI707" s="7"/>
      <c r="AJ707" s="7"/>
      <c r="AK707" s="7"/>
      <c r="AL707" s="7"/>
      <c r="AM707" s="7"/>
      <c r="AN707" s="7"/>
    </row>
    <row r="708" ht="12.0" customHeight="1">
      <c r="AF708" s="7"/>
      <c r="AG708" s="7"/>
      <c r="AH708" s="7"/>
      <c r="AI708" s="7"/>
      <c r="AJ708" s="7"/>
      <c r="AK708" s="7"/>
      <c r="AL708" s="7"/>
      <c r="AM708" s="7"/>
      <c r="AN708" s="7"/>
    </row>
    <row r="709" ht="12.0" customHeight="1">
      <c r="AF709" s="7"/>
      <c r="AG709" s="7"/>
      <c r="AH709" s="7"/>
      <c r="AI709" s="7"/>
      <c r="AJ709" s="7"/>
      <c r="AK709" s="7"/>
      <c r="AL709" s="7"/>
      <c r="AM709" s="7"/>
      <c r="AN709" s="7"/>
    </row>
    <row r="710" ht="12.0" customHeight="1">
      <c r="AF710" s="7"/>
      <c r="AG710" s="7"/>
      <c r="AH710" s="7"/>
      <c r="AI710" s="7"/>
      <c r="AJ710" s="7"/>
      <c r="AK710" s="7"/>
      <c r="AL710" s="7"/>
      <c r="AM710" s="7"/>
      <c r="AN710" s="7"/>
    </row>
    <row r="711" ht="12.0" customHeight="1">
      <c r="AF711" s="7"/>
      <c r="AG711" s="7"/>
      <c r="AH711" s="7"/>
      <c r="AI711" s="7"/>
      <c r="AJ711" s="7"/>
      <c r="AK711" s="7"/>
      <c r="AL711" s="7"/>
      <c r="AM711" s="7"/>
      <c r="AN711" s="7"/>
    </row>
    <row r="712" ht="12.0" customHeight="1">
      <c r="AF712" s="7"/>
      <c r="AG712" s="7"/>
      <c r="AH712" s="7"/>
      <c r="AI712" s="7"/>
      <c r="AJ712" s="7"/>
      <c r="AK712" s="7"/>
      <c r="AL712" s="7"/>
      <c r="AM712" s="7"/>
      <c r="AN712" s="7"/>
    </row>
    <row r="713" ht="12.0" customHeight="1">
      <c r="AF713" s="7"/>
      <c r="AG713" s="7"/>
      <c r="AH713" s="7"/>
      <c r="AI713" s="7"/>
      <c r="AJ713" s="7"/>
      <c r="AK713" s="7"/>
      <c r="AL713" s="7"/>
      <c r="AM713" s="7"/>
      <c r="AN713" s="7"/>
    </row>
    <row r="714" ht="12.0" customHeight="1">
      <c r="AF714" s="7"/>
      <c r="AG714" s="7"/>
      <c r="AH714" s="7"/>
      <c r="AI714" s="7"/>
      <c r="AJ714" s="7"/>
      <c r="AK714" s="7"/>
      <c r="AL714" s="7"/>
      <c r="AM714" s="7"/>
      <c r="AN714" s="7"/>
    </row>
    <row r="715" ht="12.0" customHeight="1">
      <c r="AF715" s="7"/>
      <c r="AG715" s="7"/>
      <c r="AH715" s="7"/>
      <c r="AI715" s="7"/>
      <c r="AJ715" s="7"/>
      <c r="AK715" s="7"/>
      <c r="AL715" s="7"/>
      <c r="AM715" s="7"/>
      <c r="AN715" s="7"/>
    </row>
    <row r="716" ht="12.0" customHeight="1">
      <c r="AF716" s="7"/>
      <c r="AG716" s="7"/>
      <c r="AH716" s="7"/>
      <c r="AI716" s="7"/>
      <c r="AJ716" s="7"/>
      <c r="AK716" s="7"/>
      <c r="AL716" s="7"/>
      <c r="AM716" s="7"/>
      <c r="AN716" s="7"/>
    </row>
    <row r="717" ht="12.0" customHeight="1">
      <c r="AF717" s="7"/>
      <c r="AG717" s="7"/>
      <c r="AH717" s="7"/>
      <c r="AI717" s="7"/>
      <c r="AJ717" s="7"/>
      <c r="AK717" s="7"/>
      <c r="AL717" s="7"/>
      <c r="AM717" s="7"/>
      <c r="AN717" s="7"/>
    </row>
    <row r="718" ht="12.0" customHeight="1">
      <c r="AF718" s="7"/>
      <c r="AG718" s="7"/>
      <c r="AH718" s="7"/>
      <c r="AI718" s="7"/>
      <c r="AJ718" s="7"/>
      <c r="AK718" s="7"/>
      <c r="AL718" s="7"/>
      <c r="AM718" s="7"/>
      <c r="AN718" s="7"/>
    </row>
    <row r="719" ht="12.0" customHeight="1">
      <c r="AF719" s="7"/>
      <c r="AG719" s="7"/>
      <c r="AH719" s="7"/>
      <c r="AI719" s="7"/>
      <c r="AJ719" s="7"/>
      <c r="AK719" s="7"/>
      <c r="AL719" s="7"/>
      <c r="AM719" s="7"/>
      <c r="AN719" s="7"/>
    </row>
    <row r="720" ht="12.0" customHeight="1">
      <c r="AF720" s="7"/>
      <c r="AG720" s="7"/>
      <c r="AH720" s="7"/>
      <c r="AI720" s="7"/>
      <c r="AJ720" s="7"/>
      <c r="AK720" s="7"/>
      <c r="AL720" s="7"/>
      <c r="AM720" s="7"/>
      <c r="AN720" s="7"/>
    </row>
    <row r="721" ht="12.0" customHeight="1">
      <c r="AF721" s="7"/>
      <c r="AG721" s="7"/>
      <c r="AH721" s="7"/>
      <c r="AI721" s="7"/>
      <c r="AJ721" s="7"/>
      <c r="AK721" s="7"/>
      <c r="AL721" s="7"/>
      <c r="AM721" s="7"/>
      <c r="AN721" s="7"/>
    </row>
    <row r="722" ht="12.0" customHeight="1">
      <c r="AF722" s="7"/>
      <c r="AG722" s="7"/>
      <c r="AH722" s="7"/>
      <c r="AI722" s="7"/>
      <c r="AJ722" s="7"/>
      <c r="AK722" s="7"/>
      <c r="AL722" s="7"/>
      <c r="AM722" s="7"/>
      <c r="AN722" s="7"/>
    </row>
    <row r="723" ht="12.0" customHeight="1">
      <c r="AF723" s="7"/>
      <c r="AG723" s="7"/>
      <c r="AH723" s="7"/>
      <c r="AI723" s="7"/>
      <c r="AJ723" s="7"/>
      <c r="AK723" s="7"/>
      <c r="AL723" s="7"/>
      <c r="AM723" s="7"/>
      <c r="AN723" s="7"/>
    </row>
    <row r="724" ht="12.0" customHeight="1">
      <c r="AF724" s="7"/>
      <c r="AG724" s="7"/>
      <c r="AH724" s="7"/>
      <c r="AI724" s="7"/>
      <c r="AJ724" s="7"/>
      <c r="AK724" s="7"/>
      <c r="AL724" s="7"/>
      <c r="AM724" s="7"/>
      <c r="AN724" s="7"/>
    </row>
    <row r="725" ht="12.0" customHeight="1">
      <c r="AF725" s="7"/>
      <c r="AG725" s="7"/>
      <c r="AH725" s="7"/>
      <c r="AI725" s="7"/>
      <c r="AJ725" s="7"/>
      <c r="AK725" s="7"/>
      <c r="AL725" s="7"/>
      <c r="AM725" s="7"/>
      <c r="AN725" s="7"/>
    </row>
    <row r="726" ht="12.0" customHeight="1">
      <c r="AF726" s="7"/>
      <c r="AG726" s="7"/>
      <c r="AH726" s="7"/>
      <c r="AI726" s="7"/>
      <c r="AJ726" s="7"/>
      <c r="AK726" s="7"/>
      <c r="AL726" s="7"/>
      <c r="AM726" s="7"/>
      <c r="AN726" s="7"/>
    </row>
    <row r="727" ht="12.0" customHeight="1">
      <c r="AF727" s="7"/>
      <c r="AG727" s="7"/>
      <c r="AH727" s="7"/>
      <c r="AI727" s="7"/>
      <c r="AJ727" s="7"/>
      <c r="AK727" s="7"/>
      <c r="AL727" s="7"/>
      <c r="AM727" s="7"/>
      <c r="AN727" s="7"/>
    </row>
    <row r="728" ht="12.0" customHeight="1">
      <c r="AF728" s="7"/>
      <c r="AG728" s="7"/>
      <c r="AH728" s="7"/>
      <c r="AI728" s="7"/>
      <c r="AJ728" s="7"/>
      <c r="AK728" s="7"/>
      <c r="AL728" s="7"/>
      <c r="AM728" s="7"/>
      <c r="AN728" s="7"/>
    </row>
    <row r="729" ht="12.0" customHeight="1">
      <c r="AF729" s="7"/>
      <c r="AG729" s="7"/>
      <c r="AH729" s="7"/>
      <c r="AI729" s="7"/>
      <c r="AJ729" s="7"/>
      <c r="AK729" s="7"/>
      <c r="AL729" s="7"/>
      <c r="AM729" s="7"/>
      <c r="AN729" s="7"/>
    </row>
    <row r="730" ht="12.0" customHeight="1">
      <c r="AF730" s="7"/>
      <c r="AG730" s="7"/>
      <c r="AH730" s="7"/>
      <c r="AI730" s="7"/>
      <c r="AJ730" s="7"/>
      <c r="AK730" s="7"/>
      <c r="AL730" s="7"/>
      <c r="AM730" s="7"/>
      <c r="AN730" s="7"/>
    </row>
    <row r="731" ht="12.0" customHeight="1">
      <c r="AF731" s="7"/>
      <c r="AG731" s="7"/>
      <c r="AH731" s="7"/>
      <c r="AI731" s="7"/>
      <c r="AJ731" s="7"/>
      <c r="AK731" s="7"/>
      <c r="AL731" s="7"/>
      <c r="AM731" s="7"/>
      <c r="AN731" s="7"/>
    </row>
    <row r="732" ht="12.0" customHeight="1">
      <c r="AF732" s="7"/>
      <c r="AG732" s="7"/>
      <c r="AH732" s="7"/>
      <c r="AI732" s="7"/>
      <c r="AJ732" s="7"/>
      <c r="AK732" s="7"/>
      <c r="AL732" s="7"/>
      <c r="AM732" s="7"/>
      <c r="AN732" s="7"/>
    </row>
    <row r="733" ht="12.0" customHeight="1">
      <c r="AF733" s="7"/>
      <c r="AG733" s="7"/>
      <c r="AH733" s="7"/>
      <c r="AI733" s="7"/>
      <c r="AJ733" s="7"/>
      <c r="AK733" s="7"/>
      <c r="AL733" s="7"/>
      <c r="AM733" s="7"/>
      <c r="AN733" s="7"/>
    </row>
    <row r="734" ht="12.0" customHeight="1">
      <c r="AF734" s="7"/>
      <c r="AG734" s="7"/>
      <c r="AH734" s="7"/>
      <c r="AI734" s="7"/>
      <c r="AJ734" s="7"/>
      <c r="AK734" s="7"/>
      <c r="AL734" s="7"/>
      <c r="AM734" s="7"/>
      <c r="AN734" s="7"/>
    </row>
    <row r="735" ht="12.0" customHeight="1">
      <c r="AF735" s="7"/>
      <c r="AG735" s="7"/>
      <c r="AH735" s="7"/>
      <c r="AI735" s="7"/>
      <c r="AJ735" s="7"/>
      <c r="AK735" s="7"/>
      <c r="AL735" s="7"/>
      <c r="AM735" s="7"/>
      <c r="AN735" s="7"/>
    </row>
    <row r="736" ht="12.0" customHeight="1">
      <c r="AF736" s="7"/>
      <c r="AG736" s="7"/>
      <c r="AH736" s="7"/>
      <c r="AI736" s="7"/>
      <c r="AJ736" s="7"/>
      <c r="AK736" s="7"/>
      <c r="AL736" s="7"/>
      <c r="AM736" s="7"/>
      <c r="AN736" s="7"/>
    </row>
    <row r="737" ht="12.0" customHeight="1">
      <c r="AF737" s="7"/>
      <c r="AG737" s="7"/>
      <c r="AH737" s="7"/>
      <c r="AI737" s="7"/>
      <c r="AJ737" s="7"/>
      <c r="AK737" s="7"/>
      <c r="AL737" s="7"/>
      <c r="AM737" s="7"/>
      <c r="AN737" s="7"/>
    </row>
    <row r="738" ht="12.0" customHeight="1">
      <c r="AF738" s="7"/>
      <c r="AG738" s="7"/>
      <c r="AH738" s="7"/>
      <c r="AI738" s="7"/>
      <c r="AJ738" s="7"/>
      <c r="AK738" s="7"/>
      <c r="AL738" s="7"/>
      <c r="AM738" s="7"/>
      <c r="AN738" s="7"/>
    </row>
    <row r="739" ht="12.0" customHeight="1">
      <c r="AF739" s="7"/>
      <c r="AG739" s="7"/>
      <c r="AH739" s="7"/>
      <c r="AI739" s="7"/>
      <c r="AJ739" s="7"/>
      <c r="AK739" s="7"/>
      <c r="AL739" s="7"/>
      <c r="AM739" s="7"/>
      <c r="AN739" s="7"/>
    </row>
    <row r="740" ht="12.0" customHeight="1">
      <c r="AF740" s="7"/>
      <c r="AG740" s="7"/>
      <c r="AH740" s="7"/>
      <c r="AI740" s="7"/>
      <c r="AJ740" s="7"/>
      <c r="AK740" s="7"/>
      <c r="AL740" s="7"/>
      <c r="AM740" s="7"/>
      <c r="AN740" s="7"/>
    </row>
    <row r="741" ht="12.0" customHeight="1">
      <c r="AF741" s="7"/>
      <c r="AG741" s="7"/>
      <c r="AH741" s="7"/>
      <c r="AI741" s="7"/>
      <c r="AJ741" s="7"/>
      <c r="AK741" s="7"/>
      <c r="AL741" s="7"/>
      <c r="AM741" s="7"/>
      <c r="AN741" s="7"/>
    </row>
    <row r="742" ht="12.0" customHeight="1">
      <c r="AF742" s="7"/>
      <c r="AG742" s="7"/>
      <c r="AH742" s="7"/>
      <c r="AI742" s="7"/>
      <c r="AJ742" s="7"/>
      <c r="AK742" s="7"/>
      <c r="AL742" s="7"/>
      <c r="AM742" s="7"/>
      <c r="AN742" s="7"/>
    </row>
    <row r="743" ht="12.0" customHeight="1">
      <c r="AF743" s="7"/>
      <c r="AG743" s="7"/>
      <c r="AH743" s="7"/>
      <c r="AI743" s="7"/>
      <c r="AJ743" s="7"/>
      <c r="AK743" s="7"/>
      <c r="AL743" s="7"/>
      <c r="AM743" s="7"/>
      <c r="AN743" s="7"/>
    </row>
    <row r="744" ht="12.0" customHeight="1">
      <c r="AF744" s="7"/>
      <c r="AG744" s="7"/>
      <c r="AH744" s="7"/>
      <c r="AI744" s="7"/>
      <c r="AJ744" s="7"/>
      <c r="AK744" s="7"/>
      <c r="AL744" s="7"/>
      <c r="AM744" s="7"/>
      <c r="AN744" s="7"/>
    </row>
    <row r="745" ht="12.0" customHeight="1">
      <c r="AF745" s="7"/>
      <c r="AG745" s="7"/>
      <c r="AH745" s="7"/>
      <c r="AI745" s="7"/>
      <c r="AJ745" s="7"/>
      <c r="AK745" s="7"/>
      <c r="AL745" s="7"/>
      <c r="AM745" s="7"/>
      <c r="AN745" s="7"/>
    </row>
    <row r="746" ht="12.0" customHeight="1">
      <c r="AF746" s="7"/>
      <c r="AG746" s="7"/>
      <c r="AH746" s="7"/>
      <c r="AI746" s="7"/>
      <c r="AJ746" s="7"/>
      <c r="AK746" s="7"/>
      <c r="AL746" s="7"/>
      <c r="AM746" s="7"/>
      <c r="AN746" s="7"/>
    </row>
    <row r="747" ht="12.0" customHeight="1">
      <c r="AF747" s="7"/>
      <c r="AG747" s="7"/>
      <c r="AH747" s="7"/>
      <c r="AI747" s="7"/>
      <c r="AJ747" s="7"/>
      <c r="AK747" s="7"/>
      <c r="AL747" s="7"/>
      <c r="AM747" s="7"/>
      <c r="AN747" s="7"/>
    </row>
    <row r="748" ht="12.0" customHeight="1">
      <c r="AF748" s="7"/>
      <c r="AG748" s="7"/>
      <c r="AH748" s="7"/>
      <c r="AI748" s="7"/>
      <c r="AJ748" s="7"/>
      <c r="AK748" s="7"/>
      <c r="AL748" s="7"/>
      <c r="AM748" s="7"/>
      <c r="AN748" s="7"/>
    </row>
    <row r="749" ht="12.0" customHeight="1">
      <c r="AF749" s="7"/>
      <c r="AG749" s="7"/>
      <c r="AH749" s="7"/>
      <c r="AI749" s="7"/>
      <c r="AJ749" s="7"/>
      <c r="AK749" s="7"/>
      <c r="AL749" s="7"/>
      <c r="AM749" s="7"/>
      <c r="AN749" s="7"/>
    </row>
    <row r="750" ht="12.0" customHeight="1">
      <c r="AF750" s="7"/>
      <c r="AG750" s="7"/>
      <c r="AH750" s="7"/>
      <c r="AI750" s="7"/>
      <c r="AJ750" s="7"/>
      <c r="AK750" s="7"/>
      <c r="AL750" s="7"/>
      <c r="AM750" s="7"/>
      <c r="AN750" s="7"/>
    </row>
    <row r="751" ht="12.0" customHeight="1">
      <c r="AF751" s="7"/>
      <c r="AG751" s="7"/>
      <c r="AH751" s="7"/>
      <c r="AI751" s="7"/>
      <c r="AJ751" s="7"/>
      <c r="AK751" s="7"/>
      <c r="AL751" s="7"/>
      <c r="AM751" s="7"/>
      <c r="AN751" s="7"/>
    </row>
    <row r="752" ht="12.0" customHeight="1">
      <c r="AF752" s="7"/>
      <c r="AG752" s="7"/>
      <c r="AH752" s="7"/>
      <c r="AI752" s="7"/>
      <c r="AJ752" s="7"/>
      <c r="AK752" s="7"/>
      <c r="AL752" s="7"/>
      <c r="AM752" s="7"/>
      <c r="AN752" s="7"/>
    </row>
    <row r="753" ht="12.0" customHeight="1">
      <c r="AF753" s="7"/>
      <c r="AG753" s="7"/>
      <c r="AH753" s="7"/>
      <c r="AI753" s="7"/>
      <c r="AJ753" s="7"/>
      <c r="AK753" s="7"/>
      <c r="AL753" s="7"/>
      <c r="AM753" s="7"/>
      <c r="AN753" s="7"/>
    </row>
    <row r="754" ht="12.0" customHeight="1">
      <c r="AF754" s="7"/>
      <c r="AG754" s="7"/>
      <c r="AH754" s="7"/>
      <c r="AI754" s="7"/>
      <c r="AJ754" s="7"/>
      <c r="AK754" s="7"/>
      <c r="AL754" s="7"/>
      <c r="AM754" s="7"/>
      <c r="AN754" s="7"/>
    </row>
    <row r="755" ht="12.0" customHeight="1">
      <c r="AF755" s="7"/>
      <c r="AG755" s="7"/>
      <c r="AH755" s="7"/>
      <c r="AI755" s="7"/>
      <c r="AJ755" s="7"/>
      <c r="AK755" s="7"/>
      <c r="AL755" s="7"/>
      <c r="AM755" s="7"/>
      <c r="AN755" s="7"/>
    </row>
    <row r="756" ht="12.0" customHeight="1">
      <c r="AF756" s="7"/>
      <c r="AG756" s="7"/>
      <c r="AH756" s="7"/>
      <c r="AI756" s="7"/>
      <c r="AJ756" s="7"/>
      <c r="AK756" s="7"/>
      <c r="AL756" s="7"/>
      <c r="AM756" s="7"/>
      <c r="AN756" s="7"/>
    </row>
    <row r="757" ht="12.0" customHeight="1">
      <c r="AF757" s="7"/>
      <c r="AG757" s="7"/>
      <c r="AH757" s="7"/>
      <c r="AI757" s="7"/>
      <c r="AJ757" s="7"/>
      <c r="AK757" s="7"/>
      <c r="AL757" s="7"/>
      <c r="AM757" s="7"/>
      <c r="AN757" s="7"/>
    </row>
    <row r="758" ht="12.0" customHeight="1">
      <c r="AF758" s="7"/>
      <c r="AG758" s="7"/>
      <c r="AH758" s="7"/>
      <c r="AI758" s="7"/>
      <c r="AJ758" s="7"/>
      <c r="AK758" s="7"/>
      <c r="AL758" s="7"/>
      <c r="AM758" s="7"/>
      <c r="AN758" s="7"/>
    </row>
    <row r="759" ht="12.0" customHeight="1">
      <c r="AF759" s="7"/>
      <c r="AG759" s="7"/>
      <c r="AH759" s="7"/>
      <c r="AI759" s="7"/>
      <c r="AJ759" s="7"/>
      <c r="AK759" s="7"/>
      <c r="AL759" s="7"/>
      <c r="AM759" s="7"/>
      <c r="AN759" s="7"/>
    </row>
    <row r="760" ht="12.0" customHeight="1">
      <c r="AF760" s="7"/>
      <c r="AG760" s="7"/>
      <c r="AH760" s="7"/>
      <c r="AI760" s="7"/>
      <c r="AJ760" s="7"/>
      <c r="AK760" s="7"/>
      <c r="AL760" s="7"/>
      <c r="AM760" s="7"/>
      <c r="AN760" s="7"/>
    </row>
    <row r="761" ht="12.0" customHeight="1">
      <c r="AF761" s="7"/>
      <c r="AG761" s="7"/>
      <c r="AH761" s="7"/>
      <c r="AI761" s="7"/>
      <c r="AJ761" s="7"/>
      <c r="AK761" s="7"/>
      <c r="AL761" s="7"/>
      <c r="AM761" s="7"/>
      <c r="AN761" s="7"/>
    </row>
    <row r="762" ht="12.0" customHeight="1">
      <c r="AF762" s="7"/>
      <c r="AG762" s="7"/>
      <c r="AH762" s="7"/>
      <c r="AI762" s="7"/>
      <c r="AJ762" s="7"/>
      <c r="AK762" s="7"/>
      <c r="AL762" s="7"/>
      <c r="AM762" s="7"/>
      <c r="AN762" s="7"/>
    </row>
    <row r="763" ht="12.0" customHeight="1">
      <c r="AF763" s="7"/>
      <c r="AG763" s="7"/>
      <c r="AH763" s="7"/>
      <c r="AI763" s="7"/>
      <c r="AJ763" s="7"/>
      <c r="AK763" s="7"/>
      <c r="AL763" s="7"/>
      <c r="AM763" s="7"/>
      <c r="AN763" s="7"/>
    </row>
    <row r="764" ht="12.0" customHeight="1">
      <c r="AF764" s="7"/>
      <c r="AG764" s="7"/>
      <c r="AH764" s="7"/>
      <c r="AI764" s="7"/>
      <c r="AJ764" s="7"/>
      <c r="AK764" s="7"/>
      <c r="AL764" s="7"/>
      <c r="AM764" s="7"/>
      <c r="AN764" s="7"/>
    </row>
    <row r="765" ht="12.0" customHeight="1">
      <c r="AF765" s="7"/>
      <c r="AG765" s="7"/>
      <c r="AH765" s="7"/>
      <c r="AI765" s="7"/>
      <c r="AJ765" s="7"/>
      <c r="AK765" s="7"/>
      <c r="AL765" s="7"/>
      <c r="AM765" s="7"/>
      <c r="AN765" s="7"/>
    </row>
    <row r="766" ht="12.0" customHeight="1">
      <c r="AF766" s="7"/>
      <c r="AG766" s="7"/>
      <c r="AH766" s="7"/>
      <c r="AI766" s="7"/>
      <c r="AJ766" s="7"/>
      <c r="AK766" s="7"/>
      <c r="AL766" s="7"/>
      <c r="AM766" s="7"/>
      <c r="AN766" s="7"/>
    </row>
    <row r="767" ht="12.0" customHeight="1">
      <c r="AF767" s="7"/>
      <c r="AG767" s="7"/>
      <c r="AH767" s="7"/>
      <c r="AI767" s="7"/>
      <c r="AJ767" s="7"/>
      <c r="AK767" s="7"/>
      <c r="AL767" s="7"/>
      <c r="AM767" s="7"/>
      <c r="AN767" s="7"/>
    </row>
    <row r="768" ht="12.0" customHeight="1">
      <c r="AF768" s="7"/>
      <c r="AG768" s="7"/>
      <c r="AH768" s="7"/>
      <c r="AI768" s="7"/>
      <c r="AJ768" s="7"/>
      <c r="AK768" s="7"/>
      <c r="AL768" s="7"/>
      <c r="AM768" s="7"/>
      <c r="AN768" s="7"/>
    </row>
    <row r="769" ht="12.0" customHeight="1">
      <c r="AF769" s="7"/>
      <c r="AG769" s="7"/>
      <c r="AH769" s="7"/>
      <c r="AI769" s="7"/>
      <c r="AJ769" s="7"/>
      <c r="AK769" s="7"/>
      <c r="AL769" s="7"/>
      <c r="AM769" s="7"/>
      <c r="AN769" s="7"/>
    </row>
    <row r="770" ht="12.0" customHeight="1">
      <c r="AF770" s="7"/>
      <c r="AG770" s="7"/>
      <c r="AH770" s="7"/>
      <c r="AI770" s="7"/>
      <c r="AJ770" s="7"/>
      <c r="AK770" s="7"/>
      <c r="AL770" s="7"/>
      <c r="AM770" s="7"/>
      <c r="AN770" s="7"/>
    </row>
    <row r="771" ht="12.0" customHeight="1">
      <c r="AF771" s="7"/>
      <c r="AG771" s="7"/>
      <c r="AH771" s="7"/>
      <c r="AI771" s="7"/>
      <c r="AJ771" s="7"/>
      <c r="AK771" s="7"/>
      <c r="AL771" s="7"/>
      <c r="AM771" s="7"/>
      <c r="AN771" s="7"/>
    </row>
    <row r="772" ht="12.0" customHeight="1">
      <c r="AF772" s="7"/>
      <c r="AG772" s="7"/>
      <c r="AH772" s="7"/>
      <c r="AI772" s="7"/>
      <c r="AJ772" s="7"/>
      <c r="AK772" s="7"/>
      <c r="AL772" s="7"/>
      <c r="AM772" s="7"/>
      <c r="AN772" s="7"/>
    </row>
    <row r="773" ht="12.0" customHeight="1">
      <c r="AF773" s="7"/>
      <c r="AG773" s="7"/>
      <c r="AH773" s="7"/>
      <c r="AI773" s="7"/>
      <c r="AJ773" s="7"/>
      <c r="AK773" s="7"/>
      <c r="AL773" s="7"/>
      <c r="AM773" s="7"/>
      <c r="AN773" s="7"/>
    </row>
    <row r="774" ht="12.0" customHeight="1">
      <c r="AF774" s="7"/>
      <c r="AG774" s="7"/>
      <c r="AH774" s="7"/>
      <c r="AI774" s="7"/>
      <c r="AJ774" s="7"/>
      <c r="AK774" s="7"/>
      <c r="AL774" s="7"/>
      <c r="AM774" s="7"/>
      <c r="AN774" s="7"/>
    </row>
    <row r="775" ht="12.0" customHeight="1">
      <c r="AF775" s="7"/>
      <c r="AG775" s="7"/>
      <c r="AH775" s="7"/>
      <c r="AI775" s="7"/>
      <c r="AJ775" s="7"/>
      <c r="AK775" s="7"/>
      <c r="AL775" s="7"/>
      <c r="AM775" s="7"/>
      <c r="AN775" s="7"/>
    </row>
    <row r="776" ht="12.0" customHeight="1">
      <c r="AF776" s="7"/>
      <c r="AG776" s="7"/>
      <c r="AH776" s="7"/>
      <c r="AI776" s="7"/>
      <c r="AJ776" s="7"/>
      <c r="AK776" s="7"/>
      <c r="AL776" s="7"/>
      <c r="AM776" s="7"/>
      <c r="AN776" s="7"/>
    </row>
    <row r="777" ht="12.0" customHeight="1">
      <c r="AF777" s="7"/>
      <c r="AG777" s="7"/>
      <c r="AH777" s="7"/>
      <c r="AI777" s="7"/>
      <c r="AJ777" s="7"/>
      <c r="AK777" s="7"/>
      <c r="AL777" s="7"/>
      <c r="AM777" s="7"/>
      <c r="AN777" s="7"/>
    </row>
    <row r="778" ht="12.0" customHeight="1">
      <c r="AF778" s="7"/>
      <c r="AG778" s="7"/>
      <c r="AH778" s="7"/>
      <c r="AI778" s="7"/>
      <c r="AJ778" s="7"/>
      <c r="AK778" s="7"/>
      <c r="AL778" s="7"/>
      <c r="AM778" s="7"/>
      <c r="AN778" s="7"/>
    </row>
    <row r="779" ht="12.0" customHeight="1">
      <c r="AF779" s="7"/>
      <c r="AG779" s="7"/>
      <c r="AH779" s="7"/>
      <c r="AI779" s="7"/>
      <c r="AJ779" s="7"/>
      <c r="AK779" s="7"/>
      <c r="AL779" s="7"/>
      <c r="AM779" s="7"/>
      <c r="AN779" s="7"/>
    </row>
    <row r="780" ht="12.0" customHeight="1">
      <c r="AF780" s="7"/>
      <c r="AG780" s="7"/>
      <c r="AH780" s="7"/>
      <c r="AI780" s="7"/>
      <c r="AJ780" s="7"/>
      <c r="AK780" s="7"/>
      <c r="AL780" s="7"/>
      <c r="AM780" s="7"/>
      <c r="AN780" s="7"/>
    </row>
    <row r="781" ht="12.0" customHeight="1">
      <c r="AF781" s="7"/>
      <c r="AG781" s="7"/>
      <c r="AH781" s="7"/>
      <c r="AI781" s="7"/>
      <c r="AJ781" s="7"/>
      <c r="AK781" s="7"/>
      <c r="AL781" s="7"/>
      <c r="AM781" s="7"/>
      <c r="AN781" s="7"/>
    </row>
    <row r="782" ht="12.0" customHeight="1">
      <c r="AF782" s="7"/>
      <c r="AG782" s="7"/>
      <c r="AH782" s="7"/>
      <c r="AI782" s="7"/>
      <c r="AJ782" s="7"/>
      <c r="AK782" s="7"/>
      <c r="AL782" s="7"/>
      <c r="AM782" s="7"/>
      <c r="AN782" s="7"/>
    </row>
    <row r="783" ht="12.0" customHeight="1">
      <c r="AF783" s="7"/>
      <c r="AG783" s="7"/>
      <c r="AH783" s="7"/>
      <c r="AI783" s="7"/>
      <c r="AJ783" s="7"/>
      <c r="AK783" s="7"/>
      <c r="AL783" s="7"/>
      <c r="AM783" s="7"/>
      <c r="AN783" s="7"/>
    </row>
    <row r="784" ht="12.0" customHeight="1">
      <c r="AF784" s="7"/>
      <c r="AG784" s="7"/>
      <c r="AH784" s="7"/>
      <c r="AI784" s="7"/>
      <c r="AJ784" s="7"/>
      <c r="AK784" s="7"/>
      <c r="AL784" s="7"/>
      <c r="AM784" s="7"/>
      <c r="AN784" s="7"/>
    </row>
    <row r="785" ht="12.0" customHeight="1">
      <c r="AF785" s="7"/>
      <c r="AG785" s="7"/>
      <c r="AH785" s="7"/>
      <c r="AI785" s="7"/>
      <c r="AJ785" s="7"/>
      <c r="AK785" s="7"/>
      <c r="AL785" s="7"/>
      <c r="AM785" s="7"/>
      <c r="AN785" s="7"/>
    </row>
    <row r="786" ht="12.0" customHeight="1">
      <c r="AF786" s="7"/>
      <c r="AG786" s="7"/>
      <c r="AH786" s="7"/>
      <c r="AI786" s="7"/>
      <c r="AJ786" s="7"/>
      <c r="AK786" s="7"/>
      <c r="AL786" s="7"/>
      <c r="AM786" s="7"/>
      <c r="AN786" s="7"/>
    </row>
    <row r="787" ht="12.0" customHeight="1">
      <c r="AF787" s="7"/>
      <c r="AG787" s="7"/>
      <c r="AH787" s="7"/>
      <c r="AI787" s="7"/>
      <c r="AJ787" s="7"/>
      <c r="AK787" s="7"/>
      <c r="AL787" s="7"/>
      <c r="AM787" s="7"/>
      <c r="AN787" s="7"/>
    </row>
    <row r="788" ht="12.0" customHeight="1">
      <c r="AF788" s="7"/>
      <c r="AG788" s="7"/>
      <c r="AH788" s="7"/>
      <c r="AI788" s="7"/>
      <c r="AJ788" s="7"/>
      <c r="AK788" s="7"/>
      <c r="AL788" s="7"/>
      <c r="AM788" s="7"/>
      <c r="AN788" s="7"/>
    </row>
    <row r="789" ht="12.0" customHeight="1">
      <c r="AF789" s="7"/>
      <c r="AG789" s="7"/>
      <c r="AH789" s="7"/>
      <c r="AI789" s="7"/>
      <c r="AJ789" s="7"/>
      <c r="AK789" s="7"/>
      <c r="AL789" s="7"/>
      <c r="AM789" s="7"/>
      <c r="AN789" s="7"/>
    </row>
    <row r="790" ht="12.0" customHeight="1">
      <c r="AF790" s="7"/>
      <c r="AG790" s="7"/>
      <c r="AH790" s="7"/>
      <c r="AI790" s="7"/>
      <c r="AJ790" s="7"/>
      <c r="AK790" s="7"/>
      <c r="AL790" s="7"/>
      <c r="AM790" s="7"/>
      <c r="AN790" s="7"/>
    </row>
    <row r="791" ht="12.0" customHeight="1">
      <c r="AF791" s="7"/>
      <c r="AG791" s="7"/>
      <c r="AH791" s="7"/>
      <c r="AI791" s="7"/>
      <c r="AJ791" s="7"/>
      <c r="AK791" s="7"/>
      <c r="AL791" s="7"/>
      <c r="AM791" s="7"/>
      <c r="AN791" s="7"/>
    </row>
    <row r="792" ht="12.0" customHeight="1">
      <c r="AF792" s="7"/>
      <c r="AG792" s="7"/>
      <c r="AH792" s="7"/>
      <c r="AI792" s="7"/>
      <c r="AJ792" s="7"/>
      <c r="AK792" s="7"/>
      <c r="AL792" s="7"/>
      <c r="AM792" s="7"/>
      <c r="AN792" s="7"/>
    </row>
    <row r="793" ht="12.0" customHeight="1">
      <c r="AF793" s="7"/>
      <c r="AG793" s="7"/>
      <c r="AH793" s="7"/>
      <c r="AI793" s="7"/>
      <c r="AJ793" s="7"/>
      <c r="AK793" s="7"/>
      <c r="AL793" s="7"/>
      <c r="AM793" s="7"/>
      <c r="AN793" s="7"/>
    </row>
    <row r="794" ht="12.0" customHeight="1">
      <c r="AF794" s="7"/>
      <c r="AG794" s="7"/>
      <c r="AH794" s="7"/>
      <c r="AI794" s="7"/>
      <c r="AJ794" s="7"/>
      <c r="AK794" s="7"/>
      <c r="AL794" s="7"/>
      <c r="AM794" s="7"/>
      <c r="AN794" s="7"/>
    </row>
    <row r="795" ht="12.0" customHeight="1">
      <c r="AF795" s="7"/>
      <c r="AG795" s="7"/>
      <c r="AH795" s="7"/>
      <c r="AI795" s="7"/>
      <c r="AJ795" s="7"/>
      <c r="AK795" s="7"/>
      <c r="AL795" s="7"/>
      <c r="AM795" s="7"/>
      <c r="AN795" s="7"/>
    </row>
    <row r="796" ht="12.0" customHeight="1">
      <c r="AF796" s="7"/>
      <c r="AG796" s="7"/>
      <c r="AH796" s="7"/>
      <c r="AI796" s="7"/>
      <c r="AJ796" s="7"/>
      <c r="AK796" s="7"/>
      <c r="AL796" s="7"/>
      <c r="AM796" s="7"/>
      <c r="AN796" s="7"/>
    </row>
    <row r="797" ht="12.0" customHeight="1">
      <c r="AF797" s="7"/>
      <c r="AG797" s="7"/>
      <c r="AH797" s="7"/>
      <c r="AI797" s="7"/>
      <c r="AJ797" s="7"/>
      <c r="AK797" s="7"/>
      <c r="AL797" s="7"/>
      <c r="AM797" s="7"/>
      <c r="AN797" s="7"/>
    </row>
    <row r="798" ht="12.0" customHeight="1">
      <c r="AF798" s="7"/>
      <c r="AG798" s="7"/>
      <c r="AH798" s="7"/>
      <c r="AI798" s="7"/>
      <c r="AJ798" s="7"/>
      <c r="AK798" s="7"/>
      <c r="AL798" s="7"/>
      <c r="AM798" s="7"/>
      <c r="AN798" s="7"/>
    </row>
    <row r="799" ht="12.0" customHeight="1">
      <c r="AF799" s="7"/>
      <c r="AG799" s="7"/>
      <c r="AH799" s="7"/>
      <c r="AI799" s="7"/>
      <c r="AJ799" s="7"/>
      <c r="AK799" s="7"/>
      <c r="AL799" s="7"/>
      <c r="AM799" s="7"/>
      <c r="AN799" s="7"/>
    </row>
    <row r="800" ht="12.0" customHeight="1">
      <c r="AF800" s="7"/>
      <c r="AG800" s="7"/>
      <c r="AH800" s="7"/>
      <c r="AI800" s="7"/>
      <c r="AJ800" s="7"/>
      <c r="AK800" s="7"/>
      <c r="AL800" s="7"/>
      <c r="AM800" s="7"/>
      <c r="AN800" s="7"/>
    </row>
    <row r="801" ht="12.0" customHeight="1">
      <c r="AF801" s="7"/>
      <c r="AG801" s="7"/>
      <c r="AH801" s="7"/>
      <c r="AI801" s="7"/>
      <c r="AJ801" s="7"/>
      <c r="AK801" s="7"/>
      <c r="AL801" s="7"/>
      <c r="AM801" s="7"/>
      <c r="AN801" s="7"/>
    </row>
    <row r="802" ht="12.0" customHeight="1">
      <c r="AF802" s="7"/>
      <c r="AG802" s="7"/>
      <c r="AH802" s="7"/>
      <c r="AI802" s="7"/>
      <c r="AJ802" s="7"/>
      <c r="AK802" s="7"/>
      <c r="AL802" s="7"/>
      <c r="AM802" s="7"/>
      <c r="AN802" s="7"/>
    </row>
    <row r="803" ht="12.0" customHeight="1">
      <c r="AF803" s="7"/>
      <c r="AG803" s="7"/>
      <c r="AH803" s="7"/>
      <c r="AI803" s="7"/>
      <c r="AJ803" s="7"/>
      <c r="AK803" s="7"/>
      <c r="AL803" s="7"/>
      <c r="AM803" s="7"/>
      <c r="AN803" s="7"/>
    </row>
    <row r="804" ht="12.0" customHeight="1">
      <c r="AF804" s="7"/>
      <c r="AG804" s="7"/>
      <c r="AH804" s="7"/>
      <c r="AI804" s="7"/>
      <c r="AJ804" s="7"/>
      <c r="AK804" s="7"/>
      <c r="AL804" s="7"/>
      <c r="AM804" s="7"/>
      <c r="AN804" s="7"/>
    </row>
    <row r="805" ht="12.0" customHeight="1">
      <c r="AF805" s="7"/>
      <c r="AG805" s="7"/>
      <c r="AH805" s="7"/>
      <c r="AI805" s="7"/>
      <c r="AJ805" s="7"/>
      <c r="AK805" s="7"/>
      <c r="AL805" s="7"/>
      <c r="AM805" s="7"/>
      <c r="AN805" s="7"/>
    </row>
    <row r="806" ht="12.0" customHeight="1">
      <c r="AF806" s="7"/>
      <c r="AG806" s="7"/>
      <c r="AH806" s="7"/>
      <c r="AI806" s="7"/>
      <c r="AJ806" s="7"/>
      <c r="AK806" s="7"/>
      <c r="AL806" s="7"/>
      <c r="AM806" s="7"/>
      <c r="AN806" s="7"/>
    </row>
    <row r="807" ht="12.0" customHeight="1">
      <c r="AF807" s="7"/>
      <c r="AG807" s="7"/>
      <c r="AH807" s="7"/>
      <c r="AI807" s="7"/>
      <c r="AJ807" s="7"/>
      <c r="AK807" s="7"/>
      <c r="AL807" s="7"/>
      <c r="AM807" s="7"/>
      <c r="AN807" s="7"/>
    </row>
    <row r="808" ht="12.0" customHeight="1">
      <c r="AF808" s="7"/>
      <c r="AG808" s="7"/>
      <c r="AH808" s="7"/>
      <c r="AI808" s="7"/>
      <c r="AJ808" s="7"/>
      <c r="AK808" s="7"/>
      <c r="AL808" s="7"/>
      <c r="AM808" s="7"/>
      <c r="AN808" s="7"/>
    </row>
    <row r="809" ht="12.0" customHeight="1">
      <c r="AF809" s="7"/>
      <c r="AG809" s="7"/>
      <c r="AH809" s="7"/>
      <c r="AI809" s="7"/>
      <c r="AJ809" s="7"/>
      <c r="AK809" s="7"/>
      <c r="AL809" s="7"/>
      <c r="AM809" s="7"/>
      <c r="AN809" s="7"/>
    </row>
    <row r="810" ht="12.0" customHeight="1">
      <c r="AF810" s="7"/>
      <c r="AG810" s="7"/>
      <c r="AH810" s="7"/>
      <c r="AI810" s="7"/>
      <c r="AJ810" s="7"/>
      <c r="AK810" s="7"/>
      <c r="AL810" s="7"/>
      <c r="AM810" s="7"/>
      <c r="AN810" s="7"/>
    </row>
    <row r="811" ht="12.0" customHeight="1">
      <c r="AF811" s="7"/>
      <c r="AG811" s="7"/>
      <c r="AH811" s="7"/>
      <c r="AI811" s="7"/>
      <c r="AJ811" s="7"/>
      <c r="AK811" s="7"/>
      <c r="AL811" s="7"/>
      <c r="AM811" s="7"/>
      <c r="AN811" s="7"/>
    </row>
    <row r="812" ht="12.0" customHeight="1">
      <c r="AF812" s="7"/>
      <c r="AG812" s="7"/>
      <c r="AH812" s="7"/>
      <c r="AI812" s="7"/>
      <c r="AJ812" s="7"/>
      <c r="AK812" s="7"/>
      <c r="AL812" s="7"/>
      <c r="AM812" s="7"/>
      <c r="AN812" s="7"/>
    </row>
    <row r="813" ht="12.0" customHeight="1">
      <c r="AF813" s="7"/>
      <c r="AG813" s="7"/>
      <c r="AH813" s="7"/>
      <c r="AI813" s="7"/>
      <c r="AJ813" s="7"/>
      <c r="AK813" s="7"/>
      <c r="AL813" s="7"/>
      <c r="AM813" s="7"/>
      <c r="AN813" s="7"/>
    </row>
    <row r="814" ht="12.0" customHeight="1">
      <c r="AF814" s="7"/>
      <c r="AG814" s="7"/>
      <c r="AH814" s="7"/>
      <c r="AI814" s="7"/>
      <c r="AJ814" s="7"/>
      <c r="AK814" s="7"/>
      <c r="AL814" s="7"/>
      <c r="AM814" s="7"/>
      <c r="AN814" s="7"/>
    </row>
    <row r="815" ht="12.0" customHeight="1">
      <c r="AF815" s="7"/>
      <c r="AG815" s="7"/>
      <c r="AH815" s="7"/>
      <c r="AI815" s="7"/>
      <c r="AJ815" s="7"/>
      <c r="AK815" s="7"/>
      <c r="AL815" s="7"/>
      <c r="AM815" s="7"/>
      <c r="AN815" s="7"/>
    </row>
    <row r="816" ht="12.0" customHeight="1">
      <c r="AF816" s="7"/>
      <c r="AG816" s="7"/>
      <c r="AH816" s="7"/>
      <c r="AI816" s="7"/>
      <c r="AJ816" s="7"/>
      <c r="AK816" s="7"/>
      <c r="AL816" s="7"/>
      <c r="AM816" s="7"/>
      <c r="AN816" s="7"/>
    </row>
    <row r="817" ht="12.0" customHeight="1">
      <c r="AF817" s="7"/>
      <c r="AG817" s="7"/>
      <c r="AH817" s="7"/>
      <c r="AI817" s="7"/>
      <c r="AJ817" s="7"/>
      <c r="AK817" s="7"/>
      <c r="AL817" s="7"/>
      <c r="AM817" s="7"/>
      <c r="AN817" s="7"/>
    </row>
    <row r="818" ht="12.0" customHeight="1">
      <c r="AF818" s="7"/>
      <c r="AG818" s="7"/>
      <c r="AH818" s="7"/>
      <c r="AI818" s="7"/>
      <c r="AJ818" s="7"/>
      <c r="AK818" s="7"/>
      <c r="AL818" s="7"/>
      <c r="AM818" s="7"/>
      <c r="AN818" s="7"/>
    </row>
    <row r="819" ht="12.0" customHeight="1">
      <c r="AF819" s="7"/>
      <c r="AG819" s="7"/>
      <c r="AH819" s="7"/>
      <c r="AI819" s="7"/>
      <c r="AJ819" s="7"/>
      <c r="AK819" s="7"/>
      <c r="AL819" s="7"/>
      <c r="AM819" s="7"/>
      <c r="AN819" s="7"/>
    </row>
    <row r="820" ht="12.0" customHeight="1">
      <c r="AF820" s="7"/>
      <c r="AG820" s="7"/>
      <c r="AH820" s="7"/>
      <c r="AI820" s="7"/>
      <c r="AJ820" s="7"/>
      <c r="AK820" s="7"/>
      <c r="AL820" s="7"/>
      <c r="AM820" s="7"/>
      <c r="AN820" s="7"/>
    </row>
    <row r="821" ht="12.0" customHeight="1">
      <c r="AF821" s="7"/>
      <c r="AG821" s="7"/>
      <c r="AH821" s="7"/>
      <c r="AI821" s="7"/>
      <c r="AJ821" s="7"/>
      <c r="AK821" s="7"/>
      <c r="AL821" s="7"/>
      <c r="AM821" s="7"/>
      <c r="AN821" s="7"/>
    </row>
    <row r="822" ht="12.0" customHeight="1">
      <c r="AF822" s="7"/>
      <c r="AG822" s="7"/>
      <c r="AH822" s="7"/>
      <c r="AI822" s="7"/>
      <c r="AJ822" s="7"/>
      <c r="AK822" s="7"/>
      <c r="AL822" s="7"/>
      <c r="AM822" s="7"/>
      <c r="AN822" s="7"/>
    </row>
    <row r="823" ht="12.0" customHeight="1">
      <c r="AF823" s="7"/>
      <c r="AG823" s="7"/>
      <c r="AH823" s="7"/>
      <c r="AI823" s="7"/>
      <c r="AJ823" s="7"/>
      <c r="AK823" s="7"/>
      <c r="AL823" s="7"/>
      <c r="AM823" s="7"/>
      <c r="AN823" s="7"/>
    </row>
    <row r="824" ht="12.0" customHeight="1">
      <c r="AF824" s="7"/>
      <c r="AG824" s="7"/>
      <c r="AH824" s="7"/>
      <c r="AI824" s="7"/>
      <c r="AJ824" s="7"/>
      <c r="AK824" s="7"/>
      <c r="AL824" s="7"/>
      <c r="AM824" s="7"/>
      <c r="AN824" s="7"/>
    </row>
    <row r="825" ht="12.0" customHeight="1">
      <c r="AF825" s="7"/>
      <c r="AG825" s="7"/>
      <c r="AH825" s="7"/>
      <c r="AI825" s="7"/>
      <c r="AJ825" s="7"/>
      <c r="AK825" s="7"/>
      <c r="AL825" s="7"/>
      <c r="AM825" s="7"/>
      <c r="AN825" s="7"/>
    </row>
    <row r="826" ht="12.0" customHeight="1">
      <c r="AF826" s="7"/>
      <c r="AG826" s="7"/>
      <c r="AH826" s="7"/>
      <c r="AI826" s="7"/>
      <c r="AJ826" s="7"/>
      <c r="AK826" s="7"/>
      <c r="AL826" s="7"/>
      <c r="AM826" s="7"/>
      <c r="AN826" s="7"/>
    </row>
    <row r="827" ht="12.0" customHeight="1">
      <c r="AF827" s="7"/>
      <c r="AG827" s="7"/>
      <c r="AH827" s="7"/>
      <c r="AI827" s="7"/>
      <c r="AJ827" s="7"/>
      <c r="AK827" s="7"/>
      <c r="AL827" s="7"/>
      <c r="AM827" s="7"/>
      <c r="AN827" s="7"/>
    </row>
    <row r="828" ht="12.0" customHeight="1">
      <c r="AF828" s="7"/>
      <c r="AG828" s="7"/>
      <c r="AH828" s="7"/>
      <c r="AI828" s="7"/>
      <c r="AJ828" s="7"/>
      <c r="AK828" s="7"/>
      <c r="AL828" s="7"/>
      <c r="AM828" s="7"/>
      <c r="AN828" s="7"/>
    </row>
    <row r="829" ht="12.0" customHeight="1">
      <c r="AF829" s="7"/>
      <c r="AG829" s="7"/>
      <c r="AH829" s="7"/>
      <c r="AI829" s="7"/>
      <c r="AJ829" s="7"/>
      <c r="AK829" s="7"/>
      <c r="AL829" s="7"/>
      <c r="AM829" s="7"/>
      <c r="AN829" s="7"/>
    </row>
    <row r="830" ht="12.0" customHeight="1">
      <c r="AF830" s="7"/>
      <c r="AG830" s="7"/>
      <c r="AH830" s="7"/>
      <c r="AI830" s="7"/>
      <c r="AJ830" s="7"/>
      <c r="AK830" s="7"/>
      <c r="AL830" s="7"/>
      <c r="AM830" s="7"/>
      <c r="AN830" s="7"/>
    </row>
    <row r="831" ht="12.0" customHeight="1">
      <c r="AF831" s="7"/>
      <c r="AG831" s="7"/>
      <c r="AH831" s="7"/>
      <c r="AI831" s="7"/>
      <c r="AJ831" s="7"/>
      <c r="AK831" s="7"/>
      <c r="AL831" s="7"/>
      <c r="AM831" s="7"/>
      <c r="AN831" s="7"/>
    </row>
    <row r="832" ht="12.0" customHeight="1">
      <c r="AF832" s="7"/>
      <c r="AG832" s="7"/>
      <c r="AH832" s="7"/>
      <c r="AI832" s="7"/>
      <c r="AJ832" s="7"/>
      <c r="AK832" s="7"/>
      <c r="AL832" s="7"/>
      <c r="AM832" s="7"/>
      <c r="AN832" s="7"/>
    </row>
    <row r="833" ht="12.0" customHeight="1">
      <c r="AF833" s="7"/>
      <c r="AG833" s="7"/>
      <c r="AH833" s="7"/>
      <c r="AI833" s="7"/>
      <c r="AJ833" s="7"/>
      <c r="AK833" s="7"/>
      <c r="AL833" s="7"/>
      <c r="AM833" s="7"/>
      <c r="AN833" s="7"/>
    </row>
    <row r="834" ht="12.0" customHeight="1">
      <c r="AF834" s="7"/>
      <c r="AG834" s="7"/>
      <c r="AH834" s="7"/>
      <c r="AI834" s="7"/>
      <c r="AJ834" s="7"/>
      <c r="AK834" s="7"/>
      <c r="AL834" s="7"/>
      <c r="AM834" s="7"/>
      <c r="AN834" s="7"/>
    </row>
    <row r="835" ht="12.0" customHeight="1">
      <c r="AF835" s="7"/>
      <c r="AG835" s="7"/>
      <c r="AH835" s="7"/>
      <c r="AI835" s="7"/>
      <c r="AJ835" s="7"/>
      <c r="AK835" s="7"/>
      <c r="AL835" s="7"/>
      <c r="AM835" s="7"/>
      <c r="AN835" s="7"/>
    </row>
    <row r="836" ht="12.0" customHeight="1">
      <c r="AF836" s="7"/>
      <c r="AG836" s="7"/>
      <c r="AH836" s="7"/>
      <c r="AI836" s="7"/>
      <c r="AJ836" s="7"/>
      <c r="AK836" s="7"/>
      <c r="AL836" s="7"/>
      <c r="AM836" s="7"/>
      <c r="AN836" s="7"/>
    </row>
    <row r="837" ht="12.0" customHeight="1">
      <c r="AF837" s="7"/>
      <c r="AG837" s="7"/>
      <c r="AH837" s="7"/>
      <c r="AI837" s="7"/>
      <c r="AJ837" s="7"/>
      <c r="AK837" s="7"/>
      <c r="AL837" s="7"/>
      <c r="AM837" s="7"/>
      <c r="AN837" s="7"/>
    </row>
    <row r="838" ht="12.0" customHeight="1">
      <c r="AF838" s="7"/>
      <c r="AG838" s="7"/>
      <c r="AH838" s="7"/>
      <c r="AI838" s="7"/>
      <c r="AJ838" s="7"/>
      <c r="AK838" s="7"/>
      <c r="AL838" s="7"/>
      <c r="AM838" s="7"/>
      <c r="AN838" s="7"/>
    </row>
    <row r="839" ht="12.0" customHeight="1">
      <c r="AF839" s="7"/>
      <c r="AG839" s="7"/>
      <c r="AH839" s="7"/>
      <c r="AI839" s="7"/>
      <c r="AJ839" s="7"/>
      <c r="AK839" s="7"/>
      <c r="AL839" s="7"/>
      <c r="AM839" s="7"/>
      <c r="AN839" s="7"/>
    </row>
    <row r="840" ht="12.0" customHeight="1">
      <c r="AF840" s="7"/>
      <c r="AG840" s="7"/>
      <c r="AH840" s="7"/>
      <c r="AI840" s="7"/>
      <c r="AJ840" s="7"/>
      <c r="AK840" s="7"/>
      <c r="AL840" s="7"/>
      <c r="AM840" s="7"/>
      <c r="AN840" s="7"/>
    </row>
    <row r="841" ht="12.0" customHeight="1">
      <c r="AF841" s="7"/>
      <c r="AG841" s="7"/>
      <c r="AH841" s="7"/>
      <c r="AI841" s="7"/>
      <c r="AJ841" s="7"/>
      <c r="AK841" s="7"/>
      <c r="AL841" s="7"/>
      <c r="AM841" s="7"/>
      <c r="AN841" s="7"/>
    </row>
    <row r="842" ht="12.0" customHeight="1">
      <c r="AF842" s="7"/>
      <c r="AG842" s="7"/>
      <c r="AH842" s="7"/>
      <c r="AI842" s="7"/>
      <c r="AJ842" s="7"/>
      <c r="AK842" s="7"/>
      <c r="AL842" s="7"/>
      <c r="AM842" s="7"/>
      <c r="AN842" s="7"/>
    </row>
    <row r="843" ht="12.0" customHeight="1">
      <c r="AF843" s="7"/>
      <c r="AG843" s="7"/>
      <c r="AH843" s="7"/>
      <c r="AI843" s="7"/>
      <c r="AJ843" s="7"/>
      <c r="AK843" s="7"/>
      <c r="AL843" s="7"/>
      <c r="AM843" s="7"/>
      <c r="AN843" s="7"/>
    </row>
    <row r="844" ht="12.0" customHeight="1">
      <c r="AF844" s="7"/>
      <c r="AG844" s="7"/>
      <c r="AH844" s="7"/>
      <c r="AI844" s="7"/>
      <c r="AJ844" s="7"/>
      <c r="AK844" s="7"/>
      <c r="AL844" s="7"/>
      <c r="AM844" s="7"/>
      <c r="AN844" s="7"/>
    </row>
    <row r="845" ht="12.0" customHeight="1">
      <c r="AF845" s="7"/>
      <c r="AG845" s="7"/>
      <c r="AH845" s="7"/>
      <c r="AI845" s="7"/>
      <c r="AJ845" s="7"/>
      <c r="AK845" s="7"/>
      <c r="AL845" s="7"/>
      <c r="AM845" s="7"/>
      <c r="AN845" s="7"/>
    </row>
    <row r="846" ht="12.0" customHeight="1">
      <c r="AF846" s="7"/>
      <c r="AG846" s="7"/>
      <c r="AH846" s="7"/>
      <c r="AI846" s="7"/>
      <c r="AJ846" s="7"/>
      <c r="AK846" s="7"/>
      <c r="AL846" s="7"/>
      <c r="AM846" s="7"/>
      <c r="AN846" s="7"/>
    </row>
    <row r="847" ht="12.0" customHeight="1">
      <c r="AF847" s="7"/>
      <c r="AG847" s="7"/>
      <c r="AH847" s="7"/>
      <c r="AI847" s="7"/>
      <c r="AJ847" s="7"/>
      <c r="AK847" s="7"/>
      <c r="AL847" s="7"/>
      <c r="AM847" s="7"/>
      <c r="AN847" s="7"/>
    </row>
    <row r="848" ht="12.0" customHeight="1">
      <c r="AF848" s="7"/>
      <c r="AG848" s="7"/>
      <c r="AH848" s="7"/>
      <c r="AI848" s="7"/>
      <c r="AJ848" s="7"/>
      <c r="AK848" s="7"/>
      <c r="AL848" s="7"/>
      <c r="AM848" s="7"/>
      <c r="AN848" s="7"/>
    </row>
    <row r="849" ht="12.0" customHeight="1">
      <c r="AF849" s="7"/>
      <c r="AG849" s="7"/>
      <c r="AH849" s="7"/>
      <c r="AI849" s="7"/>
      <c r="AJ849" s="7"/>
      <c r="AK849" s="7"/>
      <c r="AL849" s="7"/>
      <c r="AM849" s="7"/>
      <c r="AN849" s="7"/>
    </row>
    <row r="850" ht="12.0" customHeight="1">
      <c r="AF850" s="7"/>
      <c r="AG850" s="7"/>
      <c r="AH850" s="7"/>
      <c r="AI850" s="7"/>
      <c r="AJ850" s="7"/>
      <c r="AK850" s="7"/>
      <c r="AL850" s="7"/>
      <c r="AM850" s="7"/>
      <c r="AN850" s="7"/>
    </row>
    <row r="851" ht="12.0" customHeight="1">
      <c r="AF851" s="7"/>
      <c r="AG851" s="7"/>
      <c r="AH851" s="7"/>
      <c r="AI851" s="7"/>
      <c r="AJ851" s="7"/>
      <c r="AK851" s="7"/>
      <c r="AL851" s="7"/>
      <c r="AM851" s="7"/>
      <c r="AN851" s="7"/>
    </row>
    <row r="852" ht="12.0" customHeight="1">
      <c r="AF852" s="7"/>
      <c r="AG852" s="7"/>
      <c r="AH852" s="7"/>
      <c r="AI852" s="7"/>
      <c r="AJ852" s="7"/>
      <c r="AK852" s="7"/>
      <c r="AL852" s="7"/>
      <c r="AM852" s="7"/>
      <c r="AN852" s="7"/>
    </row>
    <row r="853" ht="12.0" customHeight="1">
      <c r="AF853" s="7"/>
      <c r="AG853" s="7"/>
      <c r="AH853" s="7"/>
      <c r="AI853" s="7"/>
      <c r="AJ853" s="7"/>
      <c r="AK853" s="7"/>
      <c r="AL853" s="7"/>
      <c r="AM853" s="7"/>
      <c r="AN853" s="7"/>
    </row>
    <row r="854" ht="12.0" customHeight="1">
      <c r="AF854" s="7"/>
      <c r="AG854" s="7"/>
      <c r="AH854" s="7"/>
      <c r="AI854" s="7"/>
      <c r="AJ854" s="7"/>
      <c r="AK854" s="7"/>
      <c r="AL854" s="7"/>
      <c r="AM854" s="7"/>
      <c r="AN854" s="7"/>
    </row>
    <row r="855" ht="12.0" customHeight="1">
      <c r="AF855" s="7"/>
      <c r="AG855" s="7"/>
      <c r="AH855" s="7"/>
      <c r="AI855" s="7"/>
      <c r="AJ855" s="7"/>
      <c r="AK855" s="7"/>
      <c r="AL855" s="7"/>
      <c r="AM855" s="7"/>
      <c r="AN855" s="7"/>
    </row>
    <row r="856" ht="12.0" customHeight="1">
      <c r="AF856" s="7"/>
      <c r="AG856" s="7"/>
      <c r="AH856" s="7"/>
      <c r="AI856" s="7"/>
      <c r="AJ856" s="7"/>
      <c r="AK856" s="7"/>
      <c r="AL856" s="7"/>
      <c r="AM856" s="7"/>
      <c r="AN856" s="7"/>
    </row>
    <row r="857" ht="12.0" customHeight="1">
      <c r="AF857" s="7"/>
      <c r="AG857" s="7"/>
      <c r="AH857" s="7"/>
      <c r="AI857" s="7"/>
      <c r="AJ857" s="7"/>
      <c r="AK857" s="7"/>
      <c r="AL857" s="7"/>
      <c r="AM857" s="7"/>
      <c r="AN857" s="7"/>
    </row>
    <row r="858" ht="12.0" customHeight="1">
      <c r="AF858" s="7"/>
      <c r="AG858" s="7"/>
      <c r="AH858" s="7"/>
      <c r="AI858" s="7"/>
      <c r="AJ858" s="7"/>
      <c r="AK858" s="7"/>
      <c r="AL858" s="7"/>
      <c r="AM858" s="7"/>
      <c r="AN858" s="7"/>
    </row>
    <row r="859" ht="12.0" customHeight="1">
      <c r="AF859" s="7"/>
      <c r="AG859" s="7"/>
      <c r="AH859" s="7"/>
      <c r="AI859" s="7"/>
      <c r="AJ859" s="7"/>
      <c r="AK859" s="7"/>
      <c r="AL859" s="7"/>
      <c r="AM859" s="7"/>
      <c r="AN859" s="7"/>
    </row>
    <row r="860" ht="12.0" customHeight="1">
      <c r="AF860" s="7"/>
      <c r="AG860" s="7"/>
      <c r="AH860" s="7"/>
      <c r="AI860" s="7"/>
      <c r="AJ860" s="7"/>
      <c r="AK860" s="7"/>
      <c r="AL860" s="7"/>
      <c r="AM860" s="7"/>
      <c r="AN860" s="7"/>
    </row>
    <row r="861" ht="12.0" customHeight="1">
      <c r="AF861" s="7"/>
      <c r="AG861" s="7"/>
      <c r="AH861" s="7"/>
      <c r="AI861" s="7"/>
      <c r="AJ861" s="7"/>
      <c r="AK861" s="7"/>
      <c r="AL861" s="7"/>
      <c r="AM861" s="7"/>
      <c r="AN861" s="7"/>
    </row>
    <row r="862" ht="12.0" customHeight="1">
      <c r="AF862" s="7"/>
      <c r="AG862" s="7"/>
      <c r="AH862" s="7"/>
      <c r="AI862" s="7"/>
      <c r="AJ862" s="7"/>
      <c r="AK862" s="7"/>
      <c r="AL862" s="7"/>
      <c r="AM862" s="7"/>
      <c r="AN862" s="7"/>
    </row>
    <row r="863" ht="12.0" customHeight="1">
      <c r="AF863" s="7"/>
      <c r="AG863" s="7"/>
      <c r="AH863" s="7"/>
      <c r="AI863" s="7"/>
      <c r="AJ863" s="7"/>
      <c r="AK863" s="7"/>
      <c r="AL863" s="7"/>
      <c r="AM863" s="7"/>
      <c r="AN863" s="7"/>
    </row>
    <row r="864" ht="12.0" customHeight="1">
      <c r="AF864" s="7"/>
      <c r="AG864" s="7"/>
      <c r="AH864" s="7"/>
      <c r="AI864" s="7"/>
      <c r="AJ864" s="7"/>
      <c r="AK864" s="7"/>
      <c r="AL864" s="7"/>
      <c r="AM864" s="7"/>
      <c r="AN864" s="7"/>
    </row>
    <row r="865" ht="12.0" customHeight="1">
      <c r="AF865" s="7"/>
      <c r="AG865" s="7"/>
      <c r="AH865" s="7"/>
      <c r="AI865" s="7"/>
      <c r="AJ865" s="7"/>
      <c r="AK865" s="7"/>
      <c r="AL865" s="7"/>
      <c r="AM865" s="7"/>
      <c r="AN865" s="7"/>
    </row>
    <row r="866" ht="12.0" customHeight="1">
      <c r="AF866" s="7"/>
      <c r="AG866" s="7"/>
      <c r="AH866" s="7"/>
      <c r="AI866" s="7"/>
      <c r="AJ866" s="7"/>
      <c r="AK866" s="7"/>
      <c r="AL866" s="7"/>
      <c r="AM866" s="7"/>
      <c r="AN866" s="7"/>
    </row>
    <row r="867" ht="12.0" customHeight="1">
      <c r="AF867" s="7"/>
      <c r="AG867" s="7"/>
      <c r="AH867" s="7"/>
      <c r="AI867" s="7"/>
      <c r="AJ867" s="7"/>
      <c r="AK867" s="7"/>
      <c r="AL867" s="7"/>
      <c r="AM867" s="7"/>
      <c r="AN867" s="7"/>
    </row>
    <row r="868" ht="12.0" customHeight="1">
      <c r="AF868" s="7"/>
      <c r="AG868" s="7"/>
      <c r="AH868" s="7"/>
      <c r="AI868" s="7"/>
      <c r="AJ868" s="7"/>
      <c r="AK868" s="7"/>
      <c r="AL868" s="7"/>
      <c r="AM868" s="7"/>
      <c r="AN868" s="7"/>
    </row>
    <row r="869" ht="12.0" customHeight="1">
      <c r="AF869" s="7"/>
      <c r="AG869" s="7"/>
      <c r="AH869" s="7"/>
      <c r="AI869" s="7"/>
      <c r="AJ869" s="7"/>
      <c r="AK869" s="7"/>
      <c r="AL869" s="7"/>
      <c r="AM869" s="7"/>
      <c r="AN869" s="7"/>
    </row>
    <row r="870" ht="12.0" customHeight="1">
      <c r="AF870" s="7"/>
      <c r="AG870" s="7"/>
      <c r="AH870" s="7"/>
      <c r="AI870" s="7"/>
      <c r="AJ870" s="7"/>
      <c r="AK870" s="7"/>
      <c r="AL870" s="7"/>
      <c r="AM870" s="7"/>
      <c r="AN870" s="7"/>
    </row>
    <row r="871" ht="12.0" customHeight="1">
      <c r="AF871" s="7"/>
      <c r="AG871" s="7"/>
      <c r="AH871" s="7"/>
      <c r="AI871" s="7"/>
      <c r="AJ871" s="7"/>
      <c r="AK871" s="7"/>
      <c r="AL871" s="7"/>
      <c r="AM871" s="7"/>
      <c r="AN871" s="7"/>
    </row>
    <row r="872" ht="12.0" customHeight="1">
      <c r="AF872" s="7"/>
      <c r="AG872" s="7"/>
      <c r="AH872" s="7"/>
      <c r="AI872" s="7"/>
      <c r="AJ872" s="7"/>
      <c r="AK872" s="7"/>
      <c r="AL872" s="7"/>
      <c r="AM872" s="7"/>
      <c r="AN872" s="7"/>
    </row>
    <row r="873" ht="12.0" customHeight="1">
      <c r="AF873" s="7"/>
      <c r="AG873" s="7"/>
      <c r="AH873" s="7"/>
      <c r="AI873" s="7"/>
      <c r="AJ873" s="7"/>
      <c r="AK873" s="7"/>
      <c r="AL873" s="7"/>
      <c r="AM873" s="7"/>
      <c r="AN873" s="7"/>
    </row>
    <row r="874" ht="12.0" customHeight="1">
      <c r="AF874" s="7"/>
      <c r="AG874" s="7"/>
      <c r="AH874" s="7"/>
      <c r="AI874" s="7"/>
      <c r="AJ874" s="7"/>
      <c r="AK874" s="7"/>
      <c r="AL874" s="7"/>
      <c r="AM874" s="7"/>
      <c r="AN874" s="7"/>
    </row>
    <row r="875" ht="12.0" customHeight="1">
      <c r="AF875" s="7"/>
      <c r="AG875" s="7"/>
      <c r="AH875" s="7"/>
      <c r="AI875" s="7"/>
      <c r="AJ875" s="7"/>
      <c r="AK875" s="7"/>
      <c r="AL875" s="7"/>
      <c r="AM875" s="7"/>
      <c r="AN875" s="7"/>
    </row>
    <row r="876" ht="12.0" customHeight="1">
      <c r="AF876" s="7"/>
      <c r="AG876" s="7"/>
      <c r="AH876" s="7"/>
      <c r="AI876" s="7"/>
      <c r="AJ876" s="7"/>
      <c r="AK876" s="7"/>
      <c r="AL876" s="7"/>
      <c r="AM876" s="7"/>
      <c r="AN876" s="7"/>
    </row>
    <row r="877" ht="12.0" customHeight="1">
      <c r="AF877" s="7"/>
      <c r="AG877" s="7"/>
      <c r="AH877" s="7"/>
      <c r="AI877" s="7"/>
      <c r="AJ877" s="7"/>
      <c r="AK877" s="7"/>
      <c r="AL877" s="7"/>
      <c r="AM877" s="7"/>
      <c r="AN877" s="7"/>
    </row>
    <row r="878" ht="12.0" customHeight="1">
      <c r="AF878" s="7"/>
      <c r="AG878" s="7"/>
      <c r="AH878" s="7"/>
      <c r="AI878" s="7"/>
      <c r="AJ878" s="7"/>
      <c r="AK878" s="7"/>
      <c r="AL878" s="7"/>
      <c r="AM878" s="7"/>
      <c r="AN878" s="7"/>
    </row>
    <row r="879" ht="12.0" customHeight="1">
      <c r="AF879" s="7"/>
      <c r="AG879" s="7"/>
      <c r="AH879" s="7"/>
      <c r="AI879" s="7"/>
      <c r="AJ879" s="7"/>
      <c r="AK879" s="7"/>
      <c r="AL879" s="7"/>
      <c r="AM879" s="7"/>
      <c r="AN879" s="7"/>
    </row>
    <row r="880" ht="12.0" customHeight="1">
      <c r="AF880" s="7"/>
      <c r="AG880" s="7"/>
      <c r="AH880" s="7"/>
      <c r="AI880" s="7"/>
      <c r="AJ880" s="7"/>
      <c r="AK880" s="7"/>
      <c r="AL880" s="7"/>
      <c r="AM880" s="7"/>
      <c r="AN880" s="7"/>
    </row>
    <row r="881" ht="12.0" customHeight="1">
      <c r="AF881" s="7"/>
      <c r="AG881" s="7"/>
      <c r="AH881" s="7"/>
      <c r="AI881" s="7"/>
      <c r="AJ881" s="7"/>
      <c r="AK881" s="7"/>
      <c r="AL881" s="7"/>
      <c r="AM881" s="7"/>
      <c r="AN881" s="7"/>
    </row>
    <row r="882" ht="12.0" customHeight="1">
      <c r="AF882" s="7"/>
      <c r="AG882" s="7"/>
      <c r="AH882" s="7"/>
      <c r="AI882" s="7"/>
      <c r="AJ882" s="7"/>
      <c r="AK882" s="7"/>
      <c r="AL882" s="7"/>
      <c r="AM882" s="7"/>
      <c r="AN882" s="7"/>
    </row>
    <row r="883" ht="12.0" customHeight="1">
      <c r="AF883" s="7"/>
      <c r="AG883" s="7"/>
      <c r="AH883" s="7"/>
      <c r="AI883" s="7"/>
      <c r="AJ883" s="7"/>
      <c r="AK883" s="7"/>
      <c r="AL883" s="7"/>
      <c r="AM883" s="7"/>
      <c r="AN883" s="7"/>
    </row>
    <row r="884" ht="12.0" customHeight="1">
      <c r="AF884" s="7"/>
      <c r="AG884" s="7"/>
      <c r="AH884" s="7"/>
      <c r="AI884" s="7"/>
      <c r="AJ884" s="7"/>
      <c r="AK884" s="7"/>
      <c r="AL884" s="7"/>
      <c r="AM884" s="7"/>
      <c r="AN884" s="7"/>
    </row>
    <row r="885" ht="12.0" customHeight="1">
      <c r="AF885" s="7"/>
      <c r="AG885" s="7"/>
      <c r="AH885" s="7"/>
      <c r="AI885" s="7"/>
      <c r="AJ885" s="7"/>
      <c r="AK885" s="7"/>
      <c r="AL885" s="7"/>
      <c r="AM885" s="7"/>
      <c r="AN885" s="7"/>
    </row>
    <row r="886" ht="12.0" customHeight="1">
      <c r="AF886" s="7"/>
      <c r="AG886" s="7"/>
      <c r="AH886" s="7"/>
      <c r="AI886" s="7"/>
      <c r="AJ886" s="7"/>
      <c r="AK886" s="7"/>
      <c r="AL886" s="7"/>
      <c r="AM886" s="7"/>
      <c r="AN886" s="7"/>
    </row>
    <row r="887" ht="12.0" customHeight="1">
      <c r="AF887" s="7"/>
      <c r="AG887" s="7"/>
      <c r="AH887" s="7"/>
      <c r="AI887" s="7"/>
      <c r="AJ887" s="7"/>
      <c r="AK887" s="7"/>
      <c r="AL887" s="7"/>
      <c r="AM887" s="7"/>
      <c r="AN887" s="7"/>
    </row>
    <row r="888" ht="12.0" customHeight="1">
      <c r="AF888" s="7"/>
      <c r="AG888" s="7"/>
      <c r="AH888" s="7"/>
      <c r="AI888" s="7"/>
      <c r="AJ888" s="7"/>
      <c r="AK888" s="7"/>
      <c r="AL888" s="7"/>
      <c r="AM888" s="7"/>
      <c r="AN888" s="7"/>
    </row>
    <row r="889" ht="12.0" customHeight="1">
      <c r="AF889" s="7"/>
      <c r="AG889" s="7"/>
      <c r="AH889" s="7"/>
      <c r="AI889" s="7"/>
      <c r="AJ889" s="7"/>
      <c r="AK889" s="7"/>
      <c r="AL889" s="7"/>
      <c r="AM889" s="7"/>
      <c r="AN889" s="7"/>
    </row>
    <row r="890" ht="12.0" customHeight="1">
      <c r="AF890" s="7"/>
      <c r="AG890" s="7"/>
      <c r="AH890" s="7"/>
      <c r="AI890" s="7"/>
      <c r="AJ890" s="7"/>
      <c r="AK890" s="7"/>
      <c r="AL890" s="7"/>
      <c r="AM890" s="7"/>
      <c r="AN890" s="7"/>
    </row>
    <row r="891" ht="12.0" customHeight="1">
      <c r="AF891" s="7"/>
      <c r="AG891" s="7"/>
      <c r="AH891" s="7"/>
      <c r="AI891" s="7"/>
      <c r="AJ891" s="7"/>
      <c r="AK891" s="7"/>
      <c r="AL891" s="7"/>
      <c r="AM891" s="7"/>
      <c r="AN891" s="7"/>
    </row>
    <row r="892" ht="12.0" customHeight="1">
      <c r="AF892" s="7"/>
      <c r="AG892" s="7"/>
      <c r="AH892" s="7"/>
      <c r="AI892" s="7"/>
      <c r="AJ892" s="7"/>
      <c r="AK892" s="7"/>
      <c r="AL892" s="7"/>
      <c r="AM892" s="7"/>
      <c r="AN892" s="7"/>
    </row>
    <row r="893" ht="12.0" customHeight="1">
      <c r="AF893" s="7"/>
      <c r="AG893" s="7"/>
      <c r="AH893" s="7"/>
      <c r="AI893" s="7"/>
      <c r="AJ893" s="7"/>
      <c r="AK893" s="7"/>
      <c r="AL893" s="7"/>
      <c r="AM893" s="7"/>
      <c r="AN893" s="7"/>
    </row>
    <row r="894" ht="12.0" customHeight="1">
      <c r="AF894" s="7"/>
      <c r="AG894" s="7"/>
      <c r="AH894" s="7"/>
      <c r="AI894" s="7"/>
      <c r="AJ894" s="7"/>
      <c r="AK894" s="7"/>
      <c r="AL894" s="7"/>
      <c r="AM894" s="7"/>
      <c r="AN894" s="7"/>
    </row>
    <row r="895" ht="12.0" customHeight="1">
      <c r="AF895" s="7"/>
      <c r="AG895" s="7"/>
      <c r="AH895" s="7"/>
      <c r="AI895" s="7"/>
      <c r="AJ895" s="7"/>
      <c r="AK895" s="7"/>
      <c r="AL895" s="7"/>
      <c r="AM895" s="7"/>
      <c r="AN895" s="7"/>
    </row>
    <row r="896" ht="12.0" customHeight="1">
      <c r="AF896" s="7"/>
      <c r="AG896" s="7"/>
      <c r="AH896" s="7"/>
      <c r="AI896" s="7"/>
      <c r="AJ896" s="7"/>
      <c r="AK896" s="7"/>
      <c r="AL896" s="7"/>
      <c r="AM896" s="7"/>
      <c r="AN896" s="7"/>
    </row>
    <row r="897" ht="12.0" customHeight="1">
      <c r="AF897" s="7"/>
      <c r="AG897" s="7"/>
      <c r="AH897" s="7"/>
      <c r="AI897" s="7"/>
      <c r="AJ897" s="7"/>
      <c r="AK897" s="7"/>
      <c r="AL897" s="7"/>
      <c r="AM897" s="7"/>
      <c r="AN897" s="7"/>
    </row>
    <row r="898" ht="12.0" customHeight="1">
      <c r="AF898" s="7"/>
      <c r="AG898" s="7"/>
      <c r="AH898" s="7"/>
      <c r="AI898" s="7"/>
      <c r="AJ898" s="7"/>
      <c r="AK898" s="7"/>
      <c r="AL898" s="7"/>
      <c r="AM898" s="7"/>
      <c r="AN898" s="7"/>
    </row>
    <row r="899" ht="12.0" customHeight="1">
      <c r="AF899" s="7"/>
      <c r="AG899" s="7"/>
      <c r="AH899" s="7"/>
      <c r="AI899" s="7"/>
      <c r="AJ899" s="7"/>
      <c r="AK899" s="7"/>
      <c r="AL899" s="7"/>
      <c r="AM899" s="7"/>
      <c r="AN899" s="7"/>
    </row>
    <row r="900" ht="12.0" customHeight="1">
      <c r="AF900" s="7"/>
      <c r="AG900" s="7"/>
      <c r="AH900" s="7"/>
      <c r="AI900" s="7"/>
      <c r="AJ900" s="7"/>
      <c r="AK900" s="7"/>
      <c r="AL900" s="7"/>
      <c r="AM900" s="7"/>
      <c r="AN900" s="7"/>
    </row>
    <row r="901" ht="12.0" customHeight="1">
      <c r="AF901" s="7"/>
      <c r="AG901" s="7"/>
      <c r="AH901" s="7"/>
      <c r="AI901" s="7"/>
      <c r="AJ901" s="7"/>
      <c r="AK901" s="7"/>
      <c r="AL901" s="7"/>
      <c r="AM901" s="7"/>
      <c r="AN901" s="7"/>
    </row>
    <row r="902" ht="12.0" customHeight="1">
      <c r="AF902" s="7"/>
      <c r="AG902" s="7"/>
      <c r="AH902" s="7"/>
      <c r="AI902" s="7"/>
      <c r="AJ902" s="7"/>
      <c r="AK902" s="7"/>
      <c r="AL902" s="7"/>
      <c r="AM902" s="7"/>
      <c r="AN902" s="7"/>
    </row>
    <row r="903" ht="12.0" customHeight="1">
      <c r="AF903" s="7"/>
      <c r="AG903" s="7"/>
      <c r="AH903" s="7"/>
      <c r="AI903" s="7"/>
      <c r="AJ903" s="7"/>
      <c r="AK903" s="7"/>
      <c r="AL903" s="7"/>
      <c r="AM903" s="7"/>
      <c r="AN903" s="7"/>
    </row>
    <row r="904" ht="12.0" customHeight="1">
      <c r="AF904" s="7"/>
      <c r="AG904" s="7"/>
      <c r="AH904" s="7"/>
      <c r="AI904" s="7"/>
      <c r="AJ904" s="7"/>
      <c r="AK904" s="7"/>
      <c r="AL904" s="7"/>
      <c r="AM904" s="7"/>
      <c r="AN904" s="7"/>
    </row>
    <row r="905" ht="12.0" customHeight="1">
      <c r="AF905" s="7"/>
      <c r="AG905" s="7"/>
      <c r="AH905" s="7"/>
      <c r="AI905" s="7"/>
      <c r="AJ905" s="7"/>
      <c r="AK905" s="7"/>
      <c r="AL905" s="7"/>
      <c r="AM905" s="7"/>
      <c r="AN905" s="7"/>
    </row>
    <row r="906" ht="12.0" customHeight="1">
      <c r="AF906" s="7"/>
      <c r="AG906" s="7"/>
      <c r="AH906" s="7"/>
      <c r="AI906" s="7"/>
      <c r="AJ906" s="7"/>
      <c r="AK906" s="7"/>
      <c r="AL906" s="7"/>
      <c r="AM906" s="7"/>
      <c r="AN906" s="7"/>
    </row>
    <row r="907" ht="12.0" customHeight="1">
      <c r="AF907" s="7"/>
      <c r="AG907" s="7"/>
      <c r="AH907" s="7"/>
      <c r="AI907" s="7"/>
      <c r="AJ907" s="7"/>
      <c r="AK907" s="7"/>
      <c r="AL907" s="7"/>
      <c r="AM907" s="7"/>
      <c r="AN907" s="7"/>
    </row>
    <row r="908" ht="12.0" customHeight="1">
      <c r="AF908" s="7"/>
      <c r="AG908" s="7"/>
      <c r="AH908" s="7"/>
      <c r="AI908" s="7"/>
      <c r="AJ908" s="7"/>
      <c r="AK908" s="7"/>
      <c r="AL908" s="7"/>
      <c r="AM908" s="7"/>
      <c r="AN908" s="7"/>
    </row>
    <row r="909" ht="12.0" customHeight="1">
      <c r="AF909" s="7"/>
      <c r="AG909" s="7"/>
      <c r="AH909" s="7"/>
      <c r="AI909" s="7"/>
      <c r="AJ909" s="7"/>
      <c r="AK909" s="7"/>
      <c r="AL909" s="7"/>
      <c r="AM909" s="7"/>
      <c r="AN909" s="7"/>
    </row>
    <row r="910" ht="12.0" customHeight="1">
      <c r="AF910" s="7"/>
      <c r="AG910" s="7"/>
      <c r="AH910" s="7"/>
      <c r="AI910" s="7"/>
      <c r="AJ910" s="7"/>
      <c r="AK910" s="7"/>
      <c r="AL910" s="7"/>
      <c r="AM910" s="7"/>
      <c r="AN910" s="7"/>
    </row>
    <row r="911" ht="12.0" customHeight="1">
      <c r="AF911" s="7"/>
      <c r="AG911" s="7"/>
      <c r="AH911" s="7"/>
      <c r="AI911" s="7"/>
      <c r="AJ911" s="7"/>
      <c r="AK911" s="7"/>
      <c r="AL911" s="7"/>
      <c r="AM911" s="7"/>
      <c r="AN911" s="7"/>
    </row>
    <row r="912" ht="12.0" customHeight="1">
      <c r="AF912" s="7"/>
      <c r="AG912" s="7"/>
      <c r="AH912" s="7"/>
      <c r="AI912" s="7"/>
      <c r="AJ912" s="7"/>
      <c r="AK912" s="7"/>
      <c r="AL912" s="7"/>
      <c r="AM912" s="7"/>
      <c r="AN912" s="7"/>
    </row>
    <row r="913" ht="12.0" customHeight="1">
      <c r="AF913" s="7"/>
      <c r="AG913" s="7"/>
      <c r="AH913" s="7"/>
      <c r="AI913" s="7"/>
      <c r="AJ913" s="7"/>
      <c r="AK913" s="7"/>
      <c r="AL913" s="7"/>
      <c r="AM913" s="7"/>
      <c r="AN913" s="7"/>
    </row>
    <row r="914" ht="12.0" customHeight="1">
      <c r="AF914" s="7"/>
      <c r="AG914" s="7"/>
      <c r="AH914" s="7"/>
      <c r="AI914" s="7"/>
      <c r="AJ914" s="7"/>
      <c r="AK914" s="7"/>
      <c r="AL914" s="7"/>
      <c r="AM914" s="7"/>
      <c r="AN914" s="7"/>
    </row>
    <row r="915" ht="12.0" customHeight="1">
      <c r="AF915" s="7"/>
      <c r="AG915" s="7"/>
      <c r="AH915" s="7"/>
      <c r="AI915" s="7"/>
      <c r="AJ915" s="7"/>
      <c r="AK915" s="7"/>
      <c r="AL915" s="7"/>
      <c r="AM915" s="7"/>
      <c r="AN915" s="7"/>
    </row>
    <row r="916" ht="12.0" customHeight="1">
      <c r="AF916" s="7"/>
      <c r="AG916" s="7"/>
      <c r="AH916" s="7"/>
      <c r="AI916" s="7"/>
      <c r="AJ916" s="7"/>
      <c r="AK916" s="7"/>
      <c r="AL916" s="7"/>
      <c r="AM916" s="7"/>
      <c r="AN916" s="7"/>
    </row>
    <row r="917" ht="12.0" customHeight="1">
      <c r="AF917" s="7"/>
      <c r="AG917" s="7"/>
      <c r="AH917" s="7"/>
      <c r="AI917" s="7"/>
      <c r="AJ917" s="7"/>
      <c r="AK917" s="7"/>
      <c r="AL917" s="7"/>
      <c r="AM917" s="7"/>
      <c r="AN917" s="7"/>
    </row>
    <row r="918" ht="12.0" customHeight="1">
      <c r="AF918" s="7"/>
      <c r="AG918" s="7"/>
      <c r="AH918" s="7"/>
      <c r="AI918" s="7"/>
      <c r="AJ918" s="7"/>
      <c r="AK918" s="7"/>
      <c r="AL918" s="7"/>
      <c r="AM918" s="7"/>
      <c r="AN918" s="7"/>
    </row>
    <row r="919" ht="12.0" customHeight="1">
      <c r="AF919" s="7"/>
      <c r="AG919" s="7"/>
      <c r="AH919" s="7"/>
      <c r="AI919" s="7"/>
      <c r="AJ919" s="7"/>
      <c r="AK919" s="7"/>
      <c r="AL919" s="7"/>
      <c r="AM919" s="7"/>
      <c r="AN919" s="7"/>
    </row>
    <row r="920" ht="12.0" customHeight="1">
      <c r="AF920" s="7"/>
      <c r="AG920" s="7"/>
      <c r="AH920" s="7"/>
      <c r="AI920" s="7"/>
      <c r="AJ920" s="7"/>
      <c r="AK920" s="7"/>
      <c r="AL920" s="7"/>
      <c r="AM920" s="7"/>
      <c r="AN920" s="7"/>
    </row>
    <row r="921" ht="12.0" customHeight="1">
      <c r="AF921" s="7"/>
      <c r="AG921" s="7"/>
      <c r="AH921" s="7"/>
      <c r="AI921" s="7"/>
      <c r="AJ921" s="7"/>
      <c r="AK921" s="7"/>
      <c r="AL921" s="7"/>
      <c r="AM921" s="7"/>
      <c r="AN921" s="7"/>
    </row>
    <row r="922" ht="12.0" customHeight="1">
      <c r="AF922" s="7"/>
      <c r="AG922" s="7"/>
      <c r="AH922" s="7"/>
      <c r="AI922" s="7"/>
      <c r="AJ922" s="7"/>
      <c r="AK922" s="7"/>
      <c r="AL922" s="7"/>
      <c r="AM922" s="7"/>
      <c r="AN922" s="7"/>
    </row>
    <row r="923" ht="12.0" customHeight="1">
      <c r="AF923" s="7"/>
      <c r="AG923" s="7"/>
      <c r="AH923" s="7"/>
      <c r="AI923" s="7"/>
      <c r="AJ923" s="7"/>
      <c r="AK923" s="7"/>
      <c r="AL923" s="7"/>
      <c r="AM923" s="7"/>
      <c r="AN923" s="7"/>
    </row>
    <row r="924" ht="12.0" customHeight="1">
      <c r="AF924" s="7"/>
      <c r="AG924" s="7"/>
      <c r="AH924" s="7"/>
      <c r="AI924" s="7"/>
      <c r="AJ924" s="7"/>
      <c r="AK924" s="7"/>
      <c r="AL924" s="7"/>
      <c r="AM924" s="7"/>
      <c r="AN924" s="7"/>
    </row>
    <row r="925" ht="12.0" customHeight="1">
      <c r="AF925" s="7"/>
      <c r="AG925" s="7"/>
      <c r="AH925" s="7"/>
      <c r="AI925" s="7"/>
      <c r="AJ925" s="7"/>
      <c r="AK925" s="7"/>
      <c r="AL925" s="7"/>
      <c r="AM925" s="7"/>
      <c r="AN925" s="7"/>
    </row>
    <row r="926" ht="12.0" customHeight="1">
      <c r="AF926" s="7"/>
      <c r="AG926" s="7"/>
      <c r="AH926" s="7"/>
      <c r="AI926" s="7"/>
      <c r="AJ926" s="7"/>
      <c r="AK926" s="7"/>
      <c r="AL926" s="7"/>
      <c r="AM926" s="7"/>
      <c r="AN926" s="7"/>
    </row>
    <row r="927" ht="12.0" customHeight="1">
      <c r="AF927" s="7"/>
      <c r="AG927" s="7"/>
      <c r="AH927" s="7"/>
      <c r="AI927" s="7"/>
      <c r="AJ927" s="7"/>
      <c r="AK927" s="7"/>
      <c r="AL927" s="7"/>
      <c r="AM927" s="7"/>
      <c r="AN927" s="7"/>
    </row>
    <row r="928" ht="12.0" customHeight="1">
      <c r="AF928" s="7"/>
      <c r="AG928" s="7"/>
      <c r="AH928" s="7"/>
      <c r="AI928" s="7"/>
      <c r="AJ928" s="7"/>
      <c r="AK928" s="7"/>
      <c r="AL928" s="7"/>
      <c r="AM928" s="7"/>
      <c r="AN928" s="7"/>
    </row>
    <row r="929" ht="12.0" customHeight="1">
      <c r="AF929" s="7"/>
      <c r="AG929" s="7"/>
      <c r="AH929" s="7"/>
      <c r="AI929" s="7"/>
      <c r="AJ929" s="7"/>
      <c r="AK929" s="7"/>
      <c r="AL929" s="7"/>
      <c r="AM929" s="7"/>
      <c r="AN929" s="7"/>
    </row>
    <row r="930" ht="12.0" customHeight="1">
      <c r="AF930" s="7"/>
      <c r="AG930" s="7"/>
      <c r="AH930" s="7"/>
      <c r="AI930" s="7"/>
      <c r="AJ930" s="7"/>
      <c r="AK930" s="7"/>
      <c r="AL930" s="7"/>
      <c r="AM930" s="7"/>
      <c r="AN930" s="7"/>
    </row>
    <row r="931" ht="12.0" customHeight="1">
      <c r="AF931" s="7"/>
      <c r="AG931" s="7"/>
      <c r="AH931" s="7"/>
      <c r="AI931" s="7"/>
      <c r="AJ931" s="7"/>
      <c r="AK931" s="7"/>
      <c r="AL931" s="7"/>
      <c r="AM931" s="7"/>
      <c r="AN931" s="7"/>
    </row>
    <row r="932" ht="12.0" customHeight="1">
      <c r="AF932" s="7"/>
      <c r="AG932" s="7"/>
      <c r="AH932" s="7"/>
      <c r="AI932" s="7"/>
      <c r="AJ932" s="7"/>
      <c r="AK932" s="7"/>
      <c r="AL932" s="7"/>
      <c r="AM932" s="7"/>
      <c r="AN932" s="7"/>
    </row>
    <row r="933" ht="12.0" customHeight="1">
      <c r="AF933" s="7"/>
      <c r="AG933" s="7"/>
      <c r="AH933" s="7"/>
      <c r="AI933" s="7"/>
      <c r="AJ933" s="7"/>
      <c r="AK933" s="7"/>
      <c r="AL933" s="7"/>
      <c r="AM933" s="7"/>
      <c r="AN933" s="7"/>
    </row>
    <row r="934" ht="12.0" customHeight="1">
      <c r="AF934" s="7"/>
      <c r="AG934" s="7"/>
      <c r="AH934" s="7"/>
      <c r="AI934" s="7"/>
      <c r="AJ934" s="7"/>
      <c r="AK934" s="7"/>
      <c r="AL934" s="7"/>
      <c r="AM934" s="7"/>
      <c r="AN934" s="7"/>
    </row>
    <row r="935" ht="12.0" customHeight="1">
      <c r="AF935" s="7"/>
      <c r="AG935" s="7"/>
      <c r="AH935" s="7"/>
      <c r="AI935" s="7"/>
      <c r="AJ935" s="7"/>
      <c r="AK935" s="7"/>
      <c r="AL935" s="7"/>
      <c r="AM935" s="7"/>
      <c r="AN935" s="7"/>
    </row>
    <row r="936" ht="12.0" customHeight="1">
      <c r="AF936" s="7"/>
      <c r="AG936" s="7"/>
      <c r="AH936" s="7"/>
      <c r="AI936" s="7"/>
      <c r="AJ936" s="7"/>
      <c r="AK936" s="7"/>
      <c r="AL936" s="7"/>
      <c r="AM936" s="7"/>
      <c r="AN936" s="7"/>
    </row>
    <row r="937" ht="12.0" customHeight="1">
      <c r="AF937" s="7"/>
      <c r="AG937" s="7"/>
      <c r="AH937" s="7"/>
      <c r="AI937" s="7"/>
      <c r="AJ937" s="7"/>
      <c r="AK937" s="7"/>
      <c r="AL937" s="7"/>
      <c r="AM937" s="7"/>
      <c r="AN937" s="7"/>
    </row>
    <row r="938" ht="12.0" customHeight="1">
      <c r="AF938" s="7"/>
      <c r="AG938" s="7"/>
      <c r="AH938" s="7"/>
      <c r="AI938" s="7"/>
      <c r="AJ938" s="7"/>
      <c r="AK938" s="7"/>
      <c r="AL938" s="7"/>
      <c r="AM938" s="7"/>
      <c r="AN938" s="7"/>
    </row>
    <row r="939" ht="12.0" customHeight="1">
      <c r="AF939" s="7"/>
      <c r="AG939" s="7"/>
      <c r="AH939" s="7"/>
      <c r="AI939" s="7"/>
      <c r="AJ939" s="7"/>
      <c r="AK939" s="7"/>
      <c r="AL939" s="7"/>
      <c r="AM939" s="7"/>
      <c r="AN939" s="7"/>
    </row>
    <row r="940" ht="12.0" customHeight="1">
      <c r="AF940" s="7"/>
      <c r="AG940" s="7"/>
      <c r="AH940" s="7"/>
      <c r="AI940" s="7"/>
      <c r="AJ940" s="7"/>
      <c r="AK940" s="7"/>
      <c r="AL940" s="7"/>
      <c r="AM940" s="7"/>
      <c r="AN940" s="7"/>
    </row>
    <row r="941" ht="12.0" customHeight="1">
      <c r="AF941" s="7"/>
      <c r="AG941" s="7"/>
      <c r="AH941" s="7"/>
      <c r="AI941" s="7"/>
      <c r="AJ941" s="7"/>
      <c r="AK941" s="7"/>
      <c r="AL941" s="7"/>
      <c r="AM941" s="7"/>
      <c r="AN941" s="7"/>
    </row>
    <row r="942" ht="12.0" customHeight="1">
      <c r="AF942" s="7"/>
      <c r="AG942" s="7"/>
      <c r="AH942" s="7"/>
      <c r="AI942" s="7"/>
      <c r="AJ942" s="7"/>
      <c r="AK942" s="7"/>
      <c r="AL942" s="7"/>
      <c r="AM942" s="7"/>
      <c r="AN942" s="7"/>
    </row>
    <row r="943" ht="12.0" customHeight="1">
      <c r="AF943" s="7"/>
      <c r="AG943" s="7"/>
      <c r="AH943" s="7"/>
      <c r="AI943" s="7"/>
      <c r="AJ943" s="7"/>
      <c r="AK943" s="7"/>
      <c r="AL943" s="7"/>
      <c r="AM943" s="7"/>
      <c r="AN943" s="7"/>
    </row>
    <row r="944" ht="12.0" customHeight="1">
      <c r="AF944" s="7"/>
      <c r="AG944" s="7"/>
      <c r="AH944" s="7"/>
      <c r="AI944" s="7"/>
      <c r="AJ944" s="7"/>
      <c r="AK944" s="7"/>
      <c r="AL944" s="7"/>
      <c r="AM944" s="7"/>
      <c r="AN944" s="7"/>
    </row>
    <row r="945" ht="12.0" customHeight="1">
      <c r="AF945" s="7"/>
      <c r="AG945" s="7"/>
      <c r="AH945" s="7"/>
      <c r="AI945" s="7"/>
      <c r="AJ945" s="7"/>
      <c r="AK945" s="7"/>
      <c r="AL945" s="7"/>
      <c r="AM945" s="7"/>
      <c r="AN945" s="7"/>
    </row>
    <row r="946" ht="12.0" customHeight="1">
      <c r="AF946" s="7"/>
      <c r="AG946" s="7"/>
      <c r="AH946" s="7"/>
      <c r="AI946" s="7"/>
      <c r="AJ946" s="7"/>
      <c r="AK946" s="7"/>
      <c r="AL946" s="7"/>
      <c r="AM946" s="7"/>
      <c r="AN946" s="7"/>
    </row>
    <row r="947" ht="12.0" customHeight="1">
      <c r="AF947" s="7"/>
      <c r="AG947" s="7"/>
      <c r="AH947" s="7"/>
      <c r="AI947" s="7"/>
      <c r="AJ947" s="7"/>
      <c r="AK947" s="7"/>
      <c r="AL947" s="7"/>
      <c r="AM947" s="7"/>
      <c r="AN947" s="7"/>
    </row>
    <row r="948" ht="12.0" customHeight="1">
      <c r="AF948" s="7"/>
      <c r="AG948" s="7"/>
      <c r="AH948" s="7"/>
      <c r="AI948" s="7"/>
      <c r="AJ948" s="7"/>
      <c r="AK948" s="7"/>
      <c r="AL948" s="7"/>
      <c r="AM948" s="7"/>
      <c r="AN948" s="7"/>
    </row>
    <row r="949" ht="12.0" customHeight="1">
      <c r="AF949" s="7"/>
      <c r="AG949" s="7"/>
      <c r="AH949" s="7"/>
      <c r="AI949" s="7"/>
      <c r="AJ949" s="7"/>
      <c r="AK949" s="7"/>
      <c r="AL949" s="7"/>
      <c r="AM949" s="7"/>
      <c r="AN949" s="7"/>
    </row>
    <row r="950" ht="12.0" customHeight="1">
      <c r="AF950" s="7"/>
      <c r="AG950" s="7"/>
      <c r="AH950" s="7"/>
      <c r="AI950" s="7"/>
      <c r="AJ950" s="7"/>
      <c r="AK950" s="7"/>
      <c r="AL950" s="7"/>
      <c r="AM950" s="7"/>
      <c r="AN950" s="7"/>
    </row>
    <row r="951" ht="12.0" customHeight="1">
      <c r="AF951" s="7"/>
      <c r="AG951" s="7"/>
      <c r="AH951" s="7"/>
      <c r="AI951" s="7"/>
      <c r="AJ951" s="7"/>
      <c r="AK951" s="7"/>
      <c r="AL951" s="7"/>
      <c r="AM951" s="7"/>
      <c r="AN951" s="7"/>
    </row>
    <row r="952" ht="12.0" customHeight="1">
      <c r="AF952" s="7"/>
      <c r="AG952" s="7"/>
      <c r="AH952" s="7"/>
      <c r="AI952" s="7"/>
      <c r="AJ952" s="7"/>
      <c r="AK952" s="7"/>
      <c r="AL952" s="7"/>
      <c r="AM952" s="7"/>
      <c r="AN952" s="7"/>
    </row>
    <row r="953" ht="12.0" customHeight="1">
      <c r="AF953" s="7"/>
      <c r="AG953" s="7"/>
      <c r="AH953" s="7"/>
      <c r="AI953" s="7"/>
      <c r="AJ953" s="7"/>
      <c r="AK953" s="7"/>
      <c r="AL953" s="7"/>
      <c r="AM953" s="7"/>
      <c r="AN953" s="7"/>
    </row>
    <row r="954" ht="12.0" customHeight="1">
      <c r="AF954" s="7"/>
      <c r="AG954" s="7"/>
      <c r="AH954" s="7"/>
      <c r="AI954" s="7"/>
      <c r="AJ954" s="7"/>
      <c r="AK954" s="7"/>
      <c r="AL954" s="7"/>
      <c r="AM954" s="7"/>
      <c r="AN954" s="7"/>
    </row>
    <row r="955" ht="12.0" customHeight="1">
      <c r="AF955" s="7"/>
      <c r="AG955" s="7"/>
      <c r="AH955" s="7"/>
      <c r="AI955" s="7"/>
      <c r="AJ955" s="7"/>
      <c r="AK955" s="7"/>
      <c r="AL955" s="7"/>
      <c r="AM955" s="7"/>
      <c r="AN955" s="7"/>
    </row>
    <row r="956" ht="12.0" customHeight="1">
      <c r="AF956" s="7"/>
      <c r="AG956" s="7"/>
      <c r="AH956" s="7"/>
      <c r="AI956" s="7"/>
      <c r="AJ956" s="7"/>
      <c r="AK956" s="7"/>
      <c r="AL956" s="7"/>
      <c r="AM956" s="7"/>
      <c r="AN956" s="7"/>
    </row>
    <row r="957" ht="12.0" customHeight="1">
      <c r="AF957" s="7"/>
      <c r="AG957" s="7"/>
      <c r="AH957" s="7"/>
      <c r="AI957" s="7"/>
      <c r="AJ957" s="7"/>
      <c r="AK957" s="7"/>
      <c r="AL957" s="7"/>
      <c r="AM957" s="7"/>
      <c r="AN957" s="7"/>
    </row>
    <row r="958" ht="12.0" customHeight="1">
      <c r="AF958" s="7"/>
      <c r="AG958" s="7"/>
      <c r="AH958" s="7"/>
      <c r="AI958" s="7"/>
      <c r="AJ958" s="7"/>
      <c r="AK958" s="7"/>
      <c r="AL958" s="7"/>
      <c r="AM958" s="7"/>
      <c r="AN958" s="7"/>
    </row>
    <row r="959" ht="12.0" customHeight="1">
      <c r="AF959" s="7"/>
      <c r="AG959" s="7"/>
      <c r="AH959" s="7"/>
      <c r="AI959" s="7"/>
      <c r="AJ959" s="7"/>
      <c r="AK959" s="7"/>
      <c r="AL959" s="7"/>
      <c r="AM959" s="7"/>
      <c r="AN959" s="7"/>
    </row>
    <row r="960" ht="12.0" customHeight="1">
      <c r="AF960" s="7"/>
      <c r="AG960" s="7"/>
      <c r="AH960" s="7"/>
      <c r="AI960" s="7"/>
      <c r="AJ960" s="7"/>
      <c r="AK960" s="7"/>
      <c r="AL960" s="7"/>
      <c r="AM960" s="7"/>
      <c r="AN960" s="7"/>
    </row>
    <row r="961" ht="12.0" customHeight="1">
      <c r="AF961" s="7"/>
      <c r="AG961" s="7"/>
      <c r="AH961" s="7"/>
      <c r="AI961" s="7"/>
      <c r="AJ961" s="7"/>
      <c r="AK961" s="7"/>
      <c r="AL961" s="7"/>
      <c r="AM961" s="7"/>
      <c r="AN961" s="7"/>
    </row>
    <row r="962" ht="12.0" customHeight="1">
      <c r="AF962" s="7"/>
      <c r="AG962" s="7"/>
      <c r="AH962" s="7"/>
      <c r="AI962" s="7"/>
      <c r="AJ962" s="7"/>
      <c r="AK962" s="7"/>
      <c r="AL962" s="7"/>
      <c r="AM962" s="7"/>
      <c r="AN962" s="7"/>
    </row>
    <row r="963" ht="12.0" customHeight="1">
      <c r="AF963" s="7"/>
      <c r="AG963" s="7"/>
      <c r="AH963" s="7"/>
      <c r="AI963" s="7"/>
      <c r="AJ963" s="7"/>
      <c r="AK963" s="7"/>
      <c r="AL963" s="7"/>
      <c r="AM963" s="7"/>
      <c r="AN963" s="7"/>
    </row>
    <row r="964" ht="12.0" customHeight="1">
      <c r="AF964" s="7"/>
      <c r="AG964" s="7"/>
      <c r="AH964" s="7"/>
      <c r="AI964" s="7"/>
      <c r="AJ964" s="7"/>
      <c r="AK964" s="7"/>
      <c r="AL964" s="7"/>
      <c r="AM964" s="7"/>
      <c r="AN964" s="7"/>
    </row>
    <row r="965" ht="12.0" customHeight="1">
      <c r="AF965" s="7"/>
      <c r="AG965" s="7"/>
      <c r="AH965" s="7"/>
      <c r="AI965" s="7"/>
      <c r="AJ965" s="7"/>
      <c r="AK965" s="7"/>
      <c r="AL965" s="7"/>
      <c r="AM965" s="7"/>
      <c r="AN965" s="7"/>
    </row>
    <row r="966" ht="12.0" customHeight="1">
      <c r="AF966" s="7"/>
      <c r="AG966" s="7"/>
      <c r="AH966" s="7"/>
      <c r="AI966" s="7"/>
      <c r="AJ966" s="7"/>
      <c r="AK966" s="7"/>
      <c r="AL966" s="7"/>
      <c r="AM966" s="7"/>
      <c r="AN966" s="7"/>
    </row>
    <row r="967" ht="12.0" customHeight="1">
      <c r="AF967" s="7"/>
      <c r="AG967" s="7"/>
      <c r="AH967" s="7"/>
      <c r="AI967" s="7"/>
      <c r="AJ967" s="7"/>
      <c r="AK967" s="7"/>
      <c r="AL967" s="7"/>
      <c r="AM967" s="7"/>
      <c r="AN967" s="7"/>
    </row>
    <row r="968" ht="12.0" customHeight="1">
      <c r="AF968" s="7"/>
      <c r="AG968" s="7"/>
      <c r="AH968" s="7"/>
      <c r="AI968" s="7"/>
      <c r="AJ968" s="7"/>
      <c r="AK968" s="7"/>
      <c r="AL968" s="7"/>
      <c r="AM968" s="7"/>
      <c r="AN968" s="7"/>
    </row>
    <row r="969" ht="12.0" customHeight="1">
      <c r="AF969" s="7"/>
      <c r="AG969" s="7"/>
      <c r="AH969" s="7"/>
      <c r="AI969" s="7"/>
      <c r="AJ969" s="7"/>
      <c r="AK969" s="7"/>
      <c r="AL969" s="7"/>
      <c r="AM969" s="7"/>
      <c r="AN969" s="7"/>
    </row>
    <row r="970" ht="12.0" customHeight="1">
      <c r="AF970" s="7"/>
      <c r="AG970" s="7"/>
      <c r="AH970" s="7"/>
      <c r="AI970" s="7"/>
      <c r="AJ970" s="7"/>
      <c r="AK970" s="7"/>
      <c r="AL970" s="7"/>
      <c r="AM970" s="7"/>
      <c r="AN970" s="7"/>
    </row>
    <row r="971" ht="12.0" customHeight="1">
      <c r="AF971" s="7"/>
      <c r="AG971" s="7"/>
      <c r="AH971" s="7"/>
      <c r="AI971" s="7"/>
      <c r="AJ971" s="7"/>
      <c r="AK971" s="7"/>
      <c r="AL971" s="7"/>
      <c r="AM971" s="7"/>
      <c r="AN971" s="7"/>
    </row>
    <row r="972" ht="12.0" customHeight="1">
      <c r="AF972" s="7"/>
      <c r="AG972" s="7"/>
      <c r="AH972" s="7"/>
      <c r="AI972" s="7"/>
      <c r="AJ972" s="7"/>
      <c r="AK972" s="7"/>
      <c r="AL972" s="7"/>
      <c r="AM972" s="7"/>
      <c r="AN972" s="7"/>
    </row>
    <row r="973" ht="12.0" customHeight="1">
      <c r="AF973" s="7"/>
      <c r="AG973" s="7"/>
      <c r="AH973" s="7"/>
      <c r="AI973" s="7"/>
      <c r="AJ973" s="7"/>
      <c r="AK973" s="7"/>
      <c r="AL973" s="7"/>
      <c r="AM973" s="7"/>
      <c r="AN973" s="7"/>
    </row>
    <row r="974" ht="12.0" customHeight="1">
      <c r="AF974" s="7"/>
      <c r="AG974" s="7"/>
      <c r="AH974" s="7"/>
      <c r="AI974" s="7"/>
      <c r="AJ974" s="7"/>
      <c r="AK974" s="7"/>
      <c r="AL974" s="7"/>
      <c r="AM974" s="7"/>
      <c r="AN974" s="7"/>
    </row>
    <row r="975" ht="12.0" customHeight="1">
      <c r="AF975" s="7"/>
      <c r="AG975" s="7"/>
      <c r="AH975" s="7"/>
      <c r="AI975" s="7"/>
      <c r="AJ975" s="7"/>
      <c r="AK975" s="7"/>
      <c r="AL975" s="7"/>
      <c r="AM975" s="7"/>
      <c r="AN975" s="7"/>
    </row>
    <row r="976" ht="12.0" customHeight="1">
      <c r="AF976" s="7"/>
      <c r="AG976" s="7"/>
      <c r="AH976" s="7"/>
      <c r="AI976" s="7"/>
      <c r="AJ976" s="7"/>
      <c r="AK976" s="7"/>
      <c r="AL976" s="7"/>
      <c r="AM976" s="7"/>
      <c r="AN976" s="7"/>
    </row>
    <row r="977" ht="12.0" customHeight="1">
      <c r="AF977" s="7"/>
      <c r="AG977" s="7"/>
      <c r="AH977" s="7"/>
      <c r="AI977" s="7"/>
      <c r="AJ977" s="7"/>
      <c r="AK977" s="7"/>
      <c r="AL977" s="7"/>
      <c r="AM977" s="7"/>
      <c r="AN977" s="7"/>
    </row>
    <row r="978" ht="12.0" customHeight="1">
      <c r="AF978" s="7"/>
      <c r="AG978" s="7"/>
      <c r="AH978" s="7"/>
      <c r="AI978" s="7"/>
      <c r="AJ978" s="7"/>
      <c r="AK978" s="7"/>
      <c r="AL978" s="7"/>
      <c r="AM978" s="7"/>
      <c r="AN978" s="7"/>
    </row>
    <row r="979" ht="12.0" customHeight="1">
      <c r="AF979" s="7"/>
      <c r="AG979" s="7"/>
      <c r="AH979" s="7"/>
      <c r="AI979" s="7"/>
      <c r="AJ979" s="7"/>
      <c r="AK979" s="7"/>
      <c r="AL979" s="7"/>
      <c r="AM979" s="7"/>
      <c r="AN979" s="7"/>
    </row>
    <row r="980" ht="12.0" customHeight="1">
      <c r="AF980" s="7"/>
      <c r="AG980" s="7"/>
      <c r="AH980" s="7"/>
      <c r="AI980" s="7"/>
      <c r="AJ980" s="7"/>
      <c r="AK980" s="7"/>
      <c r="AL980" s="7"/>
      <c r="AM980" s="7"/>
      <c r="AN980" s="7"/>
    </row>
    <row r="981" ht="12.0" customHeight="1">
      <c r="AF981" s="7"/>
      <c r="AG981" s="7"/>
      <c r="AH981" s="7"/>
      <c r="AI981" s="7"/>
      <c r="AJ981" s="7"/>
      <c r="AK981" s="7"/>
      <c r="AL981" s="7"/>
      <c r="AM981" s="7"/>
      <c r="AN981" s="7"/>
    </row>
    <row r="982" ht="12.0" customHeight="1">
      <c r="AF982" s="7"/>
      <c r="AG982" s="7"/>
      <c r="AH982" s="7"/>
      <c r="AI982" s="7"/>
      <c r="AJ982" s="7"/>
      <c r="AK982" s="7"/>
      <c r="AL982" s="7"/>
      <c r="AM982" s="7"/>
      <c r="AN982" s="7"/>
    </row>
    <row r="983" ht="12.0" customHeight="1">
      <c r="AF983" s="7"/>
      <c r="AG983" s="7"/>
      <c r="AH983" s="7"/>
      <c r="AI983" s="7"/>
      <c r="AJ983" s="7"/>
      <c r="AK983" s="7"/>
      <c r="AL983" s="7"/>
      <c r="AM983" s="7"/>
      <c r="AN983" s="7"/>
    </row>
    <row r="984" ht="12.0" customHeight="1">
      <c r="AF984" s="7"/>
      <c r="AG984" s="7"/>
      <c r="AH984" s="7"/>
      <c r="AI984" s="7"/>
      <c r="AJ984" s="7"/>
      <c r="AK984" s="7"/>
      <c r="AL984" s="7"/>
      <c r="AM984" s="7"/>
      <c r="AN984" s="7"/>
    </row>
    <row r="985" ht="12.0" customHeight="1">
      <c r="AF985" s="7"/>
      <c r="AG985" s="7"/>
      <c r="AH985" s="7"/>
      <c r="AI985" s="7"/>
      <c r="AJ985" s="7"/>
      <c r="AK985" s="7"/>
      <c r="AL985" s="7"/>
      <c r="AM985" s="7"/>
      <c r="AN985" s="7"/>
    </row>
    <row r="986" ht="12.0" customHeight="1">
      <c r="AF986" s="7"/>
      <c r="AG986" s="7"/>
      <c r="AH986" s="7"/>
      <c r="AI986" s="7"/>
      <c r="AJ986" s="7"/>
      <c r="AK986" s="7"/>
      <c r="AL986" s="7"/>
      <c r="AM986" s="7"/>
      <c r="AN986" s="7"/>
    </row>
    <row r="987" ht="12.0" customHeight="1">
      <c r="AF987" s="7"/>
      <c r="AG987" s="7"/>
      <c r="AH987" s="7"/>
      <c r="AI987" s="7"/>
      <c r="AJ987" s="7"/>
      <c r="AK987" s="7"/>
      <c r="AL987" s="7"/>
      <c r="AM987" s="7"/>
      <c r="AN987" s="7"/>
    </row>
    <row r="988" ht="12.0" customHeight="1">
      <c r="AF988" s="7"/>
      <c r="AG988" s="7"/>
      <c r="AH988" s="7"/>
      <c r="AI988" s="7"/>
      <c r="AJ988" s="7"/>
      <c r="AK988" s="7"/>
      <c r="AL988" s="7"/>
      <c r="AM988" s="7"/>
      <c r="AN988" s="7"/>
    </row>
    <row r="989" ht="12.0" customHeight="1">
      <c r="AF989" s="7"/>
      <c r="AG989" s="7"/>
      <c r="AH989" s="7"/>
      <c r="AI989" s="7"/>
      <c r="AJ989" s="7"/>
      <c r="AK989" s="7"/>
      <c r="AL989" s="7"/>
      <c r="AM989" s="7"/>
      <c r="AN989" s="7"/>
    </row>
    <row r="990" ht="12.0" customHeight="1">
      <c r="AF990" s="7"/>
      <c r="AG990" s="7"/>
      <c r="AH990" s="7"/>
      <c r="AI990" s="7"/>
      <c r="AJ990" s="7"/>
      <c r="AK990" s="7"/>
      <c r="AL990" s="7"/>
      <c r="AM990" s="7"/>
      <c r="AN990" s="7"/>
    </row>
    <row r="991" ht="12.0" customHeight="1">
      <c r="AF991" s="7"/>
      <c r="AG991" s="7"/>
      <c r="AH991" s="7"/>
      <c r="AI991" s="7"/>
      <c r="AJ991" s="7"/>
      <c r="AK991" s="7"/>
      <c r="AL991" s="7"/>
      <c r="AM991" s="7"/>
      <c r="AN991" s="7"/>
    </row>
    <row r="992" ht="12.0" customHeight="1">
      <c r="AF992" s="7"/>
      <c r="AG992" s="7"/>
      <c r="AH992" s="7"/>
      <c r="AI992" s="7"/>
      <c r="AJ992" s="7"/>
      <c r="AK992" s="7"/>
      <c r="AL992" s="7"/>
      <c r="AM992" s="7"/>
      <c r="AN992" s="7"/>
    </row>
    <row r="993" ht="12.0" customHeight="1">
      <c r="AF993" s="7"/>
      <c r="AG993" s="7"/>
      <c r="AH993" s="7"/>
      <c r="AI993" s="7"/>
      <c r="AJ993" s="7"/>
      <c r="AK993" s="7"/>
      <c r="AL993" s="7"/>
      <c r="AM993" s="7"/>
      <c r="AN993" s="7"/>
    </row>
    <row r="994" ht="12.0" customHeight="1">
      <c r="AF994" s="7"/>
      <c r="AG994" s="7"/>
      <c r="AH994" s="7"/>
      <c r="AI994" s="7"/>
      <c r="AJ994" s="7"/>
      <c r="AK994" s="7"/>
      <c r="AL994" s="7"/>
      <c r="AM994" s="7"/>
      <c r="AN994" s="7"/>
    </row>
    <row r="995" ht="12.0" customHeight="1">
      <c r="AF995" s="7"/>
      <c r="AG995" s="7"/>
      <c r="AH995" s="7"/>
      <c r="AI995" s="7"/>
      <c r="AJ995" s="7"/>
      <c r="AK995" s="7"/>
      <c r="AL995" s="7"/>
      <c r="AM995" s="7"/>
      <c r="AN995" s="7"/>
    </row>
    <row r="996" ht="12.0" customHeight="1">
      <c r="AF996" s="7"/>
      <c r="AG996" s="7"/>
      <c r="AH996" s="7"/>
      <c r="AI996" s="7"/>
      <c r="AJ996" s="7"/>
      <c r="AK996" s="7"/>
      <c r="AL996" s="7"/>
      <c r="AM996" s="7"/>
      <c r="AN996" s="7"/>
    </row>
    <row r="997" ht="12.0" customHeight="1">
      <c r="AF997" s="7"/>
      <c r="AG997" s="7"/>
      <c r="AH997" s="7"/>
      <c r="AI997" s="7"/>
      <c r="AJ997" s="7"/>
      <c r="AK997" s="7"/>
      <c r="AL997" s="7"/>
      <c r="AM997" s="7"/>
      <c r="AN997" s="7"/>
    </row>
    <row r="998" ht="12.0" customHeight="1">
      <c r="AF998" s="7"/>
      <c r="AG998" s="7"/>
      <c r="AH998" s="7"/>
      <c r="AI998" s="7"/>
      <c r="AJ998" s="7"/>
      <c r="AK998" s="7"/>
      <c r="AL998" s="7"/>
      <c r="AM998" s="7"/>
      <c r="AN998" s="7"/>
    </row>
    <row r="999" ht="12.0" customHeight="1">
      <c r="AF999" s="7"/>
      <c r="AG999" s="7"/>
      <c r="AH999" s="7"/>
      <c r="AI999" s="7"/>
      <c r="AJ999" s="7"/>
      <c r="AK999" s="7"/>
      <c r="AL999" s="7"/>
      <c r="AM999" s="7"/>
      <c r="AN999" s="7"/>
    </row>
    <row r="1000" ht="12.0" customHeight="1">
      <c r="AF1000" s="7"/>
      <c r="AG1000" s="7"/>
      <c r="AH1000" s="7"/>
      <c r="AI1000" s="7"/>
      <c r="AJ1000" s="7"/>
      <c r="AK1000" s="7"/>
      <c r="AL1000" s="7"/>
      <c r="AM1000" s="7"/>
      <c r="AN1000" s="7"/>
    </row>
  </sheetData>
  <mergeCells count="280">
    <mergeCell ref="D5:D6"/>
    <mergeCell ref="N6:O6"/>
    <mergeCell ref="A7:A8"/>
    <mergeCell ref="B7:B8"/>
    <mergeCell ref="C7:C8"/>
    <mergeCell ref="D7:D8"/>
    <mergeCell ref="L7:M7"/>
    <mergeCell ref="A9:A10"/>
    <mergeCell ref="B9:B10"/>
    <mergeCell ref="C9:C10"/>
    <mergeCell ref="D9:D10"/>
    <mergeCell ref="L10:M10"/>
    <mergeCell ref="A11:A12"/>
    <mergeCell ref="B11:B12"/>
    <mergeCell ref="D17:D18"/>
    <mergeCell ref="L17:M17"/>
    <mergeCell ref="A15:A16"/>
    <mergeCell ref="B15:B16"/>
    <mergeCell ref="C15:C16"/>
    <mergeCell ref="D15:D16"/>
    <mergeCell ref="A17:A18"/>
    <mergeCell ref="B17:B18"/>
    <mergeCell ref="C17:C18"/>
    <mergeCell ref="C25:C26"/>
    <mergeCell ref="D25:D26"/>
    <mergeCell ref="A27:A28"/>
    <mergeCell ref="B27:B28"/>
    <mergeCell ref="C27:C28"/>
    <mergeCell ref="D27:D28"/>
    <mergeCell ref="N27:R28"/>
    <mergeCell ref="N54:O55"/>
    <mergeCell ref="L56:M56"/>
    <mergeCell ref="L59:M59"/>
    <mergeCell ref="L63:M63"/>
    <mergeCell ref="L66:M66"/>
    <mergeCell ref="Q69:Q70"/>
    <mergeCell ref="G73:I73"/>
    <mergeCell ref="A29:A30"/>
    <mergeCell ref="B29:B30"/>
    <mergeCell ref="C29:C30"/>
    <mergeCell ref="D29:D30"/>
    <mergeCell ref="N33:R34"/>
    <mergeCell ref="N41:R42"/>
    <mergeCell ref="N48:R49"/>
    <mergeCell ref="B58:B59"/>
    <mergeCell ref="C58:C59"/>
    <mergeCell ref="C54:C55"/>
    <mergeCell ref="D54:D55"/>
    <mergeCell ref="A56:A57"/>
    <mergeCell ref="B56:B57"/>
    <mergeCell ref="C56:C57"/>
    <mergeCell ref="D56:D57"/>
    <mergeCell ref="D58:D59"/>
    <mergeCell ref="C62:C63"/>
    <mergeCell ref="D62:D63"/>
    <mergeCell ref="A58:A59"/>
    <mergeCell ref="A60:A61"/>
    <mergeCell ref="B60:B61"/>
    <mergeCell ref="C60:C61"/>
    <mergeCell ref="D60:D61"/>
    <mergeCell ref="A62:A63"/>
    <mergeCell ref="B62:B63"/>
    <mergeCell ref="A19:A20"/>
    <mergeCell ref="B19:B20"/>
    <mergeCell ref="C19:C20"/>
    <mergeCell ref="D19:D20"/>
    <mergeCell ref="B21:B22"/>
    <mergeCell ref="C21:C22"/>
    <mergeCell ref="D21:D22"/>
    <mergeCell ref="A21:A22"/>
    <mergeCell ref="A23:A24"/>
    <mergeCell ref="B23:B24"/>
    <mergeCell ref="C23:C24"/>
    <mergeCell ref="D23:D24"/>
    <mergeCell ref="A25:A26"/>
    <mergeCell ref="B25:B26"/>
    <mergeCell ref="A31:A32"/>
    <mergeCell ref="B31:B32"/>
    <mergeCell ref="C31:C32"/>
    <mergeCell ref="D31:D32"/>
    <mergeCell ref="B33:B34"/>
    <mergeCell ref="C33:C34"/>
    <mergeCell ref="D33:D34"/>
    <mergeCell ref="C38:C39"/>
    <mergeCell ref="D38:D39"/>
    <mergeCell ref="A33:A34"/>
    <mergeCell ref="A35:A36"/>
    <mergeCell ref="B35:B36"/>
    <mergeCell ref="C35:C36"/>
    <mergeCell ref="D35:D36"/>
    <mergeCell ref="A38:A39"/>
    <mergeCell ref="B38:B39"/>
    <mergeCell ref="C46:C47"/>
    <mergeCell ref="D46:D47"/>
    <mergeCell ref="A66:A67"/>
    <mergeCell ref="A68:A69"/>
    <mergeCell ref="B68:B69"/>
    <mergeCell ref="C68:C69"/>
    <mergeCell ref="D68:D69"/>
    <mergeCell ref="A64:A65"/>
    <mergeCell ref="B64:B65"/>
    <mergeCell ref="C64:C65"/>
    <mergeCell ref="D64:D65"/>
    <mergeCell ref="B66:B67"/>
    <mergeCell ref="C66:C67"/>
    <mergeCell ref="D66:D67"/>
    <mergeCell ref="AB54:AB55"/>
    <mergeCell ref="AC54:AC55"/>
    <mergeCell ref="AD54:AD55"/>
    <mergeCell ref="AE54:AE55"/>
    <mergeCell ref="AC56:AC57"/>
    <mergeCell ref="AD56:AD57"/>
    <mergeCell ref="AE56:AE57"/>
    <mergeCell ref="AB56:AB57"/>
    <mergeCell ref="AB58:AB59"/>
    <mergeCell ref="AC58:AC59"/>
    <mergeCell ref="AD58:AD59"/>
    <mergeCell ref="AE58:AE59"/>
    <mergeCell ref="AB60:AB61"/>
    <mergeCell ref="AC60:AC61"/>
    <mergeCell ref="AC64:AC65"/>
    <mergeCell ref="AD64:AD65"/>
    <mergeCell ref="AD60:AD61"/>
    <mergeCell ref="AE60:AE61"/>
    <mergeCell ref="AB62:AB63"/>
    <mergeCell ref="AC62:AC63"/>
    <mergeCell ref="AD62:AD63"/>
    <mergeCell ref="AE62:AE63"/>
    <mergeCell ref="AE64:AE65"/>
    <mergeCell ref="AB9:AB10"/>
    <mergeCell ref="AB11:AB12"/>
    <mergeCell ref="AC11:AC12"/>
    <mergeCell ref="AD11:AD12"/>
    <mergeCell ref="AE11:AE12"/>
    <mergeCell ref="AB13:AB14"/>
    <mergeCell ref="AC13:AC14"/>
    <mergeCell ref="AB15:AB16"/>
    <mergeCell ref="AC15:AC16"/>
    <mergeCell ref="AD15:AD16"/>
    <mergeCell ref="AE15:AE16"/>
    <mergeCell ref="AC17:AC18"/>
    <mergeCell ref="AD17:AD18"/>
    <mergeCell ref="AE17:AE18"/>
    <mergeCell ref="AB21:AB22"/>
    <mergeCell ref="AC21:AC22"/>
    <mergeCell ref="AD21:AD22"/>
    <mergeCell ref="AE21:AE22"/>
    <mergeCell ref="AC23:AC24"/>
    <mergeCell ref="AD23:AD24"/>
    <mergeCell ref="AE23:AE24"/>
    <mergeCell ref="AD27:AD28"/>
    <mergeCell ref="AE27:AE28"/>
    <mergeCell ref="AB23:AB24"/>
    <mergeCell ref="AB25:AB26"/>
    <mergeCell ref="AC25:AC26"/>
    <mergeCell ref="AD25:AD26"/>
    <mergeCell ref="AE25:AE26"/>
    <mergeCell ref="AB27:AB28"/>
    <mergeCell ref="AC27:AC28"/>
    <mergeCell ref="AD35:AD36"/>
    <mergeCell ref="AE35:AE36"/>
    <mergeCell ref="AD68:AD69"/>
    <mergeCell ref="AE68:AE69"/>
    <mergeCell ref="AB64:AB65"/>
    <mergeCell ref="AB66:AB67"/>
    <mergeCell ref="AC66:AC67"/>
    <mergeCell ref="AD66:AD67"/>
    <mergeCell ref="AE66:AE67"/>
    <mergeCell ref="AB68:AB69"/>
    <mergeCell ref="AC68:AC69"/>
    <mergeCell ref="F1:Z1"/>
    <mergeCell ref="AD1:AE2"/>
    <mergeCell ref="F2:Z2"/>
    <mergeCell ref="B3:AB3"/>
    <mergeCell ref="AD3:AE3"/>
    <mergeCell ref="H4:V4"/>
    <mergeCell ref="AB4:AE4"/>
    <mergeCell ref="A5:A6"/>
    <mergeCell ref="B5:B6"/>
    <mergeCell ref="C5:C6"/>
    <mergeCell ref="AB5:AB6"/>
    <mergeCell ref="AC5:AC6"/>
    <mergeCell ref="AD5:AD6"/>
    <mergeCell ref="AE5:AE6"/>
    <mergeCell ref="C11:C12"/>
    <mergeCell ref="D11:D12"/>
    <mergeCell ref="A13:A14"/>
    <mergeCell ref="B13:B14"/>
    <mergeCell ref="C13:C14"/>
    <mergeCell ref="D13:D14"/>
    <mergeCell ref="AB7:AB8"/>
    <mergeCell ref="AC7:AC8"/>
    <mergeCell ref="AD7:AD8"/>
    <mergeCell ref="AE7:AE8"/>
    <mergeCell ref="AC9:AC10"/>
    <mergeCell ref="AD9:AD10"/>
    <mergeCell ref="AE9:AE10"/>
    <mergeCell ref="AD13:AD14"/>
    <mergeCell ref="AE13:AE14"/>
    <mergeCell ref="L11:M11"/>
    <mergeCell ref="L14:M14"/>
    <mergeCell ref="AB17:AB18"/>
    <mergeCell ref="AB19:AB20"/>
    <mergeCell ref="AC19:AC20"/>
    <mergeCell ref="AD19:AD20"/>
    <mergeCell ref="AE19:AE20"/>
    <mergeCell ref="AB29:AB30"/>
    <mergeCell ref="AC29:AC30"/>
    <mergeCell ref="AD29:AD30"/>
    <mergeCell ref="AE29:AE30"/>
    <mergeCell ref="AC31:AC32"/>
    <mergeCell ref="AD31:AD32"/>
    <mergeCell ref="AE31:AE32"/>
    <mergeCell ref="AB31:AB32"/>
    <mergeCell ref="AB33:AB34"/>
    <mergeCell ref="AC33:AC34"/>
    <mergeCell ref="AD33:AD34"/>
    <mergeCell ref="AE33:AE34"/>
    <mergeCell ref="AB35:AB36"/>
    <mergeCell ref="AC35:AC36"/>
    <mergeCell ref="AB38:AB39"/>
    <mergeCell ref="AC38:AC39"/>
    <mergeCell ref="AD38:AD39"/>
    <mergeCell ref="AE38:AE39"/>
    <mergeCell ref="AC40:AC41"/>
    <mergeCell ref="AD40:AD41"/>
    <mergeCell ref="AE40:AE41"/>
    <mergeCell ref="AB40:AB41"/>
    <mergeCell ref="AB42:AB43"/>
    <mergeCell ref="AC42:AC43"/>
    <mergeCell ref="AD42:AD43"/>
    <mergeCell ref="AE42:AE43"/>
    <mergeCell ref="AB44:AB45"/>
    <mergeCell ref="AC44:AC45"/>
    <mergeCell ref="A40:A41"/>
    <mergeCell ref="B40:B41"/>
    <mergeCell ref="C40:C41"/>
    <mergeCell ref="D40:D41"/>
    <mergeCell ref="B42:B43"/>
    <mergeCell ref="C42:C43"/>
    <mergeCell ref="D42:D43"/>
    <mergeCell ref="A42:A43"/>
    <mergeCell ref="A44:A45"/>
    <mergeCell ref="B44:B45"/>
    <mergeCell ref="C44:C45"/>
    <mergeCell ref="D44:D45"/>
    <mergeCell ref="A46:A47"/>
    <mergeCell ref="B46:B47"/>
    <mergeCell ref="AC48:AC49"/>
    <mergeCell ref="AD48:AD49"/>
    <mergeCell ref="AD44:AD45"/>
    <mergeCell ref="AE44:AE45"/>
    <mergeCell ref="AB46:AB47"/>
    <mergeCell ref="AC46:AC47"/>
    <mergeCell ref="AD46:AD47"/>
    <mergeCell ref="AE46:AE47"/>
    <mergeCell ref="AE48:AE49"/>
    <mergeCell ref="A48:A49"/>
    <mergeCell ref="B48:B49"/>
    <mergeCell ref="C48:C49"/>
    <mergeCell ref="D48:D49"/>
    <mergeCell ref="B50:B51"/>
    <mergeCell ref="C50:C51"/>
    <mergeCell ref="D50:D51"/>
    <mergeCell ref="A50:A51"/>
    <mergeCell ref="A52:A53"/>
    <mergeCell ref="B52:B53"/>
    <mergeCell ref="C52:C53"/>
    <mergeCell ref="D52:D53"/>
    <mergeCell ref="A54:A55"/>
    <mergeCell ref="B54:B55"/>
    <mergeCell ref="AD52:AD53"/>
    <mergeCell ref="AE52:AE53"/>
    <mergeCell ref="AB48:AB49"/>
    <mergeCell ref="AB50:AB51"/>
    <mergeCell ref="AC50:AC51"/>
    <mergeCell ref="AD50:AD51"/>
    <mergeCell ref="AE50:AE51"/>
    <mergeCell ref="AB52:AB53"/>
    <mergeCell ref="AC52:AC53"/>
  </mergeCells>
  <conditionalFormatting sqref="M8 L11:L13 M11:M17 L15:L16 M60">
    <cfRule type="cellIs" dxfId="0" priority="1" operator="greaterThan">
      <formula>$AH$3</formula>
    </cfRule>
  </conditionalFormatting>
  <printOptions horizontalCentered="1" verticalCentered="1"/>
  <pageMargins bottom="0.0" footer="0.0" header="0.0" left="0.0" right="0.0" top="0.0"/>
  <pageSetup paperSize="9" scale="64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 fitToPage="1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14"/>
    <col customWidth="1" min="3" max="3" width="22.71"/>
    <col customWidth="1" min="4" max="4" width="8.71"/>
    <col customWidth="1" min="5" max="5" width="6.57"/>
    <col customWidth="1" min="6" max="6" width="14.0"/>
    <col customWidth="1" min="7" max="7" width="24.0"/>
    <col customWidth="1" min="8" max="8" width="4.86"/>
    <col customWidth="1" min="9" max="9" width="5.0"/>
    <col customWidth="1" min="10" max="10" width="6.0"/>
    <col customWidth="1" min="11" max="11" width="4.57"/>
    <col customWidth="1" min="12" max="12" width="5.0"/>
    <col customWidth="1" min="13" max="13" width="22.86"/>
    <col customWidth="1" min="14" max="14" width="8.71"/>
    <col customWidth="1" min="15" max="15" width="7.29"/>
    <col customWidth="1" min="16" max="16" width="13.43"/>
    <col customWidth="1" min="17" max="17" width="22.43"/>
    <col customWidth="1" min="18" max="18" width="4.71"/>
    <col customWidth="1" min="19" max="19" width="5.14"/>
    <col customWidth="1" min="20" max="20" width="6.57"/>
    <col customWidth="1" min="21" max="26" width="8.71"/>
  </cols>
  <sheetData>
    <row r="1" ht="12.0" customHeight="1">
      <c r="B1" s="120" t="s">
        <v>320</v>
      </c>
      <c r="L1" s="120" t="s">
        <v>320</v>
      </c>
    </row>
    <row r="2" ht="12.0" customHeight="1">
      <c r="B2" s="71" t="str">
        <f>'пр.взв'!$D$4</f>
        <v/>
      </c>
      <c r="L2" s="71" t="str">
        <f>'пр.взв'!$D$4</f>
        <v/>
      </c>
    </row>
    <row r="3" ht="12.0" customHeight="1">
      <c r="B3" s="202">
        <v>0.0</v>
      </c>
      <c r="C3" s="7" t="s">
        <v>321</v>
      </c>
      <c r="L3" s="202">
        <f>B3</f>
        <v>0</v>
      </c>
      <c r="M3" s="7" t="s">
        <v>321</v>
      </c>
    </row>
    <row r="4" ht="25.5" customHeight="1">
      <c r="B4" s="203" t="s">
        <v>322</v>
      </c>
      <c r="C4" s="204" t="s">
        <v>323</v>
      </c>
      <c r="D4" s="205"/>
      <c r="E4" s="205"/>
      <c r="F4" s="205" t="s">
        <v>324</v>
      </c>
      <c r="G4" s="203" t="str">
        <f>'пр.взв'!G4</f>
        <v>В.к.  79  кг</v>
      </c>
      <c r="H4" s="204"/>
      <c r="I4" s="204"/>
      <c r="J4" s="204"/>
      <c r="K4" s="204"/>
      <c r="L4" s="203" t="s">
        <v>325</v>
      </c>
      <c r="M4" s="204" t="s">
        <v>323</v>
      </c>
      <c r="N4" s="205"/>
      <c r="O4" s="205"/>
      <c r="P4" s="205" t="s">
        <v>324</v>
      </c>
      <c r="Q4" s="203" t="str">
        <f>G4</f>
        <v>В.к.  79  кг</v>
      </c>
      <c r="R4" s="204"/>
      <c r="S4" s="204"/>
      <c r="T4" s="204"/>
    </row>
    <row r="5" ht="12.75" customHeight="1">
      <c r="A5" s="206" t="s">
        <v>326</v>
      </c>
      <c r="B5" s="207" t="s">
        <v>9</v>
      </c>
      <c r="C5" s="208" t="s">
        <v>10</v>
      </c>
      <c r="D5" s="209" t="s">
        <v>327</v>
      </c>
      <c r="E5" s="210" t="s">
        <v>328</v>
      </c>
      <c r="F5" s="211"/>
      <c r="G5" s="208" t="s">
        <v>329</v>
      </c>
      <c r="H5" s="212" t="s">
        <v>330</v>
      </c>
      <c r="I5" s="209" t="s">
        <v>331</v>
      </c>
      <c r="J5" s="213" t="s">
        <v>332</v>
      </c>
      <c r="K5" s="206" t="s">
        <v>326</v>
      </c>
      <c r="L5" s="207" t="s">
        <v>9</v>
      </c>
      <c r="M5" s="208" t="s">
        <v>10</v>
      </c>
      <c r="N5" s="209" t="s">
        <v>327</v>
      </c>
      <c r="O5" s="210" t="s">
        <v>328</v>
      </c>
      <c r="P5" s="211"/>
      <c r="Q5" s="208" t="s">
        <v>329</v>
      </c>
      <c r="R5" s="212" t="s">
        <v>330</v>
      </c>
      <c r="S5" s="209" t="s">
        <v>331</v>
      </c>
      <c r="T5" s="213" t="s">
        <v>332</v>
      </c>
    </row>
    <row r="6" ht="13.5" customHeight="1">
      <c r="A6" s="214"/>
      <c r="B6" s="105"/>
      <c r="C6" s="215"/>
      <c r="D6" s="215"/>
      <c r="E6" s="118"/>
      <c r="F6" s="125"/>
      <c r="G6" s="215"/>
      <c r="H6" s="215"/>
      <c r="I6" s="215"/>
      <c r="J6" s="216"/>
      <c r="K6" s="214"/>
      <c r="L6" s="105"/>
      <c r="M6" s="215"/>
      <c r="N6" s="215"/>
      <c r="O6" s="118"/>
      <c r="P6" s="125"/>
      <c r="Q6" s="215"/>
      <c r="R6" s="215"/>
      <c r="S6" s="215"/>
      <c r="T6" s="216"/>
    </row>
    <row r="7" ht="18.75" customHeight="1">
      <c r="A7" s="217">
        <v>1.0</v>
      </c>
      <c r="B7" s="218">
        <v>1.0</v>
      </c>
      <c r="C7" s="219" t="str">
        <f>IFERROR(VLOOKUP(B7,'пр.взв'!$D$6:$Q$70,2,0),"")</f>
        <v>ЮСУФОВ Вадим</v>
      </c>
      <c r="D7" s="220" t="str">
        <f>IFERROR(VLOOKUP(B7,'пр.взв'!$D$6:$Q$70,5,0),"")</f>
        <v>МС</v>
      </c>
      <c r="E7" s="220" t="str">
        <f>IFERROR(VLOOKUP(B7,'пр.взв'!$D$6:$Q$70,6,0),"")</f>
        <v>ДВФО</v>
      </c>
      <c r="F7" s="220" t="str">
        <f>IFERROR(VLOOKUP(B7,'пр.взв'!$D$6:$Q$70,8,0),"")</f>
        <v>Амурская</v>
      </c>
      <c r="G7" s="221"/>
      <c r="H7" s="222"/>
      <c r="I7" s="223"/>
      <c r="J7" s="224"/>
      <c r="K7" s="225">
        <v>17.0</v>
      </c>
      <c r="L7" s="218">
        <v>2.0</v>
      </c>
      <c r="M7" s="226" t="str">
        <f>IFERROR(VLOOKUP(L7,'пр.взв'!$D$6:$Q$70,2,0),"")</f>
        <v>ТИНЧУРИН Эльдар</v>
      </c>
      <c r="N7" s="227" t="str">
        <f>IFERROR(VLOOKUP(L7,'пр.взв'!$D$6:$Q$70,5,0),"")</f>
        <v>КМС</v>
      </c>
      <c r="O7" s="227" t="str">
        <f>IFERROR(VLOOKUP(L7,'пр.взв'!$D$6:$Q$70,6,0),"")</f>
        <v>МОС</v>
      </c>
      <c r="P7" s="227" t="str">
        <f>IFERROR(VLOOKUP(L7,'пр.взв'!$D$6:$Q$70,8,0),"")</f>
        <v>Москва</v>
      </c>
      <c r="Q7" s="228"/>
      <c r="R7" s="229"/>
      <c r="S7" s="230"/>
      <c r="T7" s="231"/>
    </row>
    <row r="8" ht="18.75" customHeight="1">
      <c r="A8" s="118"/>
      <c r="B8" s="232">
        <v>33.0</v>
      </c>
      <c r="C8" s="233" t="str">
        <f>IFERROR(VLOOKUP(B8,'пр.взв'!$D$6:$Q$70,2,0),"")</f>
        <v>ОРЛОВ Даниил</v>
      </c>
      <c r="D8" s="220" t="str">
        <f>IFERROR(VLOOKUP(B8,'пр.взв'!$D$6:$Q$70,5,0),"")</f>
        <v>МС</v>
      </c>
      <c r="E8" s="220" t="str">
        <f>IFERROR(VLOOKUP(B8,'пр.взв'!$D$6:$Q$70,6,0),"")</f>
        <v>ПФО</v>
      </c>
      <c r="F8" s="220" t="str">
        <f>IFERROR(VLOOKUP(B8,'пр.взв'!$D$6:$Q$70,8,0),"")</f>
        <v>Чувашская</v>
      </c>
      <c r="G8" s="234"/>
      <c r="H8" s="234"/>
      <c r="I8" s="235"/>
      <c r="J8" s="235"/>
      <c r="K8" s="215"/>
      <c r="L8" s="232">
        <v>34.0</v>
      </c>
      <c r="M8" s="233" t="str">
        <f>IFERROR(VLOOKUP(L8,'пр.взв'!$D$6:$Q$70,2,0),"")</f>
        <v>БАТОВ Аскер</v>
      </c>
      <c r="N8" s="236" t="str">
        <f>IFERROR(VLOOKUP(L8,'пр.взв'!$D$6:$Q$70,5,0),"")</f>
        <v>МС</v>
      </c>
      <c r="O8" s="236" t="str">
        <f>IFERROR(VLOOKUP(L8,'пр.взв'!$D$6:$Q$70,6,0),"")</f>
        <v>ЮФО</v>
      </c>
      <c r="P8" s="236" t="str">
        <f>IFERROR(VLOOKUP(L8,'пр.взв'!$D$6:$Q$70,8,0),"")</f>
        <v>Р.Адыгея</v>
      </c>
      <c r="Q8" s="234"/>
      <c r="R8" s="234"/>
      <c r="S8" s="235"/>
      <c r="T8" s="235"/>
    </row>
    <row r="9" ht="18.75" hidden="1" customHeight="1">
      <c r="A9" s="217">
        <v>2.0</v>
      </c>
      <c r="B9" s="218">
        <v>17.0</v>
      </c>
      <c r="C9" s="226" t="str">
        <f>IFERROR(VLOOKUP(B9,'пр.взв'!$D$6:$Q$70,2,0),"")</f>
        <v>МОИСЕЕВ Руслан</v>
      </c>
      <c r="D9" s="227" t="str">
        <f>IFERROR(VLOOKUP(B9,'пр.взв'!$D$6:$Q$70,5,0),"")</f>
        <v>МС</v>
      </c>
      <c r="E9" s="227" t="str">
        <f>IFERROR(VLOOKUP(B9,'пр.взв'!$D$6:$Q$70,6,0),"")</f>
        <v>МОС</v>
      </c>
      <c r="F9" s="227" t="str">
        <f>IFERROR(VLOOKUP(B9,'пр.взв'!$D$6:$Q$70,8,0),"")</f>
        <v>Москва</v>
      </c>
      <c r="G9" s="237"/>
      <c r="H9" s="238"/>
      <c r="I9" s="239"/>
      <c r="J9" s="227"/>
      <c r="K9" s="225">
        <v>18.0</v>
      </c>
      <c r="L9" s="218">
        <v>18.0</v>
      </c>
      <c r="M9" s="226" t="str">
        <f>IFERROR(VLOOKUP(L9,'пр.взв'!$D$6:$Q$70,2,0),"")</f>
        <v>АБАСОВ Адам</v>
      </c>
      <c r="N9" s="227" t="str">
        <f>IFERROR(VLOOKUP(L9,'пр.взв'!$D$6:$Q$70,5,0),"")</f>
        <v>КМС</v>
      </c>
      <c r="O9" s="227" t="str">
        <f>IFERROR(VLOOKUP(L9,'пр.взв'!$D$6:$Q$70,6,0),"")</f>
        <v>УФО</v>
      </c>
      <c r="P9" s="227" t="str">
        <f>IFERROR(VLOOKUP(L9,'пр.взв'!$D$6:$Q$70,8,0),"")</f>
        <v>ХМАО-Югра </v>
      </c>
      <c r="Q9" s="228"/>
      <c r="R9" s="229"/>
      <c r="S9" s="230"/>
      <c r="T9" s="231"/>
    </row>
    <row r="10" ht="18.75" hidden="1" customHeight="1">
      <c r="A10" s="118"/>
      <c r="B10" s="232">
        <v>49.0</v>
      </c>
      <c r="C10" s="233" t="str">
        <f>IFERROR(VLOOKUP(B10,'пр.взв'!$D$6:$Q$70,2,0),"")</f>
        <v/>
      </c>
      <c r="D10" s="236" t="str">
        <f>IFERROR(VLOOKUP(B10,'пр.взв'!$D$6:$Q$70,5,0),"")</f>
        <v/>
      </c>
      <c r="E10" s="236" t="str">
        <f>IFERROR(VLOOKUP(B10,'пр.взв'!$D$6:$Q$70,6,0),"")</f>
        <v/>
      </c>
      <c r="F10" s="236" t="str">
        <f>IFERROR(VLOOKUP(B10,'пр.взв'!$D$6:$Q$70,8,0),"")</f>
        <v/>
      </c>
      <c r="G10" s="234"/>
      <c r="H10" s="234"/>
      <c r="I10" s="235"/>
      <c r="J10" s="235"/>
      <c r="K10" s="215"/>
      <c r="L10" s="232">
        <v>50.0</v>
      </c>
      <c r="M10" s="233" t="str">
        <f>IFERROR(VLOOKUP(L10,'пр.взв'!$D$6:$Q$70,2,0),"")</f>
        <v/>
      </c>
      <c r="N10" s="236" t="str">
        <f>IFERROR(VLOOKUP(L10,'пр.взв'!$D$6:$Q$70,5,0),"")</f>
        <v/>
      </c>
      <c r="O10" s="236" t="str">
        <f>IFERROR(VLOOKUP(L10,'пр.взв'!$D$6:$Q$70,6,0),"")</f>
        <v/>
      </c>
      <c r="P10" s="236" t="str">
        <f>IFERROR(VLOOKUP(L10,'пр.взв'!$D$6:$Q$70,8,0),"")</f>
        <v/>
      </c>
      <c r="Q10" s="234"/>
      <c r="R10" s="234"/>
      <c r="S10" s="235"/>
      <c r="T10" s="235"/>
    </row>
    <row r="11" ht="18.75" customHeight="1">
      <c r="A11" s="217">
        <v>3.0</v>
      </c>
      <c r="B11" s="218">
        <v>9.0</v>
      </c>
      <c r="C11" s="226" t="str">
        <f>IFERROR(VLOOKUP(B11,'пр.взв'!$D$6:$Q$70,2,0),"")</f>
        <v>СКРЯБИН Станислав</v>
      </c>
      <c r="D11" s="227" t="str">
        <f>IFERROR(VLOOKUP(B11,'пр.взв'!$D$6:$Q$70,5,0),"")</f>
        <v>ЗМС</v>
      </c>
      <c r="E11" s="227" t="str">
        <f>IFERROR(VLOOKUP(B11,'пр.взв'!$D$6:$Q$70,6,0),"")</f>
        <v>УФО</v>
      </c>
      <c r="F11" s="227" t="str">
        <f>IFERROR(VLOOKUP(B11,'пр.взв'!$D$6:$Q$70,8,0),"")</f>
        <v>Свердловская</v>
      </c>
      <c r="G11" s="237"/>
      <c r="H11" s="222"/>
      <c r="I11" s="223"/>
      <c r="J11" s="224"/>
      <c r="K11" s="225">
        <v>19.0</v>
      </c>
      <c r="L11" s="218">
        <v>10.0</v>
      </c>
      <c r="M11" s="226" t="str">
        <f>IFERROR(VLOOKUP(L11,'пр.взв'!$D$6:$Q$70,2,0),"")</f>
        <v>КАЛИНИН Денис</v>
      </c>
      <c r="N11" s="227" t="str">
        <f>IFERROR(VLOOKUP(L11,'пр.взв'!$D$6:$Q$70,5,0),"")</f>
        <v>МС</v>
      </c>
      <c r="O11" s="227" t="str">
        <f>IFERROR(VLOOKUP(L11,'пр.взв'!$D$6:$Q$70,6,0),"")</f>
        <v>МОС</v>
      </c>
      <c r="P11" s="227" t="str">
        <f>IFERROR(VLOOKUP(L11,'пр.взв'!$D$6:$Q$70,8,0),"")</f>
        <v>Москва</v>
      </c>
      <c r="Q11" s="228"/>
      <c r="R11" s="229"/>
      <c r="S11" s="230"/>
      <c r="T11" s="231"/>
    </row>
    <row r="12" ht="18.75" customHeight="1">
      <c r="A12" s="118"/>
      <c r="B12" s="232">
        <v>41.0</v>
      </c>
      <c r="C12" s="233" t="str">
        <f>IFERROR(VLOOKUP(B12,'пр.взв'!$D$6:$Q$70,2,0),"")</f>
        <v>ЯСТРЕБОВ Семён</v>
      </c>
      <c r="D12" s="236" t="str">
        <f>IFERROR(VLOOKUP(B12,'пр.взв'!$D$6:$Q$70,5,0),"")</f>
        <v>МС</v>
      </c>
      <c r="E12" s="236" t="str">
        <f>IFERROR(VLOOKUP(B12,'пр.взв'!$D$6:$Q$70,6,0),"")</f>
        <v>ЦФО</v>
      </c>
      <c r="F12" s="236" t="str">
        <f>IFERROR(VLOOKUP(B12,'пр.взв'!$D$6:$Q$70,8,0),"")</f>
        <v>Ярославская</v>
      </c>
      <c r="G12" s="234"/>
      <c r="H12" s="234"/>
      <c r="I12" s="235"/>
      <c r="J12" s="235"/>
      <c r="K12" s="215"/>
      <c r="L12" s="232">
        <v>42.0</v>
      </c>
      <c r="M12" s="233" t="str">
        <f>IFERROR(VLOOKUP(L12,'пр.взв'!$D$6:$Q$70,2,0),"")</f>
        <v>РАХИМЖАНОВ Абубакир</v>
      </c>
      <c r="N12" s="236" t="str">
        <f>IFERROR(VLOOKUP(L12,'пр.взв'!$D$6:$Q$70,5,0),"")</f>
        <v>МС</v>
      </c>
      <c r="O12" s="236" t="str">
        <f>IFERROR(VLOOKUP(L12,'пр.взв'!$D$6:$Q$70,6,0),"")</f>
        <v>ДВФО</v>
      </c>
      <c r="P12" s="236" t="str">
        <f>IFERROR(VLOOKUP(L12,'пр.взв'!$D$6:$Q$70,8,0),"")</f>
        <v>Камчатский</v>
      </c>
      <c r="Q12" s="234"/>
      <c r="R12" s="234"/>
      <c r="S12" s="235"/>
      <c r="T12" s="235"/>
    </row>
    <row r="13" ht="18.75" hidden="1" customHeight="1">
      <c r="A13" s="217">
        <v>4.0</v>
      </c>
      <c r="B13" s="218">
        <v>25.0</v>
      </c>
      <c r="C13" s="226" t="str">
        <f>IFERROR(VLOOKUP(B13,'пр.взв'!$D$6:$Q$70,2,0),"")</f>
        <v>ОГОРЕЛЬЦЕВ Никита</v>
      </c>
      <c r="D13" s="227" t="str">
        <f>IFERROR(VLOOKUP(B13,'пр.взв'!$D$6:$Q$70,5,0),"")</f>
        <v>КМС</v>
      </c>
      <c r="E13" s="227" t="str">
        <f>IFERROR(VLOOKUP(B13,'пр.взв'!$D$6:$Q$70,6,0),"")</f>
        <v>УФО</v>
      </c>
      <c r="F13" s="227" t="str">
        <f>IFERROR(VLOOKUP(B13,'пр.взв'!$D$6:$Q$70,8,0),"")</f>
        <v>Тюменская</v>
      </c>
      <c r="G13" s="237"/>
      <c r="H13" s="238"/>
      <c r="I13" s="239"/>
      <c r="J13" s="227"/>
      <c r="K13" s="225">
        <v>20.0</v>
      </c>
      <c r="L13" s="218">
        <v>26.0</v>
      </c>
      <c r="M13" s="226" t="str">
        <f>IFERROR(VLOOKUP(L13,'пр.взв'!$D$6:$Q$70,2,0),"")</f>
        <v>ЛУКАНИН Иван</v>
      </c>
      <c r="N13" s="227" t="str">
        <f>IFERROR(VLOOKUP(L13,'пр.взв'!$D$6:$Q$70,5,0),"")</f>
        <v>МС</v>
      </c>
      <c r="O13" s="227" t="str">
        <f>IFERROR(VLOOKUP(L13,'пр.взв'!$D$6:$Q$70,6,0),"")</f>
        <v>УФО</v>
      </c>
      <c r="P13" s="227" t="str">
        <f>IFERROR(VLOOKUP(L13,'пр.взв'!$D$6:$Q$70,8,0),"")</f>
        <v>Свердловская</v>
      </c>
      <c r="Q13" s="228"/>
      <c r="R13" s="229"/>
      <c r="S13" s="230"/>
      <c r="T13" s="231"/>
    </row>
    <row r="14" ht="18.75" hidden="1" customHeight="1">
      <c r="A14" s="118"/>
      <c r="B14" s="232">
        <v>57.0</v>
      </c>
      <c r="C14" s="233" t="str">
        <f>IFERROR(VLOOKUP(B14,'пр.взв'!$D$6:$Q$70,2,0),"")</f>
        <v/>
      </c>
      <c r="D14" s="236" t="str">
        <f>IFERROR(VLOOKUP(B14,'пр.взв'!$D$6:$Q$70,5,0),"")</f>
        <v/>
      </c>
      <c r="E14" s="236" t="str">
        <f>IFERROR(VLOOKUP(B14,'пр.взв'!$D$6:$Q$70,6,0),"")</f>
        <v/>
      </c>
      <c r="F14" s="236" t="str">
        <f>IFERROR(VLOOKUP(B14,'пр.взв'!$D$6:$Q$70,8,0),"")</f>
        <v/>
      </c>
      <c r="G14" s="234"/>
      <c r="H14" s="234"/>
      <c r="I14" s="235"/>
      <c r="J14" s="235"/>
      <c r="K14" s="215"/>
      <c r="L14" s="232">
        <v>58.0</v>
      </c>
      <c r="M14" s="233" t="str">
        <f>IFERROR(VLOOKUP(L14,'пр.взв'!$D$6:$Q$70,2,0),"")</f>
        <v/>
      </c>
      <c r="N14" s="236" t="str">
        <f>IFERROR(VLOOKUP(L14,'пр.взв'!$D$6:$Q$70,5,0),"")</f>
        <v/>
      </c>
      <c r="O14" s="236" t="str">
        <f>IFERROR(VLOOKUP(L14,'пр.взв'!$D$6:$Q$70,6,0),"")</f>
        <v/>
      </c>
      <c r="P14" s="236" t="str">
        <f>IFERROR(VLOOKUP(L14,'пр.взв'!$D$6:$Q$70,8,0),"")</f>
        <v/>
      </c>
      <c r="Q14" s="234"/>
      <c r="R14" s="234"/>
      <c r="S14" s="235"/>
      <c r="T14" s="235"/>
    </row>
    <row r="15" ht="18.75" customHeight="1">
      <c r="A15" s="240">
        <v>5.0</v>
      </c>
      <c r="B15" s="218">
        <v>5.0</v>
      </c>
      <c r="C15" s="226" t="str">
        <f>IFERROR(VLOOKUP(B15,'пр.взв'!$D$6:$Q$70,2,0),"")</f>
        <v>ХАКУЙ Амир</v>
      </c>
      <c r="D15" s="227" t="str">
        <f>IFERROR(VLOOKUP(B15,'пр.взв'!$D$6:$Q$70,5,0),"")</f>
        <v>КМС</v>
      </c>
      <c r="E15" s="227" t="str">
        <f>IFERROR(VLOOKUP(B15,'пр.взв'!$D$6:$Q$70,6,0),"")</f>
        <v>ЮФО</v>
      </c>
      <c r="F15" s="227" t="str">
        <f>IFERROR(VLOOKUP(B15,'пр.взв'!$D$6:$Q$70,8,0),"")</f>
        <v>Р.Адыгея</v>
      </c>
      <c r="G15" s="221"/>
      <c r="H15" s="222"/>
      <c r="I15" s="223"/>
      <c r="J15" s="224"/>
      <c r="K15" s="225">
        <v>21.0</v>
      </c>
      <c r="L15" s="218">
        <v>6.0</v>
      </c>
      <c r="M15" s="226" t="str">
        <f>IFERROR(VLOOKUP(L15,'пр.взв'!$D$6:$Q$70,2,0),"")</f>
        <v>КЛИННИКОВ Никита</v>
      </c>
      <c r="N15" s="227" t="str">
        <f>IFERROR(VLOOKUP(L15,'пр.взв'!$D$6:$Q$70,5,0),"")</f>
        <v>КМС</v>
      </c>
      <c r="O15" s="227" t="str">
        <f>IFERROR(VLOOKUP(L15,'пр.взв'!$D$6:$Q$70,6,0),"")</f>
        <v>СФО</v>
      </c>
      <c r="P15" s="227" t="str">
        <f>IFERROR(VLOOKUP(L15,'пр.взв'!$D$6:$Q$70,8,0),"")</f>
        <v>Красноярский</v>
      </c>
      <c r="Q15" s="228"/>
      <c r="R15" s="229"/>
      <c r="S15" s="230"/>
      <c r="T15" s="231"/>
    </row>
    <row r="16" ht="18.75" customHeight="1">
      <c r="A16" s="118"/>
      <c r="B16" s="232">
        <v>37.0</v>
      </c>
      <c r="C16" s="233" t="str">
        <f>IFERROR(VLOOKUP(B16,'пр.взв'!$D$6:$Q$70,2,0),"")</f>
        <v>СУХОПАРОВ Егор</v>
      </c>
      <c r="D16" s="236" t="str">
        <f>IFERROR(VLOOKUP(B16,'пр.взв'!$D$6:$Q$70,5,0),"")</f>
        <v>МСМК</v>
      </c>
      <c r="E16" s="236" t="str">
        <f>IFERROR(VLOOKUP(B16,'пр.взв'!$D$6:$Q$70,6,0),"")</f>
        <v>МОС</v>
      </c>
      <c r="F16" s="236" t="str">
        <f>IFERROR(VLOOKUP(B16,'пр.взв'!$D$6:$Q$70,8,0),"")</f>
        <v>Москва</v>
      </c>
      <c r="G16" s="234"/>
      <c r="H16" s="234"/>
      <c r="I16" s="235"/>
      <c r="J16" s="235"/>
      <c r="K16" s="215"/>
      <c r="L16" s="232">
        <v>38.0</v>
      </c>
      <c r="M16" s="233" t="str">
        <f>IFERROR(VLOOKUP(L16,'пр.взв'!$D$6:$Q$70,2,0),"")</f>
        <v>КРИВЫХ Артём</v>
      </c>
      <c r="N16" s="236" t="str">
        <f>IFERROR(VLOOKUP(L16,'пр.взв'!$D$6:$Q$70,5,0),"")</f>
        <v>МС</v>
      </c>
      <c r="O16" s="236" t="str">
        <f>IFERROR(VLOOKUP(L16,'пр.взв'!$D$6:$Q$70,6,0),"")</f>
        <v>УФО</v>
      </c>
      <c r="P16" s="236" t="str">
        <f>IFERROR(VLOOKUP(L16,'пр.взв'!$D$6:$Q$70,8,0),"")</f>
        <v>Свердловская</v>
      </c>
      <c r="Q16" s="234"/>
      <c r="R16" s="234"/>
      <c r="S16" s="235"/>
      <c r="T16" s="235"/>
    </row>
    <row r="17" ht="18.75" hidden="1" customHeight="1">
      <c r="A17" s="217">
        <v>6.0</v>
      </c>
      <c r="B17" s="218">
        <v>21.0</v>
      </c>
      <c r="C17" s="226" t="str">
        <f>IFERROR(VLOOKUP(B17,'пр.взв'!$D$6:$Q$70,2,0),"")</f>
        <v>КОРЮКИН Кирилл</v>
      </c>
      <c r="D17" s="227" t="str">
        <f>IFERROR(VLOOKUP(B17,'пр.взв'!$D$6:$Q$70,5,0),"")</f>
        <v>МС</v>
      </c>
      <c r="E17" s="227" t="str">
        <f>IFERROR(VLOOKUP(B17,'пр.взв'!$D$6:$Q$70,6,0),"")</f>
        <v>УФО</v>
      </c>
      <c r="F17" s="227" t="str">
        <f>IFERROR(VLOOKUP(B17,'пр.взв'!$D$6:$Q$70,8,0),"")</f>
        <v>Свердловская</v>
      </c>
      <c r="G17" s="237"/>
      <c r="H17" s="238"/>
      <c r="I17" s="239"/>
      <c r="J17" s="227"/>
      <c r="K17" s="225">
        <v>22.0</v>
      </c>
      <c r="L17" s="218">
        <v>22.0</v>
      </c>
      <c r="M17" s="226" t="str">
        <f>IFERROR(VLOOKUP(L17,'пр.взв'!$D$6:$Q$70,2,0),"")</f>
        <v>АСХАБОВ Сулиман</v>
      </c>
      <c r="N17" s="227" t="str">
        <f>IFERROR(VLOOKUP(L17,'пр.взв'!$D$6:$Q$70,5,0),"")</f>
        <v>МС</v>
      </c>
      <c r="O17" s="227" t="str">
        <f>IFERROR(VLOOKUP(L17,'пр.взв'!$D$6:$Q$70,6,0),"")</f>
        <v>ПФО</v>
      </c>
      <c r="P17" s="227" t="str">
        <f>IFERROR(VLOOKUP(L17,'пр.взв'!$D$6:$Q$70,8,0),"")</f>
        <v>Пермский</v>
      </c>
      <c r="Q17" s="228"/>
      <c r="R17" s="229"/>
      <c r="S17" s="230"/>
      <c r="T17" s="231"/>
    </row>
    <row r="18" ht="18.75" hidden="1" customHeight="1">
      <c r="A18" s="98"/>
      <c r="B18" s="232">
        <v>53.0</v>
      </c>
      <c r="C18" s="233" t="str">
        <f>IFERROR(VLOOKUP(B18,'пр.взв'!$D$6:$Q$70,2,0),"")</f>
        <v/>
      </c>
      <c r="D18" s="236" t="str">
        <f>IFERROR(VLOOKUP(B18,'пр.взв'!$D$6:$Q$70,5,0),"")</f>
        <v/>
      </c>
      <c r="E18" s="236" t="str">
        <f>IFERROR(VLOOKUP(B18,'пр.взв'!$D$6:$Q$70,6,0),"")</f>
        <v/>
      </c>
      <c r="F18" s="236" t="str">
        <f>IFERROR(VLOOKUP(B18,'пр.взв'!$D$6:$Q$70,8,0),"")</f>
        <v/>
      </c>
      <c r="G18" s="234"/>
      <c r="H18" s="234"/>
      <c r="I18" s="235"/>
      <c r="J18" s="235"/>
      <c r="K18" s="215"/>
      <c r="L18" s="232">
        <v>54.0</v>
      </c>
      <c r="M18" s="233" t="str">
        <f>IFERROR(VLOOKUP(L18,'пр.взв'!$D$6:$Q$70,2,0),"")</f>
        <v/>
      </c>
      <c r="N18" s="236" t="str">
        <f>IFERROR(VLOOKUP(L18,'пр.взв'!$D$6:$Q$70,5,0),"")</f>
        <v/>
      </c>
      <c r="O18" s="236" t="str">
        <f>IFERROR(VLOOKUP(L18,'пр.взв'!$D$6:$Q$70,6,0),"")</f>
        <v/>
      </c>
      <c r="P18" s="236" t="str">
        <f>IFERROR(VLOOKUP(L18,'пр.взв'!$D$6:$Q$70,8,0),"")</f>
        <v/>
      </c>
      <c r="Q18" s="234"/>
      <c r="R18" s="234"/>
      <c r="S18" s="235"/>
      <c r="T18" s="235"/>
    </row>
    <row r="19" ht="18.75" hidden="1" customHeight="1">
      <c r="A19" s="217">
        <v>7.0</v>
      </c>
      <c r="B19" s="218">
        <v>13.0</v>
      </c>
      <c r="C19" s="226" t="str">
        <f>IFERROR(VLOOKUP(B19,'пр.взв'!$D$6:$Q$70,2,0),"")</f>
        <v>КУШХОВ Джамбулат</v>
      </c>
      <c r="D19" s="227" t="str">
        <f>IFERROR(VLOOKUP(B19,'пр.взв'!$D$6:$Q$70,5,0),"")</f>
        <v>МС</v>
      </c>
      <c r="E19" s="227" t="str">
        <f>IFERROR(VLOOKUP(B19,'пр.взв'!$D$6:$Q$70,6,0),"")</f>
        <v>СПБ</v>
      </c>
      <c r="F19" s="227" t="str">
        <f>IFERROR(VLOOKUP(B19,'пр.взв'!$D$6:$Q$70,8,0),"")</f>
        <v>Санкт-Петербург</v>
      </c>
      <c r="G19" s="221"/>
      <c r="H19" s="222"/>
      <c r="I19" s="223"/>
      <c r="J19" s="224"/>
      <c r="K19" s="225">
        <v>23.0</v>
      </c>
      <c r="L19" s="218">
        <v>14.0</v>
      </c>
      <c r="M19" s="226" t="str">
        <f>IFERROR(VLOOKUP(L19,'пр.взв'!$D$6:$Q$70,2,0),"")</f>
        <v>СОНИКОВ Дмитрий</v>
      </c>
      <c r="N19" s="227" t="str">
        <f>IFERROR(VLOOKUP(L19,'пр.взв'!$D$6:$Q$70,5,0),"")</f>
        <v>МС</v>
      </c>
      <c r="O19" s="227" t="str">
        <f>IFERROR(VLOOKUP(L19,'пр.взв'!$D$6:$Q$70,6,0),"")</f>
        <v>ЦФО</v>
      </c>
      <c r="P19" s="227" t="str">
        <f>IFERROR(VLOOKUP(L19,'пр.взв'!$D$6:$Q$70,8,0),"")</f>
        <v>Рязанская</v>
      </c>
      <c r="Q19" s="228"/>
      <c r="R19" s="229"/>
      <c r="S19" s="230"/>
      <c r="T19" s="231"/>
    </row>
    <row r="20" ht="18.75" hidden="1" customHeight="1">
      <c r="A20" s="118"/>
      <c r="B20" s="232">
        <v>45.0</v>
      </c>
      <c r="C20" s="233" t="str">
        <f>IFERROR(VLOOKUP(B20,'пр.взв'!$D$6:$Q$70,2,0),"")</f>
        <v/>
      </c>
      <c r="D20" s="236" t="str">
        <f>IFERROR(VLOOKUP(B20,'пр.взв'!$D$6:$Q$70,5,0),"")</f>
        <v/>
      </c>
      <c r="E20" s="236" t="str">
        <f>IFERROR(VLOOKUP(B20,'пр.взв'!$D$6:$Q$70,6,0),"")</f>
        <v/>
      </c>
      <c r="F20" s="236" t="str">
        <f>IFERROR(VLOOKUP(B20,'пр.взв'!$D$6:$Q$70,8,0),"")</f>
        <v/>
      </c>
      <c r="G20" s="234"/>
      <c r="H20" s="234"/>
      <c r="I20" s="235"/>
      <c r="J20" s="235"/>
      <c r="K20" s="215"/>
      <c r="L20" s="232">
        <v>46.0</v>
      </c>
      <c r="M20" s="233" t="str">
        <f>IFERROR(VLOOKUP(L20,'пр.взв'!$D$6:$Q$70,2,0),"")</f>
        <v/>
      </c>
      <c r="N20" s="236" t="str">
        <f>IFERROR(VLOOKUP(L20,'пр.взв'!$D$6:$Q$70,5,0),"")</f>
        <v/>
      </c>
      <c r="O20" s="236" t="str">
        <f>IFERROR(VLOOKUP(L20,'пр.взв'!$D$6:$Q$70,6,0),"")</f>
        <v/>
      </c>
      <c r="P20" s="236" t="str">
        <f>IFERROR(VLOOKUP(L20,'пр.взв'!$D$6:$Q$70,8,0),"")</f>
        <v/>
      </c>
      <c r="Q20" s="234"/>
      <c r="R20" s="234"/>
      <c r="S20" s="235"/>
      <c r="T20" s="235"/>
    </row>
    <row r="21" ht="18.75" hidden="1" customHeight="1">
      <c r="A21" s="217">
        <v>8.0</v>
      </c>
      <c r="B21" s="218">
        <v>29.0</v>
      </c>
      <c r="C21" s="226" t="str">
        <f>IFERROR(VLOOKUP(B21,'пр.взв'!$D$6:$Q$70,2,0),"")</f>
        <v>ЮДИН Максим</v>
      </c>
      <c r="D21" s="227" t="str">
        <f>IFERROR(VLOOKUP(B21,'пр.взв'!$D$6:$Q$70,5,0),"")</f>
        <v>МСМК</v>
      </c>
      <c r="E21" s="227" t="str">
        <f>IFERROR(VLOOKUP(B21,'пр.взв'!$D$6:$Q$70,6,0),"")</f>
        <v>ЦФО</v>
      </c>
      <c r="F21" s="227" t="str">
        <f>IFERROR(VLOOKUP(B21,'пр.взв'!$D$6:$Q$70,8,0),"")</f>
        <v>Рязанская</v>
      </c>
      <c r="G21" s="237"/>
      <c r="H21" s="238"/>
      <c r="I21" s="239"/>
      <c r="J21" s="227"/>
      <c r="K21" s="241">
        <v>24.0</v>
      </c>
      <c r="L21" s="218">
        <v>30.0</v>
      </c>
      <c r="M21" s="226" t="str">
        <f>IFERROR(VLOOKUP(L21,'пр.взв'!$D$6:$Q$70,2,0),"")</f>
        <v>АРОВ Мурат</v>
      </c>
      <c r="N21" s="227" t="str">
        <f>IFERROR(VLOOKUP(L21,'пр.взв'!$D$6:$Q$70,5,0),"")</f>
        <v>МС</v>
      </c>
      <c r="O21" s="227" t="str">
        <f>IFERROR(VLOOKUP(L21,'пр.взв'!$D$6:$Q$70,6,0),"")</f>
        <v>СКФО</v>
      </c>
      <c r="P21" s="227" t="str">
        <f>IFERROR(VLOOKUP(L21,'пр.взв'!$D$6:$Q$70,8,0),"")</f>
        <v>КЧР</v>
      </c>
      <c r="Q21" s="228"/>
      <c r="R21" s="229"/>
      <c r="S21" s="230"/>
      <c r="T21" s="231"/>
    </row>
    <row r="22" ht="18.75" hidden="1" customHeight="1">
      <c r="A22" s="98"/>
      <c r="B22" s="232">
        <v>61.0</v>
      </c>
      <c r="C22" s="233" t="str">
        <f>IFERROR(VLOOKUP(B22,'пр.взв'!$D$6:$Q$70,2,0),"")</f>
        <v/>
      </c>
      <c r="D22" s="236" t="str">
        <f>IFERROR(VLOOKUP(B22,'пр.взв'!$D$6:$Q$70,5,0),"")</f>
        <v/>
      </c>
      <c r="E22" s="236" t="str">
        <f>IFERROR(VLOOKUP(B22,'пр.взв'!$D$6:$Q$70,6,0),"")</f>
        <v/>
      </c>
      <c r="F22" s="236" t="str">
        <f>IFERROR(VLOOKUP(B22,'пр.взв'!$D$6:$Q$70,8,0),"")</f>
        <v/>
      </c>
      <c r="G22" s="234"/>
      <c r="H22" s="234"/>
      <c r="I22" s="235"/>
      <c r="J22" s="235"/>
      <c r="K22" s="216"/>
      <c r="L22" s="232">
        <v>62.0</v>
      </c>
      <c r="M22" s="233" t="str">
        <f>IFERROR(VLOOKUP(L22,'пр.взв'!$D$6:$Q$70,2,0),"")</f>
        <v/>
      </c>
      <c r="N22" s="236" t="str">
        <f>IFERROR(VLOOKUP(L22,'пр.взв'!$D$6:$Q$70,5,0),"")</f>
        <v/>
      </c>
      <c r="O22" s="236" t="str">
        <f>IFERROR(VLOOKUP(L22,'пр.взв'!$D$6:$Q$70,6,0),"")</f>
        <v/>
      </c>
      <c r="P22" s="236" t="str">
        <f>IFERROR(VLOOKUP(L22,'пр.взв'!$D$6:$Q$70,8,0),"")</f>
        <v/>
      </c>
      <c r="Q22" s="234"/>
      <c r="R22" s="234"/>
      <c r="S22" s="235"/>
      <c r="T22" s="235"/>
    </row>
    <row r="23" ht="18.75" customHeight="1">
      <c r="A23" s="217">
        <v>9.0</v>
      </c>
      <c r="B23" s="242">
        <v>3.0</v>
      </c>
      <c r="C23" s="226" t="str">
        <f>IFERROR(VLOOKUP(B23,'пр.взв'!$D$6:$Q$70,2,0),"")</f>
        <v>ТАБУРЧЕНКО Павел</v>
      </c>
      <c r="D23" s="227" t="str">
        <f>IFERROR(VLOOKUP(B23,'пр.взв'!$D$6:$Q$70,5,0),"")</f>
        <v>МС</v>
      </c>
      <c r="E23" s="227" t="str">
        <f>IFERROR(VLOOKUP(B23,'пр.взв'!$D$6:$Q$70,6,0),"")</f>
        <v>ЦФО</v>
      </c>
      <c r="F23" s="227" t="str">
        <f>IFERROR(VLOOKUP(B23,'пр.взв'!$D$6:$Q$70,8,0),"")</f>
        <v>Брянская</v>
      </c>
      <c r="G23" s="221"/>
      <c r="H23" s="222"/>
      <c r="I23" s="223"/>
      <c r="J23" s="224"/>
      <c r="K23" s="243">
        <v>25.0</v>
      </c>
      <c r="L23" s="218">
        <v>4.0</v>
      </c>
      <c r="M23" s="226" t="str">
        <f>IFERROR(VLOOKUP(L23,'пр.взв'!$D$6:$Q$70,2,0),"")</f>
        <v>СУХОГУЗОВ Иван</v>
      </c>
      <c r="N23" s="227" t="str">
        <f>IFERROR(VLOOKUP(L23,'пр.взв'!$D$6:$Q$70,5,0),"")</f>
        <v>МС</v>
      </c>
      <c r="O23" s="227" t="str">
        <f>IFERROR(VLOOKUP(L23,'пр.взв'!$D$6:$Q$70,6,0),"")</f>
        <v>УФО</v>
      </c>
      <c r="P23" s="227" t="str">
        <f>IFERROR(VLOOKUP(L23,'пр.взв'!$D$6:$Q$70,8,0),"")</f>
        <v>Свердловская</v>
      </c>
      <c r="Q23" s="228"/>
      <c r="R23" s="229"/>
      <c r="S23" s="230"/>
      <c r="T23" s="231"/>
      <c r="U23" s="7"/>
    </row>
    <row r="24" ht="18.75" customHeight="1">
      <c r="A24" s="118"/>
      <c r="B24" s="232">
        <v>35.0</v>
      </c>
      <c r="C24" s="233" t="str">
        <f>IFERROR(VLOOKUP(B24,'пр.взв'!$D$6:$Q$70,2,0),"")</f>
        <v>САПИЧЕВ Артем</v>
      </c>
      <c r="D24" s="236" t="str">
        <f>IFERROR(VLOOKUP(B24,'пр.взв'!$D$6:$Q$70,5,0),"")</f>
        <v>КМС</v>
      </c>
      <c r="E24" s="236" t="str">
        <f>IFERROR(VLOOKUP(B24,'пр.взв'!$D$6:$Q$70,6,0),"")</f>
        <v>ПФО</v>
      </c>
      <c r="F24" s="236" t="str">
        <f>IFERROR(VLOOKUP(B24,'пр.взв'!$D$6:$Q$70,8,0),"")</f>
        <v>Пермский</v>
      </c>
      <c r="G24" s="234"/>
      <c r="H24" s="234"/>
      <c r="I24" s="235"/>
      <c r="J24" s="235"/>
      <c r="K24" s="216"/>
      <c r="L24" s="232">
        <v>36.0</v>
      </c>
      <c r="M24" s="233" t="str">
        <f>IFERROR(VLOOKUP(L24,'пр.взв'!$D$6:$Q$70,2,0),"")</f>
        <v>АБДУЛМЕДЖИДОВ Руслан</v>
      </c>
      <c r="N24" s="236" t="str">
        <f>IFERROR(VLOOKUP(L24,'пр.взв'!$D$6:$Q$70,5,0),"")</f>
        <v>МС</v>
      </c>
      <c r="O24" s="236" t="str">
        <f>IFERROR(VLOOKUP(L24,'пр.взв'!$D$6:$Q$70,6,0),"")</f>
        <v>МОС</v>
      </c>
      <c r="P24" s="236" t="str">
        <f>IFERROR(VLOOKUP(L24,'пр.взв'!$D$6:$Q$70,8,0),"")</f>
        <v>Москва</v>
      </c>
      <c r="Q24" s="234"/>
      <c r="R24" s="234"/>
      <c r="S24" s="235"/>
      <c r="T24" s="235"/>
      <c r="U24" s="7"/>
    </row>
    <row r="25" ht="18.75" hidden="1" customHeight="1">
      <c r="A25" s="217">
        <v>10.0</v>
      </c>
      <c r="B25" s="218">
        <v>19.0</v>
      </c>
      <c r="C25" s="226" t="str">
        <f>IFERROR(VLOOKUP(B25,'пр.взв'!$D$6:$Q$70,2,0),"")</f>
        <v>ГЕХАЕВ Асламбек</v>
      </c>
      <c r="D25" s="227" t="str">
        <f>IFERROR(VLOOKUP(B25,'пр.взв'!$D$6:$Q$70,5,0),"")</f>
        <v>МС</v>
      </c>
      <c r="E25" s="227" t="str">
        <f>IFERROR(VLOOKUP(B25,'пр.взв'!$D$6:$Q$70,6,0),"")</f>
        <v>СКФО</v>
      </c>
      <c r="F25" s="227" t="str">
        <f>IFERROR(VLOOKUP(B25,'пр.взв'!$D$6:$Q$70,8,0),"")</f>
        <v>Чеченская</v>
      </c>
      <c r="G25" s="237"/>
      <c r="H25" s="238"/>
      <c r="I25" s="239"/>
      <c r="J25" s="227"/>
      <c r="K25" s="225">
        <v>26.0</v>
      </c>
      <c r="L25" s="218">
        <v>20.0</v>
      </c>
      <c r="M25" s="226" t="str">
        <f>IFERROR(VLOOKUP(L25,'пр.взв'!$D$6:$Q$70,2,0),"")</f>
        <v>ДЗЮБА Даниил</v>
      </c>
      <c r="N25" s="227" t="str">
        <f>IFERROR(VLOOKUP(L25,'пр.взв'!$D$6:$Q$70,5,0),"")</f>
        <v>МС</v>
      </c>
      <c r="O25" s="227" t="str">
        <f>IFERROR(VLOOKUP(L25,'пр.взв'!$D$6:$Q$70,6,0),"")</f>
        <v>ПФО</v>
      </c>
      <c r="P25" s="227" t="str">
        <f>IFERROR(VLOOKUP(L25,'пр.взв'!$D$6:$Q$70,8,0),"")</f>
        <v>Пермский</v>
      </c>
      <c r="Q25" s="228"/>
      <c r="R25" s="229"/>
      <c r="S25" s="230"/>
      <c r="T25" s="231"/>
    </row>
    <row r="26" ht="18.75" hidden="1" customHeight="1">
      <c r="A26" s="98"/>
      <c r="B26" s="232">
        <v>51.0</v>
      </c>
      <c r="C26" s="233" t="str">
        <f>IFERROR(VLOOKUP(B26,'пр.взв'!$D$6:$Q$70,2,0),"")</f>
        <v/>
      </c>
      <c r="D26" s="236" t="str">
        <f>IFERROR(VLOOKUP(B26,'пр.взв'!$D$6:$Q$70,5,0),"")</f>
        <v/>
      </c>
      <c r="E26" s="236" t="str">
        <f>IFERROR(VLOOKUP(B26,'пр.взв'!$D$6:$Q$70,6,0),"")</f>
        <v/>
      </c>
      <c r="F26" s="236" t="str">
        <f>IFERROR(VLOOKUP(B26,'пр.взв'!$D$6:$Q$70,8,0),"")</f>
        <v/>
      </c>
      <c r="G26" s="234"/>
      <c r="H26" s="234"/>
      <c r="I26" s="235"/>
      <c r="J26" s="235"/>
      <c r="K26" s="215"/>
      <c r="L26" s="232">
        <v>52.0</v>
      </c>
      <c r="M26" s="233" t="str">
        <f>IFERROR(VLOOKUP(L26,'пр.взв'!$D$6:$Q$70,2,0),"")</f>
        <v/>
      </c>
      <c r="N26" s="236" t="str">
        <f>IFERROR(VLOOKUP(L26,'пр.взв'!$D$6:$Q$70,5,0),"")</f>
        <v/>
      </c>
      <c r="O26" s="236" t="str">
        <f>IFERROR(VLOOKUP(L26,'пр.взв'!$D$6:$Q$70,6,0),"")</f>
        <v/>
      </c>
      <c r="P26" s="236" t="str">
        <f>IFERROR(VLOOKUP(L26,'пр.взв'!$D$6:$Q$70,8,0),"")</f>
        <v/>
      </c>
      <c r="Q26" s="234"/>
      <c r="R26" s="234"/>
      <c r="S26" s="235"/>
      <c r="T26" s="235"/>
    </row>
    <row r="27" ht="18.75" hidden="1" customHeight="1">
      <c r="A27" s="217">
        <v>11.0</v>
      </c>
      <c r="B27" s="218">
        <v>11.0</v>
      </c>
      <c r="C27" s="226" t="str">
        <f>IFERROR(VLOOKUP(B27,'пр.взв'!$D$6:$Q$70,2,0),"")</f>
        <v>ЛЕБЕДЕВ Антон</v>
      </c>
      <c r="D27" s="227" t="str">
        <f>IFERROR(VLOOKUP(B27,'пр.взв'!$D$6:$Q$70,5,0),"")</f>
        <v>МС</v>
      </c>
      <c r="E27" s="227" t="str">
        <f>IFERROR(VLOOKUP(B27,'пр.взв'!$D$6:$Q$70,6,0),"")</f>
        <v>МОС</v>
      </c>
      <c r="F27" s="227" t="str">
        <f>IFERROR(VLOOKUP(B27,'пр.взв'!$D$6:$Q$70,8,0),"")</f>
        <v>Москва</v>
      </c>
      <c r="G27" s="221"/>
      <c r="H27" s="222"/>
      <c r="I27" s="223"/>
      <c r="J27" s="224"/>
      <c r="K27" s="225">
        <v>27.0</v>
      </c>
      <c r="L27" s="218">
        <v>12.0</v>
      </c>
      <c r="M27" s="226" t="str">
        <f>IFERROR(VLOOKUP(L27,'пр.взв'!$D$6:$Q$70,2,0),"")</f>
        <v>ДУЙСЕНОВ Тимур</v>
      </c>
      <c r="N27" s="227" t="str">
        <f>IFERROR(VLOOKUP(L27,'пр.взв'!$D$6:$Q$70,5,0),"")</f>
        <v>МС</v>
      </c>
      <c r="O27" s="227" t="str">
        <f>IFERROR(VLOOKUP(L27,'пр.взв'!$D$6:$Q$70,6,0),"")</f>
        <v>ЮФО</v>
      </c>
      <c r="P27" s="227" t="str">
        <f>IFERROR(VLOOKUP(L27,'пр.взв'!$D$6:$Q$70,8,0),"")</f>
        <v>Краснодарский</v>
      </c>
      <c r="Q27" s="228"/>
      <c r="R27" s="229"/>
      <c r="S27" s="230"/>
      <c r="T27" s="231"/>
    </row>
    <row r="28" ht="18.75" hidden="1" customHeight="1">
      <c r="A28" s="118"/>
      <c r="B28" s="232">
        <v>43.0</v>
      </c>
      <c r="C28" s="233" t="str">
        <f>IFERROR(VLOOKUP(B28,'пр.взв'!$D$6:$Q$70,2,0),"")</f>
        <v/>
      </c>
      <c r="D28" s="236" t="str">
        <f>IFERROR(VLOOKUP(B28,'пр.взв'!$D$6:$Q$70,5,0),"")</f>
        <v/>
      </c>
      <c r="E28" s="236" t="str">
        <f>IFERROR(VLOOKUP(B28,'пр.взв'!$D$6:$Q$70,6,0),"")</f>
        <v/>
      </c>
      <c r="F28" s="236" t="str">
        <f>IFERROR(VLOOKUP(B28,'пр.взв'!$D$6:$Q$70,8,0),"")</f>
        <v/>
      </c>
      <c r="G28" s="234"/>
      <c r="H28" s="234"/>
      <c r="I28" s="235"/>
      <c r="J28" s="235"/>
      <c r="K28" s="215"/>
      <c r="L28" s="232">
        <v>44.0</v>
      </c>
      <c r="M28" s="233" t="str">
        <f>IFERROR(VLOOKUP(L28,'пр.взв'!$D$6:$Q$70,2,0),"")</f>
        <v/>
      </c>
      <c r="N28" s="236" t="str">
        <f>IFERROR(VLOOKUP(L28,'пр.взв'!$D$6:$Q$70,5,0),"")</f>
        <v/>
      </c>
      <c r="O28" s="236" t="str">
        <f>IFERROR(VLOOKUP(L28,'пр.взв'!$D$6:$Q$70,6,0),"")</f>
        <v/>
      </c>
      <c r="P28" s="236" t="str">
        <f>IFERROR(VLOOKUP(L28,'пр.взв'!$D$6:$Q$70,8,0),"")</f>
        <v/>
      </c>
      <c r="Q28" s="234"/>
      <c r="R28" s="234"/>
      <c r="S28" s="235"/>
      <c r="T28" s="235"/>
    </row>
    <row r="29" ht="18.75" hidden="1" customHeight="1">
      <c r="A29" s="217">
        <v>12.0</v>
      </c>
      <c r="B29" s="218">
        <v>27.0</v>
      </c>
      <c r="C29" s="226" t="str">
        <f>IFERROR(VLOOKUP(B29,'пр.взв'!$D$6:$Q$70,2,0),"")</f>
        <v>СОМОВ Илья</v>
      </c>
      <c r="D29" s="227" t="str">
        <f>IFERROR(VLOOKUP(B29,'пр.взв'!$D$6:$Q$70,5,0),"")</f>
        <v>МС</v>
      </c>
      <c r="E29" s="227" t="str">
        <f>IFERROR(VLOOKUP(B29,'пр.взв'!$D$6:$Q$70,6,0),"")</f>
        <v>ПФО</v>
      </c>
      <c r="F29" s="227" t="str">
        <f>IFERROR(VLOOKUP(B29,'пр.взв'!$D$6:$Q$70,8,0),"")</f>
        <v>Пензенская</v>
      </c>
      <c r="G29" s="237"/>
      <c r="H29" s="238"/>
      <c r="I29" s="239"/>
      <c r="J29" s="227"/>
      <c r="K29" s="225">
        <v>28.0</v>
      </c>
      <c r="L29" s="218">
        <v>28.0</v>
      </c>
      <c r="M29" s="226" t="str">
        <f>IFERROR(VLOOKUP(L29,'пр.взв'!$D$6:$Q$70,2,0),"")</f>
        <v>СЕДРАКЯН Сипан</v>
      </c>
      <c r="N29" s="227" t="str">
        <f>IFERROR(VLOOKUP(L29,'пр.взв'!$D$6:$Q$70,5,0),"")</f>
        <v>МС</v>
      </c>
      <c r="O29" s="227" t="str">
        <f>IFERROR(VLOOKUP(L29,'пр.взв'!$D$6:$Q$70,6,0),"")</f>
        <v>ЦФО</v>
      </c>
      <c r="P29" s="227" t="str">
        <f>IFERROR(VLOOKUP(L29,'пр.взв'!$D$6:$Q$70,8,0),"")</f>
        <v>Рязанская</v>
      </c>
      <c r="Q29" s="228"/>
      <c r="R29" s="229"/>
      <c r="S29" s="230"/>
      <c r="T29" s="231"/>
    </row>
    <row r="30" ht="18.75" hidden="1" customHeight="1">
      <c r="A30" s="98"/>
      <c r="B30" s="232">
        <v>59.0</v>
      </c>
      <c r="C30" s="233" t="str">
        <f>IFERROR(VLOOKUP(B30,'пр.взв'!$D$6:$Q$70,2,0),"")</f>
        <v/>
      </c>
      <c r="D30" s="236" t="str">
        <f>IFERROR(VLOOKUP(B30,'пр.взв'!$D$6:$Q$70,5,0),"")</f>
        <v/>
      </c>
      <c r="E30" s="236" t="str">
        <f>IFERROR(VLOOKUP(B30,'пр.взв'!$D$6:$Q$70,6,0),"")</f>
        <v/>
      </c>
      <c r="F30" s="236" t="str">
        <f>IFERROR(VLOOKUP(B30,'пр.взв'!$D$6:$Q$70,8,0),"")</f>
        <v/>
      </c>
      <c r="G30" s="234"/>
      <c r="H30" s="234"/>
      <c r="I30" s="235"/>
      <c r="J30" s="235"/>
      <c r="K30" s="215"/>
      <c r="L30" s="232">
        <v>60.0</v>
      </c>
      <c r="M30" s="233" t="str">
        <f>IFERROR(VLOOKUP(L30,'пр.взв'!$D$6:$Q$70,2,0),"")</f>
        <v/>
      </c>
      <c r="N30" s="236" t="str">
        <f>IFERROR(VLOOKUP(L30,'пр.взв'!$D$6:$Q$70,5,0),"")</f>
        <v/>
      </c>
      <c r="O30" s="236" t="str">
        <f>IFERROR(VLOOKUP(L30,'пр.взв'!$D$6:$Q$70,6,0),"")</f>
        <v/>
      </c>
      <c r="P30" s="236" t="str">
        <f>IFERROR(VLOOKUP(L30,'пр.взв'!$D$6:$Q$70,8,0),"")</f>
        <v/>
      </c>
      <c r="Q30" s="234"/>
      <c r="R30" s="234"/>
      <c r="S30" s="235"/>
      <c r="T30" s="235"/>
    </row>
    <row r="31" ht="18.75" customHeight="1">
      <c r="A31" s="217">
        <v>13.0</v>
      </c>
      <c r="B31" s="218">
        <v>7.0</v>
      </c>
      <c r="C31" s="226" t="str">
        <f>IFERROR(VLOOKUP(B31,'пр.взв'!$D$6:$Q$70,2,0),"")</f>
        <v>ЯШИН Дмитрий</v>
      </c>
      <c r="D31" s="227" t="str">
        <f>IFERROR(VLOOKUP(B31,'пр.взв'!$D$6:$Q$70,5,0),"")</f>
        <v>КМС</v>
      </c>
      <c r="E31" s="227" t="str">
        <f>IFERROR(VLOOKUP(B31,'пр.взв'!$D$6:$Q$70,6,0),"")</f>
        <v>ЦФО</v>
      </c>
      <c r="F31" s="227" t="str">
        <f>IFERROR(VLOOKUP(B31,'пр.взв'!$D$6:$Q$70,8,0),"")</f>
        <v>Московская</v>
      </c>
      <c r="G31" s="221"/>
      <c r="H31" s="222"/>
      <c r="I31" s="223"/>
      <c r="J31" s="224"/>
      <c r="K31" s="225">
        <v>29.0</v>
      </c>
      <c r="L31" s="218">
        <v>8.0</v>
      </c>
      <c r="M31" s="226" t="str">
        <f>IFERROR(VLOOKUP(L31,'пр.взв'!$D$6:$Q$70,2,0),"")</f>
        <v>БАБГОЕВ Олег</v>
      </c>
      <c r="N31" s="227" t="str">
        <f>IFERROR(VLOOKUP(L31,'пр.взв'!$D$6:$Q$70,5,0),"")</f>
        <v>МСМК</v>
      </c>
      <c r="O31" s="227" t="str">
        <f>IFERROR(VLOOKUP(L31,'пр.взв'!$D$6:$Q$70,6,0),"")</f>
        <v>СПБ</v>
      </c>
      <c r="P31" s="227" t="str">
        <f>IFERROR(VLOOKUP(L31,'пр.взв'!$D$6:$Q$70,8,0),"")</f>
        <v>Санкт-Петербург</v>
      </c>
      <c r="Q31" s="228"/>
      <c r="R31" s="229"/>
      <c r="S31" s="230"/>
      <c r="T31" s="231"/>
    </row>
    <row r="32" ht="18.75" customHeight="1">
      <c r="A32" s="118"/>
      <c r="B32" s="232">
        <v>39.0</v>
      </c>
      <c r="C32" s="233" t="str">
        <f>IFERROR(VLOOKUP(B32,'пр.взв'!$D$6:$Q$70,2,0),"")</f>
        <v>КРИНИЦА Максим</v>
      </c>
      <c r="D32" s="236" t="str">
        <f>IFERROR(VLOOKUP(B32,'пр.взв'!$D$6:$Q$70,5,0),"")</f>
        <v>МС</v>
      </c>
      <c r="E32" s="236" t="str">
        <f>IFERROR(VLOOKUP(B32,'пр.взв'!$D$6:$Q$70,6,0),"")</f>
        <v>УФО</v>
      </c>
      <c r="F32" s="236" t="str">
        <f>IFERROR(VLOOKUP(B32,'пр.взв'!$D$6:$Q$70,8,0),"")</f>
        <v>Свердловская</v>
      </c>
      <c r="G32" s="234"/>
      <c r="H32" s="234"/>
      <c r="I32" s="235"/>
      <c r="J32" s="235"/>
      <c r="K32" s="215"/>
      <c r="L32" s="232">
        <v>40.0</v>
      </c>
      <c r="M32" s="233" t="str">
        <f>IFERROR(VLOOKUP(L32,'пр.взв'!$D$6:$Q$70,2,0),"")</f>
        <v>ПАХОМОВ Иван</v>
      </c>
      <c r="N32" s="236" t="str">
        <f>IFERROR(VLOOKUP(L32,'пр.взв'!$D$6:$Q$70,5,0),"")</f>
        <v>МС</v>
      </c>
      <c r="O32" s="236" t="str">
        <f>IFERROR(VLOOKUP(L32,'пр.взв'!$D$6:$Q$70,6,0),"")</f>
        <v>ЦФО</v>
      </c>
      <c r="P32" s="236" t="str">
        <f>IFERROR(VLOOKUP(L32,'пр.взв'!$D$6:$Q$70,8,0),"")</f>
        <v>Ярославская</v>
      </c>
      <c r="Q32" s="234"/>
      <c r="R32" s="234"/>
      <c r="S32" s="235"/>
      <c r="T32" s="235"/>
    </row>
    <row r="33" ht="18.75" hidden="1" customHeight="1">
      <c r="A33" s="217">
        <v>14.0</v>
      </c>
      <c r="B33" s="218">
        <v>23.0</v>
      </c>
      <c r="C33" s="226" t="str">
        <f>IFERROR(VLOOKUP(B33,'пр.взв'!$D$6:$Q$70,2,0),"")</f>
        <v>НАДЮКОВ Бислан</v>
      </c>
      <c r="D33" s="227" t="str">
        <f>IFERROR(VLOOKUP(B33,'пр.взв'!$D$6:$Q$70,5,0),"")</f>
        <v>МСМК</v>
      </c>
      <c r="E33" s="227" t="str">
        <f>IFERROR(VLOOKUP(B33,'пр.взв'!$D$6:$Q$70,6,0),"")</f>
        <v>ЮФО</v>
      </c>
      <c r="F33" s="227" t="str">
        <f>IFERROR(VLOOKUP(B33,'пр.взв'!$D$6:$Q$70,8,0),"")</f>
        <v>Краснодарский</v>
      </c>
      <c r="G33" s="237"/>
      <c r="H33" s="238"/>
      <c r="I33" s="239"/>
      <c r="J33" s="227"/>
      <c r="K33" s="225">
        <v>30.0</v>
      </c>
      <c r="L33" s="218">
        <v>24.0</v>
      </c>
      <c r="M33" s="226" t="str">
        <f>IFERROR(VLOOKUP(L33,'пр.взв'!$D$6:$Q$70,2,0),"")</f>
        <v>АМИРБЕГОВ Салман</v>
      </c>
      <c r="N33" s="227" t="str">
        <f>IFERROR(VLOOKUP(L33,'пр.взв'!$D$6:$Q$70,5,0),"")</f>
        <v>МС</v>
      </c>
      <c r="O33" s="227" t="str">
        <f>IFERROR(VLOOKUP(L33,'пр.взв'!$D$6:$Q$70,6,0),"")</f>
        <v>СКФО</v>
      </c>
      <c r="P33" s="227" t="str">
        <f>IFERROR(VLOOKUP(L33,'пр.взв'!$D$6:$Q$70,8,0),"")</f>
        <v>Р.Дагестан</v>
      </c>
      <c r="Q33" s="228"/>
      <c r="R33" s="229"/>
      <c r="S33" s="230"/>
      <c r="T33" s="231"/>
    </row>
    <row r="34" ht="18.75" hidden="1" customHeight="1">
      <c r="A34" s="98"/>
      <c r="B34" s="232">
        <v>55.0</v>
      </c>
      <c r="C34" s="233" t="str">
        <f>IFERROR(VLOOKUP(B34,'пр.взв'!$D$6:$Q$70,2,0),"")</f>
        <v/>
      </c>
      <c r="D34" s="236" t="str">
        <f>IFERROR(VLOOKUP(B34,'пр.взв'!$D$6:$Q$70,5,0),"")</f>
        <v/>
      </c>
      <c r="E34" s="236" t="str">
        <f>IFERROR(VLOOKUP(B34,'пр.взв'!$D$6:$Q$70,6,0),"")</f>
        <v/>
      </c>
      <c r="F34" s="236" t="str">
        <f>IFERROR(VLOOKUP(B34,'пр.взв'!$D$6:$Q$70,8,0),"")</f>
        <v/>
      </c>
      <c r="G34" s="234"/>
      <c r="H34" s="234"/>
      <c r="I34" s="235"/>
      <c r="J34" s="235"/>
      <c r="K34" s="215"/>
      <c r="L34" s="232">
        <v>56.0</v>
      </c>
      <c r="M34" s="233" t="str">
        <f>IFERROR(VLOOKUP(L34,'пр.взв'!$D$6:$Q$70,2,0),"")</f>
        <v/>
      </c>
      <c r="N34" s="236" t="str">
        <f>IFERROR(VLOOKUP(L34,'пр.взв'!$D$6:$Q$70,5,0),"")</f>
        <v/>
      </c>
      <c r="O34" s="236" t="str">
        <f>IFERROR(VLOOKUP(L34,'пр.взв'!$D$6:$Q$70,6,0),"")</f>
        <v/>
      </c>
      <c r="P34" s="236" t="str">
        <f>IFERROR(VLOOKUP(L34,'пр.взв'!$D$6:$Q$70,8,0),"")</f>
        <v/>
      </c>
      <c r="Q34" s="234"/>
      <c r="R34" s="234"/>
      <c r="S34" s="235"/>
      <c r="T34" s="235"/>
    </row>
    <row r="35" ht="18.75" hidden="1" customHeight="1">
      <c r="A35" s="217">
        <v>15.0</v>
      </c>
      <c r="B35" s="218">
        <v>15.0</v>
      </c>
      <c r="C35" s="226" t="str">
        <f>IFERROR(VLOOKUP(B35,'пр.взв'!$D$6:$Q$70,2,0),"")</f>
        <v>ЭЙВАЗОВ Вусаль</v>
      </c>
      <c r="D35" s="227" t="str">
        <f>IFERROR(VLOOKUP(B35,'пр.взв'!$D$6:$Q$70,5,0),"")</f>
        <v>КМС</v>
      </c>
      <c r="E35" s="227" t="str">
        <f>IFERROR(VLOOKUP(B35,'пр.взв'!$D$6:$Q$70,6,0),"")</f>
        <v>УФО</v>
      </c>
      <c r="F35" s="227" t="str">
        <f>IFERROR(VLOOKUP(B35,'пр.взв'!$D$6:$Q$70,8,0),"")</f>
        <v>ХМАО-Югра </v>
      </c>
      <c r="G35" s="221"/>
      <c r="H35" s="222"/>
      <c r="I35" s="223"/>
      <c r="J35" s="224"/>
      <c r="K35" s="225">
        <v>31.0</v>
      </c>
      <c r="L35" s="218">
        <v>16.0</v>
      </c>
      <c r="M35" s="226" t="str">
        <f>IFERROR(VLOOKUP(L35,'пр.взв'!$D$6:$Q$70,2,0),"")</f>
        <v>КУРЖЕВ Уали</v>
      </c>
      <c r="N35" s="227" t="str">
        <f>IFERROR(VLOOKUP(L35,'пр.взв'!$D$6:$Q$70,5,0),"")</f>
        <v>ЗМС</v>
      </c>
      <c r="O35" s="227" t="str">
        <f>IFERROR(VLOOKUP(L35,'пр.взв'!$D$6:$Q$70,6,0),"")</f>
        <v>УФО</v>
      </c>
      <c r="P35" s="227" t="str">
        <f>IFERROR(VLOOKUP(L35,'пр.взв'!$D$6:$Q$70,8,0),"")</f>
        <v>Свердловская</v>
      </c>
      <c r="Q35" s="228"/>
      <c r="R35" s="229"/>
      <c r="S35" s="230"/>
      <c r="T35" s="231"/>
    </row>
    <row r="36" ht="18.75" hidden="1" customHeight="1">
      <c r="A36" s="118"/>
      <c r="B36" s="232">
        <v>47.0</v>
      </c>
      <c r="C36" s="233" t="str">
        <f>IFERROR(VLOOKUP(B36,'пр.взв'!$D$6:$Q$70,2,0),"")</f>
        <v/>
      </c>
      <c r="D36" s="236" t="str">
        <f>IFERROR(VLOOKUP(B36,'пр.взв'!$D$6:$Q$70,5,0),"")</f>
        <v/>
      </c>
      <c r="E36" s="236" t="str">
        <f>IFERROR(VLOOKUP(B36,'пр.взв'!$D$6:$Q$70,6,0),"")</f>
        <v/>
      </c>
      <c r="F36" s="236" t="str">
        <f>IFERROR(VLOOKUP(B36,'пр.взв'!$D$6:$Q$70,8,0),"")</f>
        <v/>
      </c>
      <c r="G36" s="234"/>
      <c r="H36" s="234"/>
      <c r="I36" s="235"/>
      <c r="J36" s="235"/>
      <c r="K36" s="215"/>
      <c r="L36" s="232">
        <v>48.0</v>
      </c>
      <c r="M36" s="233" t="str">
        <f>IFERROR(VLOOKUP(L36,'пр.взв'!$D$6:$Q$70,2,0),"")</f>
        <v/>
      </c>
      <c r="N36" s="236" t="str">
        <f>IFERROR(VLOOKUP(L36,'пр.взв'!$D$6:$Q$70,5,0),"")</f>
        <v/>
      </c>
      <c r="O36" s="236" t="str">
        <f>IFERROR(VLOOKUP(L36,'пр.взв'!$D$6:$Q$70,6,0),"")</f>
        <v/>
      </c>
      <c r="P36" s="236" t="str">
        <f>IFERROR(VLOOKUP(L36,'пр.взв'!$D$6:$Q$70,8,0),"")</f>
        <v/>
      </c>
      <c r="Q36" s="234"/>
      <c r="R36" s="234"/>
      <c r="S36" s="235"/>
      <c r="T36" s="235"/>
    </row>
    <row r="37" ht="18.75" hidden="1" customHeight="1">
      <c r="A37" s="241">
        <v>16.0</v>
      </c>
      <c r="B37" s="218">
        <v>31.0</v>
      </c>
      <c r="C37" s="226" t="str">
        <f>IFERROR(VLOOKUP(B37,'пр.взв'!$D$6:$Q$70,2,0),"")</f>
        <v>САРАЙКИН Александр</v>
      </c>
      <c r="D37" s="227" t="str">
        <f>IFERROR(VLOOKUP(B37,'пр.взв'!$D$6:$Q$70,5,0),"")</f>
        <v>МСМК</v>
      </c>
      <c r="E37" s="227" t="str">
        <f>IFERROR(VLOOKUP(B37,'пр.взв'!$D$6:$Q$70,6,0),"")</f>
        <v>ЦФО</v>
      </c>
      <c r="F37" s="227" t="str">
        <f>IFERROR(VLOOKUP(B37,'пр.взв'!$D$6:$Q$70,8,0),"")</f>
        <v>Рязанская</v>
      </c>
      <c r="G37" s="228"/>
      <c r="H37" s="229"/>
      <c r="I37" s="230"/>
      <c r="J37" s="231"/>
      <c r="K37" s="225">
        <v>32.0</v>
      </c>
      <c r="L37" s="218">
        <v>32.0</v>
      </c>
      <c r="M37" s="226" t="str">
        <f>IFERROR(VLOOKUP(L37,'пр.взв'!$D$6:$Q$70,2,0),"")</f>
        <v>ЗАТЫЛКИН Илья</v>
      </c>
      <c r="N37" s="227" t="str">
        <f>IFERROR(VLOOKUP(L37,'пр.взв'!$D$6:$Q$70,5,0),"")</f>
        <v>МСМК</v>
      </c>
      <c r="O37" s="227" t="str">
        <f>IFERROR(VLOOKUP(L37,'пр.взв'!$D$6:$Q$70,6,0),"")</f>
        <v>ПФО</v>
      </c>
      <c r="P37" s="227" t="str">
        <f>IFERROR(VLOOKUP(L37,'пр.взв'!$D$6:$Q$70,8,0),"")</f>
        <v>Пензенская</v>
      </c>
      <c r="Q37" s="228"/>
      <c r="R37" s="229"/>
      <c r="S37" s="230"/>
      <c r="T37" s="231"/>
    </row>
    <row r="38" ht="18.75" hidden="1" customHeight="1">
      <c r="A38" s="216"/>
      <c r="B38" s="232">
        <v>63.0</v>
      </c>
      <c r="C38" s="233" t="str">
        <f>IFERROR(VLOOKUP(B38,'пр.взв'!$D$6:$Q$70,2,0),"")</f>
        <v/>
      </c>
      <c r="D38" s="236" t="str">
        <f>IFERROR(VLOOKUP(B38,'пр.взв'!$D$6:$Q$70,5,0),"")</f>
        <v/>
      </c>
      <c r="E38" s="236" t="str">
        <f>IFERROR(VLOOKUP(B38,'пр.взв'!$D$6:$Q$70,6,0),"")</f>
        <v/>
      </c>
      <c r="F38" s="236" t="str">
        <f>IFERROR(VLOOKUP(B38,'пр.взв'!$D$6:$Q$70,8,0),"")</f>
        <v/>
      </c>
      <c r="G38" s="234"/>
      <c r="H38" s="234"/>
      <c r="I38" s="235"/>
      <c r="J38" s="235"/>
      <c r="K38" s="215"/>
      <c r="L38" s="232">
        <v>64.0</v>
      </c>
      <c r="M38" s="233" t="str">
        <f>IFERROR(VLOOKUP(L38,'пр.взв'!$D$6:$Q$70,2,0),"")</f>
        <v/>
      </c>
      <c r="N38" s="236" t="str">
        <f>IFERROR(VLOOKUP(L38,'пр.взв'!$D$6:$Q$70,5,0),"")</f>
        <v/>
      </c>
      <c r="O38" s="236" t="str">
        <f>IFERROR(VLOOKUP(L38,'пр.взв'!$D$6:$Q$70,6,0),"")</f>
        <v/>
      </c>
      <c r="P38" s="236" t="str">
        <f>IFERROR(VLOOKUP(L38,'пр.взв'!$D$6:$Q$70,8,0),"")</f>
        <v/>
      </c>
      <c r="Q38" s="234"/>
      <c r="R38" s="234"/>
      <c r="S38" s="235"/>
      <c r="T38" s="235"/>
    </row>
    <row r="39" ht="12.75" customHeight="1">
      <c r="B39" s="202">
        <f>B3</f>
        <v>0</v>
      </c>
      <c r="C39" s="7" t="s">
        <v>321</v>
      </c>
      <c r="L39" s="202">
        <f>L3</f>
        <v>0</v>
      </c>
      <c r="M39" s="7" t="s">
        <v>321</v>
      </c>
      <c r="N39" s="244"/>
      <c r="O39" s="244"/>
      <c r="P39" s="244"/>
      <c r="Q39" s="244"/>
      <c r="R39" s="244"/>
      <c r="S39" s="66"/>
      <c r="T39" s="66"/>
    </row>
    <row r="40" ht="25.5" customHeight="1">
      <c r="B40" s="203" t="s">
        <v>322</v>
      </c>
      <c r="C40" s="204" t="s">
        <v>323</v>
      </c>
      <c r="D40" s="205"/>
      <c r="E40" s="205"/>
      <c r="F40" s="205" t="s">
        <v>333</v>
      </c>
      <c r="G40" s="203" t="str">
        <f>G4</f>
        <v>В.к.  79  кг</v>
      </c>
      <c r="H40" s="204"/>
      <c r="I40" s="204"/>
      <c r="J40" s="204"/>
      <c r="K40" s="204"/>
      <c r="L40" s="203" t="s">
        <v>325</v>
      </c>
      <c r="M40" s="204" t="s">
        <v>323</v>
      </c>
      <c r="N40" s="205"/>
      <c r="O40" s="205"/>
      <c r="P40" s="205" t="s">
        <v>333</v>
      </c>
      <c r="Q40" s="203" t="str">
        <f>Q4</f>
        <v>В.к.  79  кг</v>
      </c>
      <c r="R40" s="204"/>
      <c r="S40" s="204"/>
      <c r="T40" s="204"/>
    </row>
    <row r="41" ht="12.75" customHeight="1">
      <c r="A41" s="206" t="s">
        <v>326</v>
      </c>
      <c r="B41" s="207" t="s">
        <v>9</v>
      </c>
      <c r="C41" s="208" t="s">
        <v>10</v>
      </c>
      <c r="D41" s="209" t="s">
        <v>327</v>
      </c>
      <c r="E41" s="210" t="s">
        <v>328</v>
      </c>
      <c r="F41" s="211"/>
      <c r="G41" s="208" t="s">
        <v>329</v>
      </c>
      <c r="H41" s="212" t="s">
        <v>330</v>
      </c>
      <c r="I41" s="209" t="s">
        <v>334</v>
      </c>
      <c r="J41" s="213" t="s">
        <v>332</v>
      </c>
      <c r="K41" s="206" t="s">
        <v>326</v>
      </c>
      <c r="L41" s="207" t="s">
        <v>9</v>
      </c>
      <c r="M41" s="208" t="s">
        <v>10</v>
      </c>
      <c r="N41" s="209" t="s">
        <v>327</v>
      </c>
      <c r="O41" s="210" t="s">
        <v>328</v>
      </c>
      <c r="P41" s="211"/>
      <c r="Q41" s="208" t="s">
        <v>329</v>
      </c>
      <c r="R41" s="212" t="s">
        <v>330</v>
      </c>
      <c r="S41" s="209" t="s">
        <v>334</v>
      </c>
      <c r="T41" s="213" t="s">
        <v>332</v>
      </c>
    </row>
    <row r="42" ht="12.75" customHeight="1">
      <c r="A42" s="214"/>
      <c r="B42" s="105"/>
      <c r="C42" s="215"/>
      <c r="D42" s="215"/>
      <c r="E42" s="118"/>
      <c r="F42" s="125"/>
      <c r="G42" s="215"/>
      <c r="H42" s="215"/>
      <c r="I42" s="215"/>
      <c r="J42" s="216"/>
      <c r="K42" s="214"/>
      <c r="L42" s="105"/>
      <c r="M42" s="215"/>
      <c r="N42" s="215"/>
      <c r="O42" s="118"/>
      <c r="P42" s="125"/>
      <c r="Q42" s="215"/>
      <c r="R42" s="215"/>
      <c r="S42" s="215"/>
      <c r="T42" s="216"/>
    </row>
    <row r="43" ht="19.5" customHeight="1">
      <c r="A43" s="217">
        <v>1.0</v>
      </c>
      <c r="B43" s="218" t="str">
        <f>'пр.хода'!E6</f>
        <v/>
      </c>
      <c r="C43" s="226" t="str">
        <f>IFERROR(VLOOKUP(B43,'пр.взв'!$D$6:$Q$70,2,0),"")</f>
        <v/>
      </c>
      <c r="D43" s="227" t="str">
        <f>IFERROR(VLOOKUP(B43,'пр.взв'!$D$6:$Q$70,5,0),"")</f>
        <v/>
      </c>
      <c r="E43" s="227" t="str">
        <f>IFERROR(VLOOKUP(B43,'пр.взв'!$D$6:$Q$70,6,0),"")</f>
        <v/>
      </c>
      <c r="F43" s="227" t="str">
        <f>IFERROR(VLOOKUP(B43,'пр.взв'!$D$6:$Q$70,8,0),"")</f>
        <v/>
      </c>
      <c r="G43" s="220"/>
      <c r="H43" s="218"/>
      <c r="I43" s="245"/>
      <c r="J43" s="220"/>
      <c r="K43" s="225">
        <v>9.0</v>
      </c>
      <c r="L43" s="218" t="str">
        <f>'пр.хода'!AA6</f>
        <v/>
      </c>
      <c r="M43" s="226" t="str">
        <f>IFERROR(VLOOKUP(L43,'пр.взв'!$D$6:$Q$70,2,0),"")</f>
        <v/>
      </c>
      <c r="N43" s="227" t="str">
        <f>IFERROR(VLOOKUP(L43,'пр.взв'!$D$6:$Q$70,5,0),"")</f>
        <v/>
      </c>
      <c r="O43" s="227" t="str">
        <f>IFERROR(VLOOKUP(L43,'пр.взв'!$D$6:$Q$70,6,0),"")</f>
        <v/>
      </c>
      <c r="P43" s="227" t="str">
        <f>IFERROR(VLOOKUP(L43,'пр.взв'!$D$6:$Q$70,8,0),"")</f>
        <v/>
      </c>
      <c r="Q43" s="221"/>
      <c r="R43" s="222"/>
      <c r="S43" s="223"/>
      <c r="T43" s="224"/>
    </row>
    <row r="44" ht="19.5" customHeight="1">
      <c r="A44" s="118"/>
      <c r="B44" s="232">
        <f>'пр.хода'!E10</f>
        <v>17</v>
      </c>
      <c r="C44" s="233" t="str">
        <f>IFERROR(VLOOKUP(B44,'пр.взв'!$D$6:$Q$70,2,0),"")</f>
        <v>МОИСЕЕВ Руслан</v>
      </c>
      <c r="D44" s="236" t="str">
        <f>IFERROR(VLOOKUP(B44,'пр.взв'!$D$6:$Q$70,5,0),"")</f>
        <v>МС</v>
      </c>
      <c r="E44" s="236" t="str">
        <f>IFERROR(VLOOKUP(B44,'пр.взв'!$D$6:$Q$70,6,0),"")</f>
        <v>МОС</v>
      </c>
      <c r="F44" s="236" t="str">
        <f>IFERROR(VLOOKUP(B44,'пр.взв'!$D$6:$Q$70,8,0),"")</f>
        <v>Москва</v>
      </c>
      <c r="G44" s="236"/>
      <c r="H44" s="232"/>
      <c r="I44" s="246"/>
      <c r="J44" s="236"/>
      <c r="K44" s="215"/>
      <c r="L44" s="232">
        <f>'пр.хода'!AA10</f>
        <v>18</v>
      </c>
      <c r="M44" s="233" t="str">
        <f>IFERROR(VLOOKUP(L44,'пр.взв'!$D$6:$Q$70,2,0),"")</f>
        <v>АБАСОВ Адам</v>
      </c>
      <c r="N44" s="236" t="str">
        <f>IFERROR(VLOOKUP(L44,'пр.взв'!$D$6:$Q$70,5,0),"")</f>
        <v>КМС</v>
      </c>
      <c r="O44" s="236" t="str">
        <f>IFERROR(VLOOKUP(L44,'пр.взв'!$D$6:$Q$70,6,0),"")</f>
        <v>УФО</v>
      </c>
      <c r="P44" s="236" t="str">
        <f>IFERROR(VLOOKUP(L44,'пр.взв'!$D$6:$Q$70,8,0),"")</f>
        <v>ХМАО-Югра </v>
      </c>
      <c r="Q44" s="234"/>
      <c r="R44" s="234"/>
      <c r="S44" s="235"/>
      <c r="T44" s="235"/>
    </row>
    <row r="45" ht="19.5" customHeight="1">
      <c r="A45" s="217">
        <v>2.0</v>
      </c>
      <c r="B45" s="218" t="str">
        <f>'пр.хода'!E14</f>
        <v/>
      </c>
      <c r="C45" s="226" t="str">
        <f>IFERROR(VLOOKUP(B45,'пр.взв'!$D$6:$Q$70,2,0),"")</f>
        <v/>
      </c>
      <c r="D45" s="227" t="str">
        <f>IFERROR(VLOOKUP(B45,'пр.взв'!$D$6:$Q$70,5,0),"")</f>
        <v/>
      </c>
      <c r="E45" s="227" t="str">
        <f>IFERROR(VLOOKUP(B45,'пр.взв'!$D$6:$Q$70,6,0),"")</f>
        <v/>
      </c>
      <c r="F45" s="227" t="str">
        <f>IFERROR(VLOOKUP(B45,'пр.взв'!$D$6:$Q$70,8,0),"")</f>
        <v/>
      </c>
      <c r="G45" s="227"/>
      <c r="H45" s="218"/>
      <c r="I45" s="247"/>
      <c r="J45" s="227"/>
      <c r="K45" s="225">
        <v>10.0</v>
      </c>
      <c r="L45" s="218">
        <f>'пр.хода'!AA14</f>
        <v>10</v>
      </c>
      <c r="M45" s="226" t="str">
        <f>IFERROR(VLOOKUP(L45,'пр.взв'!$D$6:$Q$70,2,0),"")</f>
        <v>КАЛИНИН Денис</v>
      </c>
      <c r="N45" s="227" t="str">
        <f>IFERROR(VLOOKUP(L45,'пр.взв'!$D$6:$Q$70,5,0),"")</f>
        <v>МС</v>
      </c>
      <c r="O45" s="227" t="str">
        <f>IFERROR(VLOOKUP(L45,'пр.взв'!$D$6:$Q$70,6,0),"")</f>
        <v>МОС</v>
      </c>
      <c r="P45" s="227" t="str">
        <f>IFERROR(VLOOKUP(L45,'пр.взв'!$D$6:$Q$70,8,0),"")</f>
        <v>Москва</v>
      </c>
      <c r="Q45" s="237"/>
      <c r="R45" s="238"/>
      <c r="S45" s="239"/>
      <c r="T45" s="227"/>
    </row>
    <row r="46" ht="19.5" customHeight="1">
      <c r="A46" s="118"/>
      <c r="B46" s="232">
        <f>'пр.хода'!E18</f>
        <v>25</v>
      </c>
      <c r="C46" s="233" t="str">
        <f>IFERROR(VLOOKUP(B46,'пр.взв'!$D$6:$Q$70,2,0),"")</f>
        <v>ОГОРЕЛЬЦЕВ Никита</v>
      </c>
      <c r="D46" s="236" t="str">
        <f>IFERROR(VLOOKUP(B46,'пр.взв'!$D$6:$Q$70,5,0),"")</f>
        <v>КМС</v>
      </c>
      <c r="E46" s="236" t="str">
        <f>IFERROR(VLOOKUP(B46,'пр.взв'!$D$6:$Q$70,6,0),"")</f>
        <v>УФО</v>
      </c>
      <c r="F46" s="236" t="str">
        <f>IFERROR(VLOOKUP(B46,'пр.взв'!$D$6:$Q$70,8,0),"")</f>
        <v>Тюменская</v>
      </c>
      <c r="G46" s="236"/>
      <c r="H46" s="232"/>
      <c r="I46" s="246"/>
      <c r="J46" s="236"/>
      <c r="K46" s="215"/>
      <c r="L46" s="232">
        <f>'пр.хода'!AA18</f>
        <v>26</v>
      </c>
      <c r="M46" s="233" t="str">
        <f>IFERROR(VLOOKUP(L46,'пр.взв'!$D$6:$Q$70,2,0),"")</f>
        <v>ЛУКАНИН Иван</v>
      </c>
      <c r="N46" s="236" t="str">
        <f>IFERROR(VLOOKUP(L46,'пр.взв'!$D$6:$Q$70,5,0),"")</f>
        <v>МС</v>
      </c>
      <c r="O46" s="236" t="str">
        <f>IFERROR(VLOOKUP(L46,'пр.взв'!$D$6:$Q$70,6,0),"")</f>
        <v>УФО</v>
      </c>
      <c r="P46" s="236" t="str">
        <f>IFERROR(VLOOKUP(L46,'пр.взв'!$D$6:$Q$70,8,0),"")</f>
        <v>Свердловская</v>
      </c>
      <c r="Q46" s="234"/>
      <c r="R46" s="234"/>
      <c r="S46" s="235"/>
      <c r="T46" s="235"/>
    </row>
    <row r="47" ht="19.5" customHeight="1">
      <c r="A47" s="217">
        <v>3.0</v>
      </c>
      <c r="B47" s="218" t="str">
        <f>'пр.хода'!E22</f>
        <v/>
      </c>
      <c r="C47" s="226" t="str">
        <f>IFERROR(VLOOKUP(B47,'пр.взв'!$D$6:$Q$70,2,0),"")</f>
        <v/>
      </c>
      <c r="D47" s="227" t="str">
        <f>IFERROR(VLOOKUP(B47,'пр.взв'!$D$6:$Q$70,5,0),"")</f>
        <v/>
      </c>
      <c r="E47" s="227" t="str">
        <f>IFERROR(VLOOKUP(B47,'пр.взв'!$D$6:$Q$70,6,0),"")</f>
        <v/>
      </c>
      <c r="F47" s="227" t="str">
        <f>IFERROR(VLOOKUP(B47,'пр.взв'!$D$6:$Q$70,8,0),"")</f>
        <v/>
      </c>
      <c r="G47" s="220"/>
      <c r="H47" s="218"/>
      <c r="I47" s="245"/>
      <c r="J47" s="220"/>
      <c r="K47" s="225">
        <v>11.0</v>
      </c>
      <c r="L47" s="218" t="str">
        <f>'пр.хода'!AA22</f>
        <v/>
      </c>
      <c r="M47" s="226" t="str">
        <f>IFERROR(VLOOKUP(L47,'пр.взв'!$D$6:$Q$70,2,0),"")</f>
        <v/>
      </c>
      <c r="N47" s="227" t="str">
        <f>IFERROR(VLOOKUP(L47,'пр.взв'!$D$6:$Q$70,5,0),"")</f>
        <v/>
      </c>
      <c r="O47" s="227" t="str">
        <f>IFERROR(VLOOKUP(L47,'пр.взв'!$D$6:$Q$70,6,0),"")</f>
        <v/>
      </c>
      <c r="P47" s="227" t="str">
        <f>IFERROR(VLOOKUP(L47,'пр.взв'!$D$6:$Q$70,8,0),"")</f>
        <v/>
      </c>
      <c r="Q47" s="221"/>
      <c r="R47" s="222"/>
      <c r="S47" s="223"/>
      <c r="T47" s="224"/>
    </row>
    <row r="48" ht="19.5" customHeight="1">
      <c r="A48" s="118"/>
      <c r="B48" s="232">
        <f>'пр.хода'!E26</f>
        <v>21</v>
      </c>
      <c r="C48" s="233" t="str">
        <f>IFERROR(VLOOKUP(B48,'пр.взв'!$D$6:$Q$70,2,0),"")</f>
        <v>КОРЮКИН Кирилл</v>
      </c>
      <c r="D48" s="236" t="str">
        <f>IFERROR(VLOOKUP(B48,'пр.взв'!$D$6:$Q$70,5,0),"")</f>
        <v>МС</v>
      </c>
      <c r="E48" s="236" t="str">
        <f>IFERROR(VLOOKUP(B48,'пр.взв'!$D$6:$Q$70,6,0),"")</f>
        <v>УФО</v>
      </c>
      <c r="F48" s="236" t="str">
        <f>IFERROR(VLOOKUP(B48,'пр.взв'!$D$6:$Q$70,8,0),"")</f>
        <v>Свердловская</v>
      </c>
      <c r="G48" s="236"/>
      <c r="H48" s="232"/>
      <c r="I48" s="246"/>
      <c r="J48" s="236"/>
      <c r="K48" s="215"/>
      <c r="L48" s="232">
        <f>'пр.хода'!AA26</f>
        <v>22</v>
      </c>
      <c r="M48" s="233" t="str">
        <f>IFERROR(VLOOKUP(L48,'пр.взв'!$D$6:$Q$70,2,0),"")</f>
        <v>АСХАБОВ Сулиман</v>
      </c>
      <c r="N48" s="236" t="str">
        <f>IFERROR(VLOOKUP(L48,'пр.взв'!$D$6:$Q$70,5,0),"")</f>
        <v>МС</v>
      </c>
      <c r="O48" s="236" t="str">
        <f>IFERROR(VLOOKUP(L48,'пр.взв'!$D$6:$Q$70,6,0),"")</f>
        <v>ПФО</v>
      </c>
      <c r="P48" s="236" t="str">
        <f>IFERROR(VLOOKUP(L48,'пр.взв'!$D$6:$Q$70,8,0),"")</f>
        <v>Пермский</v>
      </c>
      <c r="Q48" s="234"/>
      <c r="R48" s="234"/>
      <c r="S48" s="235"/>
      <c r="T48" s="235"/>
    </row>
    <row r="49" ht="19.5" customHeight="1">
      <c r="A49" s="217">
        <v>4.0</v>
      </c>
      <c r="B49" s="218">
        <f>'пр.хода'!E30</f>
        <v>13</v>
      </c>
      <c r="C49" s="226" t="str">
        <f>IFERROR(VLOOKUP(B49,'пр.взв'!$D$6:$Q$70,2,0),"")</f>
        <v>КУШХОВ Джамбулат</v>
      </c>
      <c r="D49" s="227" t="str">
        <f>IFERROR(VLOOKUP(B49,'пр.взв'!$D$6:$Q$70,5,0),"")</f>
        <v>МС</v>
      </c>
      <c r="E49" s="227" t="str">
        <f>IFERROR(VLOOKUP(B49,'пр.взв'!$D$6:$Q$70,6,0),"")</f>
        <v>СПБ</v>
      </c>
      <c r="F49" s="227" t="str">
        <f>IFERROR(VLOOKUP(B49,'пр.взв'!$D$6:$Q$70,8,0),"")</f>
        <v>Санкт-Петербург</v>
      </c>
      <c r="G49" s="227"/>
      <c r="H49" s="218"/>
      <c r="I49" s="247"/>
      <c r="J49" s="227"/>
      <c r="K49" s="225">
        <v>12.0</v>
      </c>
      <c r="L49" s="218">
        <f>'пр.хода'!AA30</f>
        <v>14</v>
      </c>
      <c r="M49" s="226" t="str">
        <f>IFERROR(VLOOKUP(L49,'пр.взв'!$D$6:$Q$70,2,0),"")</f>
        <v>СОНИКОВ Дмитрий</v>
      </c>
      <c r="N49" s="227" t="str">
        <f>IFERROR(VLOOKUP(L49,'пр.взв'!$D$6:$Q$70,5,0),"")</f>
        <v>МС</v>
      </c>
      <c r="O49" s="227" t="str">
        <f>IFERROR(VLOOKUP(L49,'пр.взв'!$D$6:$Q$70,6,0),"")</f>
        <v>ЦФО</v>
      </c>
      <c r="P49" s="227" t="str">
        <f>IFERROR(VLOOKUP(L49,'пр.взв'!$D$6:$Q$70,8,0),"")</f>
        <v>Рязанская</v>
      </c>
      <c r="Q49" s="228"/>
      <c r="R49" s="229"/>
      <c r="S49" s="230"/>
      <c r="T49" s="231"/>
    </row>
    <row r="50" ht="19.5" customHeight="1">
      <c r="A50" s="118"/>
      <c r="B50" s="232">
        <f>'пр.хода'!E34</f>
        <v>29</v>
      </c>
      <c r="C50" s="233" t="str">
        <f>IFERROR(VLOOKUP(B50,'пр.взв'!$D$6:$Q$70,2,0),"")</f>
        <v>ЮДИН Максим</v>
      </c>
      <c r="D50" s="236" t="str">
        <f>IFERROR(VLOOKUP(B50,'пр.взв'!$D$6:$Q$70,5,0),"")</f>
        <v>МСМК</v>
      </c>
      <c r="E50" s="236" t="str">
        <f>IFERROR(VLOOKUP(B50,'пр.взв'!$D$6:$Q$70,6,0),"")</f>
        <v>ЦФО</v>
      </c>
      <c r="F50" s="236" t="str">
        <f>IFERROR(VLOOKUP(B50,'пр.взв'!$D$6:$Q$70,8,0),"")</f>
        <v>Рязанская</v>
      </c>
      <c r="G50" s="236"/>
      <c r="H50" s="232"/>
      <c r="I50" s="246"/>
      <c r="J50" s="236"/>
      <c r="K50" s="215"/>
      <c r="L50" s="232">
        <f>'пр.хода'!AA34</f>
        <v>30</v>
      </c>
      <c r="M50" s="233" t="str">
        <f>IFERROR(VLOOKUP(L50,'пр.взв'!$D$6:$Q$70,2,0),"")</f>
        <v>АРОВ Мурат</v>
      </c>
      <c r="N50" s="236" t="str">
        <f>IFERROR(VLOOKUP(L50,'пр.взв'!$D$6:$Q$70,5,0),"")</f>
        <v>МС</v>
      </c>
      <c r="O50" s="236" t="str">
        <f>IFERROR(VLOOKUP(L50,'пр.взв'!$D$6:$Q$70,6,0),"")</f>
        <v>СКФО</v>
      </c>
      <c r="P50" s="236" t="str">
        <f>IFERROR(VLOOKUP(L50,'пр.взв'!$D$6:$Q$70,8,0),"")</f>
        <v>КЧР</v>
      </c>
      <c r="Q50" s="234"/>
      <c r="R50" s="234"/>
      <c r="S50" s="235"/>
      <c r="T50" s="235"/>
    </row>
    <row r="51" ht="19.5" customHeight="1">
      <c r="A51" s="240">
        <v>5.0</v>
      </c>
      <c r="B51" s="218" t="str">
        <f>'пр.хода'!E39</f>
        <v/>
      </c>
      <c r="C51" s="226" t="str">
        <f>IFERROR(VLOOKUP(B51,'пр.взв'!$D$6:$Q$70,2,0),"")</f>
        <v/>
      </c>
      <c r="D51" s="227" t="str">
        <f>IFERROR(VLOOKUP(B51,'пр.взв'!$D$6:$Q$70,5,0),"")</f>
        <v/>
      </c>
      <c r="E51" s="227" t="str">
        <f>IFERROR(VLOOKUP(B51,'пр.взв'!$D$6:$Q$70,6,0),"")</f>
        <v/>
      </c>
      <c r="F51" s="227" t="str">
        <f>IFERROR(VLOOKUP(B51,'пр.взв'!$D$6:$Q$70,8,0),"")</f>
        <v/>
      </c>
      <c r="G51" s="220"/>
      <c r="H51" s="218"/>
      <c r="I51" s="245"/>
      <c r="J51" s="220"/>
      <c r="K51" s="225">
        <v>13.0</v>
      </c>
      <c r="L51" s="218" t="str">
        <f>'пр.хода'!AA39</f>
        <v/>
      </c>
      <c r="M51" s="226" t="str">
        <f>IFERROR(VLOOKUP(L51,'пр.взв'!$D$6:$Q$70,2,0),"")</f>
        <v/>
      </c>
      <c r="N51" s="227" t="str">
        <f>IFERROR(VLOOKUP(L51,'пр.взв'!$D$6:$Q$70,5,0),"")</f>
        <v/>
      </c>
      <c r="O51" s="227" t="str">
        <f>IFERROR(VLOOKUP(L51,'пр.взв'!$D$6:$Q$70,6,0),"")</f>
        <v/>
      </c>
      <c r="P51" s="227" t="str">
        <f>IFERROR(VLOOKUP(L51,'пр.взв'!$D$6:$Q$70,8,0),"")</f>
        <v/>
      </c>
      <c r="Q51" s="221"/>
      <c r="R51" s="222"/>
      <c r="S51" s="223"/>
      <c r="T51" s="224"/>
    </row>
    <row r="52" ht="19.5" customHeight="1">
      <c r="A52" s="118"/>
      <c r="B52" s="232">
        <f>'пр.хода'!E43</f>
        <v>19</v>
      </c>
      <c r="C52" s="233" t="str">
        <f>IFERROR(VLOOKUP(B52,'пр.взв'!$D$6:$Q$70,2,0),"")</f>
        <v>ГЕХАЕВ Асламбек</v>
      </c>
      <c r="D52" s="236" t="str">
        <f>IFERROR(VLOOKUP(B52,'пр.взв'!$D$6:$Q$70,5,0),"")</f>
        <v>МС</v>
      </c>
      <c r="E52" s="236" t="str">
        <f>IFERROR(VLOOKUP(B52,'пр.взв'!$D$6:$Q$70,6,0),"")</f>
        <v>СКФО</v>
      </c>
      <c r="F52" s="236" t="str">
        <f>IFERROR(VLOOKUP(B52,'пр.взв'!$D$6:$Q$70,8,0),"")</f>
        <v>Чеченская</v>
      </c>
      <c r="G52" s="236"/>
      <c r="H52" s="232"/>
      <c r="I52" s="246"/>
      <c r="J52" s="236"/>
      <c r="K52" s="215"/>
      <c r="L52" s="232">
        <f>'пр.хода'!AA43</f>
        <v>20</v>
      </c>
      <c r="M52" s="233" t="str">
        <f>IFERROR(VLOOKUP(L52,'пр.взв'!$D$6:$Q$70,2,0),"")</f>
        <v>ДЗЮБА Даниил</v>
      </c>
      <c r="N52" s="236" t="str">
        <f>IFERROR(VLOOKUP(L52,'пр.взв'!$D$6:$Q$70,5,0),"")</f>
        <v>МС</v>
      </c>
      <c r="O52" s="236" t="str">
        <f>IFERROR(VLOOKUP(L52,'пр.взв'!$D$6:$Q$70,6,0),"")</f>
        <v>ПФО</v>
      </c>
      <c r="P52" s="236" t="str">
        <f>IFERROR(VLOOKUP(L52,'пр.взв'!$D$6:$Q$70,8,0),"")</f>
        <v>Пермский</v>
      </c>
      <c r="Q52" s="234"/>
      <c r="R52" s="234"/>
      <c r="S52" s="235"/>
      <c r="T52" s="235"/>
    </row>
    <row r="53" ht="19.5" customHeight="1">
      <c r="A53" s="217">
        <v>6.0</v>
      </c>
      <c r="B53" s="218">
        <f>'пр.хода'!E47</f>
        <v>11</v>
      </c>
      <c r="C53" s="226" t="str">
        <f>IFERROR(VLOOKUP(B53,'пр.взв'!$D$6:$Q$70,2,0),"")</f>
        <v>ЛЕБЕДЕВ Антон</v>
      </c>
      <c r="D53" s="227" t="str">
        <f>IFERROR(VLOOKUP(B53,'пр.взв'!$D$6:$Q$70,5,0),"")</f>
        <v>МС</v>
      </c>
      <c r="E53" s="227" t="str">
        <f>IFERROR(VLOOKUP(B53,'пр.взв'!$D$6:$Q$70,6,0),"")</f>
        <v>МОС</v>
      </c>
      <c r="F53" s="227" t="str">
        <f>IFERROR(VLOOKUP(B53,'пр.взв'!$D$6:$Q$70,8,0),"")</f>
        <v>Москва</v>
      </c>
      <c r="G53" s="227"/>
      <c r="H53" s="218"/>
      <c r="I53" s="247"/>
      <c r="J53" s="227"/>
      <c r="K53" s="225">
        <v>14.0</v>
      </c>
      <c r="L53" s="218">
        <f>'пр.хода'!AA47</f>
        <v>12</v>
      </c>
      <c r="M53" s="226" t="str">
        <f>IFERROR(VLOOKUP(L53,'пр.взв'!$D$6:$Q$70,2,0),"")</f>
        <v>ДУЙСЕНОВ Тимур</v>
      </c>
      <c r="N53" s="227" t="str">
        <f>IFERROR(VLOOKUP(L53,'пр.взв'!$D$6:$Q$70,5,0),"")</f>
        <v>МС</v>
      </c>
      <c r="O53" s="227" t="str">
        <f>IFERROR(VLOOKUP(L53,'пр.взв'!$D$6:$Q$70,6,0),"")</f>
        <v>ЮФО</v>
      </c>
      <c r="P53" s="227" t="str">
        <f>IFERROR(VLOOKUP(L53,'пр.взв'!$D$6:$Q$70,8,0),"")</f>
        <v>Краснодарский</v>
      </c>
      <c r="Q53" s="237"/>
      <c r="R53" s="238"/>
      <c r="S53" s="239"/>
      <c r="T53" s="227"/>
    </row>
    <row r="54" ht="19.5" customHeight="1">
      <c r="A54" s="98"/>
      <c r="B54" s="232">
        <f>'пр.хода'!E51</f>
        <v>27</v>
      </c>
      <c r="C54" s="233" t="str">
        <f>IFERROR(VLOOKUP(B54,'пр.взв'!$D$6:$Q$70,2,0),"")</f>
        <v>СОМОВ Илья</v>
      </c>
      <c r="D54" s="236" t="str">
        <f>IFERROR(VLOOKUP(B54,'пр.взв'!$D$6:$Q$70,5,0),"")</f>
        <v>МС</v>
      </c>
      <c r="E54" s="236" t="str">
        <f>IFERROR(VLOOKUP(B54,'пр.взв'!$D$6:$Q$70,6,0),"")</f>
        <v>ПФО</v>
      </c>
      <c r="F54" s="236" t="str">
        <f>IFERROR(VLOOKUP(B54,'пр.взв'!$D$6:$Q$70,8,0),"")</f>
        <v>Пензенская</v>
      </c>
      <c r="G54" s="236"/>
      <c r="H54" s="232"/>
      <c r="I54" s="246"/>
      <c r="J54" s="236"/>
      <c r="K54" s="215"/>
      <c r="L54" s="232">
        <f>'пр.хода'!AA51</f>
        <v>28</v>
      </c>
      <c r="M54" s="233" t="str">
        <f>IFERROR(VLOOKUP(L54,'пр.взв'!$D$6:$Q$70,2,0),"")</f>
        <v>СЕДРАКЯН Сипан</v>
      </c>
      <c r="N54" s="236" t="str">
        <f>IFERROR(VLOOKUP(L54,'пр.взв'!$D$6:$Q$70,5,0),"")</f>
        <v>МС</v>
      </c>
      <c r="O54" s="236" t="str">
        <f>IFERROR(VLOOKUP(L54,'пр.взв'!$D$6:$Q$70,6,0),"")</f>
        <v>ЦФО</v>
      </c>
      <c r="P54" s="236" t="str">
        <f>IFERROR(VLOOKUP(L54,'пр.взв'!$D$6:$Q$70,8,0),"")</f>
        <v>Рязанская</v>
      </c>
      <c r="Q54" s="234"/>
      <c r="R54" s="234"/>
      <c r="S54" s="235"/>
      <c r="T54" s="235"/>
    </row>
    <row r="55" ht="19.5" customHeight="1">
      <c r="A55" s="217">
        <v>7.0</v>
      </c>
      <c r="B55" s="218" t="str">
        <f>'пр.хода'!E55</f>
        <v/>
      </c>
      <c r="C55" s="226" t="str">
        <f>IFERROR(VLOOKUP(B55,'пр.взв'!$D$6:$Q$70,2,0),"")</f>
        <v/>
      </c>
      <c r="D55" s="227" t="str">
        <f>IFERROR(VLOOKUP(B55,'пр.взв'!$D$6:$Q$70,5,0),"")</f>
        <v/>
      </c>
      <c r="E55" s="227" t="str">
        <f>IFERROR(VLOOKUP(B55,'пр.взв'!$D$6:$Q$70,6,0),"")</f>
        <v/>
      </c>
      <c r="F55" s="227" t="str">
        <f>IFERROR(VLOOKUP(B55,'пр.взв'!$D$6:$Q$70,8,0),"")</f>
        <v/>
      </c>
      <c r="G55" s="220"/>
      <c r="H55" s="218"/>
      <c r="I55" s="245"/>
      <c r="J55" s="220"/>
      <c r="K55" s="225">
        <v>15.0</v>
      </c>
      <c r="L55" s="218" t="str">
        <f>'пр.хода'!AA55</f>
        <v/>
      </c>
      <c r="M55" s="226" t="str">
        <f>IFERROR(VLOOKUP(L55,'пр.взв'!$D$6:$Q$70,2,0),"")</f>
        <v/>
      </c>
      <c r="N55" s="227" t="str">
        <f>IFERROR(VLOOKUP(L55,'пр.взв'!$D$6:$Q$70,5,0),"")</f>
        <v/>
      </c>
      <c r="O55" s="227" t="str">
        <f>IFERROR(VLOOKUP(L55,'пр.взв'!$D$6:$Q$70,6,0),"")</f>
        <v/>
      </c>
      <c r="P55" s="227" t="str">
        <f>IFERROR(VLOOKUP(L55,'пр.взв'!$D$6:$Q$70,8,0),"")</f>
        <v/>
      </c>
      <c r="Q55" s="221"/>
      <c r="R55" s="222"/>
      <c r="S55" s="223"/>
      <c r="T55" s="224"/>
    </row>
    <row r="56" ht="19.5" customHeight="1">
      <c r="A56" s="118"/>
      <c r="B56" s="232">
        <f>'пр.хода'!E59</f>
        <v>23</v>
      </c>
      <c r="C56" s="233" t="str">
        <f>IFERROR(VLOOKUP(B56,'пр.взв'!$D$6:$Q$70,2,0),"")</f>
        <v>НАДЮКОВ Бислан</v>
      </c>
      <c r="D56" s="236" t="str">
        <f>IFERROR(VLOOKUP(B56,'пр.взв'!$D$6:$Q$70,5,0),"")</f>
        <v>МСМК</v>
      </c>
      <c r="E56" s="236" t="str">
        <f>IFERROR(VLOOKUP(B56,'пр.взв'!$D$6:$Q$70,6,0),"")</f>
        <v>ЮФО</v>
      </c>
      <c r="F56" s="236" t="str">
        <f>IFERROR(VLOOKUP(B56,'пр.взв'!$D$6:$Q$70,8,0),"")</f>
        <v>Краснодарский</v>
      </c>
      <c r="G56" s="236"/>
      <c r="H56" s="232"/>
      <c r="I56" s="246"/>
      <c r="J56" s="236"/>
      <c r="K56" s="215"/>
      <c r="L56" s="232">
        <f>'пр.хода'!AA59</f>
        <v>24</v>
      </c>
      <c r="M56" s="233" t="str">
        <f>IFERROR(VLOOKUP(L56,'пр.взв'!$D$6:$Q$70,2,0),"")</f>
        <v>АМИРБЕГОВ Салман</v>
      </c>
      <c r="N56" s="236" t="str">
        <f>IFERROR(VLOOKUP(L56,'пр.взв'!$D$6:$Q$70,5,0),"")</f>
        <v>МС</v>
      </c>
      <c r="O56" s="236" t="str">
        <f>IFERROR(VLOOKUP(L56,'пр.взв'!$D$6:$Q$70,6,0),"")</f>
        <v>СКФО</v>
      </c>
      <c r="P56" s="236" t="str">
        <f>IFERROR(VLOOKUP(L56,'пр.взв'!$D$6:$Q$70,8,0),"")</f>
        <v>Р.Дагестан</v>
      </c>
      <c r="Q56" s="234"/>
      <c r="R56" s="234"/>
      <c r="S56" s="235"/>
      <c r="T56" s="235"/>
    </row>
    <row r="57" ht="19.5" customHeight="1">
      <c r="A57" s="217">
        <v>8.0</v>
      </c>
      <c r="B57" s="218">
        <f>'пр.хода'!E63</f>
        <v>15</v>
      </c>
      <c r="C57" s="226" t="str">
        <f>IFERROR(VLOOKUP(B57,'пр.взв'!$D$6:$Q$70,2,0),"")</f>
        <v>ЭЙВАЗОВ Вусаль</v>
      </c>
      <c r="D57" s="227" t="str">
        <f>IFERROR(VLOOKUP(B57,'пр.взв'!$D$6:$Q$70,5,0),"")</f>
        <v>КМС</v>
      </c>
      <c r="E57" s="227" t="str">
        <f>IFERROR(VLOOKUP(B57,'пр.взв'!$D$6:$Q$70,6,0),"")</f>
        <v>УФО</v>
      </c>
      <c r="F57" s="227" t="str">
        <f>IFERROR(VLOOKUP(B57,'пр.взв'!$D$6:$Q$70,8,0),"")</f>
        <v>ХМАО-Югра </v>
      </c>
      <c r="G57" s="220"/>
      <c r="H57" s="218"/>
      <c r="I57" s="245"/>
      <c r="J57" s="220"/>
      <c r="K57" s="225">
        <v>16.0</v>
      </c>
      <c r="L57" s="218">
        <f>'пр.хода'!AA63</f>
        <v>16</v>
      </c>
      <c r="M57" s="226" t="str">
        <f>IFERROR(VLOOKUP(L57,'пр.взв'!$D$6:$Q$70,2,0),"")</f>
        <v>КУРЖЕВ Уали</v>
      </c>
      <c r="N57" s="227" t="str">
        <f>IFERROR(VLOOKUP(L57,'пр.взв'!$D$6:$Q$70,5,0),"")</f>
        <v>ЗМС</v>
      </c>
      <c r="O57" s="227" t="str">
        <f>IFERROR(VLOOKUP(L57,'пр.взв'!$D$6:$Q$70,6,0),"")</f>
        <v>УФО</v>
      </c>
      <c r="P57" s="227" t="str">
        <f>IFERROR(VLOOKUP(L57,'пр.взв'!$D$6:$Q$70,8,0),"")</f>
        <v>Свердловская</v>
      </c>
      <c r="Q57" s="228"/>
      <c r="R57" s="229"/>
      <c r="S57" s="230"/>
      <c r="T57" s="231"/>
    </row>
    <row r="58" ht="19.5" customHeight="1">
      <c r="A58" s="118"/>
      <c r="B58" s="232">
        <f>'пр.хода'!E67</f>
        <v>31</v>
      </c>
      <c r="C58" s="233" t="str">
        <f>IFERROR(VLOOKUP(B58,'пр.взв'!$D$6:$Q$70,2,0),"")</f>
        <v>САРАЙКИН Александр</v>
      </c>
      <c r="D58" s="236" t="str">
        <f>IFERROR(VLOOKUP(B58,'пр.взв'!$D$6:$Q$70,5,0),"")</f>
        <v>МСМК</v>
      </c>
      <c r="E58" s="236" t="str">
        <f>IFERROR(VLOOKUP(B58,'пр.взв'!$D$6:$Q$70,6,0),"")</f>
        <v>ЦФО</v>
      </c>
      <c r="F58" s="236" t="str">
        <f>IFERROR(VLOOKUP(B58,'пр.взв'!$D$6:$Q$70,8,0),"")</f>
        <v>Рязанская</v>
      </c>
      <c r="G58" s="236"/>
      <c r="H58" s="232"/>
      <c r="I58" s="246"/>
      <c r="J58" s="236"/>
      <c r="K58" s="215"/>
      <c r="L58" s="232">
        <f>'пр.хода'!AA67</f>
        <v>32</v>
      </c>
      <c r="M58" s="233" t="str">
        <f>IFERROR(VLOOKUP(L58,'пр.взв'!$D$6:$Q$70,2,0),"")</f>
        <v>ЗАТЫЛКИН Илья</v>
      </c>
      <c r="N58" s="236" t="str">
        <f>IFERROR(VLOOKUP(L58,'пр.взв'!$D$6:$Q$70,5,0),"")</f>
        <v>МСМК</v>
      </c>
      <c r="O58" s="236" t="str">
        <f>IFERROR(VLOOKUP(L58,'пр.взв'!$D$6:$Q$70,6,0),"")</f>
        <v>ПФО</v>
      </c>
      <c r="P58" s="236" t="str">
        <f>IFERROR(VLOOKUP(L58,'пр.взв'!$D$6:$Q$70,8,0),"")</f>
        <v>Пензенская</v>
      </c>
      <c r="Q58" s="234"/>
      <c r="R58" s="234"/>
      <c r="S58" s="235"/>
      <c r="T58" s="235"/>
    </row>
    <row r="59" ht="12.0" customHeight="1">
      <c r="B59" s="202">
        <f>B39</f>
        <v>0</v>
      </c>
      <c r="C59" s="7" t="s">
        <v>321</v>
      </c>
      <c r="L59" s="202">
        <f>L39</f>
        <v>0</v>
      </c>
      <c r="M59" s="7" t="s">
        <v>321</v>
      </c>
    </row>
    <row r="60" ht="12.0" customHeight="1">
      <c r="B60" s="203" t="s">
        <v>322</v>
      </c>
      <c r="C60" s="204" t="s">
        <v>323</v>
      </c>
      <c r="D60" s="205"/>
      <c r="E60" s="205"/>
      <c r="F60" s="205" t="s">
        <v>335</v>
      </c>
      <c r="G60" s="203" t="str">
        <f>G40</f>
        <v>В.к.  79  кг</v>
      </c>
      <c r="H60" s="204"/>
      <c r="I60" s="204"/>
      <c r="J60" s="204"/>
      <c r="K60" s="204"/>
      <c r="L60" s="203" t="s">
        <v>325</v>
      </c>
      <c r="M60" s="204" t="s">
        <v>323</v>
      </c>
      <c r="N60" s="205"/>
      <c r="O60" s="205"/>
      <c r="P60" s="205" t="s">
        <v>335</v>
      </c>
      <c r="Q60" s="203" t="str">
        <f>Q40</f>
        <v>В.к.  79  кг</v>
      </c>
      <c r="R60" s="204"/>
      <c r="S60" s="204"/>
      <c r="T60" s="204"/>
    </row>
    <row r="61" ht="12.75" customHeight="1">
      <c r="A61" s="206" t="s">
        <v>326</v>
      </c>
      <c r="B61" s="207" t="s">
        <v>9</v>
      </c>
      <c r="C61" s="208" t="s">
        <v>10</v>
      </c>
      <c r="D61" s="209" t="s">
        <v>327</v>
      </c>
      <c r="E61" s="210" t="s">
        <v>328</v>
      </c>
      <c r="F61" s="211"/>
      <c r="G61" s="208" t="s">
        <v>329</v>
      </c>
      <c r="H61" s="212" t="s">
        <v>330</v>
      </c>
      <c r="I61" s="209" t="s">
        <v>334</v>
      </c>
      <c r="J61" s="213" t="s">
        <v>332</v>
      </c>
      <c r="K61" s="206" t="s">
        <v>326</v>
      </c>
      <c r="L61" s="207" t="s">
        <v>9</v>
      </c>
      <c r="M61" s="208" t="s">
        <v>10</v>
      </c>
      <c r="N61" s="209" t="s">
        <v>327</v>
      </c>
      <c r="O61" s="210" t="s">
        <v>328</v>
      </c>
      <c r="P61" s="211"/>
      <c r="Q61" s="208" t="s">
        <v>329</v>
      </c>
      <c r="R61" s="212" t="s">
        <v>330</v>
      </c>
      <c r="S61" s="209" t="s">
        <v>334</v>
      </c>
      <c r="T61" s="213" t="s">
        <v>332</v>
      </c>
    </row>
    <row r="62" ht="13.5" customHeight="1">
      <c r="A62" s="214"/>
      <c r="B62" s="105"/>
      <c r="C62" s="215"/>
      <c r="D62" s="215"/>
      <c r="E62" s="118"/>
      <c r="F62" s="125"/>
      <c r="G62" s="215"/>
      <c r="H62" s="215"/>
      <c r="I62" s="215"/>
      <c r="J62" s="216"/>
      <c r="K62" s="214"/>
      <c r="L62" s="105"/>
      <c r="M62" s="215"/>
      <c r="N62" s="215"/>
      <c r="O62" s="118"/>
      <c r="P62" s="125"/>
      <c r="Q62" s="215"/>
      <c r="R62" s="215"/>
      <c r="S62" s="215"/>
      <c r="T62" s="216"/>
    </row>
    <row r="63" ht="19.5" customHeight="1">
      <c r="A63" s="217">
        <v>1.0</v>
      </c>
      <c r="B63" s="248" t="str">
        <f>'пр.хода'!G8</f>
        <v/>
      </c>
      <c r="C63" s="226" t="str">
        <f>IFERROR(VLOOKUP(B63,'пр.взв'!$D$6:$Q$70,2,0),"")</f>
        <v/>
      </c>
      <c r="D63" s="227" t="str">
        <f>IFERROR(VLOOKUP(B63,'пр.взв'!$D$6:$Q$70,5,0),"")</f>
        <v/>
      </c>
      <c r="E63" s="227" t="str">
        <f>IFERROR(VLOOKUP(B63,'пр.взв'!$D$6:$Q$70,6,0),"")</f>
        <v/>
      </c>
      <c r="F63" s="227" t="str">
        <f>IFERROR(VLOOKUP(B63,'пр.взв'!$D$6:$Q$70,8,0),"")</f>
        <v/>
      </c>
      <c r="G63" s="221"/>
      <c r="H63" s="222"/>
      <c r="I63" s="223"/>
      <c r="J63" s="224"/>
      <c r="K63" s="225">
        <v>5.0</v>
      </c>
      <c r="L63" s="248" t="str">
        <f>'пр.хода'!Y8</f>
        <v/>
      </c>
      <c r="M63" s="226" t="str">
        <f>IFERROR(VLOOKUP(L63,'пр.взв'!$D$6:$Q$70,2,0),"")</f>
        <v/>
      </c>
      <c r="N63" s="227" t="str">
        <f>IFERROR(VLOOKUP(L63,'пр.взв'!$D$6:$Q$70,5,0),"")</f>
        <v/>
      </c>
      <c r="O63" s="227" t="str">
        <f>IFERROR(VLOOKUP(L63,'пр.взв'!$D$6:$Q$70,6,0),"")</f>
        <v/>
      </c>
      <c r="P63" s="227" t="str">
        <f>IFERROR(VLOOKUP(L63,'пр.взв'!$D$6:$Q$70,8,0),"")</f>
        <v/>
      </c>
      <c r="Q63" s="221"/>
      <c r="R63" s="222"/>
      <c r="S63" s="223"/>
      <c r="T63" s="224"/>
    </row>
    <row r="64" ht="19.5" customHeight="1">
      <c r="A64" s="118"/>
      <c r="B64" s="249" t="str">
        <f>'пр.хода'!G16</f>
        <v/>
      </c>
      <c r="C64" s="233" t="str">
        <f>IFERROR(VLOOKUP(B64,'пр.взв'!$D$6:$Q$70,2,0),"")</f>
        <v/>
      </c>
      <c r="D64" s="236" t="str">
        <f>IFERROR(VLOOKUP(B64,'пр.взв'!$D$6:$Q$70,5,0),"")</f>
        <v/>
      </c>
      <c r="E64" s="236" t="str">
        <f>IFERROR(VLOOKUP(B64,'пр.взв'!$D$6:$Q$70,6,0),"")</f>
        <v/>
      </c>
      <c r="F64" s="236" t="str">
        <f>IFERROR(VLOOKUP(B64,'пр.взв'!$D$6:$Q$70,8,0),"")</f>
        <v/>
      </c>
      <c r="G64" s="234"/>
      <c r="H64" s="234"/>
      <c r="I64" s="235"/>
      <c r="J64" s="235"/>
      <c r="K64" s="215"/>
      <c r="L64" s="249" t="str">
        <f>'пр.хода'!Y16</f>
        <v/>
      </c>
      <c r="M64" s="233" t="str">
        <f>IFERROR(VLOOKUP(L64,'пр.взв'!$D$6:$Q$70,2,0),"")</f>
        <v/>
      </c>
      <c r="N64" s="236" t="str">
        <f>IFERROR(VLOOKUP(L64,'пр.взв'!$D$6:$Q$70,5,0),"")</f>
        <v/>
      </c>
      <c r="O64" s="236" t="str">
        <f>IFERROR(VLOOKUP(L64,'пр.взв'!$D$6:$Q$70,6,0),"")</f>
        <v/>
      </c>
      <c r="P64" s="236" t="str">
        <f>IFERROR(VLOOKUP(L64,'пр.взв'!$D$6:$Q$70,8,0),"")</f>
        <v/>
      </c>
      <c r="Q64" s="234"/>
      <c r="R64" s="234"/>
      <c r="S64" s="235"/>
      <c r="T64" s="235"/>
    </row>
    <row r="65" ht="19.5" customHeight="1">
      <c r="A65" s="217">
        <v>2.0</v>
      </c>
      <c r="B65" s="248" t="str">
        <f>'пр.хода'!G24</f>
        <v/>
      </c>
      <c r="C65" s="226" t="str">
        <f>IFERROR(VLOOKUP(B65,'пр.взв'!$D$6:$Q$70,2,0),"")</f>
        <v/>
      </c>
      <c r="D65" s="227" t="str">
        <f>IFERROR(VLOOKUP(B65,'пр.взв'!$D$6:$Q$70,5,0),"")</f>
        <v/>
      </c>
      <c r="E65" s="227" t="str">
        <f>IFERROR(VLOOKUP(B65,'пр.взв'!$D$6:$Q$70,6,0),"")</f>
        <v/>
      </c>
      <c r="F65" s="227" t="str">
        <f>IFERROR(VLOOKUP(B65,'пр.взв'!$D$6:$Q$70,8,0),"")</f>
        <v/>
      </c>
      <c r="G65" s="237"/>
      <c r="H65" s="238"/>
      <c r="I65" s="239"/>
      <c r="J65" s="227"/>
      <c r="K65" s="225">
        <v>6.0</v>
      </c>
      <c r="L65" s="248" t="str">
        <f>'пр.хода'!Y24</f>
        <v/>
      </c>
      <c r="M65" s="226" t="str">
        <f>IFERROR(VLOOKUP(L65,'пр.взв'!$D$6:$Q$70,2,0),"")</f>
        <v/>
      </c>
      <c r="N65" s="227" t="str">
        <f>IFERROR(VLOOKUP(L65,'пр.взв'!$D$6:$Q$70,5,0),"")</f>
        <v/>
      </c>
      <c r="O65" s="227" t="str">
        <f>IFERROR(VLOOKUP(L65,'пр.взв'!$D$6:$Q$70,6,0),"")</f>
        <v/>
      </c>
      <c r="P65" s="227" t="str">
        <f>IFERROR(VLOOKUP(L65,'пр.взв'!$D$6:$Q$70,8,0),"")</f>
        <v/>
      </c>
      <c r="Q65" s="237"/>
      <c r="R65" s="238"/>
      <c r="S65" s="239"/>
      <c r="T65" s="227"/>
    </row>
    <row r="66" ht="19.5" customHeight="1">
      <c r="A66" s="118"/>
      <c r="B66" s="249" t="str">
        <f>'пр.хода'!G32</f>
        <v/>
      </c>
      <c r="C66" s="233" t="str">
        <f>IFERROR(VLOOKUP(B66,'пр.взв'!$D$6:$Q$70,2,0),"")</f>
        <v/>
      </c>
      <c r="D66" s="236" t="str">
        <f>IFERROR(VLOOKUP(B66,'пр.взв'!$D$6:$Q$70,5,0),"")</f>
        <v/>
      </c>
      <c r="E66" s="236" t="str">
        <f>IFERROR(VLOOKUP(B66,'пр.взв'!$D$6:$Q$70,6,0),"")</f>
        <v/>
      </c>
      <c r="F66" s="236" t="str">
        <f>IFERROR(VLOOKUP(B66,'пр.взв'!$D$6:$Q$70,8,0),"")</f>
        <v/>
      </c>
      <c r="G66" s="234"/>
      <c r="H66" s="234"/>
      <c r="I66" s="235"/>
      <c r="J66" s="235"/>
      <c r="K66" s="215"/>
      <c r="L66" s="249" t="str">
        <f>'пр.хода'!Y32</f>
        <v/>
      </c>
      <c r="M66" s="233" t="str">
        <f>IFERROR(VLOOKUP(L66,'пр.взв'!$D$6:$Q$70,2,0),"")</f>
        <v/>
      </c>
      <c r="N66" s="236" t="str">
        <f>IFERROR(VLOOKUP(L66,'пр.взв'!$D$6:$Q$70,5,0),"")</f>
        <v/>
      </c>
      <c r="O66" s="236" t="str">
        <f>IFERROR(VLOOKUP(L66,'пр.взв'!$D$6:$Q$70,6,0),"")</f>
        <v/>
      </c>
      <c r="P66" s="236" t="str">
        <f>IFERROR(VLOOKUP(L66,'пр.взв'!$D$6:$Q$70,8,0),"")</f>
        <v/>
      </c>
      <c r="Q66" s="234"/>
      <c r="R66" s="234"/>
      <c r="S66" s="235"/>
      <c r="T66" s="235"/>
    </row>
    <row r="67" ht="19.5" customHeight="1">
      <c r="A67" s="217">
        <v>3.0</v>
      </c>
      <c r="B67" s="248" t="str">
        <f>'пр.хода'!G41</f>
        <v/>
      </c>
      <c r="C67" s="226" t="str">
        <f>IFERROR(VLOOKUP(B67,'пр.взв'!$D$6:$Q$70,2,0),"")</f>
        <v/>
      </c>
      <c r="D67" s="227" t="str">
        <f>IFERROR(VLOOKUP(B67,'пр.взв'!$D$6:$Q$70,5,0),"")</f>
        <v/>
      </c>
      <c r="E67" s="227" t="str">
        <f>IFERROR(VLOOKUP(B67,'пр.взв'!$D$6:$Q$70,6,0),"")</f>
        <v/>
      </c>
      <c r="F67" s="227" t="str">
        <f>IFERROR(VLOOKUP(B67,'пр.взв'!$D$6:$Q$70,8,0),"")</f>
        <v/>
      </c>
      <c r="G67" s="221"/>
      <c r="H67" s="222"/>
      <c r="I67" s="223"/>
      <c r="J67" s="224"/>
      <c r="K67" s="225">
        <v>7.0</v>
      </c>
      <c r="L67" s="248" t="str">
        <f>'пр.хода'!Y41</f>
        <v/>
      </c>
      <c r="M67" s="226" t="str">
        <f>IFERROR(VLOOKUP(L67,'пр.взв'!$D$6:$Q$70,2,0),"")</f>
        <v/>
      </c>
      <c r="N67" s="227" t="str">
        <f>IFERROR(VLOOKUP(L67,'пр.взв'!$D$6:$Q$70,5,0),"")</f>
        <v/>
      </c>
      <c r="O67" s="227" t="str">
        <f>IFERROR(VLOOKUP(L67,'пр.взв'!$D$6:$Q$70,6,0),"")</f>
        <v/>
      </c>
      <c r="P67" s="227" t="str">
        <f>IFERROR(VLOOKUP(L67,'пр.взв'!$D$6:$Q$70,8,0),"")</f>
        <v/>
      </c>
      <c r="Q67" s="221"/>
      <c r="R67" s="222"/>
      <c r="S67" s="223"/>
      <c r="T67" s="224"/>
    </row>
    <row r="68" ht="19.5" customHeight="1">
      <c r="A68" s="118"/>
      <c r="B68" s="249" t="str">
        <f>'пр.хода'!G49</f>
        <v/>
      </c>
      <c r="C68" s="233" t="str">
        <f>IFERROR(VLOOKUP(B68,'пр.взв'!$D$6:$Q$70,2,0),"")</f>
        <v/>
      </c>
      <c r="D68" s="236" t="str">
        <f>IFERROR(VLOOKUP(B68,'пр.взв'!$D$6:$Q$70,5,0),"")</f>
        <v/>
      </c>
      <c r="E68" s="236" t="str">
        <f>IFERROR(VLOOKUP(B68,'пр.взв'!$D$6:$Q$70,6,0),"")</f>
        <v/>
      </c>
      <c r="F68" s="236" t="str">
        <f>IFERROR(VLOOKUP(B68,'пр.взв'!$D$6:$Q$70,8,0),"")</f>
        <v/>
      </c>
      <c r="G68" s="234"/>
      <c r="H68" s="234"/>
      <c r="I68" s="235"/>
      <c r="J68" s="235"/>
      <c r="K68" s="215"/>
      <c r="L68" s="249" t="str">
        <f>'пр.хода'!Y49</f>
        <v/>
      </c>
      <c r="M68" s="233" t="str">
        <f>IFERROR(VLOOKUP(L68,'пр.взв'!$D$6:$Q$70,2,0),"")</f>
        <v/>
      </c>
      <c r="N68" s="236" t="str">
        <f>IFERROR(VLOOKUP(L68,'пр.взв'!$D$6:$Q$70,5,0),"")</f>
        <v/>
      </c>
      <c r="O68" s="236" t="str">
        <f>IFERROR(VLOOKUP(L68,'пр.взв'!$D$6:$Q$70,6,0),"")</f>
        <v/>
      </c>
      <c r="P68" s="236" t="str">
        <f>IFERROR(VLOOKUP(L68,'пр.взв'!$D$6:$Q$70,8,0),"")</f>
        <v/>
      </c>
      <c r="Q68" s="234"/>
      <c r="R68" s="234"/>
      <c r="S68" s="235"/>
      <c r="T68" s="235"/>
    </row>
    <row r="69" ht="19.5" customHeight="1">
      <c r="A69" s="217">
        <v>4.0</v>
      </c>
      <c r="B69" s="248" t="str">
        <f>'пр.хода'!G57</f>
        <v/>
      </c>
      <c r="C69" s="226" t="str">
        <f>IFERROR(VLOOKUP(B69,'пр.взв'!$D$6:$Q$70,2,0),"")</f>
        <v/>
      </c>
      <c r="D69" s="227" t="str">
        <f>IFERROR(VLOOKUP(B69,'пр.взв'!$D$6:$Q$70,5,0),"")</f>
        <v/>
      </c>
      <c r="E69" s="227" t="str">
        <f>IFERROR(VLOOKUP(B69,'пр.взв'!$D$6:$Q$70,6,0),"")</f>
        <v/>
      </c>
      <c r="F69" s="227" t="str">
        <f>IFERROR(VLOOKUP(B69,'пр.взв'!$D$6:$Q$70,8,0),"")</f>
        <v/>
      </c>
      <c r="G69" s="237"/>
      <c r="H69" s="238"/>
      <c r="I69" s="239"/>
      <c r="J69" s="227"/>
      <c r="K69" s="225">
        <v>8.0</v>
      </c>
      <c r="L69" s="248" t="str">
        <f>'пр.хода'!Y57</f>
        <v/>
      </c>
      <c r="M69" s="226" t="str">
        <f>IFERROR(VLOOKUP(L69,'пр.взв'!$D$6:$Q$70,2,0),"")</f>
        <v/>
      </c>
      <c r="N69" s="227" t="str">
        <f>IFERROR(VLOOKUP(L69,'пр.взв'!$D$6:$Q$70,5,0),"")</f>
        <v/>
      </c>
      <c r="O69" s="227" t="str">
        <f>IFERROR(VLOOKUP(L69,'пр.взв'!$D$6:$Q$70,6,0),"")</f>
        <v/>
      </c>
      <c r="P69" s="227" t="str">
        <f>IFERROR(VLOOKUP(L69,'пр.взв'!$D$6:$Q$70,8,0),"")</f>
        <v/>
      </c>
      <c r="Q69" s="237"/>
      <c r="R69" s="238"/>
      <c r="S69" s="239"/>
      <c r="T69" s="227"/>
    </row>
    <row r="70" ht="19.5" customHeight="1">
      <c r="A70" s="118"/>
      <c r="B70" s="249" t="str">
        <f>'пр.хода'!G65</f>
        <v/>
      </c>
      <c r="C70" s="233" t="str">
        <f>IFERROR(VLOOKUP(B70,'пр.взв'!$D$6:$Q$70,2,0),"")</f>
        <v/>
      </c>
      <c r="D70" s="236" t="str">
        <f>IFERROR(VLOOKUP(B70,'пр.взв'!$D$6:$Q$70,5,0),"")</f>
        <v/>
      </c>
      <c r="E70" s="236" t="str">
        <f>IFERROR(VLOOKUP(B70,'пр.взв'!$D$6:$Q$70,6,0),"")</f>
        <v/>
      </c>
      <c r="F70" s="236" t="str">
        <f>IFERROR(VLOOKUP(B70,'пр.взв'!$D$6:$Q$70,8,0),"")</f>
        <v/>
      </c>
      <c r="G70" s="234"/>
      <c r="H70" s="234"/>
      <c r="I70" s="235"/>
      <c r="J70" s="235"/>
      <c r="K70" s="215"/>
      <c r="L70" s="249" t="str">
        <f>'пр.хода'!Y65</f>
        <v/>
      </c>
      <c r="M70" s="233" t="str">
        <f>IFERROR(VLOOKUP(L70,'пр.взв'!$D$6:$Q$70,2,0),"")</f>
        <v/>
      </c>
      <c r="N70" s="236" t="str">
        <f>IFERROR(VLOOKUP(L70,'пр.взв'!$D$6:$Q$70,5,0),"")</f>
        <v/>
      </c>
      <c r="O70" s="236" t="str">
        <f>IFERROR(VLOOKUP(L70,'пр.взв'!$D$6:$Q$70,6,0),"")</f>
        <v/>
      </c>
      <c r="P70" s="236" t="str">
        <f>IFERROR(VLOOKUP(L70,'пр.взв'!$D$6:$Q$70,8,0),"")</f>
        <v/>
      </c>
      <c r="Q70" s="234"/>
      <c r="R70" s="234"/>
      <c r="S70" s="235"/>
      <c r="T70" s="235"/>
    </row>
    <row r="71" ht="12.0" customHeight="1">
      <c r="B71" s="202">
        <f>B59</f>
        <v>0</v>
      </c>
      <c r="C71" s="7" t="s">
        <v>321</v>
      </c>
      <c r="L71" s="202">
        <f>L59</f>
        <v>0</v>
      </c>
      <c r="M71" s="7" t="s">
        <v>321</v>
      </c>
    </row>
    <row r="72" ht="12.0" customHeight="1">
      <c r="B72" s="203" t="s">
        <v>322</v>
      </c>
      <c r="C72" s="204" t="s">
        <v>323</v>
      </c>
      <c r="D72" s="205"/>
      <c r="E72" s="205"/>
      <c r="F72" s="205" t="s">
        <v>336</v>
      </c>
      <c r="G72" s="203" t="str">
        <f>G60</f>
        <v>В.к.  79  кг</v>
      </c>
      <c r="H72" s="204"/>
      <c r="I72" s="204"/>
      <c r="J72" s="204"/>
      <c r="K72" s="204"/>
      <c r="L72" s="203" t="s">
        <v>337</v>
      </c>
      <c r="M72" s="204" t="s">
        <v>323</v>
      </c>
      <c r="N72" s="205"/>
      <c r="O72" s="205"/>
      <c r="P72" s="205" t="s">
        <v>336</v>
      </c>
      <c r="Q72" s="203" t="str">
        <f>Q60</f>
        <v>В.к.  79  кг</v>
      </c>
      <c r="R72" s="204"/>
      <c r="S72" s="204"/>
      <c r="T72" s="204"/>
    </row>
    <row r="73" ht="12.75" customHeight="1">
      <c r="A73" s="206" t="s">
        <v>326</v>
      </c>
      <c r="B73" s="207" t="s">
        <v>9</v>
      </c>
      <c r="C73" s="208" t="s">
        <v>10</v>
      </c>
      <c r="D73" s="209" t="s">
        <v>327</v>
      </c>
      <c r="E73" s="210" t="s">
        <v>328</v>
      </c>
      <c r="F73" s="211"/>
      <c r="G73" s="208" t="s">
        <v>329</v>
      </c>
      <c r="H73" s="212" t="s">
        <v>330</v>
      </c>
      <c r="I73" s="209" t="s">
        <v>334</v>
      </c>
      <c r="J73" s="213" t="s">
        <v>332</v>
      </c>
      <c r="K73" s="206" t="s">
        <v>326</v>
      </c>
      <c r="L73" s="207" t="s">
        <v>9</v>
      </c>
      <c r="M73" s="208" t="s">
        <v>10</v>
      </c>
      <c r="N73" s="209" t="s">
        <v>327</v>
      </c>
      <c r="O73" s="210" t="s">
        <v>328</v>
      </c>
      <c r="P73" s="211"/>
      <c r="Q73" s="208" t="s">
        <v>329</v>
      </c>
      <c r="R73" s="212" t="s">
        <v>330</v>
      </c>
      <c r="S73" s="209" t="s">
        <v>334</v>
      </c>
      <c r="T73" s="213" t="s">
        <v>332</v>
      </c>
    </row>
    <row r="74" ht="13.5" customHeight="1">
      <c r="A74" s="214"/>
      <c r="B74" s="125"/>
      <c r="C74" s="215"/>
      <c r="D74" s="215"/>
      <c r="E74" s="118"/>
      <c r="F74" s="125"/>
      <c r="G74" s="215"/>
      <c r="H74" s="215"/>
      <c r="I74" s="215"/>
      <c r="J74" s="216"/>
      <c r="K74" s="214"/>
      <c r="L74" s="125"/>
      <c r="M74" s="215"/>
      <c r="N74" s="215"/>
      <c r="O74" s="118"/>
      <c r="P74" s="125"/>
      <c r="Q74" s="215"/>
      <c r="R74" s="215"/>
      <c r="S74" s="215"/>
      <c r="T74" s="216"/>
    </row>
    <row r="75" ht="19.5" customHeight="1">
      <c r="A75" s="217">
        <v>1.0</v>
      </c>
      <c r="B75" s="248" t="str">
        <f>'пр.хода'!I12</f>
        <v/>
      </c>
      <c r="C75" s="226" t="str">
        <f>IFERROR(VLOOKUP(B75,'пр.взв'!$D$6:$Q$70,2,0),"")</f>
        <v/>
      </c>
      <c r="D75" s="227" t="str">
        <f>IFERROR(VLOOKUP(B75,'пр.взв'!$D$6:$Q$70,5,0),"")</f>
        <v/>
      </c>
      <c r="E75" s="227" t="str">
        <f>IFERROR(VLOOKUP(B75,'пр.взв'!$D$6:$Q$70,6,0),"")</f>
        <v/>
      </c>
      <c r="F75" s="227" t="str">
        <f>IFERROR(VLOOKUP(B75,'пр.взв'!$D$6:$Q$70,8,0),"")</f>
        <v/>
      </c>
      <c r="G75" s="237"/>
      <c r="H75" s="238"/>
      <c r="I75" s="239"/>
      <c r="J75" s="250"/>
      <c r="K75" s="225">
        <v>3.0</v>
      </c>
      <c r="L75" s="248" t="str">
        <f>'пр.хода'!W12</f>
        <v/>
      </c>
      <c r="M75" s="226" t="str">
        <f>IFERROR(VLOOKUP(L75,'пр.взв'!$D$6:$Q$70,2,0),"")</f>
        <v/>
      </c>
      <c r="N75" s="227" t="str">
        <f>IFERROR(VLOOKUP(L75,'пр.взв'!$D$6:$Q$70,5,0),"")</f>
        <v/>
      </c>
      <c r="O75" s="227" t="str">
        <f>IFERROR(VLOOKUP(L75,'пр.взв'!$D$6:$Q$70,6,0),"")</f>
        <v/>
      </c>
      <c r="P75" s="227" t="str">
        <f>IFERROR(VLOOKUP(L75,'пр.взв'!$D$6:$Q$70,8,0),"")</f>
        <v/>
      </c>
      <c r="Q75" s="237"/>
      <c r="R75" s="238"/>
      <c r="S75" s="239"/>
      <c r="T75" s="250"/>
    </row>
    <row r="76" ht="19.5" customHeight="1">
      <c r="A76" s="118"/>
      <c r="B76" s="249" t="str">
        <f>'пр.хода'!I28</f>
        <v/>
      </c>
      <c r="C76" s="233" t="str">
        <f>IFERROR(VLOOKUP(B76,'пр.взв'!$D$6:$Q$70,2,0),"")</f>
        <v/>
      </c>
      <c r="D76" s="236" t="str">
        <f>IFERROR(VLOOKUP(B76,'пр.взв'!$D$6:$Q$70,5,0),"")</f>
        <v/>
      </c>
      <c r="E76" s="236" t="str">
        <f>IFERROR(VLOOKUP(B76,'пр.взв'!$D$6:$Q$70,6,0),"")</f>
        <v/>
      </c>
      <c r="F76" s="236" t="str">
        <f>IFERROR(VLOOKUP(B76,'пр.взв'!$D$6:$Q$70,8,0),"")</f>
        <v/>
      </c>
      <c r="G76" s="234"/>
      <c r="H76" s="234"/>
      <c r="I76" s="235"/>
      <c r="J76" s="235"/>
      <c r="K76" s="215"/>
      <c r="L76" s="249" t="str">
        <f>'пр.хода'!W28</f>
        <v/>
      </c>
      <c r="M76" s="233" t="str">
        <f>IFERROR(VLOOKUP(L76,'пр.взв'!$D$6:$Q$70,2,0),"")</f>
        <v/>
      </c>
      <c r="N76" s="236" t="str">
        <f>IFERROR(VLOOKUP(L76,'пр.взв'!$D$6:$Q$70,5,0),"")</f>
        <v/>
      </c>
      <c r="O76" s="236" t="str">
        <f>IFERROR(VLOOKUP(L76,'пр.взв'!$D$6:$Q$70,6,0),"")</f>
        <v/>
      </c>
      <c r="P76" s="236" t="str">
        <f>IFERROR(VLOOKUP(L76,'пр.взв'!$D$6:$Q$70,8,0),"")</f>
        <v/>
      </c>
      <c r="Q76" s="234"/>
      <c r="R76" s="234"/>
      <c r="S76" s="235"/>
      <c r="T76" s="235"/>
    </row>
    <row r="77" ht="19.5" customHeight="1">
      <c r="A77" s="217">
        <v>2.0</v>
      </c>
      <c r="B77" s="248" t="str">
        <f>'пр.хода'!I46</f>
        <v/>
      </c>
      <c r="C77" s="226" t="str">
        <f>IFERROR(VLOOKUP(B77,'пр.взв'!$D$6:$Q$70,2,0),"")</f>
        <v/>
      </c>
      <c r="D77" s="227" t="str">
        <f>IFERROR(VLOOKUP(B77,'пр.взв'!$D$6:$Q$70,5,0),"")</f>
        <v/>
      </c>
      <c r="E77" s="227" t="str">
        <f>IFERROR(VLOOKUP(B77,'пр.взв'!$D$6:$Q$70,6,0),"")</f>
        <v/>
      </c>
      <c r="F77" s="227" t="str">
        <f>IFERROR(VLOOKUP(B77,'пр.взв'!$D$6:$Q$70,8,0),"")</f>
        <v/>
      </c>
      <c r="G77" s="237"/>
      <c r="H77" s="238"/>
      <c r="I77" s="239"/>
      <c r="J77" s="227"/>
      <c r="K77" s="225">
        <v>4.0</v>
      </c>
      <c r="L77" s="248" t="str">
        <f>'пр.хода'!W45</f>
        <v/>
      </c>
      <c r="M77" s="226" t="str">
        <f>IFERROR(VLOOKUP(L77,'пр.взв'!$D$6:$Q$70,2,0),"")</f>
        <v/>
      </c>
      <c r="N77" s="227" t="str">
        <f>IFERROR(VLOOKUP(L77,'пр.взв'!$D$6:$Q$70,5,0),"")</f>
        <v/>
      </c>
      <c r="O77" s="227" t="str">
        <f>IFERROR(VLOOKUP(L77,'пр.взв'!$D$6:$Q$70,6,0),"")</f>
        <v/>
      </c>
      <c r="P77" s="227" t="str">
        <f>IFERROR(VLOOKUP(L77,'пр.взв'!$D$6:$Q$70,8,0),"")</f>
        <v/>
      </c>
      <c r="Q77" s="237"/>
      <c r="R77" s="238"/>
      <c r="S77" s="239"/>
      <c r="T77" s="227"/>
    </row>
    <row r="78" ht="19.5" customHeight="1">
      <c r="A78" s="118"/>
      <c r="B78" s="249" t="str">
        <f>'пр.хода'!I61</f>
        <v/>
      </c>
      <c r="C78" s="233" t="str">
        <f>IFERROR(VLOOKUP(B78,'пр.взв'!$D$6:$Q$70,2,0),"")</f>
        <v/>
      </c>
      <c r="D78" s="236" t="str">
        <f>IFERROR(VLOOKUP(B78,'пр.взв'!$D$6:$Q$70,5,0),"")</f>
        <v/>
      </c>
      <c r="E78" s="236" t="str">
        <f>IFERROR(VLOOKUP(B78,'пр.взв'!$D$6:$Q$70,6,0),"")</f>
        <v/>
      </c>
      <c r="F78" s="236" t="str">
        <f>IFERROR(VLOOKUP(B78,'пр.взв'!$D$6:$Q$70,8,0),"")</f>
        <v/>
      </c>
      <c r="G78" s="234"/>
      <c r="H78" s="234"/>
      <c r="I78" s="235"/>
      <c r="J78" s="235"/>
      <c r="K78" s="215"/>
      <c r="L78" s="249" t="str">
        <f>'пр.хода'!W61</f>
        <v/>
      </c>
      <c r="M78" s="233" t="str">
        <f>IFERROR(VLOOKUP(L78,'пр.взв'!$D$6:$Q$70,2,0),"")</f>
        <v/>
      </c>
      <c r="N78" s="236" t="str">
        <f>IFERROR(VLOOKUP(L78,'пр.взв'!$D$6:$Q$70,5,0),"")</f>
        <v/>
      </c>
      <c r="O78" s="236" t="str">
        <f>IFERROR(VLOOKUP(L78,'пр.взв'!$D$6:$Q$70,6,0),"")</f>
        <v/>
      </c>
      <c r="P78" s="236" t="str">
        <f>IFERROR(VLOOKUP(L78,'пр.взв'!$D$6:$Q$70,8,0),"")</f>
        <v/>
      </c>
      <c r="Q78" s="234"/>
      <c r="R78" s="234"/>
      <c r="S78" s="235"/>
      <c r="T78" s="235"/>
    </row>
    <row r="79" ht="12.0" customHeight="1"/>
    <row r="80" ht="12.0" customHeight="1">
      <c r="B80" s="203" t="s">
        <v>322</v>
      </c>
      <c r="C80" s="251" t="s">
        <v>338</v>
      </c>
      <c r="D80" s="252"/>
      <c r="E80" s="252"/>
      <c r="F80" s="252"/>
      <c r="G80" s="253" t="str">
        <f>G72</f>
        <v>В.к.  79  кг</v>
      </c>
      <c r="H80" s="252"/>
      <c r="I80" s="252"/>
      <c r="J80" s="252"/>
      <c r="K80" s="254"/>
      <c r="L80" s="203" t="s">
        <v>325</v>
      </c>
      <c r="M80" s="251" t="s">
        <v>338</v>
      </c>
      <c r="N80" s="252"/>
      <c r="O80" s="252"/>
      <c r="P80" s="252"/>
      <c r="Q80" s="203" t="str">
        <f>Q72</f>
        <v>В.к.  79  кг</v>
      </c>
      <c r="R80" s="252"/>
      <c r="S80" s="252"/>
      <c r="T80" s="252"/>
    </row>
    <row r="81" ht="12.75" customHeight="1">
      <c r="A81" s="206" t="s">
        <v>326</v>
      </c>
      <c r="B81" s="207" t="s">
        <v>9</v>
      </c>
      <c r="C81" s="208" t="s">
        <v>10</v>
      </c>
      <c r="D81" s="209" t="s">
        <v>327</v>
      </c>
      <c r="E81" s="210" t="s">
        <v>328</v>
      </c>
      <c r="F81" s="211"/>
      <c r="G81" s="208" t="s">
        <v>329</v>
      </c>
      <c r="H81" s="212" t="s">
        <v>330</v>
      </c>
      <c r="I81" s="209" t="s">
        <v>334</v>
      </c>
      <c r="J81" s="213" t="s">
        <v>332</v>
      </c>
      <c r="K81" s="206" t="s">
        <v>326</v>
      </c>
      <c r="L81" s="207" t="s">
        <v>9</v>
      </c>
      <c r="M81" s="208" t="s">
        <v>10</v>
      </c>
      <c r="N81" s="209" t="s">
        <v>327</v>
      </c>
      <c r="O81" s="210" t="s">
        <v>328</v>
      </c>
      <c r="P81" s="211"/>
      <c r="Q81" s="208" t="s">
        <v>329</v>
      </c>
      <c r="R81" s="212" t="s">
        <v>330</v>
      </c>
      <c r="S81" s="209" t="s">
        <v>334</v>
      </c>
      <c r="T81" s="213" t="s">
        <v>332</v>
      </c>
    </row>
    <row r="82" ht="13.5" customHeight="1">
      <c r="A82" s="214"/>
      <c r="B82" s="125"/>
      <c r="C82" s="215"/>
      <c r="D82" s="215"/>
      <c r="E82" s="118"/>
      <c r="F82" s="125"/>
      <c r="G82" s="215"/>
      <c r="H82" s="215"/>
      <c r="I82" s="215"/>
      <c r="J82" s="216"/>
      <c r="K82" s="214"/>
      <c r="L82" s="125"/>
      <c r="M82" s="215"/>
      <c r="N82" s="215"/>
      <c r="O82" s="118"/>
      <c r="P82" s="125"/>
      <c r="Q82" s="215"/>
      <c r="R82" s="215"/>
      <c r="S82" s="215"/>
      <c r="T82" s="216"/>
    </row>
    <row r="83" ht="19.5" customHeight="1">
      <c r="A83" s="225">
        <v>1.0</v>
      </c>
      <c r="B83" s="248" t="str">
        <f>'пр.хода'!K20</f>
        <v/>
      </c>
      <c r="C83" s="226" t="str">
        <f>IFERROR(VLOOKUP(B83,'пр.взв'!$D$6:$Q$70,2,0),"")</f>
        <v/>
      </c>
      <c r="D83" s="227" t="str">
        <f>IFERROR(VLOOKUP(B83,'пр.взв'!$D$6:$Q$70,5,0),"")</f>
        <v/>
      </c>
      <c r="E83" s="227" t="str">
        <f>IFERROR(VLOOKUP(B83,'пр.взв'!$D$6:$Q$70,6,0),"")</f>
        <v/>
      </c>
      <c r="F83" s="227" t="str">
        <f>IFERROR(VLOOKUP(B83,'пр.взв'!$D$6:$Q$70,8,0),"")</f>
        <v/>
      </c>
      <c r="G83" s="237"/>
      <c r="H83" s="238"/>
      <c r="I83" s="239"/>
      <c r="J83" s="250"/>
      <c r="K83" s="225">
        <v>2.0</v>
      </c>
      <c r="L83" s="248" t="str">
        <f>'пр.хода'!U20</f>
        <v/>
      </c>
      <c r="M83" s="226" t="str">
        <f>IFERROR(VLOOKUP(L83,'пр.взв'!$D$6:$Q$70,2,0),"")</f>
        <v/>
      </c>
      <c r="N83" s="227" t="str">
        <f>IFERROR(VLOOKUP(L83,'пр.взв'!$D$6:$Q$70,5,0),"")</f>
        <v/>
      </c>
      <c r="O83" s="227" t="str">
        <f>IFERROR(VLOOKUP(L83,'пр.взв'!$D$6:$Q$70,6,0),"")</f>
        <v/>
      </c>
      <c r="P83" s="227" t="str">
        <f>IFERROR(VLOOKUP(L83,'пр.взв'!$D$6:$Q$70,8,0),"")</f>
        <v/>
      </c>
      <c r="Q83" s="237"/>
      <c r="R83" s="238"/>
      <c r="S83" s="239"/>
      <c r="T83" s="250"/>
    </row>
    <row r="84" ht="19.5" customHeight="1">
      <c r="A84" s="215"/>
      <c r="B84" s="255" t="str">
        <f>'пр.хода'!K53</f>
        <v/>
      </c>
      <c r="C84" s="233" t="str">
        <f>IFERROR(VLOOKUP(B84,'пр.взв'!$D$6:$Q$70,2,0),"")</f>
        <v/>
      </c>
      <c r="D84" s="236" t="str">
        <f>IFERROR(VLOOKUP(B84,'пр.взв'!$D$6:$Q$70,5,0),"")</f>
        <v/>
      </c>
      <c r="E84" s="236" t="str">
        <f>IFERROR(VLOOKUP(B84,'пр.взв'!$D$6:$Q$70,6,0),"")</f>
        <v/>
      </c>
      <c r="F84" s="236" t="str">
        <f>IFERROR(VLOOKUP(B84,'пр.взв'!$D$6:$Q$70,8,0),"")</f>
        <v/>
      </c>
      <c r="G84" s="234"/>
      <c r="H84" s="234"/>
      <c r="I84" s="235"/>
      <c r="J84" s="235"/>
      <c r="K84" s="215"/>
      <c r="L84" s="255" t="str">
        <f>'пр.хода'!U53</f>
        <v/>
      </c>
      <c r="M84" s="233" t="str">
        <f>IFERROR(VLOOKUP(L84,'пр.взв'!$D$6:$Q$70,2,0),"")</f>
        <v/>
      </c>
      <c r="N84" s="236" t="str">
        <f>IFERROR(VLOOKUP(L84,'пр.взв'!$D$6:$Q$70,5,0),"")</f>
        <v/>
      </c>
      <c r="O84" s="236" t="str">
        <f>IFERROR(VLOOKUP(L84,'пр.взв'!$D$6:$Q$70,6,0),"")</f>
        <v/>
      </c>
      <c r="P84" s="236" t="str">
        <f>IFERROR(VLOOKUP(L84,'пр.взв'!$D$6:$Q$70,8,0),"")</f>
        <v/>
      </c>
      <c r="Q84" s="234"/>
      <c r="R84" s="234"/>
      <c r="S84" s="235"/>
      <c r="T84" s="235"/>
    </row>
    <row r="85" ht="12.0" customHeight="1">
      <c r="B85" s="202">
        <f>B71</f>
        <v>0</v>
      </c>
      <c r="C85" s="7" t="s">
        <v>321</v>
      </c>
      <c r="L85" s="202">
        <f>L71</f>
        <v>0</v>
      </c>
      <c r="M85" s="7" t="s">
        <v>321</v>
      </c>
    </row>
    <row r="86" ht="12.0" customHeight="1">
      <c r="A86" s="256" t="s">
        <v>339</v>
      </c>
      <c r="K86" s="256" t="s">
        <v>340</v>
      </c>
    </row>
    <row r="87" ht="12.0" customHeight="1">
      <c r="B87" s="203" t="s">
        <v>322</v>
      </c>
      <c r="C87" s="257"/>
      <c r="D87" s="257"/>
      <c r="E87" s="257"/>
      <c r="F87" s="257"/>
      <c r="G87" s="258" t="str">
        <f>G80</f>
        <v>В.к.  79  кг</v>
      </c>
      <c r="H87" s="257"/>
      <c r="I87" s="257"/>
      <c r="J87" s="257"/>
      <c r="K87" s="7"/>
      <c r="L87" s="203" t="s">
        <v>325</v>
      </c>
      <c r="M87" s="257"/>
      <c r="N87" s="257"/>
      <c r="O87" s="257"/>
      <c r="P87" s="257"/>
      <c r="Q87" s="258" t="str">
        <f>Q80</f>
        <v>В.к.  79  кг</v>
      </c>
      <c r="R87" s="254"/>
      <c r="S87" s="254"/>
      <c r="T87" s="254"/>
    </row>
    <row r="88" ht="12.75" customHeight="1">
      <c r="A88" s="206" t="s">
        <v>326</v>
      </c>
      <c r="B88" s="207" t="s">
        <v>9</v>
      </c>
      <c r="C88" s="208" t="s">
        <v>10</v>
      </c>
      <c r="D88" s="209" t="s">
        <v>327</v>
      </c>
      <c r="E88" s="210" t="s">
        <v>328</v>
      </c>
      <c r="F88" s="211"/>
      <c r="G88" s="208" t="s">
        <v>329</v>
      </c>
      <c r="H88" s="212" t="s">
        <v>330</v>
      </c>
      <c r="I88" s="209" t="s">
        <v>334</v>
      </c>
      <c r="J88" s="213" t="s">
        <v>332</v>
      </c>
      <c r="K88" s="206" t="s">
        <v>326</v>
      </c>
      <c r="L88" s="207" t="s">
        <v>9</v>
      </c>
      <c r="M88" s="208" t="s">
        <v>10</v>
      </c>
      <c r="N88" s="209" t="s">
        <v>327</v>
      </c>
      <c r="O88" s="210" t="s">
        <v>328</v>
      </c>
      <c r="P88" s="211"/>
      <c r="Q88" s="208" t="s">
        <v>329</v>
      </c>
      <c r="R88" s="212" t="s">
        <v>330</v>
      </c>
      <c r="S88" s="209" t="s">
        <v>334</v>
      </c>
      <c r="T88" s="213" t="s">
        <v>332</v>
      </c>
    </row>
    <row r="89" ht="13.5" customHeight="1">
      <c r="A89" s="214"/>
      <c r="B89" s="125"/>
      <c r="C89" s="215"/>
      <c r="D89" s="215"/>
      <c r="E89" s="118"/>
      <c r="F89" s="125"/>
      <c r="G89" s="215"/>
      <c r="H89" s="215"/>
      <c r="I89" s="215"/>
      <c r="J89" s="216"/>
      <c r="K89" s="214"/>
      <c r="L89" s="125"/>
      <c r="M89" s="215"/>
      <c r="N89" s="215"/>
      <c r="O89" s="118"/>
      <c r="P89" s="125"/>
      <c r="Q89" s="215"/>
      <c r="R89" s="215"/>
      <c r="S89" s="215"/>
      <c r="T89" s="216"/>
    </row>
    <row r="90" ht="19.5" customHeight="1">
      <c r="A90" s="225">
        <v>1.0</v>
      </c>
      <c r="B90" s="248" t="str">
        <f>'пр.хода'!L7</f>
        <v> </v>
      </c>
      <c r="C90" s="226" t="str">
        <f>IFERROR(VLOOKUP(B90,'пр.взв'!$D$6:$Q$70,2,0),"")</f>
        <v/>
      </c>
      <c r="D90" s="227" t="str">
        <f>IFERROR(VLOOKUP(B90,'пр.взв'!$D$6:$Q$70,5,0),"")</f>
        <v/>
      </c>
      <c r="E90" s="227" t="str">
        <f>IFERROR(VLOOKUP(B90,'пр.взв'!$D$6:$Q$70,6,0),"")</f>
        <v/>
      </c>
      <c r="F90" s="227" t="str">
        <f>IFERROR(VLOOKUP(B90,'пр.взв'!$D$6:$Q$70,8,0),"")</f>
        <v/>
      </c>
      <c r="G90" s="237"/>
      <c r="H90" s="238"/>
      <c r="I90" s="239"/>
      <c r="J90" s="250"/>
      <c r="K90" s="225">
        <v>3.0</v>
      </c>
      <c r="L90" s="248" t="str">
        <f>'пр.хода'!L56</f>
        <v> </v>
      </c>
      <c r="M90" s="226" t="str">
        <f>IFERROR(VLOOKUP(L90,'пр.взв'!$D$6:$Q$70,2,0),"")</f>
        <v/>
      </c>
      <c r="N90" s="227" t="str">
        <f>IFERROR(VLOOKUP(L90,'пр.взв'!$D$6:$Q$70,5,0),"")</f>
        <v/>
      </c>
      <c r="O90" s="227" t="str">
        <f>IFERROR(VLOOKUP(L90,'пр.взв'!$D$6:$Q$70,6,0),"")</f>
        <v/>
      </c>
      <c r="P90" s="227" t="str">
        <f>IFERROR(VLOOKUP(L90,'пр.взв'!$D$6:$Q$70,8,0),"")</f>
        <v/>
      </c>
      <c r="Q90" s="237"/>
      <c r="R90" s="238"/>
      <c r="S90" s="239"/>
      <c r="T90" s="250"/>
    </row>
    <row r="91" ht="19.5" customHeight="1">
      <c r="A91" s="191"/>
      <c r="B91" s="255" t="str">
        <f>'пр.хода'!L10</f>
        <v> </v>
      </c>
      <c r="C91" s="233" t="str">
        <f>IFERROR(VLOOKUP(B91,'пр.взв'!$D$6:$Q$70,2,0),"")</f>
        <v/>
      </c>
      <c r="D91" s="236" t="str">
        <f>IFERROR(VLOOKUP(B91,'пр.взв'!$D$6:$Q$70,5,0),"")</f>
        <v/>
      </c>
      <c r="E91" s="236" t="str">
        <f>IFERROR(VLOOKUP(B91,'пр.взв'!$D$6:$Q$70,6,0),"")</f>
        <v/>
      </c>
      <c r="F91" s="236" t="str">
        <f>IFERROR(VLOOKUP(B91,'пр.взв'!$D$6:$Q$70,8,0),"")</f>
        <v/>
      </c>
      <c r="G91" s="234"/>
      <c r="H91" s="234"/>
      <c r="I91" s="235"/>
      <c r="J91" s="235"/>
      <c r="K91" s="191"/>
      <c r="L91" s="255" t="str">
        <f>'пр.хода'!L59</f>
        <v> </v>
      </c>
      <c r="M91" s="233" t="str">
        <f>IFERROR(VLOOKUP(L91,'пр.взв'!$D$6:$Q$70,2,0),"")</f>
        <v/>
      </c>
      <c r="N91" s="236" t="str">
        <f>IFERROR(VLOOKUP(L91,'пр.взв'!$D$6:$Q$70,5,0),"")</f>
        <v/>
      </c>
      <c r="O91" s="236" t="str">
        <f>IFERROR(VLOOKUP(L91,'пр.взв'!$D$6:$Q$70,6,0),"")</f>
        <v/>
      </c>
      <c r="P91" s="236" t="str">
        <f>IFERROR(VLOOKUP(L91,'пр.взв'!$D$6:$Q$70,8,0),"")</f>
        <v/>
      </c>
      <c r="Q91" s="234"/>
      <c r="R91" s="234"/>
      <c r="S91" s="235"/>
      <c r="T91" s="235"/>
    </row>
    <row r="92" ht="19.5" customHeight="1">
      <c r="A92" s="225">
        <v>2.0</v>
      </c>
      <c r="B92" s="259" t="str">
        <f>'пр.хода'!L14</f>
        <v> </v>
      </c>
      <c r="C92" s="226" t="str">
        <f>IFERROR(VLOOKUP(B92,'пр.взв'!$D$6:$Q$70,2,0),"")</f>
        <v/>
      </c>
      <c r="D92" s="227" t="str">
        <f>IFERROR(VLOOKUP(B92,'пр.взв'!$D$6:$Q$70,5,0),"")</f>
        <v/>
      </c>
      <c r="E92" s="227" t="str">
        <f>IFERROR(VLOOKUP(B92,'пр.взв'!$D$6:$Q$70,6,0),"")</f>
        <v/>
      </c>
      <c r="F92" s="227" t="str">
        <f>IFERROR(VLOOKUP(B92,'пр.взв'!$D$6:$Q$70,8,0),"")</f>
        <v/>
      </c>
      <c r="G92" s="237"/>
      <c r="H92" s="222"/>
      <c r="I92" s="223"/>
      <c r="J92" s="224"/>
      <c r="K92" s="225">
        <v>4.0</v>
      </c>
      <c r="L92" s="259" t="str">
        <f>'пр.хода'!L63</f>
        <v> </v>
      </c>
      <c r="M92" s="226" t="str">
        <f>IFERROR(VLOOKUP(L92,'пр.взв'!$D$6:$Q$70,2,0),"")</f>
        <v/>
      </c>
      <c r="N92" s="227" t="str">
        <f>IFERROR(VLOOKUP(L92,'пр.взв'!$D$6:$Q$70,5,0),"")</f>
        <v/>
      </c>
      <c r="O92" s="227" t="str">
        <f>IFERROR(VLOOKUP(L92,'пр.взв'!$D$6:$Q$70,6,0),"")</f>
        <v/>
      </c>
      <c r="P92" s="227" t="str">
        <f>IFERROR(VLOOKUP(L92,'пр.взв'!$D$6:$Q$70,8,0),"")</f>
        <v/>
      </c>
      <c r="Q92" s="221"/>
      <c r="R92" s="222"/>
      <c r="S92" s="223"/>
      <c r="T92" s="224"/>
    </row>
    <row r="93" ht="19.5" customHeight="1">
      <c r="A93" s="215"/>
      <c r="B93" s="255" t="str">
        <f>'пр.хода'!L17</f>
        <v> </v>
      </c>
      <c r="C93" s="233" t="str">
        <f>IFERROR(VLOOKUP(B93,'пр.взв'!$D$6:$Q$70,2,0),"")</f>
        <v/>
      </c>
      <c r="D93" s="236" t="str">
        <f>IFERROR(VLOOKUP(B93,'пр.взв'!$D$6:$Q$70,5,0),"")</f>
        <v/>
      </c>
      <c r="E93" s="236" t="str">
        <f>IFERROR(VLOOKUP(B93,'пр.взв'!$D$6:$Q$70,6,0),"")</f>
        <v/>
      </c>
      <c r="F93" s="236" t="str">
        <f>IFERROR(VLOOKUP(B93,'пр.взв'!$D$6:$Q$70,8,0),"")</f>
        <v/>
      </c>
      <c r="G93" s="234"/>
      <c r="H93" s="234"/>
      <c r="I93" s="235"/>
      <c r="J93" s="235"/>
      <c r="K93" s="215"/>
      <c r="L93" s="255" t="str">
        <f>'пр.хода'!L66</f>
        <v> </v>
      </c>
      <c r="M93" s="233" t="str">
        <f>IFERROR(VLOOKUP(L93,'пр.взв'!$D$6:$Q$70,2,0),"")</f>
        <v/>
      </c>
      <c r="N93" s="236" t="str">
        <f>IFERROR(VLOOKUP(L93,'пр.взв'!$D$6:$Q$70,5,0),"")</f>
        <v/>
      </c>
      <c r="O93" s="236" t="str">
        <f>IFERROR(VLOOKUP(L93,'пр.взв'!$D$6:$Q$70,6,0),"")</f>
        <v/>
      </c>
      <c r="P93" s="236" t="str">
        <f>IFERROR(VLOOKUP(L93,'пр.взв'!$D$6:$Q$70,8,0),"")</f>
        <v/>
      </c>
      <c r="Q93" s="234"/>
      <c r="R93" s="234"/>
      <c r="S93" s="235"/>
      <c r="T93" s="235"/>
    </row>
    <row r="94" ht="12.0" customHeight="1">
      <c r="C94" s="7"/>
      <c r="M94" s="7"/>
    </row>
    <row r="95" ht="19.5" customHeight="1">
      <c r="A95" s="260">
        <v>5.0</v>
      </c>
      <c r="B95" s="248" t="str">
        <f>'пр.хода'!N8</f>
        <v/>
      </c>
      <c r="C95" s="226" t="str">
        <f>IFERROR(VLOOKUP(B95,'пр.взв'!$D$6:$Q$70,2,0),"")</f>
        <v/>
      </c>
      <c r="D95" s="227" t="str">
        <f>IFERROR(VLOOKUP(B95,'пр.взв'!$D$6:$Q$70,5,0),"")</f>
        <v/>
      </c>
      <c r="E95" s="227" t="str">
        <f>IFERROR(VLOOKUP(B95,'пр.взв'!$D$6:$Q$70,6,0),"")</f>
        <v/>
      </c>
      <c r="F95" s="227" t="str">
        <f>IFERROR(VLOOKUP(B95,'пр.взв'!$D$6:$Q$70,8,0),"")</f>
        <v/>
      </c>
      <c r="G95" s="237"/>
      <c r="H95" s="238"/>
      <c r="I95" s="239"/>
      <c r="J95" s="250"/>
      <c r="K95" s="225">
        <v>7.0</v>
      </c>
      <c r="L95" s="248" t="str">
        <f>'пр.хода'!N57</f>
        <v/>
      </c>
      <c r="M95" s="226" t="str">
        <f>IFERROR(VLOOKUP(L95,'пр.взв'!$D$6:$Q$70,2,0),"")</f>
        <v/>
      </c>
      <c r="N95" s="227" t="str">
        <f>IFERROR(VLOOKUP(L95,'пр.взв'!$D$6:$Q$70,5,0),"")</f>
        <v/>
      </c>
      <c r="O95" s="227" t="str">
        <f>IFERROR(VLOOKUP(L95,'пр.взв'!$D$6:$Q$70,6,0),"")</f>
        <v/>
      </c>
      <c r="P95" s="227" t="str">
        <f>IFERROR(VLOOKUP(L95,'пр.взв'!$D$6:$Q$70,8,0),"")</f>
        <v/>
      </c>
      <c r="Q95" s="237"/>
      <c r="R95" s="238"/>
      <c r="S95" s="239"/>
      <c r="T95" s="261"/>
    </row>
    <row r="96" ht="19.5" customHeight="1">
      <c r="A96" s="214"/>
      <c r="B96" s="255" t="str">
        <f>'пр.хода'!N11</f>
        <v> </v>
      </c>
      <c r="C96" s="233" t="str">
        <f>IFERROR(VLOOKUP(B96,'пр.взв'!$D$6:$Q$70,2,0),"")</f>
        <v/>
      </c>
      <c r="D96" s="236" t="str">
        <f>IFERROR(VLOOKUP(B96,'пр.взв'!$D$6:$Q$70,5,0),"")</f>
        <v/>
      </c>
      <c r="E96" s="236" t="str">
        <f>IFERROR(VLOOKUP(B96,'пр.взв'!$D$6:$Q$70,6,0),"")</f>
        <v/>
      </c>
      <c r="F96" s="236" t="str">
        <f>IFERROR(VLOOKUP(B96,'пр.взв'!$D$6:$Q$70,8,0),"")</f>
        <v/>
      </c>
      <c r="G96" s="234"/>
      <c r="H96" s="234"/>
      <c r="I96" s="235"/>
      <c r="J96" s="235"/>
      <c r="K96" s="215"/>
      <c r="L96" s="255" t="str">
        <f>'пр.хода'!N60</f>
        <v> </v>
      </c>
      <c r="M96" s="233" t="str">
        <f>IFERROR(VLOOKUP(L96,'пр.взв'!$D$6:$Q$70,2,0),"")</f>
        <v/>
      </c>
      <c r="N96" s="236" t="str">
        <f>IFERROR(VLOOKUP(L96,'пр.взв'!$D$6:$Q$70,5,0),"")</f>
        <v/>
      </c>
      <c r="O96" s="236" t="str">
        <f>IFERROR(VLOOKUP(L96,'пр.взв'!$D$6:$Q$70,6,0),"")</f>
        <v/>
      </c>
      <c r="P96" s="236" t="str">
        <f>IFERROR(VLOOKUP(L96,'пр.взв'!$D$6:$Q$70,8,0),"")</f>
        <v/>
      </c>
      <c r="Q96" s="234"/>
      <c r="R96" s="234"/>
      <c r="S96" s="235"/>
      <c r="T96" s="262"/>
    </row>
    <row r="97" ht="19.5" customHeight="1">
      <c r="A97" s="263">
        <v>6.0</v>
      </c>
      <c r="B97" s="259" t="str">
        <f>'пр.хода'!N15</f>
        <v/>
      </c>
      <c r="C97" s="226" t="str">
        <f>IFERROR(VLOOKUP(B97,'пр.взв'!$D$6:$Q$70,2,0),"")</f>
        <v/>
      </c>
      <c r="D97" s="227" t="str">
        <f>IFERROR(VLOOKUP(B97,'пр.взв'!$D$6:$Q$70,5,0),"")</f>
        <v/>
      </c>
      <c r="E97" s="227" t="str">
        <f>IFERROR(VLOOKUP(B97,'пр.взв'!$D$6:$Q$70,6,0),"")</f>
        <v/>
      </c>
      <c r="F97" s="227" t="str">
        <f>IFERROR(VLOOKUP(B97,'пр.взв'!$D$6:$Q$70,8,0),"")</f>
        <v/>
      </c>
      <c r="G97" s="237"/>
      <c r="H97" s="222"/>
      <c r="I97" s="223"/>
      <c r="J97" s="224"/>
      <c r="K97" s="264">
        <v>8.0</v>
      </c>
      <c r="L97" s="259" t="str">
        <f>'пр.хода'!N64</f>
        <v/>
      </c>
      <c r="M97" s="226" t="str">
        <f>IFERROR(VLOOKUP(L97,'пр.взв'!$D$6:$Q$70,2,0),"")</f>
        <v/>
      </c>
      <c r="N97" s="227" t="str">
        <f>IFERROR(VLOOKUP(L97,'пр.взв'!$D$6:$Q$70,5,0),"")</f>
        <v/>
      </c>
      <c r="O97" s="227" t="str">
        <f>IFERROR(VLOOKUP(L97,'пр.взв'!$D$6:$Q$70,6,0),"")</f>
        <v/>
      </c>
      <c r="P97" s="227" t="str">
        <f>IFERROR(VLOOKUP(L97,'пр.взв'!$D$6:$Q$70,8,0),"")</f>
        <v/>
      </c>
      <c r="Q97" s="221"/>
      <c r="R97" s="222"/>
      <c r="S97" s="223"/>
      <c r="T97" s="265"/>
    </row>
    <row r="98" ht="19.5" customHeight="1">
      <c r="A98" s="214"/>
      <c r="B98" s="255" t="str">
        <f>'пр.хода'!N18</f>
        <v> </v>
      </c>
      <c r="C98" s="233" t="str">
        <f>IFERROR(VLOOKUP(B98,'пр.взв'!$D$6:$Q$70,2,0),"")</f>
        <v/>
      </c>
      <c r="D98" s="236" t="str">
        <f>IFERROR(VLOOKUP(B98,'пр.взв'!$D$6:$Q$70,5,0),"")</f>
        <v/>
      </c>
      <c r="E98" s="236" t="str">
        <f>IFERROR(VLOOKUP(B98,'пр.взв'!$D$6:$Q$70,6,0),"")</f>
        <v/>
      </c>
      <c r="F98" s="236" t="str">
        <f>IFERROR(VLOOKUP(B98,'пр.взв'!$D$6:$Q$70,8,0),"")</f>
        <v/>
      </c>
      <c r="G98" s="234"/>
      <c r="H98" s="234"/>
      <c r="I98" s="235"/>
      <c r="J98" s="235"/>
      <c r="K98" s="215"/>
      <c r="L98" s="255" t="str">
        <f>'пр.хода'!N67</f>
        <v> </v>
      </c>
      <c r="M98" s="233" t="str">
        <f>IFERROR(VLOOKUP(L98,'пр.взв'!$D$6:$Q$70,2,0),"")</f>
        <v/>
      </c>
      <c r="N98" s="236" t="str">
        <f>IFERROR(VLOOKUP(L98,'пр.взв'!$D$6:$Q$70,5,0),"")</f>
        <v/>
      </c>
      <c r="O98" s="236" t="str">
        <f>IFERROR(VLOOKUP(L98,'пр.взв'!$D$6:$Q$70,6,0),"")</f>
        <v/>
      </c>
      <c r="P98" s="236" t="str">
        <f>IFERROR(VLOOKUP(L98,'пр.взв'!$D$6:$Q$70,8,0),"")</f>
        <v/>
      </c>
      <c r="Q98" s="234"/>
      <c r="R98" s="234"/>
      <c r="S98" s="235"/>
      <c r="T98" s="262"/>
    </row>
    <row r="99" ht="12.0" customHeight="1">
      <c r="A99" s="266"/>
      <c r="B99" s="266"/>
      <c r="C99" s="266"/>
      <c r="D99" s="266"/>
      <c r="E99" s="266"/>
      <c r="F99" s="266"/>
      <c r="G99" s="266"/>
      <c r="H99" s="266"/>
      <c r="I99" s="266"/>
      <c r="J99" s="266"/>
      <c r="K99" s="266"/>
      <c r="L99" s="266"/>
      <c r="M99" s="266"/>
      <c r="N99" s="266"/>
      <c r="O99" s="266"/>
      <c r="P99" s="266"/>
      <c r="Q99" s="266"/>
      <c r="R99" s="266"/>
      <c r="S99" s="266"/>
      <c r="T99" s="266"/>
    </row>
    <row r="100" ht="19.5" customHeight="1">
      <c r="A100" s="264">
        <v>9.0</v>
      </c>
      <c r="B100" s="259" t="str">
        <f>'пр.хода'!O10</f>
        <v/>
      </c>
      <c r="C100" s="226" t="str">
        <f>IFERROR(VLOOKUP(B100,'пр.взв'!$D$6:$Q$70,2,0),"")</f>
        <v/>
      </c>
      <c r="D100" s="227" t="str">
        <f>IFERROR(VLOOKUP(B100,'пр.взв'!$D$6:$Q$70,5,0),"")</f>
        <v/>
      </c>
      <c r="E100" s="227" t="str">
        <f>IFERROR(VLOOKUP(B100,'пр.взв'!$D$6:$Q$70,6,0),"")</f>
        <v/>
      </c>
      <c r="F100" s="227" t="str">
        <f>IFERROR(VLOOKUP(B100,'пр.взв'!$D$6:$Q$70,8,0),"")</f>
        <v/>
      </c>
      <c r="G100" s="221"/>
      <c r="H100" s="222"/>
      <c r="I100" s="223"/>
      <c r="J100" s="224"/>
      <c r="K100" s="264">
        <v>11.0</v>
      </c>
      <c r="L100" s="259" t="str">
        <f>'пр.хода'!O59</f>
        <v/>
      </c>
      <c r="M100" s="226" t="str">
        <f>IFERROR(VLOOKUP(L100,'пр.взв'!$D$6:$Q$70,2,0),"")</f>
        <v/>
      </c>
      <c r="N100" s="227" t="str">
        <f>IFERROR(VLOOKUP(L100,'пр.взв'!$D$6:$Q$70,5,0),"")</f>
        <v/>
      </c>
      <c r="O100" s="227" t="str">
        <f>IFERROR(VLOOKUP(L100,'пр.взв'!$D$6:$Q$70,6,0),"")</f>
        <v/>
      </c>
      <c r="P100" s="227" t="str">
        <f>IFERROR(VLOOKUP(L100,'пр.взв'!$D$6:$Q$70,8,0),"")</f>
        <v/>
      </c>
      <c r="Q100" s="221"/>
      <c r="R100" s="222"/>
      <c r="S100" s="223"/>
      <c r="T100" s="224"/>
    </row>
    <row r="101" ht="19.5" customHeight="1">
      <c r="A101" s="215"/>
      <c r="B101" s="255" t="str">
        <f>'пр.хода'!O13</f>
        <v> </v>
      </c>
      <c r="C101" s="233" t="str">
        <f>IFERROR(VLOOKUP(B101,'пр.взв'!$D$6:$Q$70,2,0),"")</f>
        <v/>
      </c>
      <c r="D101" s="236" t="str">
        <f>IFERROR(VLOOKUP(B101,'пр.взв'!$D$6:$Q$70,5,0),"")</f>
        <v/>
      </c>
      <c r="E101" s="236" t="str">
        <f>IFERROR(VLOOKUP(B101,'пр.взв'!$D$6:$Q$70,6,0),"")</f>
        <v/>
      </c>
      <c r="F101" s="236" t="str">
        <f>IFERROR(VLOOKUP(B101,'пр.взв'!$D$6:$Q$70,8,0),"")</f>
        <v/>
      </c>
      <c r="G101" s="234"/>
      <c r="H101" s="234"/>
      <c r="I101" s="235"/>
      <c r="J101" s="235"/>
      <c r="K101" s="215"/>
      <c r="L101" s="255" t="str">
        <f>'пр.хода'!O62</f>
        <v> </v>
      </c>
      <c r="M101" s="233" t="str">
        <f>IFERROR(VLOOKUP(L101,'пр.взв'!$D$6:$Q$70,2,0),"")</f>
        <v/>
      </c>
      <c r="N101" s="236" t="str">
        <f>IFERROR(VLOOKUP(L101,'пр.взв'!$D$6:$Q$70,5,0),"")</f>
        <v/>
      </c>
      <c r="O101" s="236" t="str">
        <f>IFERROR(VLOOKUP(L101,'пр.взв'!$D$6:$Q$70,6,0),"")</f>
        <v/>
      </c>
      <c r="P101" s="236" t="str">
        <f>IFERROR(VLOOKUP(L101,'пр.взв'!$D$6:$Q$70,8,0),"")</f>
        <v/>
      </c>
      <c r="Q101" s="234"/>
      <c r="R101" s="234"/>
      <c r="S101" s="235"/>
      <c r="T101" s="235"/>
    </row>
    <row r="102" ht="19.5" customHeight="1">
      <c r="A102" s="225">
        <v>10.0</v>
      </c>
      <c r="B102" s="248" t="str">
        <f>'пр.хода'!O17</f>
        <v/>
      </c>
      <c r="C102" s="226" t="str">
        <f>IFERROR(VLOOKUP(B102,'пр.взв'!$D$6:$Q$70,2,0),"")</f>
        <v/>
      </c>
      <c r="D102" s="227" t="str">
        <f>IFERROR(VLOOKUP(B102,'пр.взв'!$D$6:$Q$70,5,0),"")</f>
        <v/>
      </c>
      <c r="E102" s="227" t="str">
        <f>IFERROR(VLOOKUP(B102,'пр.взв'!$D$6:$Q$70,6,0),"")</f>
        <v/>
      </c>
      <c r="F102" s="227" t="str">
        <f>IFERROR(VLOOKUP(B102,'пр.взв'!$D$6:$Q$70,8,0),"")</f>
        <v/>
      </c>
      <c r="G102" s="237"/>
      <c r="H102" s="238"/>
      <c r="I102" s="239"/>
      <c r="J102" s="250"/>
      <c r="K102" s="225">
        <v>12.0</v>
      </c>
      <c r="L102" s="248" t="str">
        <f>'пр.хода'!O66</f>
        <v/>
      </c>
      <c r="M102" s="226" t="str">
        <f>IFERROR(VLOOKUP(L102,'пр.взв'!$D$6:$Q$70,2,0),"")</f>
        <v/>
      </c>
      <c r="N102" s="227" t="str">
        <f>IFERROR(VLOOKUP(L102,'пр.взв'!$D$6:$Q$70,5,0),"")</f>
        <v/>
      </c>
      <c r="O102" s="227" t="str">
        <f>IFERROR(VLOOKUP(L102,'пр.взв'!$D$6:$Q$70,6,0),"")</f>
        <v/>
      </c>
      <c r="P102" s="227" t="str">
        <f>IFERROR(VLOOKUP(L102,'пр.взв'!$D$6:$Q$70,8,0),"")</f>
        <v/>
      </c>
      <c r="Q102" s="237"/>
      <c r="R102" s="238"/>
      <c r="S102" s="239"/>
      <c r="T102" s="250"/>
    </row>
    <row r="103" ht="19.5" customHeight="1">
      <c r="A103" s="215"/>
      <c r="B103" s="255" t="str">
        <f>'пр.хода'!O20</f>
        <v> </v>
      </c>
      <c r="C103" s="233" t="str">
        <f>IFERROR(VLOOKUP(B103,'пр.взв'!$D$6:$Q$70,2,0),"")</f>
        <v/>
      </c>
      <c r="D103" s="236" t="str">
        <f>IFERROR(VLOOKUP(B103,'пр.взв'!$D$6:$Q$70,5,0),"")</f>
        <v/>
      </c>
      <c r="E103" s="236" t="str">
        <f>IFERROR(VLOOKUP(B103,'пр.взв'!$D$6:$Q$70,6,0),"")</f>
        <v/>
      </c>
      <c r="F103" s="236" t="str">
        <f>IFERROR(VLOOKUP(B103,'пр.взв'!$D$6:$Q$70,8,0),"")</f>
        <v/>
      </c>
      <c r="G103" s="234"/>
      <c r="H103" s="234"/>
      <c r="I103" s="235"/>
      <c r="J103" s="235"/>
      <c r="K103" s="215"/>
      <c r="L103" s="255" t="str">
        <f>'пр.хода'!O69</f>
        <v> </v>
      </c>
      <c r="M103" s="233" t="str">
        <f>IFERROR(VLOOKUP(L103,'пр.взв'!$D$6:$Q$70,2,0),"")</f>
        <v/>
      </c>
      <c r="N103" s="236" t="str">
        <f>IFERROR(VLOOKUP(L103,'пр.взв'!$D$6:$Q$70,5,0),"")</f>
        <v/>
      </c>
      <c r="O103" s="236" t="str">
        <f>IFERROR(VLOOKUP(L103,'пр.взв'!$D$6:$Q$70,6,0),"")</f>
        <v/>
      </c>
      <c r="P103" s="236" t="str">
        <f>IFERROR(VLOOKUP(L103,'пр.взв'!$D$6:$Q$70,8,0),"")</f>
        <v/>
      </c>
      <c r="Q103" s="234"/>
      <c r="R103" s="234"/>
      <c r="S103" s="235"/>
      <c r="T103" s="235"/>
    </row>
    <row r="104" ht="12.0" customHeight="1">
      <c r="C104" s="7"/>
      <c r="M104" s="7"/>
    </row>
    <row r="105" ht="19.5" customHeight="1">
      <c r="A105" s="260">
        <v>13.0</v>
      </c>
      <c r="B105" s="248" t="str">
        <f>'пр.хода'!P12</f>
        <v/>
      </c>
      <c r="C105" s="226" t="str">
        <f>IFERROR(VLOOKUP(B105,'пр.взв'!$D$6:$Q$70,2,0),"")</f>
        <v/>
      </c>
      <c r="D105" s="227" t="str">
        <f>IFERROR(VLOOKUP(B105,'пр.взв'!$D$6:$Q$70,5,0),"")</f>
        <v/>
      </c>
      <c r="E105" s="227" t="str">
        <f>IFERROR(VLOOKUP(B105,'пр.взв'!$D$6:$Q$70,6,0),"")</f>
        <v/>
      </c>
      <c r="F105" s="227" t="str">
        <f>IFERROR(VLOOKUP(B105,'пр.взв'!$D$6:$Q$70,8,0),"")</f>
        <v/>
      </c>
      <c r="G105" s="237"/>
      <c r="H105" s="238"/>
      <c r="I105" s="239"/>
      <c r="J105" s="250"/>
      <c r="K105" s="225">
        <v>14.0</v>
      </c>
      <c r="L105" s="248" t="str">
        <f>'пр.хода'!P61</f>
        <v/>
      </c>
      <c r="M105" s="226" t="str">
        <f>IFERROR(VLOOKUP(L105,'пр.взв'!$D$6:$Q$70,2,0),"")</f>
        <v/>
      </c>
      <c r="N105" s="227" t="str">
        <f>IFERROR(VLOOKUP(L105,'пр.взв'!$D$6:$Q$70,5,0),"")</f>
        <v/>
      </c>
      <c r="O105" s="227" t="str">
        <f>IFERROR(VLOOKUP(L105,'пр.взв'!$D$6:$Q$70,6,0),"")</f>
        <v/>
      </c>
      <c r="P105" s="227" t="str">
        <f>IFERROR(VLOOKUP(L105,'пр.взв'!$D$6:$Q$70,8,0),"")</f>
        <v/>
      </c>
      <c r="Q105" s="237"/>
      <c r="R105" s="238"/>
      <c r="S105" s="239"/>
      <c r="T105" s="261"/>
    </row>
    <row r="106" ht="19.5" customHeight="1">
      <c r="A106" s="214"/>
      <c r="B106" s="255" t="str">
        <f>'пр.хода'!P19</f>
        <v/>
      </c>
      <c r="C106" s="233" t="str">
        <f>IFERROR(VLOOKUP(B106,'пр.взв'!$D$6:$Q$70,2,0),"")</f>
        <v/>
      </c>
      <c r="D106" s="236" t="str">
        <f>IFERROR(VLOOKUP(B106,'пр.взв'!$D$6:$Q$70,5,0),"")</f>
        <v/>
      </c>
      <c r="E106" s="236" t="str">
        <f>IFERROR(VLOOKUP(B106,'пр.взв'!$D$6:$Q$70,6,0),"")</f>
        <v/>
      </c>
      <c r="F106" s="236" t="str">
        <f>IFERROR(VLOOKUP(B106,'пр.взв'!$D$6:$Q$70,8,0),"")</f>
        <v/>
      </c>
      <c r="G106" s="234"/>
      <c r="H106" s="234"/>
      <c r="I106" s="235"/>
      <c r="J106" s="235"/>
      <c r="K106" s="215"/>
      <c r="L106" s="255" t="str">
        <f>'пр.хода'!P68</f>
        <v/>
      </c>
      <c r="M106" s="233" t="str">
        <f>IFERROR(VLOOKUP(L106,'пр.взв'!$D$6:$Q$70,2,0),"")</f>
        <v/>
      </c>
      <c r="N106" s="236" t="str">
        <f>IFERROR(VLOOKUP(L106,'пр.взв'!$D$6:$Q$70,5,0),"")</f>
        <v/>
      </c>
      <c r="O106" s="236" t="str">
        <f>IFERROR(VLOOKUP(L106,'пр.взв'!$D$6:$Q$70,6,0),"")</f>
        <v/>
      </c>
      <c r="P106" s="236" t="str">
        <f>IFERROR(VLOOKUP(L106,'пр.взв'!$D$6:$Q$70,8,0),"")</f>
        <v/>
      </c>
      <c r="Q106" s="234"/>
      <c r="R106" s="234"/>
      <c r="S106" s="235"/>
      <c r="T106" s="262"/>
    </row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</sheetData>
  <mergeCells count="190">
    <mergeCell ref="K17:K18"/>
    <mergeCell ref="K19:K20"/>
    <mergeCell ref="K21:K22"/>
    <mergeCell ref="K23:K24"/>
    <mergeCell ref="K25:K26"/>
    <mergeCell ref="K27:K28"/>
    <mergeCell ref="K29:K30"/>
    <mergeCell ref="M41:M42"/>
    <mergeCell ref="N41:N42"/>
    <mergeCell ref="O41:P42"/>
    <mergeCell ref="Q41:Q42"/>
    <mergeCell ref="R41:R42"/>
    <mergeCell ref="S41:S42"/>
    <mergeCell ref="T41:T42"/>
    <mergeCell ref="K31:K32"/>
    <mergeCell ref="K33:K34"/>
    <mergeCell ref="K35:K36"/>
    <mergeCell ref="K37:K38"/>
    <mergeCell ref="J41:J42"/>
    <mergeCell ref="K41:K42"/>
    <mergeCell ref="L41:L42"/>
    <mergeCell ref="Q61:Q62"/>
    <mergeCell ref="R61:R62"/>
    <mergeCell ref="S61:S62"/>
    <mergeCell ref="T61:T62"/>
    <mergeCell ref="K57:K58"/>
    <mergeCell ref="J61:J62"/>
    <mergeCell ref="K61:K62"/>
    <mergeCell ref="L61:L62"/>
    <mergeCell ref="M61:M62"/>
    <mergeCell ref="N61:N62"/>
    <mergeCell ref="O61:P62"/>
    <mergeCell ref="K63:K64"/>
    <mergeCell ref="K65:K66"/>
    <mergeCell ref="K67:K68"/>
    <mergeCell ref="K69:K70"/>
    <mergeCell ref="K43:K44"/>
    <mergeCell ref="K45:K46"/>
    <mergeCell ref="K47:K48"/>
    <mergeCell ref="K49:K50"/>
    <mergeCell ref="K51:K52"/>
    <mergeCell ref="K53:K54"/>
    <mergeCell ref="K55:K56"/>
    <mergeCell ref="G5:G6"/>
    <mergeCell ref="H5:H6"/>
    <mergeCell ref="I5:I6"/>
    <mergeCell ref="J5:J6"/>
    <mergeCell ref="M5:M6"/>
    <mergeCell ref="N5:N6"/>
    <mergeCell ref="O5:P6"/>
    <mergeCell ref="Q5:Q6"/>
    <mergeCell ref="R5:R6"/>
    <mergeCell ref="S5:S6"/>
    <mergeCell ref="B1:J1"/>
    <mergeCell ref="L1:T1"/>
    <mergeCell ref="B2:J2"/>
    <mergeCell ref="L2:T2"/>
    <mergeCell ref="A5:A6"/>
    <mergeCell ref="B5:B6"/>
    <mergeCell ref="C5:C6"/>
    <mergeCell ref="T5:T6"/>
    <mergeCell ref="K5:K6"/>
    <mergeCell ref="L5:L6"/>
    <mergeCell ref="K7:K8"/>
    <mergeCell ref="K9:K10"/>
    <mergeCell ref="K11:K12"/>
    <mergeCell ref="K13:K14"/>
    <mergeCell ref="K15:K16"/>
    <mergeCell ref="D5:D6"/>
    <mergeCell ref="E5:F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D41:D42"/>
    <mergeCell ref="E41:F42"/>
    <mergeCell ref="G41:G42"/>
    <mergeCell ref="H41:H42"/>
    <mergeCell ref="I41:I42"/>
    <mergeCell ref="A31:A32"/>
    <mergeCell ref="A33:A34"/>
    <mergeCell ref="A35:A36"/>
    <mergeCell ref="A37:A38"/>
    <mergeCell ref="A41:A42"/>
    <mergeCell ref="B41:B42"/>
    <mergeCell ref="C41:C42"/>
    <mergeCell ref="H61:H62"/>
    <mergeCell ref="I61:I62"/>
    <mergeCell ref="A57:A58"/>
    <mergeCell ref="A61:A62"/>
    <mergeCell ref="B61:B62"/>
    <mergeCell ref="C61:C62"/>
    <mergeCell ref="D61:D62"/>
    <mergeCell ref="E61:F62"/>
    <mergeCell ref="G61:G62"/>
    <mergeCell ref="A43:A44"/>
    <mergeCell ref="A45:A46"/>
    <mergeCell ref="A47:A48"/>
    <mergeCell ref="A49:A50"/>
    <mergeCell ref="A51:A52"/>
    <mergeCell ref="A53:A54"/>
    <mergeCell ref="A55:A56"/>
    <mergeCell ref="A63:A64"/>
    <mergeCell ref="A65:A66"/>
    <mergeCell ref="A67:A68"/>
    <mergeCell ref="A69:A70"/>
    <mergeCell ref="A73:A74"/>
    <mergeCell ref="B73:B74"/>
    <mergeCell ref="C73:C74"/>
    <mergeCell ref="A75:A76"/>
    <mergeCell ref="A77:A78"/>
    <mergeCell ref="A81:A82"/>
    <mergeCell ref="B81:B82"/>
    <mergeCell ref="C81:C82"/>
    <mergeCell ref="D81:D82"/>
    <mergeCell ref="E81:F82"/>
    <mergeCell ref="Q88:Q89"/>
    <mergeCell ref="R88:R89"/>
    <mergeCell ref="I88:I89"/>
    <mergeCell ref="J88:J89"/>
    <mergeCell ref="K88:K89"/>
    <mergeCell ref="L88:L89"/>
    <mergeCell ref="M88:M89"/>
    <mergeCell ref="N88:N89"/>
    <mergeCell ref="O88:P89"/>
    <mergeCell ref="S88:S89"/>
    <mergeCell ref="T88:T89"/>
    <mergeCell ref="A88:A89"/>
    <mergeCell ref="B88:B89"/>
    <mergeCell ref="C88:C89"/>
    <mergeCell ref="D88:D89"/>
    <mergeCell ref="E88:F89"/>
    <mergeCell ref="G88:G89"/>
    <mergeCell ref="H88:H89"/>
    <mergeCell ref="L73:L74"/>
    <mergeCell ref="M73:M74"/>
    <mergeCell ref="N73:N74"/>
    <mergeCell ref="O73:P74"/>
    <mergeCell ref="Q73:Q74"/>
    <mergeCell ref="R73:R74"/>
    <mergeCell ref="S73:S74"/>
    <mergeCell ref="T73:T74"/>
    <mergeCell ref="D73:D74"/>
    <mergeCell ref="E73:F74"/>
    <mergeCell ref="G73:G74"/>
    <mergeCell ref="H73:H74"/>
    <mergeCell ref="I73:I74"/>
    <mergeCell ref="J73:J74"/>
    <mergeCell ref="K73:K74"/>
    <mergeCell ref="N81:N82"/>
    <mergeCell ref="O81:P82"/>
    <mergeCell ref="Q81:Q82"/>
    <mergeCell ref="R81:R82"/>
    <mergeCell ref="S81:S82"/>
    <mergeCell ref="T81:T82"/>
    <mergeCell ref="G81:G82"/>
    <mergeCell ref="H81:H82"/>
    <mergeCell ref="I81:I82"/>
    <mergeCell ref="J81:J82"/>
    <mergeCell ref="K81:K82"/>
    <mergeCell ref="L81:L82"/>
    <mergeCell ref="M81:M82"/>
    <mergeCell ref="A83:A84"/>
    <mergeCell ref="A86:J86"/>
    <mergeCell ref="K86:T86"/>
    <mergeCell ref="A90:A91"/>
    <mergeCell ref="A92:A93"/>
    <mergeCell ref="A95:A96"/>
    <mergeCell ref="A97:A98"/>
    <mergeCell ref="A100:A101"/>
    <mergeCell ref="A102:A103"/>
    <mergeCell ref="A105:A106"/>
    <mergeCell ref="K100:K101"/>
    <mergeCell ref="K102:K103"/>
    <mergeCell ref="K105:K106"/>
    <mergeCell ref="K75:K76"/>
    <mergeCell ref="K77:K78"/>
    <mergeCell ref="K83:K84"/>
    <mergeCell ref="K90:K91"/>
    <mergeCell ref="K92:K93"/>
    <mergeCell ref="K95:K96"/>
    <mergeCell ref="K97:K98"/>
  </mergeCells>
  <printOptions horizontalCentered="1"/>
  <pageMargins bottom="0.0" footer="0.0" header="0.0" left="0.0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 fitToPage="1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14"/>
    <col customWidth="1" min="3" max="3" width="22.71"/>
    <col customWidth="1" min="4" max="4" width="8.71"/>
    <col customWidth="1" min="5" max="5" width="6.57"/>
    <col customWidth="1" min="6" max="6" width="14.0"/>
    <col customWidth="1" hidden="1" min="7" max="7" width="24.0"/>
    <col customWidth="1" hidden="1" min="8" max="8" width="4.86"/>
    <col customWidth="1" hidden="1" min="9" max="9" width="5.0"/>
    <col customWidth="1" hidden="1" min="10" max="10" width="6.0"/>
    <col customWidth="1" min="11" max="11" width="2.0"/>
    <col customWidth="1" min="12" max="12" width="4.57"/>
    <col customWidth="1" min="13" max="13" width="5.0"/>
    <col customWidth="1" min="14" max="14" width="22.86"/>
    <col customWidth="1" min="15" max="15" width="8.71"/>
    <col customWidth="1" min="16" max="16" width="7.29"/>
    <col customWidth="1" min="17" max="17" width="13.43"/>
    <col customWidth="1" hidden="1" min="18" max="18" width="22.43"/>
    <col customWidth="1" hidden="1" min="19" max="19" width="4.71"/>
    <col customWidth="1" hidden="1" min="20" max="20" width="5.14"/>
    <col customWidth="1" hidden="1" min="21" max="21" width="6.57"/>
  </cols>
  <sheetData>
    <row r="1" ht="12.0" customHeight="1">
      <c r="A1" s="267"/>
      <c r="B1" s="268" t="s">
        <v>320</v>
      </c>
      <c r="C1" s="105"/>
      <c r="D1" s="269"/>
      <c r="E1" s="270" t="str">
        <f>'пр.взв'!G4</f>
        <v>В.к.  79  кг</v>
      </c>
      <c r="F1" s="114"/>
      <c r="G1" s="271"/>
      <c r="H1" s="271"/>
      <c r="I1" s="271"/>
      <c r="J1" s="271"/>
      <c r="K1" s="272"/>
      <c r="L1" s="267"/>
      <c r="M1" s="268" t="s">
        <v>320</v>
      </c>
      <c r="N1" s="105"/>
      <c r="O1" s="269"/>
      <c r="P1" s="270" t="str">
        <f>'пр.взв'!G4</f>
        <v>В.к.  79  кг</v>
      </c>
      <c r="Q1" s="114"/>
      <c r="R1" s="271"/>
      <c r="S1" s="271"/>
      <c r="T1" s="271"/>
      <c r="U1" s="271"/>
    </row>
    <row r="2" ht="12.0" customHeight="1">
      <c r="A2" s="273"/>
      <c r="B2" s="274">
        <v>3.0</v>
      </c>
      <c r="C2" s="275" t="s">
        <v>321</v>
      </c>
      <c r="D2" s="269" t="s">
        <v>324</v>
      </c>
      <c r="E2" s="276" t="s">
        <v>341</v>
      </c>
      <c r="F2" s="105"/>
      <c r="G2" s="277"/>
      <c r="H2" s="277"/>
      <c r="I2" s="277"/>
      <c r="J2" s="277"/>
      <c r="L2" s="273"/>
      <c r="M2" s="274">
        <f>B2</f>
        <v>3</v>
      </c>
      <c r="N2" s="275" t="s">
        <v>321</v>
      </c>
      <c r="O2" s="269" t="str">
        <f>D2</f>
        <v>1/32</v>
      </c>
      <c r="P2" s="276" t="s">
        <v>342</v>
      </c>
      <c r="Q2" s="105"/>
      <c r="R2" s="277"/>
      <c r="S2" s="277"/>
      <c r="T2" s="277"/>
      <c r="U2" s="277"/>
    </row>
    <row r="3" ht="25.5" customHeight="1">
      <c r="A3" s="278" t="s">
        <v>326</v>
      </c>
      <c r="B3" s="279" t="s">
        <v>9</v>
      </c>
      <c r="C3" s="280" t="s">
        <v>10</v>
      </c>
      <c r="D3" s="281" t="s">
        <v>327</v>
      </c>
      <c r="E3" s="282" t="s">
        <v>328</v>
      </c>
      <c r="F3" s="283"/>
      <c r="G3" s="280" t="s">
        <v>329</v>
      </c>
      <c r="H3" s="284" t="s">
        <v>330</v>
      </c>
      <c r="I3" s="281" t="s">
        <v>331</v>
      </c>
      <c r="J3" s="285" t="s">
        <v>332</v>
      </c>
      <c r="L3" s="278" t="s">
        <v>326</v>
      </c>
      <c r="M3" s="279" t="s">
        <v>9</v>
      </c>
      <c r="N3" s="280" t="s">
        <v>10</v>
      </c>
      <c r="O3" s="281" t="s">
        <v>327</v>
      </c>
      <c r="P3" s="282" t="s">
        <v>328</v>
      </c>
      <c r="Q3" s="283"/>
      <c r="R3" s="280" t="s">
        <v>329</v>
      </c>
      <c r="S3" s="284" t="s">
        <v>330</v>
      </c>
      <c r="T3" s="281" t="s">
        <v>331</v>
      </c>
      <c r="U3" s="285" t="s">
        <v>332</v>
      </c>
    </row>
    <row r="4" ht="12.75" customHeight="1">
      <c r="A4" s="217">
        <v>1.0</v>
      </c>
      <c r="B4" s="218">
        <v>1.0</v>
      </c>
      <c r="C4" s="226" t="str">
        <f>IFERROR(VLOOKUP(B4,'пр.взв'!$D$6:$Q$70,2,0),"")</f>
        <v>ЮСУФОВ Вадим</v>
      </c>
      <c r="D4" s="227" t="str">
        <f>IFERROR(VLOOKUP(B4,'пр.взв'!$D$6:$Q$70,5,0),"")</f>
        <v>МС</v>
      </c>
      <c r="E4" s="227" t="str">
        <f>IFERROR(VLOOKUP(B4,'пр.взв'!$D$6:$Q$70,6,0),"")</f>
        <v>ДВФО</v>
      </c>
      <c r="F4" s="227" t="str">
        <f>IFERROR(VLOOKUP(B4,'пр.взв'!$D$6:$Q$70,8,0),"")</f>
        <v>Амурская</v>
      </c>
      <c r="G4" s="221"/>
      <c r="H4" s="222"/>
      <c r="I4" s="223"/>
      <c r="J4" s="224"/>
      <c r="L4" s="225">
        <v>17.0</v>
      </c>
      <c r="M4" s="218">
        <v>2.0</v>
      </c>
      <c r="N4" s="226" t="str">
        <f>IFERROR(VLOOKUP(M4,'пр.взв'!$D$6:$Q$70,2,0),"")</f>
        <v>ТИНЧУРИН Эльдар</v>
      </c>
      <c r="O4" s="227" t="str">
        <f>IFERROR(VLOOKUP(M4,'пр.взв'!$D$6:$Q$70,5,0),"")</f>
        <v>КМС</v>
      </c>
      <c r="P4" s="227" t="str">
        <f>IFERROR(VLOOKUP(M4,'пр.взв'!$D$6:$Q$70,6,0),"")</f>
        <v>МОС</v>
      </c>
      <c r="Q4" s="227" t="str">
        <f>IFERROR(VLOOKUP(M4,'пр.взв'!$D$6:$Q$70,8,0),"")</f>
        <v>Москва</v>
      </c>
      <c r="R4" s="221"/>
      <c r="S4" s="222"/>
      <c r="T4" s="223"/>
      <c r="U4" s="224"/>
    </row>
    <row r="5" ht="12.75" customHeight="1">
      <c r="A5" s="118"/>
      <c r="B5" s="232">
        <v>33.0</v>
      </c>
      <c r="C5" s="233" t="str">
        <f>IFERROR(VLOOKUP(B5,'пр.взв'!$D$6:$Q$70,2,0),"")</f>
        <v>ОРЛОВ Даниил</v>
      </c>
      <c r="D5" s="236" t="str">
        <f>IFERROR(VLOOKUP(B5,'пр.взв'!$D$6:$Q$70,5,0),"")</f>
        <v>МС</v>
      </c>
      <c r="E5" s="236" t="str">
        <f>IFERROR(VLOOKUP(B5,'пр.взв'!$D$6:$Q$70,6,0),"")</f>
        <v>ПФО</v>
      </c>
      <c r="F5" s="236" t="str">
        <f>IFERROR(VLOOKUP(B5,'пр.взв'!$D$6:$Q$70,8,0),"")</f>
        <v>Чувашская</v>
      </c>
      <c r="G5" s="234"/>
      <c r="H5" s="234"/>
      <c r="I5" s="235"/>
      <c r="J5" s="235"/>
      <c r="L5" s="215"/>
      <c r="M5" s="232">
        <v>34.0</v>
      </c>
      <c r="N5" s="233" t="str">
        <f>IFERROR(VLOOKUP(M5,'пр.взв'!$D$6:$Q$70,2,0),"")</f>
        <v>БАТОВ Аскер</v>
      </c>
      <c r="O5" s="236" t="str">
        <f>IFERROR(VLOOKUP(M5,'пр.взв'!$D$6:$Q$70,5,0),"")</f>
        <v>МС</v>
      </c>
      <c r="P5" s="236" t="str">
        <f>IFERROR(VLOOKUP(M5,'пр.взв'!$D$6:$Q$70,6,0),"")</f>
        <v>ЮФО</v>
      </c>
      <c r="Q5" s="236" t="str">
        <f>IFERROR(VLOOKUP(M5,'пр.взв'!$D$6:$Q$70,8,0),"")</f>
        <v>Р.Адыгея</v>
      </c>
      <c r="R5" s="234"/>
      <c r="S5" s="234"/>
      <c r="T5" s="235"/>
      <c r="U5" s="235"/>
    </row>
    <row r="6" ht="12.75" customHeight="1">
      <c r="A6" s="217">
        <v>2.0</v>
      </c>
      <c r="B6" s="218">
        <v>17.0</v>
      </c>
      <c r="C6" s="226" t="str">
        <f>IFERROR(VLOOKUP(B6,'пр.взв'!$D$6:$Q$70,2,0),"")</f>
        <v>МОИСЕЕВ Руслан</v>
      </c>
      <c r="D6" s="227" t="str">
        <f>IFERROR(VLOOKUP(B6,'пр.взв'!$D$6:$Q$70,5,0),"")</f>
        <v>МС</v>
      </c>
      <c r="E6" s="227" t="str">
        <f>IFERROR(VLOOKUP(B6,'пр.взв'!$D$6:$Q$70,6,0),"")</f>
        <v>МОС</v>
      </c>
      <c r="F6" s="227" t="str">
        <f>IFERROR(VLOOKUP(B6,'пр.взв'!$D$6:$Q$70,8,0),"")</f>
        <v>Москва</v>
      </c>
      <c r="G6" s="237"/>
      <c r="H6" s="238"/>
      <c r="I6" s="239"/>
      <c r="J6" s="227"/>
      <c r="L6" s="225">
        <v>18.0</v>
      </c>
      <c r="M6" s="218">
        <v>18.0</v>
      </c>
      <c r="N6" s="226" t="str">
        <f>IFERROR(VLOOKUP(M6,'пр.взв'!$D$6:$Q$70,2,0),"")</f>
        <v>АБАСОВ Адам</v>
      </c>
      <c r="O6" s="227" t="str">
        <f>IFERROR(VLOOKUP(M6,'пр.взв'!$D$6:$Q$70,5,0),"")</f>
        <v>КМС</v>
      </c>
      <c r="P6" s="227" t="str">
        <f>IFERROR(VLOOKUP(M6,'пр.взв'!$D$6:$Q$70,6,0),"")</f>
        <v>УФО</v>
      </c>
      <c r="Q6" s="227" t="str">
        <f>IFERROR(VLOOKUP(M6,'пр.взв'!$D$6:$Q$70,8,0),"")</f>
        <v>ХМАО-Югра </v>
      </c>
      <c r="R6" s="237"/>
      <c r="S6" s="238"/>
      <c r="T6" s="239"/>
      <c r="U6" s="227"/>
    </row>
    <row r="7" ht="12.75" customHeight="1">
      <c r="A7" s="118"/>
      <c r="B7" s="232">
        <v>49.0</v>
      </c>
      <c r="C7" s="233" t="str">
        <f>IFERROR(VLOOKUP(B7,'пр.взв'!$D$6:$Q$70,2,0),"")</f>
        <v/>
      </c>
      <c r="D7" s="236" t="str">
        <f>IFERROR(VLOOKUP(B7,'пр.взв'!$D$6:$Q$70,5,0),"")</f>
        <v/>
      </c>
      <c r="E7" s="236" t="str">
        <f>IFERROR(VLOOKUP(B7,'пр.взв'!$D$6:$Q$70,6,0),"")</f>
        <v/>
      </c>
      <c r="F7" s="236" t="str">
        <f>IFERROR(VLOOKUP(B7,'пр.взв'!$D$6:$Q$70,8,0),"")</f>
        <v/>
      </c>
      <c r="G7" s="234"/>
      <c r="H7" s="234"/>
      <c r="I7" s="235"/>
      <c r="J7" s="235"/>
      <c r="L7" s="215"/>
      <c r="M7" s="232">
        <v>50.0</v>
      </c>
      <c r="N7" s="233" t="str">
        <f>IFERROR(VLOOKUP(M7,'пр.взв'!$D$6:$Q$70,2,0),"")</f>
        <v/>
      </c>
      <c r="O7" s="236" t="str">
        <f>IFERROR(VLOOKUP(M7,'пр.взв'!$D$6:$Q$70,5,0),"")</f>
        <v/>
      </c>
      <c r="P7" s="236" t="str">
        <f>IFERROR(VLOOKUP(M7,'пр.взв'!$D$6:$Q$70,6,0),"")</f>
        <v/>
      </c>
      <c r="Q7" s="236" t="str">
        <f>IFERROR(VLOOKUP(M7,'пр.взв'!$D$6:$Q$70,8,0),"")</f>
        <v/>
      </c>
      <c r="R7" s="234"/>
      <c r="S7" s="234"/>
      <c r="T7" s="235"/>
      <c r="U7" s="235"/>
    </row>
    <row r="8" ht="12.75" customHeight="1">
      <c r="A8" s="217">
        <v>3.0</v>
      </c>
      <c r="B8" s="218">
        <v>9.0</v>
      </c>
      <c r="C8" s="226" t="str">
        <f>IFERROR(VLOOKUP(B8,'пр.взв'!$D$6:$Q$70,2,0),"")</f>
        <v>СКРЯБИН Станислав</v>
      </c>
      <c r="D8" s="227" t="str">
        <f>IFERROR(VLOOKUP(B8,'пр.взв'!$D$6:$Q$70,5,0),"")</f>
        <v>ЗМС</v>
      </c>
      <c r="E8" s="227" t="str">
        <f>IFERROR(VLOOKUP(B8,'пр.взв'!$D$6:$Q$70,6,0),"")</f>
        <v>УФО</v>
      </c>
      <c r="F8" s="227" t="str">
        <f>IFERROR(VLOOKUP(B8,'пр.взв'!$D$6:$Q$70,8,0),"")</f>
        <v>Свердловская</v>
      </c>
      <c r="G8" s="221"/>
      <c r="H8" s="222"/>
      <c r="I8" s="223"/>
      <c r="J8" s="224"/>
      <c r="L8" s="225">
        <v>19.0</v>
      </c>
      <c r="M8" s="218">
        <v>10.0</v>
      </c>
      <c r="N8" s="226" t="str">
        <f>IFERROR(VLOOKUP(M8,'пр.взв'!$D$6:$Q$70,2,0),"")</f>
        <v>КАЛИНИН Денис</v>
      </c>
      <c r="O8" s="227" t="str">
        <f>IFERROR(VLOOKUP(M8,'пр.взв'!$D$6:$Q$70,5,0),"")</f>
        <v>МС</v>
      </c>
      <c r="P8" s="227" t="str">
        <f>IFERROR(VLOOKUP(M8,'пр.взв'!$D$6:$Q$70,6,0),"")</f>
        <v>МОС</v>
      </c>
      <c r="Q8" s="227" t="str">
        <f>IFERROR(VLOOKUP(M8,'пр.взв'!$D$6:$Q$70,8,0),"")</f>
        <v>Москва</v>
      </c>
      <c r="R8" s="221"/>
      <c r="S8" s="222"/>
      <c r="T8" s="223"/>
      <c r="U8" s="224"/>
    </row>
    <row r="9" ht="12.75" customHeight="1">
      <c r="A9" s="118"/>
      <c r="B9" s="232">
        <v>41.0</v>
      </c>
      <c r="C9" s="233" t="str">
        <f>IFERROR(VLOOKUP(B9,'пр.взв'!$D$6:$Q$70,2,0),"")</f>
        <v>ЯСТРЕБОВ Семён</v>
      </c>
      <c r="D9" s="236" t="str">
        <f>IFERROR(VLOOKUP(B9,'пр.взв'!$D$6:$Q$70,5,0),"")</f>
        <v>МС</v>
      </c>
      <c r="E9" s="236" t="str">
        <f>IFERROR(VLOOKUP(B9,'пр.взв'!$D$6:$Q$70,6,0),"")</f>
        <v>ЦФО</v>
      </c>
      <c r="F9" s="236" t="str">
        <f>IFERROR(VLOOKUP(B9,'пр.взв'!$D$6:$Q$70,8,0),"")</f>
        <v>Ярославская</v>
      </c>
      <c r="G9" s="234"/>
      <c r="H9" s="234"/>
      <c r="I9" s="235"/>
      <c r="J9" s="235"/>
      <c r="L9" s="215"/>
      <c r="M9" s="232">
        <v>42.0</v>
      </c>
      <c r="N9" s="233" t="str">
        <f>IFERROR(VLOOKUP(M9,'пр.взв'!$D$6:$Q$70,2,0),"")</f>
        <v>РАХИМЖАНОВ Абубакир</v>
      </c>
      <c r="O9" s="236" t="str">
        <f>IFERROR(VLOOKUP(M9,'пр.взв'!$D$6:$Q$70,5,0),"")</f>
        <v>МС</v>
      </c>
      <c r="P9" s="236" t="str">
        <f>IFERROR(VLOOKUP(M9,'пр.взв'!$D$6:$Q$70,6,0),"")</f>
        <v>ДВФО</v>
      </c>
      <c r="Q9" s="236" t="str">
        <f>IFERROR(VLOOKUP(M9,'пр.взв'!$D$6:$Q$70,8,0),"")</f>
        <v>Камчатский</v>
      </c>
      <c r="R9" s="234"/>
      <c r="S9" s="234"/>
      <c r="T9" s="235"/>
      <c r="U9" s="235"/>
    </row>
    <row r="10" ht="12.75" customHeight="1">
      <c r="A10" s="217">
        <v>4.0</v>
      </c>
      <c r="B10" s="218">
        <v>25.0</v>
      </c>
      <c r="C10" s="226" t="str">
        <f>IFERROR(VLOOKUP(B10,'пр.взв'!$D$6:$Q$70,2,0),"")</f>
        <v>ОГОРЕЛЬЦЕВ Никита</v>
      </c>
      <c r="D10" s="227" t="str">
        <f>IFERROR(VLOOKUP(B10,'пр.взв'!$D$6:$Q$70,5,0),"")</f>
        <v>КМС</v>
      </c>
      <c r="E10" s="227" t="str">
        <f>IFERROR(VLOOKUP(B10,'пр.взв'!$D$6:$Q$70,6,0),"")</f>
        <v>УФО</v>
      </c>
      <c r="F10" s="227" t="str">
        <f>IFERROR(VLOOKUP(B10,'пр.взв'!$D$6:$Q$70,8,0),"")</f>
        <v>Тюменская</v>
      </c>
      <c r="G10" s="237"/>
      <c r="H10" s="238"/>
      <c r="I10" s="239"/>
      <c r="J10" s="227"/>
      <c r="L10" s="225">
        <v>20.0</v>
      </c>
      <c r="M10" s="218">
        <v>26.0</v>
      </c>
      <c r="N10" s="226" t="str">
        <f>IFERROR(VLOOKUP(M10,'пр.взв'!$D$6:$Q$70,2,0),"")</f>
        <v>ЛУКАНИН Иван</v>
      </c>
      <c r="O10" s="227" t="str">
        <f>IFERROR(VLOOKUP(M10,'пр.взв'!$D$6:$Q$70,5,0),"")</f>
        <v>МС</v>
      </c>
      <c r="P10" s="227" t="str">
        <f>IFERROR(VLOOKUP(M10,'пр.взв'!$D$6:$Q$70,6,0),"")</f>
        <v>УФО</v>
      </c>
      <c r="Q10" s="227" t="str">
        <f>IFERROR(VLOOKUP(M10,'пр.взв'!$D$6:$Q$70,8,0),"")</f>
        <v>Свердловская</v>
      </c>
      <c r="R10" s="228"/>
      <c r="S10" s="229"/>
      <c r="T10" s="230"/>
      <c r="U10" s="231"/>
    </row>
    <row r="11" ht="12.75" customHeight="1">
      <c r="A11" s="118"/>
      <c r="B11" s="232">
        <v>57.0</v>
      </c>
      <c r="C11" s="233" t="str">
        <f>IFERROR(VLOOKUP(B11,'пр.взв'!$D$6:$Q$70,2,0),"")</f>
        <v/>
      </c>
      <c r="D11" s="236" t="str">
        <f>IFERROR(VLOOKUP(B11,'пр.взв'!$D$6:$Q$70,5,0),"")</f>
        <v/>
      </c>
      <c r="E11" s="236" t="str">
        <f>IFERROR(VLOOKUP(B11,'пр.взв'!$D$6:$Q$70,6,0),"")</f>
        <v/>
      </c>
      <c r="F11" s="236" t="str">
        <f>IFERROR(VLOOKUP(B11,'пр.взв'!$D$6:$Q$70,8,0),"")</f>
        <v/>
      </c>
      <c r="G11" s="234"/>
      <c r="H11" s="234"/>
      <c r="I11" s="235"/>
      <c r="J11" s="235"/>
      <c r="L11" s="215"/>
      <c r="M11" s="232">
        <v>58.0</v>
      </c>
      <c r="N11" s="233" t="str">
        <f>IFERROR(VLOOKUP(M11,'пр.взв'!$D$6:$Q$70,2,0),"")</f>
        <v/>
      </c>
      <c r="O11" s="236" t="str">
        <f>IFERROR(VLOOKUP(M11,'пр.взв'!$D$6:$Q$70,5,0),"")</f>
        <v/>
      </c>
      <c r="P11" s="236" t="str">
        <f>IFERROR(VLOOKUP(M11,'пр.взв'!$D$6:$Q$70,6,0),"")</f>
        <v/>
      </c>
      <c r="Q11" s="236" t="str">
        <f>IFERROR(VLOOKUP(M11,'пр.взв'!$D$6:$Q$70,8,0),"")</f>
        <v/>
      </c>
      <c r="R11" s="234"/>
      <c r="S11" s="234"/>
      <c r="T11" s="235"/>
      <c r="U11" s="235"/>
    </row>
    <row r="12" ht="12.75" customHeight="1">
      <c r="A12" s="240">
        <v>5.0</v>
      </c>
      <c r="B12" s="218">
        <v>5.0</v>
      </c>
      <c r="C12" s="226" t="str">
        <f>IFERROR(VLOOKUP(B12,'пр.взв'!$D$6:$Q$70,2,0),"")</f>
        <v>ХАКУЙ Амир</v>
      </c>
      <c r="D12" s="227" t="str">
        <f>IFERROR(VLOOKUP(B12,'пр.взв'!$D$6:$Q$70,5,0),"")</f>
        <v>КМС</v>
      </c>
      <c r="E12" s="227" t="str">
        <f>IFERROR(VLOOKUP(B12,'пр.взв'!$D$6:$Q$70,6,0),"")</f>
        <v>ЮФО</v>
      </c>
      <c r="F12" s="227" t="str">
        <f>IFERROR(VLOOKUP(B12,'пр.взв'!$D$6:$Q$70,8,0),"")</f>
        <v>Р.Адыгея</v>
      </c>
      <c r="G12" s="221"/>
      <c r="H12" s="222"/>
      <c r="I12" s="223"/>
      <c r="J12" s="224"/>
      <c r="L12" s="225">
        <v>21.0</v>
      </c>
      <c r="M12" s="218">
        <v>6.0</v>
      </c>
      <c r="N12" s="226" t="str">
        <f>IFERROR(VLOOKUP(M12,'пр.взв'!$D$6:$Q$70,2,0),"")</f>
        <v>КЛИННИКОВ Никита</v>
      </c>
      <c r="O12" s="227" t="str">
        <f>IFERROR(VLOOKUP(M12,'пр.взв'!$D$6:$Q$70,5,0),"")</f>
        <v>КМС</v>
      </c>
      <c r="P12" s="227" t="str">
        <f>IFERROR(VLOOKUP(M12,'пр.взв'!$D$6:$Q$70,6,0),"")</f>
        <v>СФО</v>
      </c>
      <c r="Q12" s="227" t="str">
        <f>IFERROR(VLOOKUP(M12,'пр.взв'!$D$6:$Q$70,8,0),"")</f>
        <v>Красноярский</v>
      </c>
      <c r="R12" s="221"/>
      <c r="S12" s="222"/>
      <c r="T12" s="223"/>
      <c r="U12" s="224"/>
    </row>
    <row r="13" ht="12.75" customHeight="1">
      <c r="A13" s="118"/>
      <c r="B13" s="232">
        <v>37.0</v>
      </c>
      <c r="C13" s="233" t="str">
        <f>IFERROR(VLOOKUP(B13,'пр.взв'!$D$6:$Q$70,2,0),"")</f>
        <v>СУХОПАРОВ Егор</v>
      </c>
      <c r="D13" s="236" t="str">
        <f>IFERROR(VLOOKUP(B13,'пр.взв'!$D$6:$Q$70,5,0),"")</f>
        <v>МСМК</v>
      </c>
      <c r="E13" s="236" t="str">
        <f>IFERROR(VLOOKUP(B13,'пр.взв'!$D$6:$Q$70,6,0),"")</f>
        <v>МОС</v>
      </c>
      <c r="F13" s="236" t="str">
        <f>IFERROR(VLOOKUP(B13,'пр.взв'!$D$6:$Q$70,8,0),"")</f>
        <v>Москва</v>
      </c>
      <c r="G13" s="234"/>
      <c r="H13" s="234"/>
      <c r="I13" s="235"/>
      <c r="J13" s="235"/>
      <c r="L13" s="215"/>
      <c r="M13" s="232">
        <v>38.0</v>
      </c>
      <c r="N13" s="233" t="str">
        <f>IFERROR(VLOOKUP(M13,'пр.взв'!$D$6:$Q$70,2,0),"")</f>
        <v>КРИВЫХ Артём</v>
      </c>
      <c r="O13" s="236" t="str">
        <f>IFERROR(VLOOKUP(M13,'пр.взв'!$D$6:$Q$70,5,0),"")</f>
        <v>МС</v>
      </c>
      <c r="P13" s="236" t="str">
        <f>IFERROR(VLOOKUP(M13,'пр.взв'!$D$6:$Q$70,6,0),"")</f>
        <v>УФО</v>
      </c>
      <c r="Q13" s="236" t="str">
        <f>IFERROR(VLOOKUP(M13,'пр.взв'!$D$6:$Q$70,8,0),"")</f>
        <v>Свердловская</v>
      </c>
      <c r="R13" s="234"/>
      <c r="S13" s="234"/>
      <c r="T13" s="235"/>
      <c r="U13" s="235"/>
    </row>
    <row r="14" ht="12.75" customHeight="1">
      <c r="A14" s="217">
        <v>6.0</v>
      </c>
      <c r="B14" s="218">
        <v>21.0</v>
      </c>
      <c r="C14" s="226" t="str">
        <f>IFERROR(VLOOKUP(B14,'пр.взв'!$D$6:$Q$70,2,0),"")</f>
        <v>КОРЮКИН Кирилл</v>
      </c>
      <c r="D14" s="227" t="str">
        <f>IFERROR(VLOOKUP(B14,'пр.взв'!$D$6:$Q$70,5,0),"")</f>
        <v>МС</v>
      </c>
      <c r="E14" s="227" t="str">
        <f>IFERROR(VLOOKUP(B14,'пр.взв'!$D$6:$Q$70,6,0),"")</f>
        <v>УФО</v>
      </c>
      <c r="F14" s="227" t="str">
        <f>IFERROR(VLOOKUP(B14,'пр.взв'!$D$6:$Q$70,8,0),"")</f>
        <v>Свердловская</v>
      </c>
      <c r="G14" s="237"/>
      <c r="H14" s="238"/>
      <c r="I14" s="239"/>
      <c r="J14" s="227"/>
      <c r="L14" s="225">
        <v>22.0</v>
      </c>
      <c r="M14" s="218">
        <v>22.0</v>
      </c>
      <c r="N14" s="226" t="str">
        <f>IFERROR(VLOOKUP(M14,'пр.взв'!$D$6:$Q$70,2,0),"")</f>
        <v>АСХАБОВ Сулиман</v>
      </c>
      <c r="O14" s="227" t="str">
        <f>IFERROR(VLOOKUP(M14,'пр.взв'!$D$6:$Q$70,5,0),"")</f>
        <v>МС</v>
      </c>
      <c r="P14" s="227" t="str">
        <f>IFERROR(VLOOKUP(M14,'пр.взв'!$D$6:$Q$70,6,0),"")</f>
        <v>ПФО</v>
      </c>
      <c r="Q14" s="227" t="str">
        <f>IFERROR(VLOOKUP(M14,'пр.взв'!$D$6:$Q$70,8,0),"")</f>
        <v>Пермский</v>
      </c>
      <c r="R14" s="237"/>
      <c r="S14" s="238"/>
      <c r="T14" s="239"/>
      <c r="U14" s="227"/>
    </row>
    <row r="15" ht="12.75" customHeight="1">
      <c r="A15" s="98"/>
      <c r="B15" s="232">
        <v>53.0</v>
      </c>
      <c r="C15" s="233" t="str">
        <f>IFERROR(VLOOKUP(B15,'пр.взв'!$D$6:$Q$70,2,0),"")</f>
        <v/>
      </c>
      <c r="D15" s="236" t="str">
        <f>IFERROR(VLOOKUP(B15,'пр.взв'!$D$6:$Q$70,5,0),"")</f>
        <v/>
      </c>
      <c r="E15" s="236" t="str">
        <f>IFERROR(VLOOKUP(B15,'пр.взв'!$D$6:$Q$70,6,0),"")</f>
        <v/>
      </c>
      <c r="F15" s="236" t="str">
        <f>IFERROR(VLOOKUP(B15,'пр.взв'!$D$6:$Q$70,8,0),"")</f>
        <v/>
      </c>
      <c r="G15" s="234"/>
      <c r="H15" s="234"/>
      <c r="I15" s="235"/>
      <c r="J15" s="235"/>
      <c r="L15" s="215"/>
      <c r="M15" s="232">
        <v>54.0</v>
      </c>
      <c r="N15" s="233" t="str">
        <f>IFERROR(VLOOKUP(M15,'пр.взв'!$D$6:$Q$70,2,0),"")</f>
        <v/>
      </c>
      <c r="O15" s="236" t="str">
        <f>IFERROR(VLOOKUP(M15,'пр.взв'!$D$6:$Q$70,5,0),"")</f>
        <v/>
      </c>
      <c r="P15" s="236" t="str">
        <f>IFERROR(VLOOKUP(M15,'пр.взв'!$D$6:$Q$70,6,0),"")</f>
        <v/>
      </c>
      <c r="Q15" s="236" t="str">
        <f>IFERROR(VLOOKUP(M15,'пр.взв'!$D$6:$Q$70,8,0),"")</f>
        <v/>
      </c>
      <c r="R15" s="234"/>
      <c r="S15" s="234"/>
      <c r="T15" s="235"/>
      <c r="U15" s="235"/>
    </row>
    <row r="16" ht="12.75" customHeight="1">
      <c r="A16" s="217">
        <v>7.0</v>
      </c>
      <c r="B16" s="218">
        <v>13.0</v>
      </c>
      <c r="C16" s="226" t="str">
        <f>IFERROR(VLOOKUP(B16,'пр.взв'!$D$6:$Q$70,2,0),"")</f>
        <v>КУШХОВ Джамбулат</v>
      </c>
      <c r="D16" s="227" t="str">
        <f>IFERROR(VLOOKUP(B16,'пр.взв'!$D$6:$Q$70,5,0),"")</f>
        <v>МС</v>
      </c>
      <c r="E16" s="227" t="str">
        <f>IFERROR(VLOOKUP(B16,'пр.взв'!$D$6:$Q$70,6,0),"")</f>
        <v>СПБ</v>
      </c>
      <c r="F16" s="227" t="str">
        <f>IFERROR(VLOOKUP(B16,'пр.взв'!$D$6:$Q$70,8,0),"")</f>
        <v>Санкт-Петербург</v>
      </c>
      <c r="G16" s="221"/>
      <c r="H16" s="222"/>
      <c r="I16" s="223"/>
      <c r="J16" s="224"/>
      <c r="L16" s="225">
        <v>23.0</v>
      </c>
      <c r="M16" s="218">
        <v>14.0</v>
      </c>
      <c r="N16" s="226" t="str">
        <f>IFERROR(VLOOKUP(M16,'пр.взв'!$D$6:$Q$70,2,0),"")</f>
        <v>СОНИКОВ Дмитрий</v>
      </c>
      <c r="O16" s="227" t="str">
        <f>IFERROR(VLOOKUP(M16,'пр.взв'!$D$6:$Q$70,5,0),"")</f>
        <v>МС</v>
      </c>
      <c r="P16" s="227" t="str">
        <f>IFERROR(VLOOKUP(M16,'пр.взв'!$D$6:$Q$70,6,0),"")</f>
        <v>ЦФО</v>
      </c>
      <c r="Q16" s="227" t="str">
        <f>IFERROR(VLOOKUP(M16,'пр.взв'!$D$6:$Q$70,8,0),"")</f>
        <v>Рязанская</v>
      </c>
      <c r="R16" s="221"/>
      <c r="S16" s="222"/>
      <c r="T16" s="223"/>
      <c r="U16" s="224"/>
    </row>
    <row r="17" ht="12.75" customHeight="1">
      <c r="A17" s="118"/>
      <c r="B17" s="232">
        <v>45.0</v>
      </c>
      <c r="C17" s="233" t="str">
        <f>IFERROR(VLOOKUP(B17,'пр.взв'!$D$6:$Q$70,2,0),"")</f>
        <v/>
      </c>
      <c r="D17" s="236" t="str">
        <f>IFERROR(VLOOKUP(B17,'пр.взв'!$D$6:$Q$70,5,0),"")</f>
        <v/>
      </c>
      <c r="E17" s="236" t="str">
        <f>IFERROR(VLOOKUP(B17,'пр.взв'!$D$6:$Q$70,6,0),"")</f>
        <v/>
      </c>
      <c r="F17" s="236" t="str">
        <f>IFERROR(VLOOKUP(B17,'пр.взв'!$D$6:$Q$70,8,0),"")</f>
        <v/>
      </c>
      <c r="G17" s="234"/>
      <c r="H17" s="234"/>
      <c r="I17" s="235"/>
      <c r="J17" s="235"/>
      <c r="L17" s="215"/>
      <c r="M17" s="232">
        <v>46.0</v>
      </c>
      <c r="N17" s="233" t="str">
        <f>IFERROR(VLOOKUP(M17,'пр.взв'!$D$6:$Q$70,2,0),"")</f>
        <v/>
      </c>
      <c r="O17" s="236" t="str">
        <f>IFERROR(VLOOKUP(M17,'пр.взв'!$D$6:$Q$70,5,0),"")</f>
        <v/>
      </c>
      <c r="P17" s="236" t="str">
        <f>IFERROR(VLOOKUP(M17,'пр.взв'!$D$6:$Q$70,6,0),"")</f>
        <v/>
      </c>
      <c r="Q17" s="236" t="str">
        <f>IFERROR(VLOOKUP(M17,'пр.взв'!$D$6:$Q$70,8,0),"")</f>
        <v/>
      </c>
      <c r="R17" s="234"/>
      <c r="S17" s="234"/>
      <c r="T17" s="235"/>
      <c r="U17" s="235"/>
    </row>
    <row r="18" ht="12.75" customHeight="1">
      <c r="A18" s="217">
        <v>8.0</v>
      </c>
      <c r="B18" s="218">
        <v>29.0</v>
      </c>
      <c r="C18" s="226" t="str">
        <f>IFERROR(VLOOKUP(B18,'пр.взв'!$D$6:$Q$70,2,0),"")</f>
        <v>ЮДИН Максим</v>
      </c>
      <c r="D18" s="227" t="str">
        <f>IFERROR(VLOOKUP(B18,'пр.взв'!$D$6:$Q$70,5,0),"")</f>
        <v>МСМК</v>
      </c>
      <c r="E18" s="227" t="str">
        <f>IFERROR(VLOOKUP(B18,'пр.взв'!$D$6:$Q$70,6,0),"")</f>
        <v>ЦФО</v>
      </c>
      <c r="F18" s="227" t="str">
        <f>IFERROR(VLOOKUP(B18,'пр.взв'!$D$6:$Q$70,8,0),"")</f>
        <v>Рязанская</v>
      </c>
      <c r="G18" s="237"/>
      <c r="H18" s="238"/>
      <c r="I18" s="239"/>
      <c r="J18" s="227"/>
      <c r="L18" s="241">
        <v>24.0</v>
      </c>
      <c r="M18" s="218">
        <v>30.0</v>
      </c>
      <c r="N18" s="226" t="str">
        <f>IFERROR(VLOOKUP(M18,'пр.взв'!$D$6:$Q$70,2,0),"")</f>
        <v>АРОВ Мурат</v>
      </c>
      <c r="O18" s="227" t="str">
        <f>IFERROR(VLOOKUP(M18,'пр.взв'!$D$6:$Q$70,5,0),"")</f>
        <v>МС</v>
      </c>
      <c r="P18" s="227" t="str">
        <f>IFERROR(VLOOKUP(M18,'пр.взв'!$D$6:$Q$70,6,0),"")</f>
        <v>СКФО</v>
      </c>
      <c r="Q18" s="227" t="str">
        <f>IFERROR(VLOOKUP(M18,'пр.взв'!$D$6:$Q$70,8,0),"")</f>
        <v>КЧР</v>
      </c>
      <c r="R18" s="228"/>
      <c r="S18" s="229"/>
      <c r="T18" s="230"/>
      <c r="U18" s="231"/>
    </row>
    <row r="19" ht="12.75" customHeight="1">
      <c r="A19" s="98"/>
      <c r="B19" s="232">
        <v>61.0</v>
      </c>
      <c r="C19" s="233" t="str">
        <f>IFERROR(VLOOKUP(B19,'пр.взв'!$D$6:$Q$70,2,0),"")</f>
        <v/>
      </c>
      <c r="D19" s="236" t="str">
        <f>IFERROR(VLOOKUP(B19,'пр.взв'!$D$6:$Q$70,5,0),"")</f>
        <v/>
      </c>
      <c r="E19" s="236" t="str">
        <f>IFERROR(VLOOKUP(B19,'пр.взв'!$D$6:$Q$70,6,0),"")</f>
        <v/>
      </c>
      <c r="F19" s="236" t="str">
        <f>IFERROR(VLOOKUP(B19,'пр.взв'!$D$6:$Q$70,8,0),"")</f>
        <v/>
      </c>
      <c r="G19" s="234"/>
      <c r="H19" s="234"/>
      <c r="I19" s="235"/>
      <c r="J19" s="235"/>
      <c r="L19" s="216"/>
      <c r="M19" s="232">
        <v>62.0</v>
      </c>
      <c r="N19" s="233" t="str">
        <f>IFERROR(VLOOKUP(M19,'пр.взв'!$D$6:$Q$70,2,0),"")</f>
        <v/>
      </c>
      <c r="O19" s="236" t="str">
        <f>IFERROR(VLOOKUP(M19,'пр.взв'!$D$6:$Q$70,5,0),"")</f>
        <v/>
      </c>
      <c r="P19" s="236" t="str">
        <f>IFERROR(VLOOKUP(M19,'пр.взв'!$D$6:$Q$70,6,0),"")</f>
        <v/>
      </c>
      <c r="Q19" s="236" t="str">
        <f>IFERROR(VLOOKUP(M19,'пр.взв'!$D$6:$Q$70,8,0),"")</f>
        <v/>
      </c>
      <c r="R19" s="234"/>
      <c r="S19" s="234"/>
      <c r="T19" s="235"/>
      <c r="U19" s="235"/>
    </row>
    <row r="20" ht="13.5" customHeight="1">
      <c r="A20" s="217">
        <v>9.0</v>
      </c>
      <c r="B20" s="242">
        <v>3.0</v>
      </c>
      <c r="C20" s="226" t="str">
        <f>IFERROR(VLOOKUP(B20,'пр.взв'!$D$6:$Q$70,2,0),"")</f>
        <v>ТАБУРЧЕНКО Павел</v>
      </c>
      <c r="D20" s="227" t="str">
        <f>IFERROR(VLOOKUP(B20,'пр.взв'!$D$6:$Q$70,5,0),"")</f>
        <v>МС</v>
      </c>
      <c r="E20" s="227" t="str">
        <f>IFERROR(VLOOKUP(B20,'пр.взв'!$D$6:$Q$70,6,0),"")</f>
        <v>ЦФО</v>
      </c>
      <c r="F20" s="227" t="str">
        <f>IFERROR(VLOOKUP(B20,'пр.взв'!$D$6:$Q$70,8,0),"")</f>
        <v>Брянская</v>
      </c>
      <c r="G20" s="221"/>
      <c r="H20" s="222"/>
      <c r="I20" s="223"/>
      <c r="J20" s="224"/>
      <c r="L20" s="243">
        <v>25.0</v>
      </c>
      <c r="M20" s="242">
        <v>4.0</v>
      </c>
      <c r="N20" s="226" t="str">
        <f>IFERROR(VLOOKUP(M20,'пр.взв'!$D$6:$Q$70,2,0),"")</f>
        <v>СУХОГУЗОВ Иван</v>
      </c>
      <c r="O20" s="227" t="str">
        <f>IFERROR(VLOOKUP(M20,'пр.взв'!$D$6:$Q$70,5,0),"")</f>
        <v>МС</v>
      </c>
      <c r="P20" s="227" t="str">
        <f>IFERROR(VLOOKUP(M20,'пр.взв'!$D$6:$Q$70,6,0),"")</f>
        <v>УФО</v>
      </c>
      <c r="Q20" s="227" t="str">
        <f>IFERROR(VLOOKUP(M20,'пр.взв'!$D$6:$Q$70,8,0),"")</f>
        <v>Свердловская</v>
      </c>
      <c r="R20" s="221"/>
      <c r="S20" s="222"/>
      <c r="T20" s="223"/>
      <c r="U20" s="250"/>
    </row>
    <row r="21" ht="12.75" customHeight="1">
      <c r="A21" s="118"/>
      <c r="B21" s="232">
        <v>35.0</v>
      </c>
      <c r="C21" s="233" t="str">
        <f>IFERROR(VLOOKUP(B21,'пр.взв'!$D$6:$Q$70,2,0),"")</f>
        <v>САПИЧЕВ Артем</v>
      </c>
      <c r="D21" s="236" t="str">
        <f>IFERROR(VLOOKUP(B21,'пр.взв'!$D$6:$Q$70,5,0),"")</f>
        <v>КМС</v>
      </c>
      <c r="E21" s="236" t="str">
        <f>IFERROR(VLOOKUP(B21,'пр.взв'!$D$6:$Q$70,6,0),"")</f>
        <v>ПФО</v>
      </c>
      <c r="F21" s="236" t="str">
        <f>IFERROR(VLOOKUP(B21,'пр.взв'!$D$6:$Q$70,8,0),"")</f>
        <v>Пермский</v>
      </c>
      <c r="G21" s="234"/>
      <c r="H21" s="234"/>
      <c r="I21" s="235"/>
      <c r="J21" s="235"/>
      <c r="L21" s="216"/>
      <c r="M21" s="232">
        <v>36.0</v>
      </c>
      <c r="N21" s="233" t="str">
        <f>IFERROR(VLOOKUP(M21,'пр.взв'!$D$6:$Q$70,2,0),"")</f>
        <v>АБДУЛМЕДЖИДОВ Руслан</v>
      </c>
      <c r="O21" s="236" t="str">
        <f>IFERROR(VLOOKUP(M21,'пр.взв'!$D$6:$Q$70,5,0),"")</f>
        <v>МС</v>
      </c>
      <c r="P21" s="236" t="str">
        <f>IFERROR(VLOOKUP(M21,'пр.взв'!$D$6:$Q$70,6,0),"")</f>
        <v>МОС</v>
      </c>
      <c r="Q21" s="236" t="str">
        <f>IFERROR(VLOOKUP(M21,'пр.взв'!$D$6:$Q$70,8,0),"")</f>
        <v>Москва</v>
      </c>
      <c r="R21" s="234"/>
      <c r="S21" s="234"/>
      <c r="T21" s="235"/>
      <c r="U21" s="235"/>
    </row>
    <row r="22" ht="12.75" customHeight="1">
      <c r="A22" s="217">
        <v>10.0</v>
      </c>
      <c r="B22" s="218">
        <v>19.0</v>
      </c>
      <c r="C22" s="226" t="str">
        <f>IFERROR(VLOOKUP(B22,'пр.взв'!$D$6:$Q$70,2,0),"")</f>
        <v>ГЕХАЕВ Асламбек</v>
      </c>
      <c r="D22" s="227" t="str">
        <f>IFERROR(VLOOKUP(B22,'пр.взв'!$D$6:$Q$70,5,0),"")</f>
        <v>МС</v>
      </c>
      <c r="E22" s="227" t="str">
        <f>IFERROR(VLOOKUP(B22,'пр.взв'!$D$6:$Q$70,6,0),"")</f>
        <v>СКФО</v>
      </c>
      <c r="F22" s="227" t="str">
        <f>IFERROR(VLOOKUP(B22,'пр.взв'!$D$6:$Q$70,8,0),"")</f>
        <v>Чеченская</v>
      </c>
      <c r="G22" s="237"/>
      <c r="H22" s="238"/>
      <c r="I22" s="239"/>
      <c r="J22" s="227"/>
      <c r="L22" s="225">
        <v>26.0</v>
      </c>
      <c r="M22" s="218">
        <v>20.0</v>
      </c>
      <c r="N22" s="226" t="str">
        <f>IFERROR(VLOOKUP(M22,'пр.взв'!$D$6:$Q$70,2,0),"")</f>
        <v>ДЗЮБА Даниил</v>
      </c>
      <c r="O22" s="227" t="str">
        <f>IFERROR(VLOOKUP(M22,'пр.взв'!$D$6:$Q$70,5,0),"")</f>
        <v>МС</v>
      </c>
      <c r="P22" s="227" t="str">
        <f>IFERROR(VLOOKUP(M22,'пр.взв'!$D$6:$Q$70,6,0),"")</f>
        <v>ПФО</v>
      </c>
      <c r="Q22" s="227" t="str">
        <f>IFERROR(VLOOKUP(M22,'пр.взв'!$D$6:$Q$70,8,0),"")</f>
        <v>Пермский</v>
      </c>
      <c r="R22" s="237"/>
      <c r="S22" s="238"/>
      <c r="T22" s="239"/>
      <c r="U22" s="227"/>
    </row>
    <row r="23" ht="12.75" customHeight="1">
      <c r="A23" s="98"/>
      <c r="B23" s="232">
        <v>51.0</v>
      </c>
      <c r="C23" s="233" t="str">
        <f>IFERROR(VLOOKUP(B23,'пр.взв'!$D$6:$Q$70,2,0),"")</f>
        <v/>
      </c>
      <c r="D23" s="236" t="str">
        <f>IFERROR(VLOOKUP(B23,'пр.взв'!$D$6:$Q$70,5,0),"")</f>
        <v/>
      </c>
      <c r="E23" s="236" t="str">
        <f>IFERROR(VLOOKUP(B23,'пр.взв'!$D$6:$Q$70,6,0),"")</f>
        <v/>
      </c>
      <c r="F23" s="236" t="str">
        <f>IFERROR(VLOOKUP(B23,'пр.взв'!$D$6:$Q$70,8,0),"")</f>
        <v/>
      </c>
      <c r="G23" s="234"/>
      <c r="H23" s="234"/>
      <c r="I23" s="235"/>
      <c r="J23" s="235"/>
      <c r="L23" s="215"/>
      <c r="M23" s="232">
        <v>52.0</v>
      </c>
      <c r="N23" s="233" t="str">
        <f>IFERROR(VLOOKUP(M23,'пр.взв'!$D$6:$Q$70,2,0),"")</f>
        <v/>
      </c>
      <c r="O23" s="236" t="str">
        <f>IFERROR(VLOOKUP(M23,'пр.взв'!$D$6:$Q$70,5,0),"")</f>
        <v/>
      </c>
      <c r="P23" s="236" t="str">
        <f>IFERROR(VLOOKUP(M23,'пр.взв'!$D$6:$Q$70,6,0),"")</f>
        <v/>
      </c>
      <c r="Q23" s="236" t="str">
        <f>IFERROR(VLOOKUP(M23,'пр.взв'!$D$6:$Q$70,8,0),"")</f>
        <v/>
      </c>
      <c r="R23" s="234"/>
      <c r="S23" s="234"/>
      <c r="T23" s="235"/>
      <c r="U23" s="235"/>
    </row>
    <row r="24" ht="12.75" customHeight="1">
      <c r="A24" s="217">
        <v>11.0</v>
      </c>
      <c r="B24" s="218">
        <v>11.0</v>
      </c>
      <c r="C24" s="226" t="str">
        <f>IFERROR(VLOOKUP(B24,'пр.взв'!$D$6:$Q$70,2,0),"")</f>
        <v>ЛЕБЕДЕВ Антон</v>
      </c>
      <c r="D24" s="227" t="str">
        <f>IFERROR(VLOOKUP(B24,'пр.взв'!$D$6:$Q$70,5,0),"")</f>
        <v>МС</v>
      </c>
      <c r="E24" s="227" t="str">
        <f>IFERROR(VLOOKUP(B24,'пр.взв'!$D$6:$Q$70,6,0),"")</f>
        <v>МОС</v>
      </c>
      <c r="F24" s="227" t="str">
        <f>IFERROR(VLOOKUP(B24,'пр.взв'!$D$6:$Q$70,8,0),"")</f>
        <v>Москва</v>
      </c>
      <c r="G24" s="221"/>
      <c r="H24" s="222"/>
      <c r="I24" s="223"/>
      <c r="J24" s="224"/>
      <c r="L24" s="225">
        <v>27.0</v>
      </c>
      <c r="M24" s="218">
        <v>12.0</v>
      </c>
      <c r="N24" s="226" t="str">
        <f>IFERROR(VLOOKUP(M24,'пр.взв'!$D$6:$Q$70,2,0),"")</f>
        <v>ДУЙСЕНОВ Тимур</v>
      </c>
      <c r="O24" s="227" t="str">
        <f>IFERROR(VLOOKUP(M24,'пр.взв'!$D$6:$Q$70,5,0),"")</f>
        <v>МС</v>
      </c>
      <c r="P24" s="227" t="str">
        <f>IFERROR(VLOOKUP(M24,'пр.взв'!$D$6:$Q$70,6,0),"")</f>
        <v>ЮФО</v>
      </c>
      <c r="Q24" s="227" t="str">
        <f>IFERROR(VLOOKUP(M24,'пр.взв'!$D$6:$Q$70,8,0),"")</f>
        <v>Краснодарский</v>
      </c>
      <c r="R24" s="221"/>
      <c r="S24" s="222"/>
      <c r="T24" s="223"/>
      <c r="U24" s="224"/>
    </row>
    <row r="25" ht="12.75" customHeight="1">
      <c r="A25" s="118"/>
      <c r="B25" s="232">
        <v>43.0</v>
      </c>
      <c r="C25" s="233" t="str">
        <f>IFERROR(VLOOKUP(B25,'пр.взв'!$D$6:$Q$70,2,0),"")</f>
        <v/>
      </c>
      <c r="D25" s="236" t="str">
        <f>IFERROR(VLOOKUP(B25,'пр.взв'!$D$6:$Q$70,5,0),"")</f>
        <v/>
      </c>
      <c r="E25" s="236" t="str">
        <f>IFERROR(VLOOKUP(B25,'пр.взв'!$D$6:$Q$70,6,0),"")</f>
        <v/>
      </c>
      <c r="F25" s="236" t="str">
        <f>IFERROR(VLOOKUP(B25,'пр.взв'!$D$6:$Q$70,8,0),"")</f>
        <v/>
      </c>
      <c r="G25" s="234"/>
      <c r="H25" s="234"/>
      <c r="I25" s="235"/>
      <c r="J25" s="235"/>
      <c r="L25" s="215"/>
      <c r="M25" s="232">
        <v>44.0</v>
      </c>
      <c r="N25" s="233" t="str">
        <f>IFERROR(VLOOKUP(M25,'пр.взв'!$D$6:$Q$70,2,0),"")</f>
        <v/>
      </c>
      <c r="O25" s="236" t="str">
        <f>IFERROR(VLOOKUP(M25,'пр.взв'!$D$6:$Q$70,5,0),"")</f>
        <v/>
      </c>
      <c r="P25" s="236" t="str">
        <f>IFERROR(VLOOKUP(M25,'пр.взв'!$D$6:$Q$70,6,0),"")</f>
        <v/>
      </c>
      <c r="Q25" s="236" t="str">
        <f>IFERROR(VLOOKUP(M25,'пр.взв'!$D$6:$Q$70,8,0),"")</f>
        <v/>
      </c>
      <c r="R25" s="234"/>
      <c r="S25" s="234"/>
      <c r="T25" s="235"/>
      <c r="U25" s="235"/>
    </row>
    <row r="26" ht="12.75" customHeight="1">
      <c r="A26" s="217">
        <v>12.0</v>
      </c>
      <c r="B26" s="218">
        <v>27.0</v>
      </c>
      <c r="C26" s="226" t="str">
        <f>IFERROR(VLOOKUP(B26,'пр.взв'!$D$6:$Q$70,2,0),"")</f>
        <v>СОМОВ Илья</v>
      </c>
      <c r="D26" s="227" t="str">
        <f>IFERROR(VLOOKUP(B26,'пр.взв'!$D$6:$Q$70,5,0),"")</f>
        <v>МС</v>
      </c>
      <c r="E26" s="227" t="str">
        <f>IFERROR(VLOOKUP(B26,'пр.взв'!$D$6:$Q$70,6,0),"")</f>
        <v>ПФО</v>
      </c>
      <c r="F26" s="227" t="str">
        <f>IFERROR(VLOOKUP(B26,'пр.взв'!$D$6:$Q$70,8,0),"")</f>
        <v>Пензенская</v>
      </c>
      <c r="G26" s="237"/>
      <c r="H26" s="238"/>
      <c r="I26" s="239"/>
      <c r="J26" s="227"/>
      <c r="L26" s="225">
        <v>28.0</v>
      </c>
      <c r="M26" s="218">
        <v>28.0</v>
      </c>
      <c r="N26" s="226" t="str">
        <f>IFERROR(VLOOKUP(M26,'пр.взв'!$D$6:$Q$70,2,0),"")</f>
        <v>СЕДРАКЯН Сипан</v>
      </c>
      <c r="O26" s="227" t="str">
        <f>IFERROR(VLOOKUP(M26,'пр.взв'!$D$6:$Q$70,5,0),"")</f>
        <v>МС</v>
      </c>
      <c r="P26" s="227" t="str">
        <f>IFERROR(VLOOKUP(M26,'пр.взв'!$D$6:$Q$70,6,0),"")</f>
        <v>ЦФО</v>
      </c>
      <c r="Q26" s="227" t="str">
        <f>IFERROR(VLOOKUP(M26,'пр.взв'!$D$6:$Q$70,8,0),"")</f>
        <v>Рязанская</v>
      </c>
      <c r="R26" s="228"/>
      <c r="S26" s="229"/>
      <c r="T26" s="230"/>
      <c r="U26" s="231"/>
    </row>
    <row r="27" ht="12.75" customHeight="1">
      <c r="A27" s="98"/>
      <c r="B27" s="232">
        <v>59.0</v>
      </c>
      <c r="C27" s="233" t="str">
        <f>IFERROR(VLOOKUP(B27,'пр.взв'!$D$6:$Q$70,2,0),"")</f>
        <v/>
      </c>
      <c r="D27" s="236" t="str">
        <f>IFERROR(VLOOKUP(B27,'пр.взв'!$D$6:$Q$70,5,0),"")</f>
        <v/>
      </c>
      <c r="E27" s="236" t="str">
        <f>IFERROR(VLOOKUP(B27,'пр.взв'!$D$6:$Q$70,6,0),"")</f>
        <v/>
      </c>
      <c r="F27" s="236" t="str">
        <f>IFERROR(VLOOKUP(B27,'пр.взв'!$D$6:$Q$70,8,0),"")</f>
        <v/>
      </c>
      <c r="G27" s="234"/>
      <c r="H27" s="234"/>
      <c r="I27" s="235"/>
      <c r="J27" s="235"/>
      <c r="L27" s="215"/>
      <c r="M27" s="232">
        <v>60.0</v>
      </c>
      <c r="N27" s="233" t="str">
        <f>IFERROR(VLOOKUP(M27,'пр.взв'!$D$6:$Q$70,2,0),"")</f>
        <v/>
      </c>
      <c r="O27" s="236" t="str">
        <f>IFERROR(VLOOKUP(M27,'пр.взв'!$D$6:$Q$70,5,0),"")</f>
        <v/>
      </c>
      <c r="P27" s="236" t="str">
        <f>IFERROR(VLOOKUP(M27,'пр.взв'!$D$6:$Q$70,6,0),"")</f>
        <v/>
      </c>
      <c r="Q27" s="236" t="str">
        <f>IFERROR(VLOOKUP(M27,'пр.взв'!$D$6:$Q$70,8,0),"")</f>
        <v/>
      </c>
      <c r="R27" s="234"/>
      <c r="S27" s="234"/>
      <c r="T27" s="235"/>
      <c r="U27" s="235"/>
    </row>
    <row r="28" ht="12.75" customHeight="1">
      <c r="A28" s="217">
        <v>13.0</v>
      </c>
      <c r="B28" s="218">
        <v>7.0</v>
      </c>
      <c r="C28" s="226" t="str">
        <f>IFERROR(VLOOKUP(B28,'пр.взв'!$D$6:$Q$70,2,0),"")</f>
        <v>ЯШИН Дмитрий</v>
      </c>
      <c r="D28" s="227" t="str">
        <f>IFERROR(VLOOKUP(B28,'пр.взв'!$D$6:$Q$70,5,0),"")</f>
        <v>КМС</v>
      </c>
      <c r="E28" s="227" t="str">
        <f>IFERROR(VLOOKUP(B28,'пр.взв'!$D$6:$Q$70,6,0),"")</f>
        <v>ЦФО</v>
      </c>
      <c r="F28" s="227" t="str">
        <f>IFERROR(VLOOKUP(B28,'пр.взв'!$D$6:$Q$70,8,0),"")</f>
        <v>Московская</v>
      </c>
      <c r="G28" s="221"/>
      <c r="H28" s="222"/>
      <c r="I28" s="223"/>
      <c r="J28" s="224"/>
      <c r="L28" s="225">
        <v>29.0</v>
      </c>
      <c r="M28" s="218">
        <v>8.0</v>
      </c>
      <c r="N28" s="226" t="str">
        <f>IFERROR(VLOOKUP(M28,'пр.взв'!$D$6:$Q$70,2,0),"")</f>
        <v>БАБГОЕВ Олег</v>
      </c>
      <c r="O28" s="227" t="str">
        <f>IFERROR(VLOOKUP(M28,'пр.взв'!$D$6:$Q$70,5,0),"")</f>
        <v>МСМК</v>
      </c>
      <c r="P28" s="227" t="str">
        <f>IFERROR(VLOOKUP(M28,'пр.взв'!$D$6:$Q$70,6,0),"")</f>
        <v>СПБ</v>
      </c>
      <c r="Q28" s="227" t="str">
        <f>IFERROR(VLOOKUP(M28,'пр.взв'!$D$6:$Q$70,8,0),"")</f>
        <v>Санкт-Петербург</v>
      </c>
      <c r="R28" s="221"/>
      <c r="S28" s="222"/>
      <c r="T28" s="223"/>
      <c r="U28" s="224"/>
    </row>
    <row r="29" ht="12.75" customHeight="1">
      <c r="A29" s="118"/>
      <c r="B29" s="232">
        <v>39.0</v>
      </c>
      <c r="C29" s="233" t="str">
        <f>IFERROR(VLOOKUP(B29,'пр.взв'!$D$6:$Q$70,2,0),"")</f>
        <v>КРИНИЦА Максим</v>
      </c>
      <c r="D29" s="236" t="str">
        <f>IFERROR(VLOOKUP(B29,'пр.взв'!$D$6:$Q$70,5,0),"")</f>
        <v>МС</v>
      </c>
      <c r="E29" s="236" t="str">
        <f>IFERROR(VLOOKUP(B29,'пр.взв'!$D$6:$Q$70,6,0),"")</f>
        <v>УФО</v>
      </c>
      <c r="F29" s="236" t="str">
        <f>IFERROR(VLOOKUP(B29,'пр.взв'!$D$6:$Q$70,8,0),"")</f>
        <v>Свердловская</v>
      </c>
      <c r="G29" s="234"/>
      <c r="H29" s="234"/>
      <c r="I29" s="235"/>
      <c r="J29" s="235"/>
      <c r="L29" s="215"/>
      <c r="M29" s="232">
        <v>40.0</v>
      </c>
      <c r="N29" s="233" t="str">
        <f>IFERROR(VLOOKUP(M29,'пр.взв'!$D$6:$Q$70,2,0),"")</f>
        <v>ПАХОМОВ Иван</v>
      </c>
      <c r="O29" s="236" t="str">
        <f>IFERROR(VLOOKUP(M29,'пр.взв'!$D$6:$Q$70,5,0),"")</f>
        <v>МС</v>
      </c>
      <c r="P29" s="236" t="str">
        <f>IFERROR(VLOOKUP(M29,'пр.взв'!$D$6:$Q$70,6,0),"")</f>
        <v>ЦФО</v>
      </c>
      <c r="Q29" s="236" t="str">
        <f>IFERROR(VLOOKUP(M29,'пр.взв'!$D$6:$Q$70,8,0),"")</f>
        <v>Ярославская</v>
      </c>
      <c r="R29" s="234"/>
      <c r="S29" s="234"/>
      <c r="T29" s="235"/>
      <c r="U29" s="235"/>
    </row>
    <row r="30" ht="12.75" customHeight="1">
      <c r="A30" s="217">
        <v>14.0</v>
      </c>
      <c r="B30" s="218">
        <v>23.0</v>
      </c>
      <c r="C30" s="226" t="str">
        <f>IFERROR(VLOOKUP(B30,'пр.взв'!$D$6:$Q$70,2,0),"")</f>
        <v>НАДЮКОВ Бислан</v>
      </c>
      <c r="D30" s="227" t="str">
        <f>IFERROR(VLOOKUP(B30,'пр.взв'!$D$6:$Q$70,5,0),"")</f>
        <v>МСМК</v>
      </c>
      <c r="E30" s="227" t="str">
        <f>IFERROR(VLOOKUP(B30,'пр.взв'!$D$6:$Q$70,6,0),"")</f>
        <v>ЮФО</v>
      </c>
      <c r="F30" s="227" t="str">
        <f>IFERROR(VLOOKUP(B30,'пр.взв'!$D$6:$Q$70,8,0),"")</f>
        <v>Краснодарский</v>
      </c>
      <c r="G30" s="237"/>
      <c r="H30" s="238"/>
      <c r="I30" s="239"/>
      <c r="J30" s="227"/>
      <c r="L30" s="225">
        <v>30.0</v>
      </c>
      <c r="M30" s="218">
        <v>24.0</v>
      </c>
      <c r="N30" s="226" t="str">
        <f>IFERROR(VLOOKUP(M30,'пр.взв'!$D$6:$Q$70,2,0),"")</f>
        <v>АМИРБЕГОВ Салман</v>
      </c>
      <c r="O30" s="227" t="str">
        <f>IFERROR(VLOOKUP(M30,'пр.взв'!$D$6:$Q$70,5,0),"")</f>
        <v>МС</v>
      </c>
      <c r="P30" s="227" t="str">
        <f>IFERROR(VLOOKUP(M30,'пр.взв'!$D$6:$Q$70,6,0),"")</f>
        <v>СКФО</v>
      </c>
      <c r="Q30" s="227" t="str">
        <f>IFERROR(VLOOKUP(M30,'пр.взв'!$D$6:$Q$70,8,0),"")</f>
        <v>Р.Дагестан</v>
      </c>
      <c r="R30" s="237"/>
      <c r="S30" s="238"/>
      <c r="T30" s="239"/>
      <c r="U30" s="227"/>
    </row>
    <row r="31" ht="12.75" customHeight="1">
      <c r="A31" s="98"/>
      <c r="B31" s="232">
        <v>55.0</v>
      </c>
      <c r="C31" s="233" t="str">
        <f>IFERROR(VLOOKUP(B31,'пр.взв'!$D$6:$Q$70,2,0),"")</f>
        <v/>
      </c>
      <c r="D31" s="236" t="str">
        <f>IFERROR(VLOOKUP(B31,'пр.взв'!$D$6:$Q$70,5,0),"")</f>
        <v/>
      </c>
      <c r="E31" s="236" t="str">
        <f>IFERROR(VLOOKUP(B31,'пр.взв'!$D$6:$Q$70,6,0),"")</f>
        <v/>
      </c>
      <c r="F31" s="236" t="str">
        <f>IFERROR(VLOOKUP(B31,'пр.взв'!$D$6:$Q$70,8,0),"")</f>
        <v/>
      </c>
      <c r="G31" s="234"/>
      <c r="H31" s="234"/>
      <c r="I31" s="235"/>
      <c r="J31" s="235"/>
      <c r="L31" s="215"/>
      <c r="M31" s="232">
        <v>56.0</v>
      </c>
      <c r="N31" s="233" t="str">
        <f>IFERROR(VLOOKUP(M31,'пр.взв'!$D$6:$Q$70,2,0),"")</f>
        <v/>
      </c>
      <c r="O31" s="236" t="str">
        <f>IFERROR(VLOOKUP(M31,'пр.взв'!$D$6:$Q$70,5,0),"")</f>
        <v/>
      </c>
      <c r="P31" s="236" t="str">
        <f>IFERROR(VLOOKUP(M31,'пр.взв'!$D$6:$Q$70,6,0),"")</f>
        <v/>
      </c>
      <c r="Q31" s="236" t="str">
        <f>IFERROR(VLOOKUP(M31,'пр.взв'!$D$6:$Q$70,8,0),"")</f>
        <v/>
      </c>
      <c r="R31" s="234"/>
      <c r="S31" s="234"/>
      <c r="T31" s="235"/>
      <c r="U31" s="235"/>
    </row>
    <row r="32" ht="12.75" customHeight="1">
      <c r="A32" s="217">
        <v>15.0</v>
      </c>
      <c r="B32" s="218">
        <v>15.0</v>
      </c>
      <c r="C32" s="226" t="str">
        <f>IFERROR(VLOOKUP(B32,'пр.взв'!$D$6:$Q$70,2,0),"")</f>
        <v>ЭЙВАЗОВ Вусаль</v>
      </c>
      <c r="D32" s="227" t="str">
        <f>IFERROR(VLOOKUP(B32,'пр.взв'!$D$6:$Q$70,5,0),"")</f>
        <v>КМС</v>
      </c>
      <c r="E32" s="227" t="str">
        <f>IFERROR(VLOOKUP(B32,'пр.взв'!$D$6:$Q$70,6,0),"")</f>
        <v>УФО</v>
      </c>
      <c r="F32" s="227" t="str">
        <f>IFERROR(VLOOKUP(B32,'пр.взв'!$D$6:$Q$70,8,0),"")</f>
        <v>ХМАО-Югра </v>
      </c>
      <c r="G32" s="221"/>
      <c r="H32" s="222"/>
      <c r="I32" s="223"/>
      <c r="J32" s="224"/>
      <c r="L32" s="225">
        <v>31.0</v>
      </c>
      <c r="M32" s="218">
        <v>16.0</v>
      </c>
      <c r="N32" s="226" t="str">
        <f>IFERROR(VLOOKUP(M32,'пр.взв'!$D$6:$Q$70,2,0),"")</f>
        <v>КУРЖЕВ Уали</v>
      </c>
      <c r="O32" s="227" t="str">
        <f>IFERROR(VLOOKUP(M32,'пр.взв'!$D$6:$Q$70,5,0),"")</f>
        <v>ЗМС</v>
      </c>
      <c r="P32" s="227" t="str">
        <f>IFERROR(VLOOKUP(M32,'пр.взв'!$D$6:$Q$70,6,0),"")</f>
        <v>УФО</v>
      </c>
      <c r="Q32" s="227" t="str">
        <f>IFERROR(VLOOKUP(M32,'пр.взв'!$D$6:$Q$70,8,0),"")</f>
        <v>Свердловская</v>
      </c>
      <c r="R32" s="221"/>
      <c r="S32" s="222"/>
      <c r="T32" s="223"/>
      <c r="U32" s="224"/>
    </row>
    <row r="33" ht="12.75" customHeight="1">
      <c r="A33" s="118"/>
      <c r="B33" s="232">
        <v>47.0</v>
      </c>
      <c r="C33" s="233" t="str">
        <f>IFERROR(VLOOKUP(B33,'пр.взв'!$D$6:$Q$70,2,0),"")</f>
        <v/>
      </c>
      <c r="D33" s="236" t="str">
        <f>IFERROR(VLOOKUP(B33,'пр.взв'!$D$6:$Q$70,5,0),"")</f>
        <v/>
      </c>
      <c r="E33" s="236" t="str">
        <f>IFERROR(VLOOKUP(B33,'пр.взв'!$D$6:$Q$70,6,0),"")</f>
        <v/>
      </c>
      <c r="F33" s="236" t="str">
        <f>IFERROR(VLOOKUP(B33,'пр.взв'!$D$6:$Q$70,8,0),"")</f>
        <v/>
      </c>
      <c r="G33" s="234"/>
      <c r="H33" s="234"/>
      <c r="I33" s="235"/>
      <c r="J33" s="235"/>
      <c r="L33" s="215"/>
      <c r="M33" s="232">
        <v>48.0</v>
      </c>
      <c r="N33" s="233" t="str">
        <f>IFERROR(VLOOKUP(M33,'пр.взв'!$D$6:$Q$70,2,0),"")</f>
        <v/>
      </c>
      <c r="O33" s="236" t="str">
        <f>IFERROR(VLOOKUP(M33,'пр.взв'!$D$6:$Q$70,5,0),"")</f>
        <v/>
      </c>
      <c r="P33" s="236" t="str">
        <f>IFERROR(VLOOKUP(M33,'пр.взв'!$D$6:$Q$70,6,0),"")</f>
        <v/>
      </c>
      <c r="Q33" s="236" t="str">
        <f>IFERROR(VLOOKUP(M33,'пр.взв'!$D$6:$Q$70,8,0),"")</f>
        <v/>
      </c>
      <c r="R33" s="234"/>
      <c r="S33" s="234"/>
      <c r="T33" s="235"/>
      <c r="U33" s="235"/>
    </row>
    <row r="34" ht="12.75" customHeight="1">
      <c r="A34" s="241">
        <v>16.0</v>
      </c>
      <c r="B34" s="218">
        <v>31.0</v>
      </c>
      <c r="C34" s="226" t="str">
        <f>IFERROR(VLOOKUP(B34,'пр.взв'!$D$6:$Q$70,2,0),"")</f>
        <v>САРАЙКИН Александр</v>
      </c>
      <c r="D34" s="227" t="str">
        <f>IFERROR(VLOOKUP(B34,'пр.взв'!$D$6:$Q$70,5,0),"")</f>
        <v>МСМК</v>
      </c>
      <c r="E34" s="227" t="str">
        <f>IFERROR(VLOOKUP(B34,'пр.взв'!$D$6:$Q$70,6,0),"")</f>
        <v>ЦФО</v>
      </c>
      <c r="F34" s="227" t="str">
        <f>IFERROR(VLOOKUP(B34,'пр.взв'!$D$6:$Q$70,8,0),"")</f>
        <v>Рязанская</v>
      </c>
      <c r="G34" s="228"/>
      <c r="H34" s="229"/>
      <c r="I34" s="230"/>
      <c r="J34" s="231"/>
      <c r="L34" s="225">
        <v>32.0</v>
      </c>
      <c r="M34" s="218">
        <v>32.0</v>
      </c>
      <c r="N34" s="226" t="str">
        <f>IFERROR(VLOOKUP(M34,'пр.взв'!$D$6:$Q$70,2,0),"")</f>
        <v>ЗАТЫЛКИН Илья</v>
      </c>
      <c r="O34" s="227" t="str">
        <f>IFERROR(VLOOKUP(M34,'пр.взв'!$D$6:$Q$70,5,0),"")</f>
        <v>МСМК</v>
      </c>
      <c r="P34" s="227" t="str">
        <f>IFERROR(VLOOKUP(M34,'пр.взв'!$D$6:$Q$70,6,0),"")</f>
        <v>ПФО</v>
      </c>
      <c r="Q34" s="227" t="str">
        <f>IFERROR(VLOOKUP(M34,'пр.взв'!$D$6:$Q$70,8,0),"")</f>
        <v>Пензенская</v>
      </c>
      <c r="R34" s="228"/>
      <c r="S34" s="229"/>
      <c r="T34" s="230"/>
      <c r="U34" s="231"/>
    </row>
    <row r="35" ht="12.75" customHeight="1">
      <c r="A35" s="216"/>
      <c r="B35" s="232">
        <v>63.0</v>
      </c>
      <c r="C35" s="233" t="str">
        <f>IFERROR(VLOOKUP(B35,'пр.взв'!$D$6:$Q$70,2,0),"")</f>
        <v/>
      </c>
      <c r="D35" s="236" t="str">
        <f>IFERROR(VLOOKUP(B35,'пр.взв'!$D$6:$Q$70,5,0),"")</f>
        <v/>
      </c>
      <c r="E35" s="236" t="str">
        <f>IFERROR(VLOOKUP(B35,'пр.взв'!$D$6:$Q$70,6,0),"")</f>
        <v/>
      </c>
      <c r="F35" s="236" t="str">
        <f>IFERROR(VLOOKUP(B35,'пр.взв'!$D$6:$Q$70,8,0),"")</f>
        <v/>
      </c>
      <c r="G35" s="234"/>
      <c r="H35" s="234"/>
      <c r="I35" s="235"/>
      <c r="J35" s="235"/>
      <c r="L35" s="215"/>
      <c r="M35" s="232">
        <v>64.0</v>
      </c>
      <c r="N35" s="233" t="str">
        <f>IFERROR(VLOOKUP(M35,'пр.взв'!$D$6:$Q$70,2,0),"")</f>
        <v/>
      </c>
      <c r="O35" s="236" t="str">
        <f>IFERROR(VLOOKUP(M35,'пр.взв'!$D$6:$Q$70,5,0),"")</f>
        <v/>
      </c>
      <c r="P35" s="236" t="str">
        <f>IFERROR(VLOOKUP(M35,'пр.взв'!$D$6:$Q$70,6,0),"")</f>
        <v/>
      </c>
      <c r="Q35" s="236" t="str">
        <f>IFERROR(VLOOKUP(M35,'пр.взв'!$D$6:$Q$70,8,0),"")</f>
        <v/>
      </c>
      <c r="R35" s="234"/>
      <c r="S35" s="234"/>
      <c r="T35" s="235"/>
      <c r="U35" s="235"/>
    </row>
    <row r="36" ht="25.5" customHeight="1">
      <c r="A36" s="267"/>
      <c r="B36" s="268" t="s">
        <v>320</v>
      </c>
      <c r="C36" s="105"/>
      <c r="D36" s="269"/>
      <c r="E36" s="270" t="str">
        <f>E1</f>
        <v>В.к.  79  кг</v>
      </c>
      <c r="F36" s="114"/>
      <c r="G36" s="203" t="str">
        <f>'пр.взв'!$D$4</f>
        <v/>
      </c>
      <c r="H36" s="204"/>
      <c r="I36" s="204"/>
      <c r="J36" s="204"/>
      <c r="L36" s="267"/>
      <c r="M36" s="268" t="s">
        <v>320</v>
      </c>
      <c r="N36" s="105"/>
      <c r="O36" s="269"/>
      <c r="P36" s="270" t="str">
        <f>E36</f>
        <v>В.к.  79  кг</v>
      </c>
      <c r="Q36" s="114"/>
      <c r="R36" s="203" t="str">
        <f>'пр.взв'!$D$4</f>
        <v/>
      </c>
      <c r="S36" s="204"/>
      <c r="T36" s="204"/>
      <c r="U36" s="204"/>
    </row>
    <row r="37" ht="25.5" customHeight="1">
      <c r="A37" s="273"/>
      <c r="B37" s="274">
        <v>3.0</v>
      </c>
      <c r="C37" s="275" t="s">
        <v>321</v>
      </c>
      <c r="D37" s="269" t="s">
        <v>324</v>
      </c>
      <c r="E37" s="276" t="s">
        <v>341</v>
      </c>
      <c r="F37" s="105"/>
      <c r="G37" s="203"/>
      <c r="H37" s="204"/>
      <c r="I37" s="204"/>
      <c r="J37" s="204"/>
      <c r="L37" s="273"/>
      <c r="M37" s="274">
        <f>B37</f>
        <v>3</v>
      </c>
      <c r="N37" s="275" t="s">
        <v>321</v>
      </c>
      <c r="O37" s="269" t="str">
        <f>D37</f>
        <v>1/32</v>
      </c>
      <c r="P37" s="276" t="s">
        <v>342</v>
      </c>
      <c r="Q37" s="105"/>
      <c r="R37" s="203"/>
      <c r="S37" s="204"/>
      <c r="T37" s="204"/>
      <c r="U37" s="204"/>
    </row>
    <row r="38" ht="12.75" customHeight="1">
      <c r="A38" s="206" t="s">
        <v>326</v>
      </c>
      <c r="B38" s="207" t="s">
        <v>9</v>
      </c>
      <c r="C38" s="208" t="s">
        <v>10</v>
      </c>
      <c r="D38" s="209" t="s">
        <v>327</v>
      </c>
      <c r="E38" s="210" t="s">
        <v>328</v>
      </c>
      <c r="F38" s="211"/>
      <c r="G38" s="208" t="s">
        <v>329</v>
      </c>
      <c r="H38" s="212" t="s">
        <v>330</v>
      </c>
      <c r="I38" s="209" t="s">
        <v>334</v>
      </c>
      <c r="J38" s="213" t="s">
        <v>332</v>
      </c>
      <c r="L38" s="206" t="s">
        <v>326</v>
      </c>
      <c r="M38" s="207" t="s">
        <v>9</v>
      </c>
      <c r="N38" s="208" t="s">
        <v>10</v>
      </c>
      <c r="O38" s="209" t="s">
        <v>327</v>
      </c>
      <c r="P38" s="210" t="s">
        <v>328</v>
      </c>
      <c r="Q38" s="211"/>
      <c r="R38" s="208" t="s">
        <v>329</v>
      </c>
      <c r="S38" s="212" t="s">
        <v>330</v>
      </c>
      <c r="T38" s="209" t="s">
        <v>334</v>
      </c>
      <c r="U38" s="213" t="s">
        <v>332</v>
      </c>
    </row>
    <row r="39" ht="12.75" customHeight="1">
      <c r="A39" s="214"/>
      <c r="B39" s="105"/>
      <c r="C39" s="215"/>
      <c r="D39" s="215"/>
      <c r="E39" s="118"/>
      <c r="F39" s="125"/>
      <c r="G39" s="215"/>
      <c r="H39" s="215"/>
      <c r="I39" s="215"/>
      <c r="J39" s="216"/>
      <c r="L39" s="214"/>
      <c r="M39" s="105"/>
      <c r="N39" s="215"/>
      <c r="O39" s="215"/>
      <c r="P39" s="118"/>
      <c r="Q39" s="125"/>
      <c r="R39" s="215"/>
      <c r="S39" s="215"/>
      <c r="T39" s="215"/>
      <c r="U39" s="216"/>
    </row>
    <row r="40" ht="13.5" customHeight="1">
      <c r="A40" s="217">
        <v>1.0</v>
      </c>
      <c r="B40" s="218" t="str">
        <f>'пр.хода'!E6</f>
        <v/>
      </c>
      <c r="C40" s="226" t="str">
        <f>IFERROR(VLOOKUP(B40,'пр.взв'!$D$6:$Q$70,2,0),"")</f>
        <v/>
      </c>
      <c r="D40" s="227" t="str">
        <f>IFERROR(VLOOKUP(B40,'пр.взв'!$D$6:$Q$70,5,0),"")</f>
        <v/>
      </c>
      <c r="E40" s="227" t="str">
        <f>IFERROR(VLOOKUP(B40,'пр.взв'!$D$6:$Q$70,6,0),"")</f>
        <v/>
      </c>
      <c r="F40" s="227" t="str">
        <f>IFERROR(VLOOKUP(B40,'пр.взв'!$D$6:$Q$70,8,0),"")</f>
        <v/>
      </c>
      <c r="G40" s="220"/>
      <c r="H40" s="218"/>
      <c r="I40" s="245"/>
      <c r="J40" s="220"/>
      <c r="L40" s="225">
        <v>9.0</v>
      </c>
      <c r="M40" s="218" t="str">
        <f>'пр.хода'!AA6</f>
        <v/>
      </c>
      <c r="N40" s="226" t="str">
        <f>IFERROR(VLOOKUP(M40,'пр.взв'!$D$6:$Q$70,2,0),"")</f>
        <v/>
      </c>
      <c r="O40" s="227" t="str">
        <f>IFERROR(VLOOKUP(M40,'пр.взв'!$D$6:$Q$70,5,0),"")</f>
        <v/>
      </c>
      <c r="P40" s="227" t="str">
        <f>IFERROR(VLOOKUP(M40,'пр.взв'!$D$6:$Q$70,6,0),"")</f>
        <v/>
      </c>
      <c r="Q40" s="227" t="str">
        <f>IFERROR(VLOOKUP(M40,'пр.взв'!$D$6:$Q$70,8,0),"")</f>
        <v/>
      </c>
      <c r="R40" s="221"/>
      <c r="S40" s="222"/>
      <c r="T40" s="223"/>
      <c r="U40" s="224"/>
    </row>
    <row r="41" ht="12.75" customHeight="1">
      <c r="A41" s="118"/>
      <c r="B41" s="232">
        <f>'пр.хода'!E10</f>
        <v>17</v>
      </c>
      <c r="C41" s="233" t="str">
        <f>IFERROR(VLOOKUP(B41,'пр.взв'!$D$6:$Q$70,2,0),"")</f>
        <v>МОИСЕЕВ Руслан</v>
      </c>
      <c r="D41" s="236" t="str">
        <f>IFERROR(VLOOKUP(B41,'пр.взв'!$D$6:$Q$70,5,0),"")</f>
        <v>МС</v>
      </c>
      <c r="E41" s="236" t="str">
        <f>IFERROR(VLOOKUP(B41,'пр.взв'!$D$6:$Q$70,6,0),"")</f>
        <v>МОС</v>
      </c>
      <c r="F41" s="236" t="str">
        <f>IFERROR(VLOOKUP(B41,'пр.взв'!$D$6:$Q$70,8,0),"")</f>
        <v>Москва</v>
      </c>
      <c r="G41" s="236"/>
      <c r="H41" s="232"/>
      <c r="I41" s="246"/>
      <c r="J41" s="236"/>
      <c r="L41" s="215"/>
      <c r="M41" s="232">
        <f>'пр.хода'!AA10</f>
        <v>18</v>
      </c>
      <c r="N41" s="233" t="str">
        <f>IFERROR(VLOOKUP(M41,'пр.взв'!$D$6:$Q$70,2,0),"")</f>
        <v>АБАСОВ Адам</v>
      </c>
      <c r="O41" s="236" t="str">
        <f>IFERROR(VLOOKUP(M41,'пр.взв'!$D$6:$Q$70,5,0),"")</f>
        <v>КМС</v>
      </c>
      <c r="P41" s="236" t="str">
        <f>IFERROR(VLOOKUP(M41,'пр.взв'!$D$6:$Q$70,6,0),"")</f>
        <v>УФО</v>
      </c>
      <c r="Q41" s="236" t="str">
        <f>IFERROR(VLOOKUP(M41,'пр.взв'!$D$6:$Q$70,8,0),"")</f>
        <v>ХМАО-Югра </v>
      </c>
      <c r="R41" s="234"/>
      <c r="S41" s="234"/>
      <c r="T41" s="235"/>
      <c r="U41" s="235"/>
    </row>
    <row r="42" ht="12.75" customHeight="1">
      <c r="A42" s="217">
        <v>2.0</v>
      </c>
      <c r="B42" s="218" t="str">
        <f>'пр.хода'!E14</f>
        <v/>
      </c>
      <c r="C42" s="226" t="str">
        <f>IFERROR(VLOOKUP(B42,'пр.взв'!$D$6:$Q$70,2,0),"")</f>
        <v/>
      </c>
      <c r="D42" s="227" t="str">
        <f>IFERROR(VLOOKUP(B42,'пр.взв'!$D$6:$Q$70,5,0),"")</f>
        <v/>
      </c>
      <c r="E42" s="227" t="str">
        <f>IFERROR(VLOOKUP(B42,'пр.взв'!$D$6:$Q$70,6,0),"")</f>
        <v/>
      </c>
      <c r="F42" s="227" t="str">
        <f>IFERROR(VLOOKUP(B42,'пр.взв'!$D$6:$Q$70,8,0),"")</f>
        <v/>
      </c>
      <c r="G42" s="227"/>
      <c r="H42" s="218"/>
      <c r="I42" s="247"/>
      <c r="J42" s="227"/>
      <c r="L42" s="225">
        <v>10.0</v>
      </c>
      <c r="M42" s="218">
        <f>'пр.хода'!AA14</f>
        <v>10</v>
      </c>
      <c r="N42" s="226" t="str">
        <f>IFERROR(VLOOKUP(M42,'пр.взв'!$D$6:$Q$70,2,0),"")</f>
        <v>КАЛИНИН Денис</v>
      </c>
      <c r="O42" s="227" t="str">
        <f>IFERROR(VLOOKUP(M42,'пр.взв'!$D$6:$Q$70,5,0),"")</f>
        <v>МС</v>
      </c>
      <c r="P42" s="227" t="str">
        <f>IFERROR(VLOOKUP(M42,'пр.взв'!$D$6:$Q$70,6,0),"")</f>
        <v>МОС</v>
      </c>
      <c r="Q42" s="227" t="str">
        <f>IFERROR(VLOOKUP(M42,'пр.взв'!$D$6:$Q$70,8,0),"")</f>
        <v>Москва</v>
      </c>
      <c r="R42" s="237"/>
      <c r="S42" s="238"/>
      <c r="T42" s="239"/>
      <c r="U42" s="227"/>
    </row>
    <row r="43" ht="12.75" customHeight="1">
      <c r="A43" s="118"/>
      <c r="B43" s="232">
        <f>'пр.хода'!E18</f>
        <v>25</v>
      </c>
      <c r="C43" s="233" t="str">
        <f>IFERROR(VLOOKUP(B43,'пр.взв'!$D$6:$Q$70,2,0),"")</f>
        <v>ОГОРЕЛЬЦЕВ Никита</v>
      </c>
      <c r="D43" s="236" t="str">
        <f>IFERROR(VLOOKUP(B43,'пр.взв'!$D$6:$Q$70,5,0),"")</f>
        <v>КМС</v>
      </c>
      <c r="E43" s="236" t="str">
        <f>IFERROR(VLOOKUP(B43,'пр.взв'!$D$6:$Q$70,6,0),"")</f>
        <v>УФО</v>
      </c>
      <c r="F43" s="236" t="str">
        <f>IFERROR(VLOOKUP(B43,'пр.взв'!$D$6:$Q$70,8,0),"")</f>
        <v>Тюменская</v>
      </c>
      <c r="G43" s="236"/>
      <c r="H43" s="232"/>
      <c r="I43" s="246"/>
      <c r="J43" s="236"/>
      <c r="L43" s="215"/>
      <c r="M43" s="232">
        <f>'пр.хода'!AA18</f>
        <v>26</v>
      </c>
      <c r="N43" s="233" t="str">
        <f>IFERROR(VLOOKUP(M43,'пр.взв'!$D$6:$Q$70,2,0),"")</f>
        <v>ЛУКАНИН Иван</v>
      </c>
      <c r="O43" s="236" t="str">
        <f>IFERROR(VLOOKUP(M43,'пр.взв'!$D$6:$Q$70,5,0),"")</f>
        <v>МС</v>
      </c>
      <c r="P43" s="236" t="str">
        <f>IFERROR(VLOOKUP(M43,'пр.взв'!$D$6:$Q$70,6,0),"")</f>
        <v>УФО</v>
      </c>
      <c r="Q43" s="236" t="str">
        <f>IFERROR(VLOOKUP(M43,'пр.взв'!$D$6:$Q$70,8,0),"")</f>
        <v>Свердловская</v>
      </c>
      <c r="R43" s="234"/>
      <c r="S43" s="234"/>
      <c r="T43" s="235"/>
      <c r="U43" s="235"/>
    </row>
    <row r="44" ht="12.75" customHeight="1">
      <c r="A44" s="217">
        <v>3.0</v>
      </c>
      <c r="B44" s="218" t="str">
        <f>'пр.хода'!E22</f>
        <v/>
      </c>
      <c r="C44" s="226" t="str">
        <f>IFERROR(VLOOKUP(B44,'пр.взв'!$D$6:$Q$70,2,0),"")</f>
        <v/>
      </c>
      <c r="D44" s="227" t="str">
        <f>IFERROR(VLOOKUP(B44,'пр.взв'!$D$6:$Q$70,5,0),"")</f>
        <v/>
      </c>
      <c r="E44" s="227" t="str">
        <f>IFERROR(VLOOKUP(B44,'пр.взв'!$D$6:$Q$70,6,0),"")</f>
        <v/>
      </c>
      <c r="F44" s="227" t="str">
        <f>IFERROR(VLOOKUP(B44,'пр.взв'!$D$6:$Q$70,8,0),"")</f>
        <v/>
      </c>
      <c r="G44" s="220"/>
      <c r="H44" s="218"/>
      <c r="I44" s="245"/>
      <c r="J44" s="220"/>
      <c r="L44" s="225">
        <v>11.0</v>
      </c>
      <c r="M44" s="218" t="str">
        <f>'пр.хода'!AA22</f>
        <v/>
      </c>
      <c r="N44" s="226" t="str">
        <f>IFERROR(VLOOKUP(M44,'пр.взв'!$D$6:$Q$70,2,0),"")</f>
        <v/>
      </c>
      <c r="O44" s="227" t="str">
        <f>IFERROR(VLOOKUP(M44,'пр.взв'!$D$6:$Q$70,5,0),"")</f>
        <v/>
      </c>
      <c r="P44" s="227" t="str">
        <f>IFERROR(VLOOKUP(M44,'пр.взв'!$D$6:$Q$70,6,0),"")</f>
        <v/>
      </c>
      <c r="Q44" s="227" t="str">
        <f>IFERROR(VLOOKUP(M44,'пр.взв'!$D$6:$Q$70,8,0),"")</f>
        <v/>
      </c>
      <c r="R44" s="221"/>
      <c r="S44" s="222"/>
      <c r="T44" s="223"/>
      <c r="U44" s="224"/>
    </row>
    <row r="45" ht="12.75" customHeight="1">
      <c r="A45" s="118"/>
      <c r="B45" s="232">
        <f>'пр.хода'!E26</f>
        <v>21</v>
      </c>
      <c r="C45" s="233" t="str">
        <f>IFERROR(VLOOKUP(B45,'пр.взв'!$D$6:$Q$70,2,0),"")</f>
        <v>КОРЮКИН Кирилл</v>
      </c>
      <c r="D45" s="236" t="str">
        <f>IFERROR(VLOOKUP(B45,'пр.взв'!$D$6:$Q$70,5,0),"")</f>
        <v>МС</v>
      </c>
      <c r="E45" s="236" t="str">
        <f>IFERROR(VLOOKUP(B45,'пр.взв'!$D$6:$Q$70,6,0),"")</f>
        <v>УФО</v>
      </c>
      <c r="F45" s="236" t="str">
        <f>IFERROR(VLOOKUP(B45,'пр.взв'!$D$6:$Q$70,8,0),"")</f>
        <v>Свердловская</v>
      </c>
      <c r="G45" s="236"/>
      <c r="H45" s="232"/>
      <c r="I45" s="246"/>
      <c r="J45" s="236"/>
      <c r="L45" s="215"/>
      <c r="M45" s="232">
        <f>'пр.хода'!AA26</f>
        <v>22</v>
      </c>
      <c r="N45" s="233" t="str">
        <f>IFERROR(VLOOKUP(M45,'пр.взв'!$D$6:$Q$70,2,0),"")</f>
        <v>АСХАБОВ Сулиман</v>
      </c>
      <c r="O45" s="236" t="str">
        <f>IFERROR(VLOOKUP(M45,'пр.взв'!$D$6:$Q$70,5,0),"")</f>
        <v>МС</v>
      </c>
      <c r="P45" s="236" t="str">
        <f>IFERROR(VLOOKUP(M45,'пр.взв'!$D$6:$Q$70,6,0),"")</f>
        <v>ПФО</v>
      </c>
      <c r="Q45" s="236" t="str">
        <f>IFERROR(VLOOKUP(M45,'пр.взв'!$D$6:$Q$70,8,0),"")</f>
        <v>Пермский</v>
      </c>
      <c r="R45" s="234"/>
      <c r="S45" s="234"/>
      <c r="T45" s="235"/>
      <c r="U45" s="235"/>
    </row>
    <row r="46" ht="12.75" customHeight="1">
      <c r="A46" s="217">
        <v>4.0</v>
      </c>
      <c r="B46" s="218">
        <f>'пр.хода'!E30</f>
        <v>13</v>
      </c>
      <c r="C46" s="226" t="str">
        <f>IFERROR(VLOOKUP(B46,'пр.взв'!$D$6:$Q$70,2,0),"")</f>
        <v>КУШХОВ Джамбулат</v>
      </c>
      <c r="D46" s="227" t="str">
        <f>IFERROR(VLOOKUP(B46,'пр.взв'!$D$6:$Q$70,5,0),"")</f>
        <v>МС</v>
      </c>
      <c r="E46" s="227" t="str">
        <f>IFERROR(VLOOKUP(B46,'пр.взв'!$D$6:$Q$70,6,0),"")</f>
        <v>СПБ</v>
      </c>
      <c r="F46" s="227" t="str">
        <f>IFERROR(VLOOKUP(B46,'пр.взв'!$D$6:$Q$70,8,0),"")</f>
        <v>Санкт-Петербург</v>
      </c>
      <c r="G46" s="227"/>
      <c r="H46" s="218"/>
      <c r="I46" s="247"/>
      <c r="J46" s="227"/>
      <c r="L46" s="225">
        <v>12.0</v>
      </c>
      <c r="M46" s="218">
        <f>'пр.хода'!AA30</f>
        <v>14</v>
      </c>
      <c r="N46" s="226" t="str">
        <f>IFERROR(VLOOKUP(M46,'пр.взв'!$D$6:$Q$70,2,0),"")</f>
        <v>СОНИКОВ Дмитрий</v>
      </c>
      <c r="O46" s="227" t="str">
        <f>IFERROR(VLOOKUP(M46,'пр.взв'!$D$6:$Q$70,5,0),"")</f>
        <v>МС</v>
      </c>
      <c r="P46" s="227" t="str">
        <f>IFERROR(VLOOKUP(M46,'пр.взв'!$D$6:$Q$70,6,0),"")</f>
        <v>ЦФО</v>
      </c>
      <c r="Q46" s="227" t="str">
        <f>IFERROR(VLOOKUP(M46,'пр.взв'!$D$6:$Q$70,8,0),"")</f>
        <v>Рязанская</v>
      </c>
      <c r="R46" s="228"/>
      <c r="S46" s="229"/>
      <c r="T46" s="230"/>
      <c r="U46" s="231"/>
    </row>
    <row r="47" ht="12.75" customHeight="1">
      <c r="A47" s="118"/>
      <c r="B47" s="232">
        <f>'пр.хода'!E34</f>
        <v>29</v>
      </c>
      <c r="C47" s="233" t="str">
        <f>IFERROR(VLOOKUP(B47,'пр.взв'!$D$6:$Q$70,2,0),"")</f>
        <v>ЮДИН Максим</v>
      </c>
      <c r="D47" s="236" t="str">
        <f>IFERROR(VLOOKUP(B47,'пр.взв'!$D$6:$Q$70,5,0),"")</f>
        <v>МСМК</v>
      </c>
      <c r="E47" s="236" t="str">
        <f>IFERROR(VLOOKUP(B47,'пр.взв'!$D$6:$Q$70,6,0),"")</f>
        <v>ЦФО</v>
      </c>
      <c r="F47" s="236" t="str">
        <f>IFERROR(VLOOKUP(B47,'пр.взв'!$D$6:$Q$70,8,0),"")</f>
        <v>Рязанская</v>
      </c>
      <c r="G47" s="236"/>
      <c r="H47" s="232"/>
      <c r="I47" s="246"/>
      <c r="J47" s="236"/>
      <c r="L47" s="215"/>
      <c r="M47" s="232">
        <f>'пр.хода'!AA34</f>
        <v>30</v>
      </c>
      <c r="N47" s="233" t="str">
        <f>IFERROR(VLOOKUP(M47,'пр.взв'!$D$6:$Q$70,2,0),"")</f>
        <v>АРОВ Мурат</v>
      </c>
      <c r="O47" s="236" t="str">
        <f>IFERROR(VLOOKUP(M47,'пр.взв'!$D$6:$Q$70,5,0),"")</f>
        <v>МС</v>
      </c>
      <c r="P47" s="236" t="str">
        <f>IFERROR(VLOOKUP(M47,'пр.взв'!$D$6:$Q$70,6,0),"")</f>
        <v>СКФО</v>
      </c>
      <c r="Q47" s="236" t="str">
        <f>IFERROR(VLOOKUP(M47,'пр.взв'!$D$6:$Q$70,8,0),"")</f>
        <v>КЧР</v>
      </c>
      <c r="R47" s="234"/>
      <c r="S47" s="234"/>
      <c r="T47" s="235"/>
      <c r="U47" s="235"/>
    </row>
    <row r="48" ht="12.75" customHeight="1">
      <c r="A48" s="240">
        <v>5.0</v>
      </c>
      <c r="B48" s="218" t="str">
        <f>'пр.хода'!E39</f>
        <v/>
      </c>
      <c r="C48" s="226" t="str">
        <f>IFERROR(VLOOKUP(B48,'пр.взв'!$D$6:$Q$70,2,0),"")</f>
        <v/>
      </c>
      <c r="D48" s="227" t="str">
        <f>IFERROR(VLOOKUP(B48,'пр.взв'!$D$6:$Q$70,5,0),"")</f>
        <v/>
      </c>
      <c r="E48" s="227" t="str">
        <f>IFERROR(VLOOKUP(B48,'пр.взв'!$D$6:$Q$70,6,0),"")</f>
        <v/>
      </c>
      <c r="F48" s="227" t="str">
        <f>IFERROR(VLOOKUP(B48,'пр.взв'!$D$6:$Q$70,8,0),"")</f>
        <v/>
      </c>
      <c r="G48" s="220"/>
      <c r="H48" s="218"/>
      <c r="I48" s="245"/>
      <c r="J48" s="220"/>
      <c r="L48" s="225">
        <v>13.0</v>
      </c>
      <c r="M48" s="218" t="str">
        <f>'пр.хода'!AA39</f>
        <v/>
      </c>
      <c r="N48" s="226" t="str">
        <f>IFERROR(VLOOKUP(M48,'пр.взв'!$D$6:$Q$70,2,0),"")</f>
        <v/>
      </c>
      <c r="O48" s="227" t="str">
        <f>IFERROR(VLOOKUP(M48,'пр.взв'!$D$6:$Q$70,5,0),"")</f>
        <v/>
      </c>
      <c r="P48" s="227" t="str">
        <f>IFERROR(VLOOKUP(M48,'пр.взв'!$D$6:$Q$70,6,0),"")</f>
        <v/>
      </c>
      <c r="Q48" s="227" t="str">
        <f>IFERROR(VLOOKUP(M48,'пр.взв'!$D$6:$Q$70,8,0),"")</f>
        <v/>
      </c>
      <c r="R48" s="221"/>
      <c r="S48" s="222"/>
      <c r="T48" s="223"/>
      <c r="U48" s="224"/>
    </row>
    <row r="49" ht="12.75" customHeight="1">
      <c r="A49" s="118"/>
      <c r="B49" s="232">
        <f>'пр.хода'!E43</f>
        <v>19</v>
      </c>
      <c r="C49" s="233" t="str">
        <f>IFERROR(VLOOKUP(B49,'пр.взв'!$D$6:$Q$70,2,0),"")</f>
        <v>ГЕХАЕВ Асламбек</v>
      </c>
      <c r="D49" s="236" t="str">
        <f>IFERROR(VLOOKUP(B49,'пр.взв'!$D$6:$Q$70,5,0),"")</f>
        <v>МС</v>
      </c>
      <c r="E49" s="236" t="str">
        <f>IFERROR(VLOOKUP(B49,'пр.взв'!$D$6:$Q$70,6,0),"")</f>
        <v>СКФО</v>
      </c>
      <c r="F49" s="236" t="str">
        <f>IFERROR(VLOOKUP(B49,'пр.взв'!$D$6:$Q$70,8,0),"")</f>
        <v>Чеченская</v>
      </c>
      <c r="G49" s="236"/>
      <c r="H49" s="232"/>
      <c r="I49" s="246"/>
      <c r="J49" s="236"/>
      <c r="L49" s="215"/>
      <c r="M49" s="232">
        <f>'пр.хода'!AA43</f>
        <v>20</v>
      </c>
      <c r="N49" s="233" t="str">
        <f>IFERROR(VLOOKUP(M49,'пр.взв'!$D$6:$Q$70,2,0),"")</f>
        <v>ДЗЮБА Даниил</v>
      </c>
      <c r="O49" s="236" t="str">
        <f>IFERROR(VLOOKUP(M49,'пр.взв'!$D$6:$Q$70,5,0),"")</f>
        <v>МС</v>
      </c>
      <c r="P49" s="236" t="str">
        <f>IFERROR(VLOOKUP(M49,'пр.взв'!$D$6:$Q$70,6,0),"")</f>
        <v>ПФО</v>
      </c>
      <c r="Q49" s="236" t="str">
        <f>IFERROR(VLOOKUP(M49,'пр.взв'!$D$6:$Q$70,8,0),"")</f>
        <v>Пермский</v>
      </c>
      <c r="R49" s="234"/>
      <c r="S49" s="234"/>
      <c r="T49" s="235"/>
      <c r="U49" s="235"/>
    </row>
    <row r="50" ht="12.75" customHeight="1">
      <c r="A50" s="217">
        <v>6.0</v>
      </c>
      <c r="B50" s="218">
        <f>'пр.хода'!E47</f>
        <v>11</v>
      </c>
      <c r="C50" s="226" t="str">
        <f>IFERROR(VLOOKUP(B50,'пр.взв'!$D$6:$Q$70,2,0),"")</f>
        <v>ЛЕБЕДЕВ Антон</v>
      </c>
      <c r="D50" s="227" t="str">
        <f>IFERROR(VLOOKUP(B50,'пр.взв'!$D$6:$Q$70,5,0),"")</f>
        <v>МС</v>
      </c>
      <c r="E50" s="227" t="str">
        <f>IFERROR(VLOOKUP(B50,'пр.взв'!$D$6:$Q$70,6,0),"")</f>
        <v>МОС</v>
      </c>
      <c r="F50" s="227" t="str">
        <f>IFERROR(VLOOKUP(B50,'пр.взв'!$D$6:$Q$70,8,0),"")</f>
        <v>Москва</v>
      </c>
      <c r="G50" s="227"/>
      <c r="H50" s="218"/>
      <c r="I50" s="247"/>
      <c r="J50" s="227"/>
      <c r="L50" s="225">
        <v>14.0</v>
      </c>
      <c r="M50" s="218">
        <f>'пр.хода'!AA47</f>
        <v>12</v>
      </c>
      <c r="N50" s="226" t="str">
        <f>IFERROR(VLOOKUP(M50,'пр.взв'!$D$6:$Q$70,2,0),"")</f>
        <v>ДУЙСЕНОВ Тимур</v>
      </c>
      <c r="O50" s="227" t="str">
        <f>IFERROR(VLOOKUP(M50,'пр.взв'!$D$6:$Q$70,5,0),"")</f>
        <v>МС</v>
      </c>
      <c r="P50" s="227" t="str">
        <f>IFERROR(VLOOKUP(M50,'пр.взв'!$D$6:$Q$70,6,0),"")</f>
        <v>ЮФО</v>
      </c>
      <c r="Q50" s="227" t="str">
        <f>IFERROR(VLOOKUP(M50,'пр.взв'!$D$6:$Q$70,8,0),"")</f>
        <v>Краснодарский</v>
      </c>
      <c r="R50" s="237"/>
      <c r="S50" s="238"/>
      <c r="T50" s="239"/>
      <c r="U50" s="227"/>
    </row>
    <row r="51" ht="13.5" customHeight="1">
      <c r="A51" s="98"/>
      <c r="B51" s="232">
        <f>'пр.хода'!E51</f>
        <v>27</v>
      </c>
      <c r="C51" s="233" t="str">
        <f>IFERROR(VLOOKUP(B51,'пр.взв'!$D$6:$Q$70,2,0),"")</f>
        <v>СОМОВ Илья</v>
      </c>
      <c r="D51" s="236" t="str">
        <f>IFERROR(VLOOKUP(B51,'пр.взв'!$D$6:$Q$70,5,0),"")</f>
        <v>МС</v>
      </c>
      <c r="E51" s="236" t="str">
        <f>IFERROR(VLOOKUP(B51,'пр.взв'!$D$6:$Q$70,6,0),"")</f>
        <v>ПФО</v>
      </c>
      <c r="F51" s="236" t="str">
        <f>IFERROR(VLOOKUP(B51,'пр.взв'!$D$6:$Q$70,8,0),"")</f>
        <v>Пензенская</v>
      </c>
      <c r="G51" s="236"/>
      <c r="H51" s="232"/>
      <c r="I51" s="246"/>
      <c r="J51" s="236"/>
      <c r="L51" s="215"/>
      <c r="M51" s="232">
        <f>'пр.хода'!AA51</f>
        <v>28</v>
      </c>
      <c r="N51" s="233" t="str">
        <f>IFERROR(VLOOKUP(M51,'пр.взв'!$D$6:$Q$70,2,0),"")</f>
        <v>СЕДРАКЯН Сипан</v>
      </c>
      <c r="O51" s="236" t="str">
        <f>IFERROR(VLOOKUP(M51,'пр.взв'!$D$6:$Q$70,5,0),"")</f>
        <v>МС</v>
      </c>
      <c r="P51" s="236" t="str">
        <f>IFERROR(VLOOKUP(M51,'пр.взв'!$D$6:$Q$70,6,0),"")</f>
        <v>ЦФО</v>
      </c>
      <c r="Q51" s="236" t="str">
        <f>IFERROR(VLOOKUP(M51,'пр.взв'!$D$6:$Q$70,8,0),"")</f>
        <v>Рязанская</v>
      </c>
      <c r="R51" s="234"/>
      <c r="S51" s="234"/>
      <c r="T51" s="235"/>
      <c r="U51" s="235"/>
    </row>
    <row r="52" ht="12.75" customHeight="1">
      <c r="A52" s="217">
        <v>7.0</v>
      </c>
      <c r="B52" s="218" t="str">
        <f>'пр.хода'!E55</f>
        <v/>
      </c>
      <c r="C52" s="226" t="str">
        <f>IFERROR(VLOOKUP(B52,'пр.взв'!$D$6:$Q$70,2,0),"")</f>
        <v/>
      </c>
      <c r="D52" s="227" t="str">
        <f>IFERROR(VLOOKUP(B52,'пр.взв'!$D$6:$Q$70,5,0),"")</f>
        <v/>
      </c>
      <c r="E52" s="227" t="str">
        <f>IFERROR(VLOOKUP(B52,'пр.взв'!$D$6:$Q$70,6,0),"")</f>
        <v/>
      </c>
      <c r="F52" s="227" t="str">
        <f>IFERROR(VLOOKUP(B52,'пр.взв'!$D$6:$Q$70,8,0),"")</f>
        <v/>
      </c>
      <c r="G52" s="220"/>
      <c r="H52" s="218"/>
      <c r="I52" s="245"/>
      <c r="J52" s="220"/>
      <c r="L52" s="225">
        <v>15.0</v>
      </c>
      <c r="M52" s="218" t="str">
        <f>'пр.хода'!AA55</f>
        <v/>
      </c>
      <c r="N52" s="226" t="str">
        <f>IFERROR(VLOOKUP(M52,'пр.взв'!$D$6:$Q$70,2,0),"")</f>
        <v/>
      </c>
      <c r="O52" s="227" t="str">
        <f>IFERROR(VLOOKUP(M52,'пр.взв'!$D$6:$Q$70,5,0),"")</f>
        <v/>
      </c>
      <c r="P52" s="227" t="str">
        <f>IFERROR(VLOOKUP(M52,'пр.взв'!$D$6:$Q$70,6,0),"")</f>
        <v/>
      </c>
      <c r="Q52" s="227" t="str">
        <f>IFERROR(VLOOKUP(M52,'пр.взв'!$D$6:$Q$70,8,0),"")</f>
        <v/>
      </c>
      <c r="R52" s="221"/>
      <c r="S52" s="222"/>
      <c r="T52" s="223"/>
      <c r="U52" s="224"/>
    </row>
    <row r="53" ht="12.75" customHeight="1">
      <c r="A53" s="118"/>
      <c r="B53" s="232">
        <f>'пр.хода'!E59</f>
        <v>23</v>
      </c>
      <c r="C53" s="233" t="str">
        <f>IFERROR(VLOOKUP(B53,'пр.взв'!$D$6:$Q$70,2,0),"")</f>
        <v>НАДЮКОВ Бислан</v>
      </c>
      <c r="D53" s="236" t="str">
        <f>IFERROR(VLOOKUP(B53,'пр.взв'!$D$6:$Q$70,5,0),"")</f>
        <v>МСМК</v>
      </c>
      <c r="E53" s="236" t="str">
        <f>IFERROR(VLOOKUP(B53,'пр.взв'!$D$6:$Q$70,6,0),"")</f>
        <v>ЮФО</v>
      </c>
      <c r="F53" s="236" t="str">
        <f>IFERROR(VLOOKUP(B53,'пр.взв'!$D$6:$Q$70,8,0),"")</f>
        <v>Краснодарский</v>
      </c>
      <c r="G53" s="236"/>
      <c r="H53" s="232"/>
      <c r="I53" s="246"/>
      <c r="J53" s="236"/>
      <c r="L53" s="215"/>
      <c r="M53" s="232">
        <f>'пр.хода'!AA59</f>
        <v>24</v>
      </c>
      <c r="N53" s="233" t="str">
        <f>IFERROR(VLOOKUP(M53,'пр.взв'!$D$6:$Q$70,2,0),"")</f>
        <v>АМИРБЕГОВ Салман</v>
      </c>
      <c r="O53" s="236" t="str">
        <f>IFERROR(VLOOKUP(M53,'пр.взв'!$D$6:$Q$70,5,0),"")</f>
        <v>МС</v>
      </c>
      <c r="P53" s="236" t="str">
        <f>IFERROR(VLOOKUP(M53,'пр.взв'!$D$6:$Q$70,6,0),"")</f>
        <v>СКФО</v>
      </c>
      <c r="Q53" s="236" t="str">
        <f>IFERROR(VLOOKUP(M53,'пр.взв'!$D$6:$Q$70,8,0),"")</f>
        <v>Р.Дагестан</v>
      </c>
      <c r="R53" s="234"/>
      <c r="S53" s="234"/>
      <c r="T53" s="235"/>
      <c r="U53" s="235"/>
    </row>
    <row r="54" ht="12.75" customHeight="1">
      <c r="A54" s="217">
        <v>8.0</v>
      </c>
      <c r="B54" s="218">
        <f>'пр.хода'!E63</f>
        <v>15</v>
      </c>
      <c r="C54" s="226" t="str">
        <f>IFERROR(VLOOKUP(B54,'пр.взв'!$D$6:$Q$70,2,0),"")</f>
        <v>ЭЙВАЗОВ Вусаль</v>
      </c>
      <c r="D54" s="227" t="str">
        <f>IFERROR(VLOOKUP(B54,'пр.взв'!$D$6:$Q$70,5,0),"")</f>
        <v>КМС</v>
      </c>
      <c r="E54" s="227" t="str">
        <f>IFERROR(VLOOKUP(B54,'пр.взв'!$D$6:$Q$70,6,0),"")</f>
        <v>УФО</v>
      </c>
      <c r="F54" s="227" t="str">
        <f>IFERROR(VLOOKUP(B54,'пр.взв'!$D$6:$Q$70,8,0),"")</f>
        <v>ХМАО-Югра </v>
      </c>
      <c r="G54" s="220"/>
      <c r="H54" s="218"/>
      <c r="I54" s="245"/>
      <c r="J54" s="220"/>
      <c r="L54" s="225">
        <v>16.0</v>
      </c>
      <c r="M54" s="218">
        <f>'пр.хода'!AA63</f>
        <v>16</v>
      </c>
      <c r="N54" s="226" t="str">
        <f>IFERROR(VLOOKUP(M54,'пр.взв'!$D$6:$Q$70,2,0),"")</f>
        <v>КУРЖЕВ Уали</v>
      </c>
      <c r="O54" s="227" t="str">
        <f>IFERROR(VLOOKUP(M54,'пр.взв'!$D$6:$Q$70,5,0),"")</f>
        <v>ЗМС</v>
      </c>
      <c r="P54" s="227" t="str">
        <f>IFERROR(VLOOKUP(M54,'пр.взв'!$D$6:$Q$70,6,0),"")</f>
        <v>УФО</v>
      </c>
      <c r="Q54" s="227" t="str">
        <f>IFERROR(VLOOKUP(M54,'пр.взв'!$D$6:$Q$70,8,0),"")</f>
        <v>Свердловская</v>
      </c>
      <c r="R54" s="228"/>
      <c r="S54" s="229"/>
      <c r="T54" s="230"/>
      <c r="U54" s="231"/>
    </row>
    <row r="55" ht="12.75" customHeight="1">
      <c r="A55" s="118"/>
      <c r="B55" s="232">
        <f>'пр.хода'!E67</f>
        <v>31</v>
      </c>
      <c r="C55" s="233" t="str">
        <f>IFERROR(VLOOKUP(B55,'пр.взв'!$D$6:$Q$70,2,0),"")</f>
        <v>САРАЙКИН Александр</v>
      </c>
      <c r="D55" s="236" t="str">
        <f>IFERROR(VLOOKUP(B55,'пр.взв'!$D$6:$Q$70,5,0),"")</f>
        <v>МСМК</v>
      </c>
      <c r="E55" s="236" t="str">
        <f>IFERROR(VLOOKUP(B55,'пр.взв'!$D$6:$Q$70,6,0),"")</f>
        <v>ЦФО</v>
      </c>
      <c r="F55" s="236" t="str">
        <f>IFERROR(VLOOKUP(B55,'пр.взв'!$D$6:$Q$70,8,0),"")</f>
        <v>Рязанская</v>
      </c>
      <c r="G55" s="236"/>
      <c r="H55" s="232"/>
      <c r="I55" s="246"/>
      <c r="J55" s="236"/>
      <c r="L55" s="215"/>
      <c r="M55" s="232">
        <f>'пр.хода'!AA67</f>
        <v>32</v>
      </c>
      <c r="N55" s="233" t="str">
        <f>IFERROR(VLOOKUP(M55,'пр.взв'!$D$6:$Q$70,2,0),"")</f>
        <v>ЗАТЫЛКИН Илья</v>
      </c>
      <c r="O55" s="236" t="str">
        <f>IFERROR(VLOOKUP(M55,'пр.взв'!$D$6:$Q$70,5,0),"")</f>
        <v>МСМК</v>
      </c>
      <c r="P55" s="236" t="str">
        <f>IFERROR(VLOOKUP(M55,'пр.взв'!$D$6:$Q$70,6,0),"")</f>
        <v>ПФО</v>
      </c>
      <c r="Q55" s="236" t="str">
        <f>IFERROR(VLOOKUP(M55,'пр.взв'!$D$6:$Q$70,8,0),"")</f>
        <v>Пензенская</v>
      </c>
      <c r="R55" s="234"/>
      <c r="S55" s="234"/>
      <c r="T55" s="235"/>
      <c r="U55" s="235"/>
    </row>
    <row r="56" ht="12.0" customHeight="1">
      <c r="B56" s="203" t="s">
        <v>322</v>
      </c>
      <c r="C56" s="204" t="s">
        <v>323</v>
      </c>
      <c r="D56" s="205"/>
      <c r="E56" s="205"/>
      <c r="F56" s="205" t="s">
        <v>335</v>
      </c>
      <c r="G56" s="203" t="str">
        <f>'пр.взв'!$D$4</f>
        <v/>
      </c>
      <c r="H56" s="204"/>
      <c r="I56" s="204"/>
      <c r="J56" s="204"/>
      <c r="L56" s="204"/>
      <c r="M56" s="203" t="s">
        <v>325</v>
      </c>
      <c r="N56" s="204" t="s">
        <v>323</v>
      </c>
      <c r="O56" s="205"/>
      <c r="P56" s="205"/>
      <c r="Q56" s="205" t="s">
        <v>335</v>
      </c>
      <c r="R56" s="203" t="str">
        <f>'пр.взв'!$D$4</f>
        <v/>
      </c>
      <c r="S56" s="204"/>
      <c r="T56" s="204"/>
      <c r="U56" s="204"/>
    </row>
    <row r="57" ht="12.75" customHeight="1">
      <c r="A57" s="206" t="s">
        <v>326</v>
      </c>
      <c r="B57" s="207" t="s">
        <v>9</v>
      </c>
      <c r="C57" s="208" t="s">
        <v>10</v>
      </c>
      <c r="D57" s="209" t="s">
        <v>327</v>
      </c>
      <c r="E57" s="210" t="s">
        <v>328</v>
      </c>
      <c r="F57" s="211"/>
      <c r="G57" s="208" t="s">
        <v>329</v>
      </c>
      <c r="H57" s="212" t="s">
        <v>330</v>
      </c>
      <c r="I57" s="209" t="s">
        <v>334</v>
      </c>
      <c r="J57" s="213" t="s">
        <v>332</v>
      </c>
      <c r="L57" s="206" t="s">
        <v>326</v>
      </c>
      <c r="M57" s="207" t="s">
        <v>9</v>
      </c>
      <c r="N57" s="208" t="s">
        <v>10</v>
      </c>
      <c r="O57" s="209" t="s">
        <v>327</v>
      </c>
      <c r="P57" s="210" t="s">
        <v>328</v>
      </c>
      <c r="Q57" s="211"/>
      <c r="R57" s="208" t="s">
        <v>329</v>
      </c>
      <c r="S57" s="212" t="s">
        <v>330</v>
      </c>
      <c r="T57" s="209" t="s">
        <v>334</v>
      </c>
      <c r="U57" s="213" t="s">
        <v>332</v>
      </c>
    </row>
    <row r="58" ht="13.5" customHeight="1">
      <c r="A58" s="214"/>
      <c r="B58" s="105"/>
      <c r="C58" s="215"/>
      <c r="D58" s="215"/>
      <c r="E58" s="118"/>
      <c r="F58" s="125"/>
      <c r="G58" s="215"/>
      <c r="H58" s="215"/>
      <c r="I58" s="215"/>
      <c r="J58" s="216"/>
      <c r="L58" s="214"/>
      <c r="M58" s="105"/>
      <c r="N58" s="215"/>
      <c r="O58" s="215"/>
      <c r="P58" s="118"/>
      <c r="Q58" s="125"/>
      <c r="R58" s="215"/>
      <c r="S58" s="215"/>
      <c r="T58" s="215"/>
      <c r="U58" s="216"/>
    </row>
    <row r="59" ht="12.0" customHeight="1">
      <c r="A59" s="217">
        <v>1.0</v>
      </c>
      <c r="B59" s="248" t="str">
        <f>'пр.хода'!G8</f>
        <v/>
      </c>
      <c r="C59" s="226" t="str">
        <f>IFERROR(VLOOKUP(B59,'пр.взв'!$D$6:$Q$70,2,0),"")</f>
        <v/>
      </c>
      <c r="D59" s="227" t="str">
        <f>IFERROR(VLOOKUP(B59,'пр.взв'!$D$6:$Q$70,5,0),"")</f>
        <v/>
      </c>
      <c r="E59" s="227" t="str">
        <f>IFERROR(VLOOKUP(B59,'пр.взв'!$D$6:$Q$70,6,0),"")</f>
        <v/>
      </c>
      <c r="F59" s="227" t="str">
        <f>IFERROR(VLOOKUP(B59,'пр.взв'!$D$6:$Q$70,8,0),"")</f>
        <v/>
      </c>
      <c r="G59" s="221"/>
      <c r="H59" s="222"/>
      <c r="I59" s="223"/>
      <c r="J59" s="224"/>
      <c r="L59" s="225">
        <v>5.0</v>
      </c>
      <c r="M59" s="248" t="str">
        <f>'пр.хода'!Y8</f>
        <v/>
      </c>
      <c r="N59" s="226" t="str">
        <f>IFERROR(VLOOKUP(M59,'пр.взв'!$D$6:$Q$70,2,0),"")</f>
        <v/>
      </c>
      <c r="O59" s="227" t="str">
        <f>IFERROR(VLOOKUP(M59,'пр.взв'!$D$6:$Q$70,5,0),"")</f>
        <v/>
      </c>
      <c r="P59" s="227" t="str">
        <f>IFERROR(VLOOKUP(M59,'пр.взв'!$D$6:$Q$70,6,0),"")</f>
        <v/>
      </c>
      <c r="Q59" s="227" t="str">
        <f>IFERROR(VLOOKUP(M59,'пр.взв'!$D$6:$Q$70,8,0),"")</f>
        <v/>
      </c>
      <c r="R59" s="221"/>
      <c r="S59" s="222"/>
      <c r="T59" s="223"/>
      <c r="U59" s="224"/>
    </row>
    <row r="60" ht="12.0" customHeight="1">
      <c r="A60" s="118"/>
      <c r="B60" s="249" t="str">
        <f>'пр.хода'!G16</f>
        <v/>
      </c>
      <c r="C60" s="233" t="str">
        <f>IFERROR(VLOOKUP(B60,'пр.взв'!$D$6:$Q$70,2,0),"")</f>
        <v/>
      </c>
      <c r="D60" s="236" t="str">
        <f>IFERROR(VLOOKUP(B60,'пр.взв'!$D$6:$Q$70,5,0),"")</f>
        <v/>
      </c>
      <c r="E60" s="236" t="str">
        <f>IFERROR(VLOOKUP(B60,'пр.взв'!$D$6:$Q$70,6,0),"")</f>
        <v/>
      </c>
      <c r="F60" s="236" t="str">
        <f>IFERROR(VLOOKUP(B60,'пр.взв'!$D$6:$Q$70,8,0),"")</f>
        <v/>
      </c>
      <c r="G60" s="234"/>
      <c r="H60" s="234"/>
      <c r="I60" s="235"/>
      <c r="J60" s="235"/>
      <c r="L60" s="215"/>
      <c r="M60" s="249" t="str">
        <f>'пр.хода'!Y16</f>
        <v/>
      </c>
      <c r="N60" s="233" t="str">
        <f>IFERROR(VLOOKUP(M60,'пр.взв'!$D$6:$Q$70,2,0),"")</f>
        <v/>
      </c>
      <c r="O60" s="236" t="str">
        <f>IFERROR(VLOOKUP(M60,'пр.взв'!$D$6:$Q$70,5,0),"")</f>
        <v/>
      </c>
      <c r="P60" s="236" t="str">
        <f>IFERROR(VLOOKUP(M60,'пр.взв'!$D$6:$Q$70,6,0),"")</f>
        <v/>
      </c>
      <c r="Q60" s="236" t="str">
        <f>IFERROR(VLOOKUP(M60,'пр.взв'!$D$6:$Q$70,8,0),"")</f>
        <v/>
      </c>
      <c r="R60" s="234"/>
      <c r="S60" s="234"/>
      <c r="T60" s="235"/>
      <c r="U60" s="235"/>
    </row>
    <row r="61" ht="12.75" customHeight="1">
      <c r="A61" s="217">
        <v>2.0</v>
      </c>
      <c r="B61" s="248" t="str">
        <f>'пр.хода'!G24</f>
        <v/>
      </c>
      <c r="C61" s="226" t="str">
        <f>IFERROR(VLOOKUP(B61,'пр.взв'!$D$6:$Q$70,2,0),"")</f>
        <v/>
      </c>
      <c r="D61" s="227" t="str">
        <f>IFERROR(VLOOKUP(B61,'пр.взв'!$D$6:$Q$70,5,0),"")</f>
        <v/>
      </c>
      <c r="E61" s="227" t="str">
        <f>IFERROR(VLOOKUP(B61,'пр.взв'!$D$6:$Q$70,6,0),"")</f>
        <v/>
      </c>
      <c r="F61" s="227" t="str">
        <f>IFERROR(VLOOKUP(B61,'пр.взв'!$D$6:$Q$70,8,0),"")</f>
        <v/>
      </c>
      <c r="G61" s="237"/>
      <c r="H61" s="238"/>
      <c r="I61" s="239"/>
      <c r="J61" s="227"/>
      <c r="L61" s="225">
        <v>6.0</v>
      </c>
      <c r="M61" s="248" t="str">
        <f>'пр.хода'!Y24</f>
        <v/>
      </c>
      <c r="N61" s="226" t="str">
        <f>IFERROR(VLOOKUP(M61,'пр.взв'!$D$6:$Q$70,2,0),"")</f>
        <v/>
      </c>
      <c r="O61" s="227" t="str">
        <f>IFERROR(VLOOKUP(M61,'пр.взв'!$D$6:$Q$70,5,0),"")</f>
        <v/>
      </c>
      <c r="P61" s="227" t="str">
        <f>IFERROR(VLOOKUP(M61,'пр.взв'!$D$6:$Q$70,6,0),"")</f>
        <v/>
      </c>
      <c r="Q61" s="227" t="str">
        <f>IFERROR(VLOOKUP(M61,'пр.взв'!$D$6:$Q$70,8,0),"")</f>
        <v/>
      </c>
      <c r="R61" s="237"/>
      <c r="S61" s="238"/>
      <c r="T61" s="239"/>
      <c r="U61" s="227"/>
    </row>
    <row r="62" ht="12.75" customHeight="1">
      <c r="A62" s="118"/>
      <c r="B62" s="249" t="str">
        <f>'пр.хода'!G32</f>
        <v/>
      </c>
      <c r="C62" s="233" t="str">
        <f>IFERROR(VLOOKUP(B62,'пр.взв'!$D$6:$Q$70,2,0),"")</f>
        <v/>
      </c>
      <c r="D62" s="236" t="str">
        <f>IFERROR(VLOOKUP(B62,'пр.взв'!$D$6:$Q$70,5,0),"")</f>
        <v/>
      </c>
      <c r="E62" s="236" t="str">
        <f>IFERROR(VLOOKUP(B62,'пр.взв'!$D$6:$Q$70,6,0),"")</f>
        <v/>
      </c>
      <c r="F62" s="236" t="str">
        <f>IFERROR(VLOOKUP(B62,'пр.взв'!$D$6:$Q$70,8,0),"")</f>
        <v/>
      </c>
      <c r="G62" s="234"/>
      <c r="H62" s="234"/>
      <c r="I62" s="235"/>
      <c r="J62" s="235"/>
      <c r="L62" s="215"/>
      <c r="M62" s="249" t="str">
        <f>'пр.хода'!Y32</f>
        <v/>
      </c>
      <c r="N62" s="233" t="str">
        <f>IFERROR(VLOOKUP(M62,'пр.взв'!$D$6:$Q$70,2,0),"")</f>
        <v/>
      </c>
      <c r="O62" s="236" t="str">
        <f>IFERROR(VLOOKUP(M62,'пр.взв'!$D$6:$Q$70,5,0),"")</f>
        <v/>
      </c>
      <c r="P62" s="236" t="str">
        <f>IFERROR(VLOOKUP(M62,'пр.взв'!$D$6:$Q$70,6,0),"")</f>
        <v/>
      </c>
      <c r="Q62" s="236" t="str">
        <f>IFERROR(VLOOKUP(M62,'пр.взв'!$D$6:$Q$70,8,0),"")</f>
        <v/>
      </c>
      <c r="R62" s="234"/>
      <c r="S62" s="234"/>
      <c r="T62" s="235"/>
      <c r="U62" s="235"/>
    </row>
    <row r="63" ht="12.75" customHeight="1">
      <c r="A63" s="217">
        <v>3.0</v>
      </c>
      <c r="B63" s="248" t="str">
        <f>'пр.хода'!G41</f>
        <v/>
      </c>
      <c r="C63" s="226" t="str">
        <f>IFERROR(VLOOKUP(B63,'пр.взв'!$D$6:$Q$70,2,0),"")</f>
        <v/>
      </c>
      <c r="D63" s="227" t="str">
        <f>IFERROR(VLOOKUP(B63,'пр.взв'!$D$6:$Q$70,5,0),"")</f>
        <v/>
      </c>
      <c r="E63" s="227" t="str">
        <f>IFERROR(VLOOKUP(B63,'пр.взв'!$D$6:$Q$70,6,0),"")</f>
        <v/>
      </c>
      <c r="F63" s="227" t="str">
        <f>IFERROR(VLOOKUP(B63,'пр.взв'!$D$6:$Q$70,8,0),"")</f>
        <v/>
      </c>
      <c r="G63" s="221"/>
      <c r="H63" s="222"/>
      <c r="I63" s="223"/>
      <c r="J63" s="224"/>
      <c r="L63" s="225">
        <v>7.0</v>
      </c>
      <c r="M63" s="248" t="str">
        <f>'пр.хода'!Y41</f>
        <v/>
      </c>
      <c r="N63" s="226" t="str">
        <f>IFERROR(VLOOKUP(M63,'пр.взв'!$D$6:$Q$70,2,0),"")</f>
        <v/>
      </c>
      <c r="O63" s="227" t="str">
        <f>IFERROR(VLOOKUP(M63,'пр.взв'!$D$6:$Q$70,5,0),"")</f>
        <v/>
      </c>
      <c r="P63" s="227" t="str">
        <f>IFERROR(VLOOKUP(M63,'пр.взв'!$D$6:$Q$70,6,0),"")</f>
        <v/>
      </c>
      <c r="Q63" s="227" t="str">
        <f>IFERROR(VLOOKUP(M63,'пр.взв'!$D$6:$Q$70,8,0),"")</f>
        <v/>
      </c>
      <c r="R63" s="221"/>
      <c r="S63" s="222"/>
      <c r="T63" s="223"/>
      <c r="U63" s="224"/>
    </row>
    <row r="64" ht="12.75" customHeight="1">
      <c r="A64" s="118"/>
      <c r="B64" s="249" t="str">
        <f>'пр.хода'!G49</f>
        <v/>
      </c>
      <c r="C64" s="233" t="str">
        <f>IFERROR(VLOOKUP(B64,'пр.взв'!$D$6:$Q$70,2,0),"")</f>
        <v/>
      </c>
      <c r="D64" s="236" t="str">
        <f>IFERROR(VLOOKUP(B64,'пр.взв'!$D$6:$Q$70,5,0),"")</f>
        <v/>
      </c>
      <c r="E64" s="236" t="str">
        <f>IFERROR(VLOOKUP(B64,'пр.взв'!$D$6:$Q$70,6,0),"")</f>
        <v/>
      </c>
      <c r="F64" s="236" t="str">
        <f>IFERROR(VLOOKUP(B64,'пр.взв'!$D$6:$Q$70,8,0),"")</f>
        <v/>
      </c>
      <c r="G64" s="234"/>
      <c r="H64" s="234"/>
      <c r="I64" s="235"/>
      <c r="J64" s="235"/>
      <c r="L64" s="215"/>
      <c r="M64" s="249" t="str">
        <f>'пр.хода'!Y49</f>
        <v/>
      </c>
      <c r="N64" s="233" t="str">
        <f>IFERROR(VLOOKUP(M64,'пр.взв'!$D$6:$Q$70,2,0),"")</f>
        <v/>
      </c>
      <c r="O64" s="236" t="str">
        <f>IFERROR(VLOOKUP(M64,'пр.взв'!$D$6:$Q$70,5,0),"")</f>
        <v/>
      </c>
      <c r="P64" s="236" t="str">
        <f>IFERROR(VLOOKUP(M64,'пр.взв'!$D$6:$Q$70,6,0),"")</f>
        <v/>
      </c>
      <c r="Q64" s="236" t="str">
        <f>IFERROR(VLOOKUP(M64,'пр.взв'!$D$6:$Q$70,8,0),"")</f>
        <v/>
      </c>
      <c r="R64" s="234"/>
      <c r="S64" s="234"/>
      <c r="T64" s="235"/>
      <c r="U64" s="235"/>
    </row>
    <row r="65" ht="12.75" customHeight="1">
      <c r="A65" s="217">
        <v>4.0</v>
      </c>
      <c r="B65" s="248" t="str">
        <f>'пр.хода'!G57</f>
        <v/>
      </c>
      <c r="C65" s="226" t="str">
        <f>IFERROR(VLOOKUP(B65,'пр.взв'!$D$6:$Q$70,2,0),"")</f>
        <v/>
      </c>
      <c r="D65" s="227" t="str">
        <f>IFERROR(VLOOKUP(B65,'пр.взв'!$D$6:$Q$70,5,0),"")</f>
        <v/>
      </c>
      <c r="E65" s="227" t="str">
        <f>IFERROR(VLOOKUP(B65,'пр.взв'!$D$6:$Q$70,6,0),"")</f>
        <v/>
      </c>
      <c r="F65" s="227" t="str">
        <f>IFERROR(VLOOKUP(B65,'пр.взв'!$D$6:$Q$70,8,0),"")</f>
        <v/>
      </c>
      <c r="G65" s="237"/>
      <c r="H65" s="238"/>
      <c r="I65" s="239"/>
      <c r="J65" s="227"/>
      <c r="L65" s="225">
        <v>8.0</v>
      </c>
      <c r="M65" s="248" t="str">
        <f>'пр.хода'!Y57</f>
        <v/>
      </c>
      <c r="N65" s="226" t="str">
        <f>IFERROR(VLOOKUP(M65,'пр.взв'!$D$6:$Q$70,2,0),"")</f>
        <v/>
      </c>
      <c r="O65" s="227" t="str">
        <f>IFERROR(VLOOKUP(M65,'пр.взв'!$D$6:$Q$70,5,0),"")</f>
        <v/>
      </c>
      <c r="P65" s="227" t="str">
        <f>IFERROR(VLOOKUP(M65,'пр.взв'!$D$6:$Q$70,6,0),"")</f>
        <v/>
      </c>
      <c r="Q65" s="227" t="str">
        <f>IFERROR(VLOOKUP(M65,'пр.взв'!$D$6:$Q$70,8,0),"")</f>
        <v/>
      </c>
      <c r="R65" s="237"/>
      <c r="S65" s="238"/>
      <c r="T65" s="239"/>
      <c r="U65" s="227"/>
    </row>
    <row r="66" ht="12.75" customHeight="1">
      <c r="A66" s="118"/>
      <c r="B66" s="249" t="str">
        <f>'пр.хода'!G65</f>
        <v/>
      </c>
      <c r="C66" s="233" t="str">
        <f>IFERROR(VLOOKUP(B66,'пр.взв'!$D$6:$Q$70,2,0),"")</f>
        <v/>
      </c>
      <c r="D66" s="236" t="str">
        <f>IFERROR(VLOOKUP(B66,'пр.взв'!$D$6:$Q$70,5,0),"")</f>
        <v/>
      </c>
      <c r="E66" s="236" t="str">
        <f>IFERROR(VLOOKUP(B66,'пр.взв'!$D$6:$Q$70,6,0),"")</f>
        <v/>
      </c>
      <c r="F66" s="236" t="str">
        <f>IFERROR(VLOOKUP(B66,'пр.взв'!$D$6:$Q$70,8,0),"")</f>
        <v/>
      </c>
      <c r="G66" s="234"/>
      <c r="H66" s="234"/>
      <c r="I66" s="235"/>
      <c r="J66" s="235"/>
      <c r="L66" s="215"/>
      <c r="M66" s="249" t="str">
        <f>'пр.хода'!Y65</f>
        <v/>
      </c>
      <c r="N66" s="233" t="str">
        <f>IFERROR(VLOOKUP(M66,'пр.взв'!$D$6:$Q$70,2,0),"")</f>
        <v/>
      </c>
      <c r="O66" s="236" t="str">
        <f>IFERROR(VLOOKUP(M66,'пр.взв'!$D$6:$Q$70,5,0),"")</f>
        <v/>
      </c>
      <c r="P66" s="236" t="str">
        <f>IFERROR(VLOOKUP(M66,'пр.взв'!$D$6:$Q$70,6,0),"")</f>
        <v/>
      </c>
      <c r="Q66" s="236" t="str">
        <f>IFERROR(VLOOKUP(M66,'пр.взв'!$D$6:$Q$70,8,0),"")</f>
        <v/>
      </c>
      <c r="R66" s="234"/>
      <c r="S66" s="234"/>
      <c r="T66" s="235"/>
      <c r="U66" s="235"/>
    </row>
    <row r="67" ht="12.0" customHeight="1">
      <c r="B67" s="203" t="s">
        <v>322</v>
      </c>
      <c r="C67" s="204" t="s">
        <v>323</v>
      </c>
      <c r="D67" s="205"/>
      <c r="E67" s="205"/>
      <c r="F67" s="205" t="s">
        <v>336</v>
      </c>
      <c r="G67" s="203" t="str">
        <f>'пр.взв'!$D$4</f>
        <v/>
      </c>
      <c r="H67" s="204"/>
      <c r="I67" s="204"/>
      <c r="J67" s="204"/>
      <c r="L67" s="204"/>
      <c r="M67" s="203" t="s">
        <v>337</v>
      </c>
      <c r="N67" s="204" t="s">
        <v>323</v>
      </c>
      <c r="O67" s="205"/>
      <c r="P67" s="205"/>
      <c r="Q67" s="205" t="s">
        <v>336</v>
      </c>
      <c r="R67" s="203" t="str">
        <f>'пр.взв'!$D$4</f>
        <v/>
      </c>
      <c r="S67" s="204"/>
      <c r="T67" s="204"/>
      <c r="U67" s="204"/>
    </row>
    <row r="68" ht="12.75" customHeight="1">
      <c r="A68" s="206" t="s">
        <v>326</v>
      </c>
      <c r="B68" s="207" t="s">
        <v>9</v>
      </c>
      <c r="C68" s="208" t="s">
        <v>10</v>
      </c>
      <c r="D68" s="209" t="s">
        <v>327</v>
      </c>
      <c r="E68" s="210" t="s">
        <v>328</v>
      </c>
      <c r="F68" s="211"/>
      <c r="G68" s="208" t="s">
        <v>329</v>
      </c>
      <c r="H68" s="212" t="s">
        <v>330</v>
      </c>
      <c r="I68" s="209" t="s">
        <v>334</v>
      </c>
      <c r="J68" s="213" t="s">
        <v>332</v>
      </c>
      <c r="L68" s="206" t="s">
        <v>326</v>
      </c>
      <c r="M68" s="207" t="s">
        <v>9</v>
      </c>
      <c r="N68" s="208" t="s">
        <v>10</v>
      </c>
      <c r="O68" s="209" t="s">
        <v>327</v>
      </c>
      <c r="P68" s="210" t="s">
        <v>328</v>
      </c>
      <c r="Q68" s="211"/>
      <c r="R68" s="208" t="s">
        <v>329</v>
      </c>
      <c r="S68" s="212" t="s">
        <v>330</v>
      </c>
      <c r="T68" s="209" t="s">
        <v>334</v>
      </c>
      <c r="U68" s="213" t="s">
        <v>332</v>
      </c>
    </row>
    <row r="69" ht="13.5" customHeight="1">
      <c r="A69" s="214"/>
      <c r="B69" s="125"/>
      <c r="C69" s="215"/>
      <c r="D69" s="215"/>
      <c r="E69" s="118"/>
      <c r="F69" s="125"/>
      <c r="G69" s="215"/>
      <c r="H69" s="215"/>
      <c r="I69" s="215"/>
      <c r="J69" s="216"/>
      <c r="L69" s="214"/>
      <c r="M69" s="125"/>
      <c r="N69" s="215"/>
      <c r="O69" s="215"/>
      <c r="P69" s="118"/>
      <c r="Q69" s="125"/>
      <c r="R69" s="215"/>
      <c r="S69" s="215"/>
      <c r="T69" s="215"/>
      <c r="U69" s="216"/>
    </row>
    <row r="70" ht="12.0" customHeight="1">
      <c r="A70" s="217">
        <v>1.0</v>
      </c>
      <c r="B70" s="248" t="str">
        <f>'пр.хода'!I12</f>
        <v/>
      </c>
      <c r="C70" s="226" t="str">
        <f>IFERROR(VLOOKUP(B70,'пр.взв'!$D$6:$Q$70,2,0),"")</f>
        <v/>
      </c>
      <c r="D70" s="227" t="str">
        <f>IFERROR(VLOOKUP(B70,'пр.взв'!$D$6:$Q$70,5,0),"")</f>
        <v/>
      </c>
      <c r="E70" s="227" t="str">
        <f>IFERROR(VLOOKUP(B70,'пр.взв'!$D$6:$Q$70,6,0),"")</f>
        <v/>
      </c>
      <c r="F70" s="227" t="str">
        <f>IFERROR(VLOOKUP(B70,'пр.взв'!$D$6:$Q$70,8,0),"")</f>
        <v/>
      </c>
      <c r="G70" s="237"/>
      <c r="H70" s="238"/>
      <c r="I70" s="239"/>
      <c r="J70" s="250"/>
      <c r="L70" s="225">
        <v>3.0</v>
      </c>
      <c r="M70" s="248" t="str">
        <f>'пр.хода'!W12</f>
        <v/>
      </c>
      <c r="N70" s="226" t="str">
        <f>IFERROR(VLOOKUP(M70,'пр.взв'!$D$6:$Q$70,2,0),"")</f>
        <v/>
      </c>
      <c r="O70" s="227" t="str">
        <f>IFERROR(VLOOKUP(M70,'пр.взв'!$D$6:$Q$70,5,0),"")</f>
        <v/>
      </c>
      <c r="P70" s="227" t="str">
        <f>IFERROR(VLOOKUP(M70,'пр.взв'!$D$6:$Q$70,6,0),"")</f>
        <v/>
      </c>
      <c r="Q70" s="227" t="str">
        <f>IFERROR(VLOOKUP(M70,'пр.взв'!$D$6:$Q$70,8,0),"")</f>
        <v/>
      </c>
      <c r="R70" s="237"/>
      <c r="S70" s="238"/>
      <c r="T70" s="239"/>
      <c r="U70" s="250"/>
    </row>
    <row r="71" ht="12.0" customHeight="1">
      <c r="A71" s="118"/>
      <c r="B71" s="249" t="str">
        <f>'пр.хода'!I28</f>
        <v/>
      </c>
      <c r="C71" s="233" t="str">
        <f>IFERROR(VLOOKUP(B71,'пр.взв'!$D$6:$Q$70,2,0),"")</f>
        <v/>
      </c>
      <c r="D71" s="236" t="str">
        <f>IFERROR(VLOOKUP(B71,'пр.взв'!$D$6:$Q$70,5,0),"")</f>
        <v/>
      </c>
      <c r="E71" s="236" t="str">
        <f>IFERROR(VLOOKUP(B71,'пр.взв'!$D$6:$Q$70,6,0),"")</f>
        <v/>
      </c>
      <c r="F71" s="236" t="str">
        <f>IFERROR(VLOOKUP(B71,'пр.взв'!$D$6:$Q$70,8,0),"")</f>
        <v/>
      </c>
      <c r="G71" s="234"/>
      <c r="H71" s="234"/>
      <c r="I71" s="235"/>
      <c r="J71" s="235"/>
      <c r="L71" s="215"/>
      <c r="M71" s="249" t="str">
        <f>'пр.хода'!W28</f>
        <v/>
      </c>
      <c r="N71" s="233" t="str">
        <f>IFERROR(VLOOKUP(M71,'пр.взв'!$D$6:$Q$70,2,0),"")</f>
        <v/>
      </c>
      <c r="O71" s="236" t="str">
        <f>IFERROR(VLOOKUP(M71,'пр.взв'!$D$6:$Q$70,5,0),"")</f>
        <v/>
      </c>
      <c r="P71" s="236" t="str">
        <f>IFERROR(VLOOKUP(M71,'пр.взв'!$D$6:$Q$70,6,0),"")</f>
        <v/>
      </c>
      <c r="Q71" s="236" t="str">
        <f>IFERROR(VLOOKUP(M71,'пр.взв'!$D$6:$Q$70,8,0),"")</f>
        <v/>
      </c>
      <c r="R71" s="234"/>
      <c r="S71" s="234"/>
      <c r="T71" s="235"/>
      <c r="U71" s="235"/>
    </row>
    <row r="72" ht="12.75" customHeight="1">
      <c r="A72" s="217">
        <v>2.0</v>
      </c>
      <c r="B72" s="248" t="str">
        <f>'пр.хода'!I46</f>
        <v/>
      </c>
      <c r="C72" s="226" t="str">
        <f>IFERROR(VLOOKUP(B72,'пр.взв'!$D$6:$Q$70,2,0),"")</f>
        <v/>
      </c>
      <c r="D72" s="227" t="str">
        <f>IFERROR(VLOOKUP(B72,'пр.взв'!$D$6:$Q$70,5,0),"")</f>
        <v/>
      </c>
      <c r="E72" s="227" t="str">
        <f>IFERROR(VLOOKUP(B72,'пр.взв'!$D$6:$Q$70,6,0),"")</f>
        <v/>
      </c>
      <c r="F72" s="227" t="str">
        <f>IFERROR(VLOOKUP(B72,'пр.взв'!$D$6:$Q$70,8,0),"")</f>
        <v/>
      </c>
      <c r="G72" s="237"/>
      <c r="H72" s="238"/>
      <c r="I72" s="239"/>
      <c r="J72" s="227"/>
      <c r="L72" s="225">
        <v>4.0</v>
      </c>
      <c r="M72" s="248" t="str">
        <f>'пр.хода'!W45</f>
        <v/>
      </c>
      <c r="N72" s="226" t="str">
        <f>IFERROR(VLOOKUP(M72,'пр.взв'!$D$6:$Q$70,2,0),"")</f>
        <v/>
      </c>
      <c r="O72" s="227" t="str">
        <f>IFERROR(VLOOKUP(M72,'пр.взв'!$D$6:$Q$70,5,0),"")</f>
        <v/>
      </c>
      <c r="P72" s="227" t="str">
        <f>IFERROR(VLOOKUP(M72,'пр.взв'!$D$6:$Q$70,6,0),"")</f>
        <v/>
      </c>
      <c r="Q72" s="227" t="str">
        <f>IFERROR(VLOOKUP(M72,'пр.взв'!$D$6:$Q$70,8,0),"")</f>
        <v/>
      </c>
      <c r="R72" s="237"/>
      <c r="S72" s="238"/>
      <c r="T72" s="239"/>
      <c r="U72" s="227"/>
    </row>
    <row r="73" ht="12.75" customHeight="1">
      <c r="A73" s="118"/>
      <c r="B73" s="249" t="str">
        <f>'пр.хода'!I61</f>
        <v/>
      </c>
      <c r="C73" s="233" t="str">
        <f>IFERROR(VLOOKUP(B73,'пр.взв'!$D$6:$Q$70,2,0),"")</f>
        <v/>
      </c>
      <c r="D73" s="236" t="str">
        <f>IFERROR(VLOOKUP(B73,'пр.взв'!$D$6:$Q$70,5,0),"")</f>
        <v/>
      </c>
      <c r="E73" s="236" t="str">
        <f>IFERROR(VLOOKUP(B73,'пр.взв'!$D$6:$Q$70,6,0),"")</f>
        <v/>
      </c>
      <c r="F73" s="236" t="str">
        <f>IFERROR(VLOOKUP(B73,'пр.взв'!$D$6:$Q$70,8,0),"")</f>
        <v/>
      </c>
      <c r="G73" s="234"/>
      <c r="H73" s="234"/>
      <c r="I73" s="235"/>
      <c r="J73" s="235"/>
      <c r="L73" s="215"/>
      <c r="M73" s="249" t="str">
        <f>'пр.хода'!W61</f>
        <v/>
      </c>
      <c r="N73" s="233" t="str">
        <f>IFERROR(VLOOKUP(M73,'пр.взв'!$D$6:$Q$70,2,0),"")</f>
        <v/>
      </c>
      <c r="O73" s="236" t="str">
        <f>IFERROR(VLOOKUP(M73,'пр.взв'!$D$6:$Q$70,5,0),"")</f>
        <v/>
      </c>
      <c r="P73" s="236" t="str">
        <f>IFERROR(VLOOKUP(M73,'пр.взв'!$D$6:$Q$70,6,0),"")</f>
        <v/>
      </c>
      <c r="Q73" s="236" t="str">
        <f>IFERROR(VLOOKUP(M73,'пр.взв'!$D$6:$Q$70,8,0),"")</f>
        <v/>
      </c>
      <c r="R73" s="234"/>
      <c r="S73" s="234"/>
      <c r="T73" s="235"/>
      <c r="U73" s="235"/>
    </row>
    <row r="74" ht="12.0" customHeight="1">
      <c r="B74" s="203" t="s">
        <v>322</v>
      </c>
      <c r="C74" s="251" t="s">
        <v>338</v>
      </c>
      <c r="D74" s="252"/>
      <c r="E74" s="252"/>
      <c r="F74" s="252"/>
      <c r="G74" s="253" t="str">
        <f>'пр.взв'!$D$4</f>
        <v/>
      </c>
      <c r="H74" s="252"/>
      <c r="I74" s="252"/>
      <c r="J74" s="252"/>
      <c r="L74" s="254"/>
      <c r="M74" s="203" t="s">
        <v>325</v>
      </c>
      <c r="N74" s="251" t="s">
        <v>338</v>
      </c>
      <c r="O74" s="252"/>
      <c r="P74" s="252"/>
      <c r="Q74" s="252"/>
      <c r="R74" s="203" t="str">
        <f>'пр.взв'!$D$4</f>
        <v/>
      </c>
      <c r="S74" s="252"/>
      <c r="T74" s="252"/>
      <c r="U74" s="252"/>
    </row>
    <row r="75" ht="12.75" customHeight="1">
      <c r="A75" s="206" t="s">
        <v>326</v>
      </c>
      <c r="B75" s="207" t="s">
        <v>9</v>
      </c>
      <c r="C75" s="208" t="s">
        <v>10</v>
      </c>
      <c r="D75" s="209" t="s">
        <v>327</v>
      </c>
      <c r="E75" s="210" t="s">
        <v>328</v>
      </c>
      <c r="F75" s="211"/>
      <c r="G75" s="208" t="s">
        <v>329</v>
      </c>
      <c r="H75" s="212" t="s">
        <v>330</v>
      </c>
      <c r="I75" s="209" t="s">
        <v>334</v>
      </c>
      <c r="J75" s="213" t="s">
        <v>332</v>
      </c>
      <c r="L75" s="206" t="s">
        <v>326</v>
      </c>
      <c r="M75" s="207" t="s">
        <v>9</v>
      </c>
      <c r="N75" s="208" t="s">
        <v>10</v>
      </c>
      <c r="O75" s="209" t="s">
        <v>327</v>
      </c>
      <c r="P75" s="210" t="s">
        <v>328</v>
      </c>
      <c r="Q75" s="211"/>
      <c r="R75" s="208" t="s">
        <v>329</v>
      </c>
      <c r="S75" s="212" t="s">
        <v>330</v>
      </c>
      <c r="T75" s="209" t="s">
        <v>334</v>
      </c>
      <c r="U75" s="213" t="s">
        <v>332</v>
      </c>
    </row>
    <row r="76" ht="13.5" customHeight="1">
      <c r="A76" s="214"/>
      <c r="B76" s="125"/>
      <c r="C76" s="215"/>
      <c r="D76" s="215"/>
      <c r="E76" s="118"/>
      <c r="F76" s="125"/>
      <c r="G76" s="215"/>
      <c r="H76" s="215"/>
      <c r="I76" s="215"/>
      <c r="J76" s="216"/>
      <c r="L76" s="214"/>
      <c r="M76" s="125"/>
      <c r="N76" s="215"/>
      <c r="O76" s="215"/>
      <c r="P76" s="118"/>
      <c r="Q76" s="125"/>
      <c r="R76" s="215"/>
      <c r="S76" s="215"/>
      <c r="T76" s="215"/>
      <c r="U76" s="216"/>
    </row>
    <row r="77" ht="12.0" customHeight="1">
      <c r="A77" s="225">
        <v>1.0</v>
      </c>
      <c r="B77" s="248" t="str">
        <f>'пр.хода'!K20</f>
        <v/>
      </c>
      <c r="C77" s="226" t="str">
        <f>IFERROR(VLOOKUP(B77,'пр.взв'!$D$6:$Q$70,2,0),"")</f>
        <v/>
      </c>
      <c r="D77" s="227" t="str">
        <f>IFERROR(VLOOKUP(B77,'пр.взв'!$D$6:$Q$70,5,0),"")</f>
        <v/>
      </c>
      <c r="E77" s="227" t="str">
        <f>IFERROR(VLOOKUP(B77,'пр.взв'!$D$6:$Q$70,6,0),"")</f>
        <v/>
      </c>
      <c r="F77" s="227" t="str">
        <f>IFERROR(VLOOKUP(B77,'пр.взв'!$D$6:$Q$70,8,0),"")</f>
        <v/>
      </c>
      <c r="G77" s="237"/>
      <c r="H77" s="238"/>
      <c r="I77" s="239"/>
      <c r="J77" s="250"/>
      <c r="L77" s="225">
        <v>2.0</v>
      </c>
      <c r="M77" s="248" t="str">
        <f>'пр.хода'!U20</f>
        <v/>
      </c>
      <c r="N77" s="226" t="str">
        <f>IFERROR(VLOOKUP(M77,'пр.взв'!$D$6:$Q$70,2,0),"")</f>
        <v/>
      </c>
      <c r="O77" s="227" t="str">
        <f>IFERROR(VLOOKUP(M77,'пр.взв'!$D$6:$Q$70,5,0),"")</f>
        <v/>
      </c>
      <c r="P77" s="227" t="str">
        <f>IFERROR(VLOOKUP(M77,'пр.взв'!$D$6:$Q$70,6,0),"")</f>
        <v/>
      </c>
      <c r="Q77" s="227" t="str">
        <f>IFERROR(VLOOKUP(M77,'пр.взв'!$D$6:$Q$70,8,0),"")</f>
        <v/>
      </c>
      <c r="R77" s="237"/>
      <c r="S77" s="238"/>
      <c r="T77" s="239"/>
      <c r="U77" s="250"/>
    </row>
    <row r="78" ht="12.0" customHeight="1">
      <c r="A78" s="215"/>
      <c r="B78" s="255" t="str">
        <f>'пр.хода'!K53</f>
        <v/>
      </c>
      <c r="C78" s="233" t="str">
        <f>IFERROR(VLOOKUP(B78,'пр.взв'!$D$6:$Q$70,2,0),"")</f>
        <v/>
      </c>
      <c r="D78" s="236" t="str">
        <f>IFERROR(VLOOKUP(B78,'пр.взв'!$D$6:$Q$70,5,0),"")</f>
        <v/>
      </c>
      <c r="E78" s="236" t="str">
        <f>IFERROR(VLOOKUP(B78,'пр.взв'!$D$6:$Q$70,6,0),"")</f>
        <v/>
      </c>
      <c r="F78" s="236" t="str">
        <f>IFERROR(VLOOKUP(B78,'пр.взв'!$D$6:$Q$70,8,0),"")</f>
        <v/>
      </c>
      <c r="G78" s="234"/>
      <c r="H78" s="234"/>
      <c r="I78" s="235"/>
      <c r="J78" s="235"/>
      <c r="L78" s="215"/>
      <c r="M78" s="255" t="str">
        <f>'пр.хода'!U53</f>
        <v/>
      </c>
      <c r="N78" s="233" t="str">
        <f>IFERROR(VLOOKUP(M78,'пр.взв'!$D$6:$Q$70,2,0),"")</f>
        <v/>
      </c>
      <c r="O78" s="236" t="str">
        <f>IFERROR(VLOOKUP(M78,'пр.взв'!$D$6:$Q$70,5,0),"")</f>
        <v/>
      </c>
      <c r="P78" s="236" t="str">
        <f>IFERROR(VLOOKUP(M78,'пр.взв'!$D$6:$Q$70,6,0),"")</f>
        <v/>
      </c>
      <c r="Q78" s="236" t="str">
        <f>IFERROR(VLOOKUP(M78,'пр.взв'!$D$6:$Q$70,8,0),"")</f>
        <v/>
      </c>
      <c r="R78" s="234"/>
      <c r="S78" s="234"/>
      <c r="T78" s="235"/>
      <c r="U78" s="235"/>
    </row>
    <row r="79" ht="12.0" customHeight="1">
      <c r="A79" s="286" t="s">
        <v>343</v>
      </c>
      <c r="L79" s="286" t="s">
        <v>344</v>
      </c>
    </row>
    <row r="80" ht="12.0" customHeight="1">
      <c r="B80" s="203" t="s">
        <v>322</v>
      </c>
      <c r="C80" s="257"/>
      <c r="D80" s="257"/>
      <c r="E80" s="257"/>
      <c r="F80" s="257"/>
      <c r="G80" s="258" t="str">
        <f>'пр.взв'!$D$4</f>
        <v/>
      </c>
      <c r="H80" s="257"/>
      <c r="I80" s="257"/>
      <c r="J80" s="257"/>
      <c r="L80" s="7"/>
      <c r="M80" s="203" t="s">
        <v>325</v>
      </c>
      <c r="N80" s="257"/>
      <c r="O80" s="257"/>
      <c r="P80" s="257"/>
      <c r="Q80" s="257"/>
      <c r="R80" s="258" t="str">
        <f>'пр.взв'!$D$4</f>
        <v/>
      </c>
      <c r="S80" s="254"/>
      <c r="T80" s="254"/>
      <c r="U80" s="254"/>
    </row>
    <row r="81" ht="12.75" customHeight="1">
      <c r="A81" s="206" t="s">
        <v>326</v>
      </c>
      <c r="B81" s="207" t="s">
        <v>9</v>
      </c>
      <c r="C81" s="208" t="s">
        <v>10</v>
      </c>
      <c r="D81" s="209" t="s">
        <v>327</v>
      </c>
      <c r="E81" s="210" t="s">
        <v>328</v>
      </c>
      <c r="F81" s="211"/>
      <c r="G81" s="208" t="s">
        <v>329</v>
      </c>
      <c r="H81" s="212" t="s">
        <v>330</v>
      </c>
      <c r="I81" s="209" t="s">
        <v>334</v>
      </c>
      <c r="J81" s="213" t="s">
        <v>332</v>
      </c>
      <c r="L81" s="206" t="s">
        <v>326</v>
      </c>
      <c r="M81" s="207" t="s">
        <v>9</v>
      </c>
      <c r="N81" s="208" t="s">
        <v>10</v>
      </c>
      <c r="O81" s="209" t="s">
        <v>327</v>
      </c>
      <c r="P81" s="210" t="s">
        <v>328</v>
      </c>
      <c r="Q81" s="211"/>
      <c r="R81" s="208" t="s">
        <v>329</v>
      </c>
      <c r="S81" s="212" t="s">
        <v>330</v>
      </c>
      <c r="T81" s="209" t="s">
        <v>334</v>
      </c>
      <c r="U81" s="213" t="s">
        <v>332</v>
      </c>
    </row>
    <row r="82" ht="13.5" customHeight="1">
      <c r="A82" s="214"/>
      <c r="B82" s="125"/>
      <c r="C82" s="215"/>
      <c r="D82" s="215"/>
      <c r="E82" s="118"/>
      <c r="F82" s="125"/>
      <c r="G82" s="215"/>
      <c r="H82" s="215"/>
      <c r="I82" s="215"/>
      <c r="J82" s="216"/>
      <c r="L82" s="214"/>
      <c r="M82" s="125"/>
      <c r="N82" s="215"/>
      <c r="O82" s="215"/>
      <c r="P82" s="118"/>
      <c r="Q82" s="125"/>
      <c r="R82" s="215"/>
      <c r="S82" s="215"/>
      <c r="T82" s="215"/>
      <c r="U82" s="216"/>
    </row>
    <row r="83" ht="12.0" customHeight="1">
      <c r="A83" s="225">
        <v>1.0</v>
      </c>
      <c r="B83" s="248" t="str">
        <f>'пр.хода'!L7</f>
        <v> </v>
      </c>
      <c r="C83" s="226" t="str">
        <f>IFERROR(VLOOKUP(B83,'пр.взв'!$D$6:$Q$70,2,0),"")</f>
        <v/>
      </c>
      <c r="D83" s="227" t="str">
        <f>IFERROR(VLOOKUP(B83,'пр.взв'!$D$6:$Q$70,5,0),"")</f>
        <v/>
      </c>
      <c r="E83" s="227" t="str">
        <f>IFERROR(VLOOKUP(B83,'пр.взв'!$D$6:$Q$70,6,0),"")</f>
        <v/>
      </c>
      <c r="F83" s="227" t="str">
        <f>IFERROR(VLOOKUP(B83,'пр.взв'!$D$6:$Q$70,8,0),"")</f>
        <v/>
      </c>
      <c r="G83" s="237"/>
      <c r="H83" s="238"/>
      <c r="I83" s="239"/>
      <c r="J83" s="250"/>
      <c r="L83" s="225">
        <v>3.0</v>
      </c>
      <c r="M83" s="248" t="str">
        <f>'пр.хода'!L56</f>
        <v> </v>
      </c>
      <c r="N83" s="226" t="str">
        <f>IFERROR(VLOOKUP(M83,'пр.взв'!$D$6:$Q$70,2,0),"")</f>
        <v/>
      </c>
      <c r="O83" s="227" t="str">
        <f>IFERROR(VLOOKUP(M83,'пр.взв'!$D$6:$Q$70,5,0),"")</f>
        <v/>
      </c>
      <c r="P83" s="227" t="str">
        <f>IFERROR(VLOOKUP(M83,'пр.взв'!$D$6:$Q$70,6,0),"")</f>
        <v/>
      </c>
      <c r="Q83" s="227" t="str">
        <f>IFERROR(VLOOKUP(M83,'пр.взв'!$D$6:$Q$70,8,0),"")</f>
        <v/>
      </c>
      <c r="R83" s="237"/>
      <c r="S83" s="238"/>
      <c r="T83" s="239"/>
      <c r="U83" s="250"/>
    </row>
    <row r="84" ht="12.0" customHeight="1">
      <c r="A84" s="191"/>
      <c r="B84" s="255" t="str">
        <f>'пр.хода'!L10</f>
        <v> </v>
      </c>
      <c r="C84" s="233" t="str">
        <f>IFERROR(VLOOKUP(B84,'пр.взв'!$D$6:$Q$70,2,0),"")</f>
        <v/>
      </c>
      <c r="D84" s="236" t="str">
        <f>IFERROR(VLOOKUP(B84,'пр.взв'!$D$6:$Q$70,5,0),"")</f>
        <v/>
      </c>
      <c r="E84" s="236" t="str">
        <f>IFERROR(VLOOKUP(B84,'пр.взв'!$D$6:$Q$70,6,0),"")</f>
        <v/>
      </c>
      <c r="F84" s="236" t="str">
        <f>IFERROR(VLOOKUP(B84,'пр.взв'!$D$6:$Q$70,8,0),"")</f>
        <v/>
      </c>
      <c r="G84" s="234"/>
      <c r="H84" s="234"/>
      <c r="I84" s="235"/>
      <c r="J84" s="235"/>
      <c r="L84" s="191"/>
      <c r="M84" s="255" t="str">
        <f>'пр.хода'!L59</f>
        <v> </v>
      </c>
      <c r="N84" s="233" t="str">
        <f>IFERROR(VLOOKUP(M84,'пр.взв'!$D$6:$Q$70,2,0),"")</f>
        <v/>
      </c>
      <c r="O84" s="236" t="str">
        <f>IFERROR(VLOOKUP(M84,'пр.взв'!$D$6:$Q$70,5,0),"")</f>
        <v/>
      </c>
      <c r="P84" s="236" t="str">
        <f>IFERROR(VLOOKUP(M84,'пр.взв'!$D$6:$Q$70,6,0),"")</f>
        <v/>
      </c>
      <c r="Q84" s="236" t="str">
        <f>IFERROR(VLOOKUP(M84,'пр.взв'!$D$6:$Q$70,8,0),"")</f>
        <v/>
      </c>
      <c r="R84" s="234"/>
      <c r="S84" s="234"/>
      <c r="T84" s="235"/>
      <c r="U84" s="235"/>
    </row>
    <row r="85" ht="12.0" customHeight="1">
      <c r="A85" s="225">
        <v>2.0</v>
      </c>
      <c r="B85" s="259" t="str">
        <f>'пр.хода'!L14</f>
        <v> </v>
      </c>
      <c r="C85" s="226" t="str">
        <f>IFERROR(VLOOKUP(B85,'пр.взв'!$D$6:$Q$70,2,0),"")</f>
        <v/>
      </c>
      <c r="D85" s="227" t="str">
        <f>IFERROR(VLOOKUP(B85,'пр.взв'!$D$6:$Q$70,5,0),"")</f>
        <v/>
      </c>
      <c r="E85" s="227" t="str">
        <f>IFERROR(VLOOKUP(B85,'пр.взв'!$D$6:$Q$70,6,0),"")</f>
        <v/>
      </c>
      <c r="F85" s="227" t="str">
        <f>IFERROR(VLOOKUP(B85,'пр.взв'!$D$6:$Q$70,8,0),"")</f>
        <v/>
      </c>
      <c r="G85" s="237"/>
      <c r="H85" s="222"/>
      <c r="I85" s="223"/>
      <c r="J85" s="224"/>
      <c r="L85" s="225">
        <v>4.0</v>
      </c>
      <c r="M85" s="259" t="str">
        <f>'пр.хода'!L63</f>
        <v> </v>
      </c>
      <c r="N85" s="226" t="str">
        <f>IFERROR(VLOOKUP(M85,'пр.взв'!$D$6:$Q$70,2,0),"")</f>
        <v/>
      </c>
      <c r="O85" s="227" t="str">
        <f>IFERROR(VLOOKUP(M85,'пр.взв'!$D$6:$Q$70,5,0),"")</f>
        <v/>
      </c>
      <c r="P85" s="227" t="str">
        <f>IFERROR(VLOOKUP(M85,'пр.взв'!$D$6:$Q$70,6,0),"")</f>
        <v/>
      </c>
      <c r="Q85" s="227" t="str">
        <f>IFERROR(VLOOKUP(M85,'пр.взв'!$D$6:$Q$70,8,0),"")</f>
        <v/>
      </c>
      <c r="R85" s="221"/>
      <c r="S85" s="222"/>
      <c r="T85" s="223"/>
      <c r="U85" s="224"/>
    </row>
    <row r="86" ht="12.0" customHeight="1">
      <c r="A86" s="215"/>
      <c r="B86" s="255" t="str">
        <f>'пр.хода'!L17</f>
        <v> </v>
      </c>
      <c r="C86" s="233" t="str">
        <f>IFERROR(VLOOKUP(B86,'пр.взв'!$D$6:$Q$70,2,0),"")</f>
        <v/>
      </c>
      <c r="D86" s="236" t="str">
        <f>IFERROR(VLOOKUP(B86,'пр.взв'!$D$6:$Q$70,5,0),"")</f>
        <v/>
      </c>
      <c r="E86" s="236" t="str">
        <f>IFERROR(VLOOKUP(B86,'пр.взв'!$D$6:$Q$70,6,0),"")</f>
        <v/>
      </c>
      <c r="F86" s="236" t="str">
        <f>IFERROR(VLOOKUP(B86,'пр.взв'!$D$6:$Q$70,8,0),"")</f>
        <v/>
      </c>
      <c r="G86" s="234"/>
      <c r="H86" s="234"/>
      <c r="I86" s="235"/>
      <c r="J86" s="235"/>
      <c r="L86" s="215"/>
      <c r="M86" s="255" t="str">
        <f>'пр.хода'!L66</f>
        <v> </v>
      </c>
      <c r="N86" s="233" t="str">
        <f>IFERROR(VLOOKUP(M86,'пр.взв'!$D$6:$Q$70,2,0),"")</f>
        <v/>
      </c>
      <c r="O86" s="236" t="str">
        <f>IFERROR(VLOOKUP(M86,'пр.взв'!$D$6:$Q$70,5,0),"")</f>
        <v/>
      </c>
      <c r="P86" s="236" t="str">
        <f>IFERROR(VLOOKUP(M86,'пр.взв'!$D$6:$Q$70,6,0),"")</f>
        <v/>
      </c>
      <c r="Q86" s="236" t="str">
        <f>IFERROR(VLOOKUP(M86,'пр.взв'!$D$6:$Q$70,8,0),"")</f>
        <v/>
      </c>
      <c r="R86" s="234"/>
      <c r="S86" s="234"/>
      <c r="T86" s="235"/>
      <c r="U86" s="235"/>
    </row>
    <row r="87" ht="12.0" customHeight="1">
      <c r="A87" s="286" t="s">
        <v>345</v>
      </c>
      <c r="L87" s="286" t="s">
        <v>346</v>
      </c>
    </row>
    <row r="88" ht="12.0" customHeight="1">
      <c r="A88" s="260">
        <v>5.0</v>
      </c>
      <c r="B88" s="248" t="str">
        <f>'пр.хода'!N8</f>
        <v/>
      </c>
      <c r="C88" s="226" t="str">
        <f>IFERROR(VLOOKUP(B88,'пр.взв'!$D$6:$Q$70,2,0),"")</f>
        <v/>
      </c>
      <c r="D88" s="227" t="str">
        <f>IFERROR(VLOOKUP(B88,'пр.взв'!$D$6:$Q$70,5,0),"")</f>
        <v/>
      </c>
      <c r="E88" s="227" t="str">
        <f>IFERROR(VLOOKUP(B88,'пр.взв'!$D$6:$Q$70,6,0),"")</f>
        <v/>
      </c>
      <c r="F88" s="227" t="str">
        <f>IFERROR(VLOOKUP(B88,'пр.взв'!$D$6:$Q$70,8,0),"")</f>
        <v/>
      </c>
      <c r="G88" s="237"/>
      <c r="H88" s="238"/>
      <c r="I88" s="239"/>
      <c r="J88" s="250"/>
      <c r="L88" s="225">
        <v>7.0</v>
      </c>
      <c r="M88" s="248" t="str">
        <f>'пр.хода'!N57</f>
        <v/>
      </c>
      <c r="N88" s="226" t="str">
        <f>IFERROR(VLOOKUP(M88,'пр.взв'!$D$6:$Q$70,2,0),"")</f>
        <v/>
      </c>
      <c r="O88" s="227" t="str">
        <f>IFERROR(VLOOKUP(M88,'пр.взв'!$D$6:$Q$70,5,0),"")</f>
        <v/>
      </c>
      <c r="P88" s="227" t="str">
        <f>IFERROR(VLOOKUP(M88,'пр.взв'!$D$6:$Q$70,6,0),"")</f>
        <v/>
      </c>
      <c r="Q88" s="227" t="str">
        <f>IFERROR(VLOOKUP(M88,'пр.взв'!$D$6:$Q$70,8,0),"")</f>
        <v/>
      </c>
      <c r="R88" s="237"/>
      <c r="S88" s="238"/>
      <c r="T88" s="239"/>
      <c r="U88" s="261"/>
    </row>
    <row r="89" ht="12.0" customHeight="1">
      <c r="A89" s="214"/>
      <c r="B89" s="255" t="str">
        <f>'пр.хода'!N11</f>
        <v> </v>
      </c>
      <c r="C89" s="233" t="str">
        <f>IFERROR(VLOOKUP(B89,'пр.взв'!$D$6:$Q$70,2,0),"")</f>
        <v/>
      </c>
      <c r="D89" s="236" t="str">
        <f>IFERROR(VLOOKUP(B89,'пр.взв'!$D$6:$Q$70,5,0),"")</f>
        <v/>
      </c>
      <c r="E89" s="236" t="str">
        <f>IFERROR(VLOOKUP(B89,'пр.взв'!$D$6:$Q$70,6,0),"")</f>
        <v/>
      </c>
      <c r="F89" s="236" t="str">
        <f>IFERROR(VLOOKUP(B89,'пр.взв'!$D$6:$Q$70,8,0),"")</f>
        <v/>
      </c>
      <c r="G89" s="234"/>
      <c r="H89" s="234"/>
      <c r="I89" s="235"/>
      <c r="J89" s="235"/>
      <c r="L89" s="215"/>
      <c r="M89" s="255" t="str">
        <f>'пр.хода'!N60</f>
        <v> </v>
      </c>
      <c r="N89" s="233" t="str">
        <f>IFERROR(VLOOKUP(M89,'пр.взв'!$D$6:$Q$70,2,0),"")</f>
        <v/>
      </c>
      <c r="O89" s="236" t="str">
        <f>IFERROR(VLOOKUP(M89,'пр.взв'!$D$6:$Q$70,5,0),"")</f>
        <v/>
      </c>
      <c r="P89" s="236" t="str">
        <f>IFERROR(VLOOKUP(M89,'пр.взв'!$D$6:$Q$70,6,0),"")</f>
        <v/>
      </c>
      <c r="Q89" s="236" t="str">
        <f>IFERROR(VLOOKUP(M89,'пр.взв'!$D$6:$Q$70,8,0),"")</f>
        <v/>
      </c>
      <c r="R89" s="234"/>
      <c r="S89" s="234"/>
      <c r="T89" s="235"/>
      <c r="U89" s="262"/>
    </row>
    <row r="90" ht="12.0" customHeight="1">
      <c r="A90" s="263">
        <v>6.0</v>
      </c>
      <c r="B90" s="259" t="str">
        <f>'пр.хода'!N15</f>
        <v/>
      </c>
      <c r="C90" s="226" t="str">
        <f>IFERROR(VLOOKUP(B90,'пр.взв'!$D$6:$Q$70,2,0),"")</f>
        <v/>
      </c>
      <c r="D90" s="227" t="str">
        <f>IFERROR(VLOOKUP(B90,'пр.взв'!$D$6:$Q$70,5,0),"")</f>
        <v/>
      </c>
      <c r="E90" s="227" t="str">
        <f>IFERROR(VLOOKUP(B90,'пр.взв'!$D$6:$Q$70,6,0),"")</f>
        <v/>
      </c>
      <c r="F90" s="227" t="str">
        <f>IFERROR(VLOOKUP(B90,'пр.взв'!$D$6:$Q$70,8,0),"")</f>
        <v/>
      </c>
      <c r="G90" s="237"/>
      <c r="H90" s="222"/>
      <c r="I90" s="223"/>
      <c r="J90" s="224"/>
      <c r="L90" s="264">
        <v>8.0</v>
      </c>
      <c r="M90" s="259" t="str">
        <f>'пр.хода'!N64</f>
        <v/>
      </c>
      <c r="N90" s="226" t="str">
        <f>IFERROR(VLOOKUP(M90,'пр.взв'!$D$6:$Q$70,2,0),"")</f>
        <v/>
      </c>
      <c r="O90" s="227" t="str">
        <f>IFERROR(VLOOKUP(M90,'пр.взв'!$D$6:$Q$70,5,0),"")</f>
        <v/>
      </c>
      <c r="P90" s="227" t="str">
        <f>IFERROR(VLOOKUP(M90,'пр.взв'!$D$6:$Q$70,6,0),"")</f>
        <v/>
      </c>
      <c r="Q90" s="227" t="str">
        <f>IFERROR(VLOOKUP(M90,'пр.взв'!$D$6:$Q$70,8,0),"")</f>
        <v/>
      </c>
      <c r="R90" s="221"/>
      <c r="S90" s="222"/>
      <c r="T90" s="223"/>
      <c r="U90" s="265"/>
    </row>
    <row r="91" ht="12.0" customHeight="1">
      <c r="A91" s="214"/>
      <c r="B91" s="255" t="str">
        <f>'пр.хода'!N18</f>
        <v> </v>
      </c>
      <c r="C91" s="233" t="str">
        <f>IFERROR(VLOOKUP(B91,'пр.взв'!$D$6:$Q$70,2,0),"")</f>
        <v/>
      </c>
      <c r="D91" s="236" t="str">
        <f>IFERROR(VLOOKUP(B91,'пр.взв'!$D$6:$Q$70,5,0),"")</f>
        <v/>
      </c>
      <c r="E91" s="236" t="str">
        <f>IFERROR(VLOOKUP(B91,'пр.взв'!$D$6:$Q$70,6,0),"")</f>
        <v/>
      </c>
      <c r="F91" s="236" t="str">
        <f>IFERROR(VLOOKUP(B91,'пр.взв'!$D$6:$Q$70,8,0),"")</f>
        <v/>
      </c>
      <c r="G91" s="234"/>
      <c r="H91" s="234"/>
      <c r="I91" s="235"/>
      <c r="J91" s="235"/>
      <c r="L91" s="215"/>
      <c r="M91" s="255" t="str">
        <f>'пр.хода'!N67</f>
        <v> </v>
      </c>
      <c r="N91" s="233" t="str">
        <f>IFERROR(VLOOKUP(M91,'пр.взв'!$D$6:$Q$70,2,0),"")</f>
        <v/>
      </c>
      <c r="O91" s="236" t="str">
        <f>IFERROR(VLOOKUP(M91,'пр.взв'!$D$6:$Q$70,5,0),"")</f>
        <v/>
      </c>
      <c r="P91" s="236" t="str">
        <f>IFERROR(VLOOKUP(M91,'пр.взв'!$D$6:$Q$70,6,0),"")</f>
        <v/>
      </c>
      <c r="Q91" s="236" t="str">
        <f>IFERROR(VLOOKUP(M91,'пр.взв'!$D$6:$Q$70,8,0),"")</f>
        <v/>
      </c>
      <c r="R91" s="234"/>
      <c r="S91" s="234"/>
      <c r="T91" s="235"/>
      <c r="U91" s="262"/>
    </row>
    <row r="92" ht="12.0" customHeight="1">
      <c r="A92" s="287" t="s">
        <v>347</v>
      </c>
      <c r="B92" s="76"/>
      <c r="C92" s="76"/>
      <c r="D92" s="76"/>
      <c r="E92" s="76"/>
      <c r="F92" s="76"/>
      <c r="G92" s="76"/>
      <c r="H92" s="76"/>
      <c r="I92" s="76"/>
      <c r="J92" s="76"/>
      <c r="L92" s="287" t="s">
        <v>348</v>
      </c>
      <c r="M92" s="76"/>
      <c r="N92" s="76"/>
      <c r="O92" s="76"/>
      <c r="P92" s="76"/>
      <c r="Q92" s="76"/>
      <c r="R92" s="76"/>
      <c r="S92" s="76"/>
      <c r="T92" s="76"/>
      <c r="U92" s="76"/>
    </row>
    <row r="93" ht="12.0" customHeight="1">
      <c r="A93" s="264">
        <v>9.0</v>
      </c>
      <c r="B93" s="259" t="str">
        <f>'пр.хода'!O10</f>
        <v/>
      </c>
      <c r="C93" s="226" t="str">
        <f>IFERROR(VLOOKUP(B93,'пр.взв'!$D$6:$Q$70,2,0),"")</f>
        <v/>
      </c>
      <c r="D93" s="227" t="str">
        <f>IFERROR(VLOOKUP(B93,'пр.взв'!$D$6:$Q$70,5,0),"")</f>
        <v/>
      </c>
      <c r="E93" s="227" t="str">
        <f>IFERROR(VLOOKUP(B93,'пр.взв'!$D$6:$Q$70,6,0),"")</f>
        <v/>
      </c>
      <c r="F93" s="227" t="str">
        <f>IFERROR(VLOOKUP(B93,'пр.взв'!$D$6:$Q$70,8,0),"")</f>
        <v/>
      </c>
      <c r="G93" s="221"/>
      <c r="H93" s="222"/>
      <c r="I93" s="223"/>
      <c r="J93" s="224"/>
      <c r="L93" s="264">
        <v>11.0</v>
      </c>
      <c r="M93" s="259" t="str">
        <f>'пр.хода'!O59</f>
        <v/>
      </c>
      <c r="N93" s="226" t="str">
        <f>IFERROR(VLOOKUP(M93,'пр.взв'!$D$6:$Q$70,2,0),"")</f>
        <v/>
      </c>
      <c r="O93" s="227" t="str">
        <f>IFERROR(VLOOKUP(M93,'пр.взв'!$D$6:$Q$70,5,0),"")</f>
        <v/>
      </c>
      <c r="P93" s="227" t="str">
        <f>IFERROR(VLOOKUP(M93,'пр.взв'!$D$6:$Q$70,6,0),"")</f>
        <v/>
      </c>
      <c r="Q93" s="227" t="str">
        <f>IFERROR(VLOOKUP(M93,'пр.взв'!$D$6:$Q$70,8,0),"")</f>
        <v/>
      </c>
      <c r="R93" s="221"/>
      <c r="S93" s="222"/>
      <c r="T93" s="223"/>
      <c r="U93" s="224"/>
    </row>
    <row r="94" ht="12.0" customHeight="1">
      <c r="A94" s="215"/>
      <c r="B94" s="255" t="str">
        <f>'пр.хода'!O13</f>
        <v> </v>
      </c>
      <c r="C94" s="233" t="str">
        <f>IFERROR(VLOOKUP(B94,'пр.взв'!$D$6:$Q$70,2,0),"")</f>
        <v/>
      </c>
      <c r="D94" s="236" t="str">
        <f>IFERROR(VLOOKUP(B94,'пр.взв'!$D$6:$Q$70,5,0),"")</f>
        <v/>
      </c>
      <c r="E94" s="236" t="str">
        <f>IFERROR(VLOOKUP(B94,'пр.взв'!$D$6:$Q$70,6,0),"")</f>
        <v/>
      </c>
      <c r="F94" s="236" t="str">
        <f>IFERROR(VLOOKUP(B94,'пр.взв'!$D$6:$Q$70,8,0),"")</f>
        <v/>
      </c>
      <c r="G94" s="234"/>
      <c r="H94" s="234"/>
      <c r="I94" s="235"/>
      <c r="J94" s="235"/>
      <c r="L94" s="215"/>
      <c r="M94" s="255" t="str">
        <f>'пр.хода'!O62</f>
        <v> </v>
      </c>
      <c r="N94" s="233" t="str">
        <f>IFERROR(VLOOKUP(M94,'пр.взв'!$D$6:$Q$70,2,0),"")</f>
        <v/>
      </c>
      <c r="O94" s="236" t="str">
        <f>IFERROR(VLOOKUP(M94,'пр.взв'!$D$6:$Q$70,5,0),"")</f>
        <v/>
      </c>
      <c r="P94" s="236" t="str">
        <f>IFERROR(VLOOKUP(M94,'пр.взв'!$D$6:$Q$70,6,0),"")</f>
        <v/>
      </c>
      <c r="Q94" s="236" t="str">
        <f>IFERROR(VLOOKUP(M94,'пр.взв'!$D$6:$Q$70,8,0),"")</f>
        <v/>
      </c>
      <c r="R94" s="234"/>
      <c r="S94" s="234"/>
      <c r="T94" s="235"/>
      <c r="U94" s="235"/>
    </row>
    <row r="95" ht="12.0" customHeight="1">
      <c r="A95" s="225">
        <v>10.0</v>
      </c>
      <c r="B95" s="248" t="str">
        <f>'пр.хода'!O17</f>
        <v/>
      </c>
      <c r="C95" s="226" t="str">
        <f>IFERROR(VLOOKUP(B95,'пр.взв'!$D$6:$Q$70,2,0),"")</f>
        <v/>
      </c>
      <c r="D95" s="227" t="str">
        <f>IFERROR(VLOOKUP(B95,'пр.взв'!$D$6:$Q$70,5,0),"")</f>
        <v/>
      </c>
      <c r="E95" s="227" t="str">
        <f>IFERROR(VLOOKUP(B95,'пр.взв'!$D$6:$Q$70,6,0),"")</f>
        <v/>
      </c>
      <c r="F95" s="227" t="str">
        <f>IFERROR(VLOOKUP(B95,'пр.взв'!$D$6:$Q$70,8,0),"")</f>
        <v/>
      </c>
      <c r="G95" s="237"/>
      <c r="H95" s="238"/>
      <c r="I95" s="239"/>
      <c r="J95" s="250"/>
      <c r="L95" s="225">
        <v>12.0</v>
      </c>
      <c r="M95" s="248" t="str">
        <f>'пр.хода'!O66</f>
        <v/>
      </c>
      <c r="N95" s="226" t="str">
        <f>IFERROR(VLOOKUP(M95,'пр.взв'!$D$6:$Q$70,2,0),"")</f>
        <v/>
      </c>
      <c r="O95" s="227" t="str">
        <f>IFERROR(VLOOKUP(M95,'пр.взв'!$D$6:$Q$70,5,0),"")</f>
        <v/>
      </c>
      <c r="P95" s="227" t="str">
        <f>IFERROR(VLOOKUP(M95,'пр.взв'!$D$6:$Q$70,6,0),"")</f>
        <v/>
      </c>
      <c r="Q95" s="227" t="str">
        <f>IFERROR(VLOOKUP(M95,'пр.взв'!$D$6:$Q$70,8,0),"")</f>
        <v/>
      </c>
      <c r="R95" s="237"/>
      <c r="S95" s="238"/>
      <c r="T95" s="239"/>
      <c r="U95" s="250"/>
    </row>
    <row r="96" ht="12.0" customHeight="1">
      <c r="A96" s="215"/>
      <c r="B96" s="255" t="str">
        <f>'пр.хода'!O20</f>
        <v> </v>
      </c>
      <c r="C96" s="233" t="str">
        <f>IFERROR(VLOOKUP(B96,'пр.взв'!$D$6:$Q$70,2,0),"")</f>
        <v/>
      </c>
      <c r="D96" s="236" t="str">
        <f>IFERROR(VLOOKUP(B96,'пр.взв'!$D$6:$Q$70,5,0),"")</f>
        <v/>
      </c>
      <c r="E96" s="236" t="str">
        <f>IFERROR(VLOOKUP(B96,'пр.взв'!$D$6:$Q$70,6,0),"")</f>
        <v/>
      </c>
      <c r="F96" s="236" t="str">
        <f>IFERROR(VLOOKUP(B96,'пр.взв'!$D$6:$Q$70,8,0),"")</f>
        <v/>
      </c>
      <c r="G96" s="234"/>
      <c r="H96" s="234"/>
      <c r="I96" s="235"/>
      <c r="J96" s="235"/>
      <c r="L96" s="215"/>
      <c r="M96" s="255" t="str">
        <f>'пр.хода'!O69</f>
        <v> </v>
      </c>
      <c r="N96" s="233" t="str">
        <f>IFERROR(VLOOKUP(M96,'пр.взв'!$D$6:$Q$70,2,0),"")</f>
        <v/>
      </c>
      <c r="O96" s="236" t="str">
        <f>IFERROR(VLOOKUP(M96,'пр.взв'!$D$6:$Q$70,5,0),"")</f>
        <v/>
      </c>
      <c r="P96" s="236" t="str">
        <f>IFERROR(VLOOKUP(M96,'пр.взв'!$D$6:$Q$70,6,0),"")</f>
        <v/>
      </c>
      <c r="Q96" s="236" t="str">
        <f>IFERROR(VLOOKUP(M96,'пр.взв'!$D$6:$Q$70,8,0),"")</f>
        <v/>
      </c>
      <c r="R96" s="234"/>
      <c r="S96" s="234"/>
      <c r="T96" s="235"/>
      <c r="U96" s="235"/>
    </row>
    <row r="97" ht="12.0" customHeight="1">
      <c r="A97" s="286" t="s">
        <v>349</v>
      </c>
      <c r="L97" s="286" t="s">
        <v>350</v>
      </c>
    </row>
    <row r="98" ht="12.0" customHeight="1">
      <c r="A98" s="260">
        <v>13.0</v>
      </c>
      <c r="B98" s="248" t="str">
        <f>'пр.хода'!P12</f>
        <v/>
      </c>
      <c r="C98" s="226" t="str">
        <f>IFERROR(VLOOKUP(B98,'пр.взв'!$D$6:$Q$70,2,0),"")</f>
        <v/>
      </c>
      <c r="D98" s="227" t="str">
        <f>IFERROR(VLOOKUP(B98,'пр.взв'!$D$6:$Q$70,5,0),"")</f>
        <v/>
      </c>
      <c r="E98" s="227" t="str">
        <f>IFERROR(VLOOKUP(B98,'пр.взв'!$D$6:$Q$70,6,0),"")</f>
        <v/>
      </c>
      <c r="F98" s="227" t="str">
        <f>IFERROR(VLOOKUP(B98,'пр.взв'!$D$6:$Q$70,8,0),"")</f>
        <v/>
      </c>
      <c r="G98" s="237"/>
      <c r="H98" s="238"/>
      <c r="I98" s="239"/>
      <c r="J98" s="250"/>
      <c r="L98" s="225">
        <v>14.0</v>
      </c>
      <c r="M98" s="248" t="str">
        <f>'пр.хода'!P61</f>
        <v/>
      </c>
      <c r="N98" s="226" t="str">
        <f>IFERROR(VLOOKUP(M98,'пр.взв'!$D$6:$Q$70,2,0),"")</f>
        <v/>
      </c>
      <c r="O98" s="227" t="str">
        <f>IFERROR(VLOOKUP(M98,'пр.взв'!$D$6:$Q$70,5,0),"")</f>
        <v/>
      </c>
      <c r="P98" s="227" t="str">
        <f>IFERROR(VLOOKUP(M98,'пр.взв'!$D$6:$Q$70,6,0),"")</f>
        <v/>
      </c>
      <c r="Q98" s="227" t="str">
        <f>IFERROR(VLOOKUP(M98,'пр.взв'!$D$6:$Q$70,8,0),"")</f>
        <v/>
      </c>
      <c r="R98" s="237"/>
      <c r="S98" s="238"/>
      <c r="T98" s="239"/>
      <c r="U98" s="261"/>
    </row>
    <row r="99" ht="12.0" customHeight="1">
      <c r="A99" s="214"/>
      <c r="B99" s="255" t="str">
        <f>'пр.хода'!P19</f>
        <v/>
      </c>
      <c r="C99" s="233" t="str">
        <f>IFERROR(VLOOKUP(B99,'пр.взв'!$D$6:$Q$70,2,0),"")</f>
        <v/>
      </c>
      <c r="D99" s="236" t="str">
        <f>IFERROR(VLOOKUP(B99,'пр.взв'!$D$6:$Q$70,5,0),"")</f>
        <v/>
      </c>
      <c r="E99" s="236" t="str">
        <f>IFERROR(VLOOKUP(B99,'пр.взв'!$D$6:$Q$70,6,0),"")</f>
        <v/>
      </c>
      <c r="F99" s="236" t="str">
        <f>IFERROR(VLOOKUP(B99,'пр.взв'!$D$6:$Q$70,8,0),"")</f>
        <v/>
      </c>
      <c r="G99" s="234"/>
      <c r="H99" s="234"/>
      <c r="I99" s="235"/>
      <c r="J99" s="235"/>
      <c r="L99" s="215"/>
      <c r="M99" s="255" t="str">
        <f>'пр.хода'!P68</f>
        <v/>
      </c>
      <c r="N99" s="233" t="str">
        <f>IFERROR(VLOOKUP(M99,'пр.взв'!$D$6:$Q$70,2,0),"")</f>
        <v/>
      </c>
      <c r="O99" s="236" t="str">
        <f>IFERROR(VLOOKUP(M99,'пр.взв'!$D$6:$Q$70,5,0),"")</f>
        <v/>
      </c>
      <c r="P99" s="236" t="str">
        <f>IFERROR(VLOOKUP(M99,'пр.взв'!$D$6:$Q$70,6,0),"")</f>
        <v/>
      </c>
      <c r="Q99" s="236" t="str">
        <f>IFERROR(VLOOKUP(M99,'пр.взв'!$D$6:$Q$70,8,0),"")</f>
        <v/>
      </c>
      <c r="R99" s="234"/>
      <c r="S99" s="234"/>
      <c r="T99" s="235"/>
      <c r="U99" s="262"/>
    </row>
    <row r="100" ht="12.0" customHeight="1">
      <c r="C100" s="244" t="s">
        <v>351</v>
      </c>
      <c r="N100" s="244" t="s">
        <v>351</v>
      </c>
    </row>
    <row r="101" ht="12.0" customHeight="1">
      <c r="C101" s="288" t="s">
        <v>352</v>
      </c>
      <c r="D101" s="289" t="str">
        <f>'пр.взв'!$D$4</f>
        <v/>
      </c>
      <c r="E101" s="114"/>
      <c r="F101" s="114"/>
      <c r="N101" s="288" t="s">
        <v>352</v>
      </c>
      <c r="O101" s="289" t="str">
        <f>'пр.взв'!$D$4</f>
        <v/>
      </c>
      <c r="P101" s="114"/>
      <c r="Q101" s="114"/>
    </row>
    <row r="102" ht="12.0" customHeight="1">
      <c r="A102" s="290"/>
      <c r="B102" s="231" t="str">
        <f>'пр.хода'!Q15</f>
        <v/>
      </c>
      <c r="C102" s="226" t="str">
        <f>IFERROR(VLOOKUP(B102,'пр.взв'!$D$6:$Q$70,2,0),"")</f>
        <v/>
      </c>
      <c r="D102" s="227" t="str">
        <f>IFERROR(VLOOKUP(B102,'пр.взв'!$D$6:$Q$70,5,0),"")</f>
        <v/>
      </c>
      <c r="E102" s="227" t="str">
        <f>IFERROR(VLOOKUP(B102,'пр.взв'!$D$6:$Q$70,6,0),"")</f>
        <v/>
      </c>
      <c r="F102" s="227" t="str">
        <f>IFERROR(VLOOKUP(B102,'пр.взв'!$D$6:$Q$70,8,0),"")</f>
        <v/>
      </c>
      <c r="G102" s="291"/>
      <c r="H102" s="230"/>
      <c r="I102" s="230"/>
      <c r="J102" s="292"/>
      <c r="L102" s="290"/>
      <c r="M102" s="231" t="str">
        <f>'пр.хода'!Q15</f>
        <v/>
      </c>
      <c r="N102" s="226" t="str">
        <f>IFERROR(VLOOKUP(M102,'пр.взв'!$D$6:$Q$70,2,0),"")</f>
        <v/>
      </c>
      <c r="O102" s="227" t="str">
        <f>IFERROR(VLOOKUP(M102,'пр.взв'!$D$6:$Q$70,5,0),"")</f>
        <v/>
      </c>
      <c r="P102" s="227" t="str">
        <f>IFERROR(VLOOKUP(M102,'пр.взв'!$D$6:$Q$70,6,0),"")</f>
        <v/>
      </c>
      <c r="Q102" s="227" t="str">
        <f>IFERROR(VLOOKUP(M102,'пр.взв'!$D$6:$Q$70,8,0),"")</f>
        <v/>
      </c>
    </row>
    <row r="103" ht="12.0" customHeight="1">
      <c r="A103" s="293"/>
      <c r="B103" s="231" t="str">
        <f>'пр.хода'!Q21</f>
        <v/>
      </c>
      <c r="C103" s="233" t="str">
        <f>IFERROR(VLOOKUP(B103,'пр.взв'!$D$6:$Q$70,2,0),"")</f>
        <v/>
      </c>
      <c r="D103" s="236" t="str">
        <f>IFERROR(VLOOKUP(B103,'пр.взв'!$D$6:$Q$70,5,0),"")</f>
        <v/>
      </c>
      <c r="E103" s="236" t="str">
        <f>IFERROR(VLOOKUP(B103,'пр.взв'!$D$6:$Q$70,6,0),"")</f>
        <v/>
      </c>
      <c r="F103" s="236" t="str">
        <f>IFERROR(VLOOKUP(B103,'пр.взв'!$D$6:$Q$70,8,0),"")</f>
        <v/>
      </c>
      <c r="G103" s="291"/>
      <c r="H103" s="292"/>
      <c r="I103" s="292"/>
      <c r="J103" s="292"/>
      <c r="L103" s="293"/>
      <c r="M103" s="231" t="str">
        <f>'пр.хода'!Q21</f>
        <v/>
      </c>
      <c r="N103" s="233" t="str">
        <f>IFERROR(VLOOKUP(M103,'пр.взв'!$D$6:$Q$70,2,0),"")</f>
        <v/>
      </c>
      <c r="O103" s="236" t="str">
        <f>IFERROR(VLOOKUP(M103,'пр.взв'!$D$6:$Q$70,5,0),"")</f>
        <v/>
      </c>
      <c r="P103" s="236" t="str">
        <f>IFERROR(VLOOKUP(M103,'пр.взв'!$D$6:$Q$70,6,0),"")</f>
        <v/>
      </c>
      <c r="Q103" s="236" t="str">
        <f>IFERROR(VLOOKUP(M103,'пр.взв'!$D$6:$Q$70,8,0),"")</f>
        <v/>
      </c>
    </row>
    <row r="104" ht="12.0" customHeight="1">
      <c r="C104" s="103" t="s">
        <v>353</v>
      </c>
      <c r="N104" s="103" t="s">
        <v>353</v>
      </c>
    </row>
    <row r="105" ht="12.0" customHeight="1">
      <c r="C105" s="288" t="s">
        <v>354</v>
      </c>
      <c r="D105" s="294" t="str">
        <f>'пр.взв'!$D$4</f>
        <v/>
      </c>
      <c r="E105" s="114"/>
      <c r="F105" s="114"/>
      <c r="N105" s="288" t="s">
        <v>354</v>
      </c>
      <c r="O105" s="294" t="str">
        <f>'пр.взв'!$D$4</f>
        <v/>
      </c>
      <c r="P105" s="114"/>
      <c r="Q105" s="114"/>
    </row>
    <row r="106" ht="12.0" customHeight="1">
      <c r="A106" s="290"/>
      <c r="B106" s="231" t="str">
        <f>'пр.хода'!Q64</f>
        <v/>
      </c>
      <c r="C106" s="226" t="str">
        <f>IFERROR(VLOOKUP(B106,'пр.взв'!$D$6:$Q$70,2,0),"")</f>
        <v/>
      </c>
      <c r="D106" s="227" t="str">
        <f>IFERROR(VLOOKUP(B106,'пр.взв'!$D$6:$Q$70,5,0),"")</f>
        <v/>
      </c>
      <c r="E106" s="227" t="str">
        <f>IFERROR(VLOOKUP(B106,'пр.взв'!$D$6:$Q$70,6,0),"")</f>
        <v/>
      </c>
      <c r="F106" s="227" t="str">
        <f>IFERROR(VLOOKUP(B106,'пр.взв'!$D$6:$Q$70,8,0),"")</f>
        <v/>
      </c>
      <c r="G106" s="291"/>
      <c r="H106" s="230"/>
      <c r="I106" s="230"/>
      <c r="J106" s="292"/>
      <c r="L106" s="290"/>
      <c r="M106" s="231" t="str">
        <f>'пр.хода'!Q64</f>
        <v/>
      </c>
      <c r="N106" s="226" t="str">
        <f>IFERROR(VLOOKUP(M106,'пр.взв'!$D$6:$Q$70,2,0),"")</f>
        <v/>
      </c>
      <c r="O106" s="227" t="str">
        <f>IFERROR(VLOOKUP(M106,'пр.взв'!$D$6:$Q$70,5,0),"")</f>
        <v/>
      </c>
      <c r="P106" s="227" t="str">
        <f>IFERROR(VLOOKUP(M106,'пр.взв'!$D$6:$Q$70,6,0),"")</f>
        <v/>
      </c>
      <c r="Q106" s="227" t="str">
        <f>IFERROR(VLOOKUP(M106,'пр.взв'!$D$6:$Q$70,8,0),"")</f>
        <v/>
      </c>
    </row>
    <row r="107" ht="12.0" customHeight="1">
      <c r="A107" s="293"/>
      <c r="B107" s="231" t="str">
        <f>'пр.хода'!Q69</f>
        <v/>
      </c>
      <c r="C107" s="233" t="str">
        <f>IFERROR(VLOOKUP(B107,'пр.взв'!$D$6:$Q$70,2,0),"")</f>
        <v/>
      </c>
      <c r="D107" s="236" t="str">
        <f>IFERROR(VLOOKUP(B107,'пр.взв'!$D$6:$Q$70,5,0),"")</f>
        <v/>
      </c>
      <c r="E107" s="236" t="str">
        <f>IFERROR(VLOOKUP(B107,'пр.взв'!$D$6:$Q$70,6,0),"")</f>
        <v/>
      </c>
      <c r="F107" s="236" t="str">
        <f>IFERROR(VLOOKUP(B107,'пр.взв'!$D$6:$Q$70,8,0),"")</f>
        <v/>
      </c>
      <c r="G107" s="291"/>
      <c r="H107" s="292"/>
      <c r="I107" s="292"/>
      <c r="J107" s="292"/>
      <c r="L107" s="293"/>
      <c r="M107" s="231" t="str">
        <f>'пр.хода'!Q69</f>
        <v/>
      </c>
      <c r="N107" s="233" t="str">
        <f>IFERROR(VLOOKUP(M107,'пр.взв'!$D$6:$Q$70,2,0),"")</f>
        <v/>
      </c>
      <c r="O107" s="236" t="str">
        <f>IFERROR(VLOOKUP(M107,'пр.взв'!$D$6:$Q$70,5,0),"")</f>
        <v/>
      </c>
      <c r="P107" s="236" t="str">
        <f>IFERROR(VLOOKUP(M107,'пр.взв'!$D$6:$Q$70,6,0),"")</f>
        <v/>
      </c>
      <c r="Q107" s="236" t="str">
        <f>IFERROR(VLOOKUP(M107,'пр.взв'!$D$6:$Q$70,8,0),"")</f>
        <v/>
      </c>
    </row>
    <row r="108" ht="12.0" customHeight="1">
      <c r="C108" s="295" t="s">
        <v>355</v>
      </c>
      <c r="D108" s="294" t="str">
        <f>'пр.взв'!$D$4</f>
        <v/>
      </c>
      <c r="E108" s="114"/>
      <c r="F108" s="114"/>
      <c r="N108" s="295" t="s">
        <v>355</v>
      </c>
      <c r="O108" s="294" t="str">
        <f>'пр.взв'!$D$4</f>
        <v/>
      </c>
      <c r="P108" s="114"/>
      <c r="Q108" s="114"/>
    </row>
    <row r="109" ht="12.0" customHeight="1">
      <c r="A109" s="290"/>
      <c r="B109" s="231" t="str">
        <f>'пр.хода'!M36</f>
        <v/>
      </c>
      <c r="C109" s="226" t="str">
        <f>IFERROR(VLOOKUP(B109,'пр.взв'!$D$6:$Q$70,2,0),"")</f>
        <v/>
      </c>
      <c r="D109" s="227" t="str">
        <f>IFERROR(VLOOKUP(B109,'пр.взв'!$D$6:$Q$70,5,0),"")</f>
        <v/>
      </c>
      <c r="E109" s="227" t="str">
        <f>IFERROR(VLOOKUP(B109,'пр.взв'!$D$6:$Q$70,6,0),"")</f>
        <v/>
      </c>
      <c r="F109" s="227" t="str">
        <f>IFERROR(VLOOKUP(B109,'пр.взв'!$D$6:$Q$70,8,0),"")</f>
        <v/>
      </c>
      <c r="G109" s="291"/>
      <c r="H109" s="230"/>
      <c r="I109" s="230"/>
      <c r="J109" s="292"/>
      <c r="L109" s="290"/>
      <c r="M109" s="231" t="str">
        <f>'пр.хода'!M36</f>
        <v/>
      </c>
      <c r="N109" s="226" t="str">
        <f>IFERROR(VLOOKUP(M109,'пр.взв'!$D$6:$Q$70,2,0),"")</f>
        <v/>
      </c>
      <c r="O109" s="227" t="str">
        <f>IFERROR(VLOOKUP(M109,'пр.взв'!$D$6:$Q$70,5,0),"")</f>
        <v/>
      </c>
      <c r="P109" s="227" t="str">
        <f>IFERROR(VLOOKUP(M109,'пр.взв'!$D$6:$Q$70,6,0),"")</f>
        <v/>
      </c>
      <c r="Q109" s="227" t="str">
        <f>IFERROR(VLOOKUP(M109,'пр.взв'!$D$6:$Q$70,8,0),"")</f>
        <v/>
      </c>
    </row>
    <row r="110" ht="12.0" customHeight="1">
      <c r="A110" s="293"/>
      <c r="B110" s="231" t="str">
        <f>'пр.хода'!S36</f>
        <v/>
      </c>
      <c r="C110" s="233" t="str">
        <f>IFERROR(VLOOKUP(B110,'пр.взв'!$D$6:$Q$70,2,0),"")</f>
        <v/>
      </c>
      <c r="D110" s="236" t="str">
        <f>IFERROR(VLOOKUP(B110,'пр.взв'!$D$6:$Q$70,5,0),"")</f>
        <v/>
      </c>
      <c r="E110" s="236" t="str">
        <f>IFERROR(VLOOKUP(B110,'пр.взв'!$D$6:$Q$70,6,0),"")</f>
        <v/>
      </c>
      <c r="F110" s="236" t="str">
        <f>IFERROR(VLOOKUP(B110,'пр.взв'!$D$6:$Q$70,8,0),"")</f>
        <v/>
      </c>
      <c r="G110" s="291"/>
      <c r="H110" s="292"/>
      <c r="I110" s="292"/>
      <c r="J110" s="292"/>
      <c r="L110" s="293"/>
      <c r="M110" s="231" t="str">
        <f>'пр.хода'!S36</f>
        <v/>
      </c>
      <c r="N110" s="233" t="str">
        <f>IFERROR(VLOOKUP(M110,'пр.взв'!$D$6:$Q$70,2,0),"")</f>
        <v/>
      </c>
      <c r="O110" s="236" t="str">
        <f>IFERROR(VLOOKUP(M110,'пр.взв'!$D$6:$Q$70,5,0),"")</f>
        <v/>
      </c>
      <c r="P110" s="236" t="str">
        <f>IFERROR(VLOOKUP(M110,'пр.взв'!$D$6:$Q$70,6,0),"")</f>
        <v/>
      </c>
      <c r="Q110" s="236" t="str">
        <f>IFERROR(VLOOKUP(M110,'пр.взв'!$D$6:$Q$70,8,0),"")</f>
        <v/>
      </c>
    </row>
  </sheetData>
  <mergeCells count="195">
    <mergeCell ref="P38:Q39"/>
    <mergeCell ref="L46:L47"/>
    <mergeCell ref="O101:Q101"/>
    <mergeCell ref="D105:F105"/>
    <mergeCell ref="O105:Q105"/>
    <mergeCell ref="D108:F108"/>
    <mergeCell ref="O108:Q108"/>
    <mergeCell ref="B1:C1"/>
    <mergeCell ref="E1:F1"/>
    <mergeCell ref="K1:K110"/>
    <mergeCell ref="M1:N1"/>
    <mergeCell ref="P1:Q1"/>
    <mergeCell ref="E2:F2"/>
    <mergeCell ref="E3:F3"/>
    <mergeCell ref="J81:J82"/>
    <mergeCell ref="L81:L82"/>
    <mergeCell ref="M81:M82"/>
    <mergeCell ref="N81:N82"/>
    <mergeCell ref="O81:O82"/>
    <mergeCell ref="P81:Q82"/>
    <mergeCell ref="A90:A91"/>
    <mergeCell ref="A93:A94"/>
    <mergeCell ref="A95:A96"/>
    <mergeCell ref="A98:A99"/>
    <mergeCell ref="L83:L84"/>
    <mergeCell ref="L85:L86"/>
    <mergeCell ref="A87:J87"/>
    <mergeCell ref="A88:A89"/>
    <mergeCell ref="L88:L89"/>
    <mergeCell ref="L90:L91"/>
    <mergeCell ref="A92:J92"/>
    <mergeCell ref="L93:L94"/>
    <mergeCell ref="L95:L96"/>
    <mergeCell ref="A97:J97"/>
    <mergeCell ref="L98:L99"/>
    <mergeCell ref="D101:F101"/>
    <mergeCell ref="L10:L11"/>
    <mergeCell ref="L12:L13"/>
    <mergeCell ref="L14:L15"/>
    <mergeCell ref="L16:L17"/>
    <mergeCell ref="L18:L19"/>
    <mergeCell ref="L20:L21"/>
    <mergeCell ref="A22:A23"/>
    <mergeCell ref="A24:A25"/>
    <mergeCell ref="A26:A27"/>
    <mergeCell ref="A28:A29"/>
    <mergeCell ref="A8:A9"/>
    <mergeCell ref="A10:A11"/>
    <mergeCell ref="A12:A13"/>
    <mergeCell ref="A14:A15"/>
    <mergeCell ref="A16:A17"/>
    <mergeCell ref="A18:A19"/>
    <mergeCell ref="A20:A21"/>
    <mergeCell ref="L22:L23"/>
    <mergeCell ref="L24:L25"/>
    <mergeCell ref="L26:L27"/>
    <mergeCell ref="L28:L29"/>
    <mergeCell ref="A30:A31"/>
    <mergeCell ref="L30:L31"/>
    <mergeCell ref="A32:A33"/>
    <mergeCell ref="L32:L33"/>
    <mergeCell ref="A34:A35"/>
    <mergeCell ref="L34:L35"/>
    <mergeCell ref="B36:C36"/>
    <mergeCell ref="E36:F36"/>
    <mergeCell ref="A38:A39"/>
    <mergeCell ref="B38:B39"/>
    <mergeCell ref="C38:C39"/>
    <mergeCell ref="D38:D39"/>
    <mergeCell ref="E38:F39"/>
    <mergeCell ref="M36:N36"/>
    <mergeCell ref="P36:Q36"/>
    <mergeCell ref="E37:F37"/>
    <mergeCell ref="P37:Q37"/>
    <mergeCell ref="G38:G39"/>
    <mergeCell ref="H38:H39"/>
    <mergeCell ref="I38:I39"/>
    <mergeCell ref="J38:J39"/>
    <mergeCell ref="L38:L39"/>
    <mergeCell ref="M38:M39"/>
    <mergeCell ref="R38:R39"/>
    <mergeCell ref="S38:S39"/>
    <mergeCell ref="T38:T39"/>
    <mergeCell ref="U38:U39"/>
    <mergeCell ref="G57:G58"/>
    <mergeCell ref="H57:H58"/>
    <mergeCell ref="I57:I58"/>
    <mergeCell ref="J57:J58"/>
    <mergeCell ref="L57:L58"/>
    <mergeCell ref="M57:M58"/>
    <mergeCell ref="N57:N58"/>
    <mergeCell ref="O57:O58"/>
    <mergeCell ref="P57:Q58"/>
    <mergeCell ref="L59:L60"/>
    <mergeCell ref="L61:L62"/>
    <mergeCell ref="L63:L64"/>
    <mergeCell ref="L65:L66"/>
    <mergeCell ref="B68:B69"/>
    <mergeCell ref="B57:B58"/>
    <mergeCell ref="C57:C58"/>
    <mergeCell ref="A59:A60"/>
    <mergeCell ref="A61:A62"/>
    <mergeCell ref="A63:A64"/>
    <mergeCell ref="A65:A66"/>
    <mergeCell ref="A68:A69"/>
    <mergeCell ref="C68:C69"/>
    <mergeCell ref="D68:D69"/>
    <mergeCell ref="A81:A82"/>
    <mergeCell ref="A83:A84"/>
    <mergeCell ref="A85:A86"/>
    <mergeCell ref="A70:A71"/>
    <mergeCell ref="A72:A73"/>
    <mergeCell ref="A75:A76"/>
    <mergeCell ref="A77:A78"/>
    <mergeCell ref="B81:B82"/>
    <mergeCell ref="C81:C82"/>
    <mergeCell ref="D81:D82"/>
    <mergeCell ref="P2:Q2"/>
    <mergeCell ref="P3:Q3"/>
    <mergeCell ref="A4:A5"/>
    <mergeCell ref="L4:L5"/>
    <mergeCell ref="A6:A7"/>
    <mergeCell ref="L6:L7"/>
    <mergeCell ref="L8:L9"/>
    <mergeCell ref="N38:N39"/>
    <mergeCell ref="O38:O39"/>
    <mergeCell ref="A40:A41"/>
    <mergeCell ref="L40:L41"/>
    <mergeCell ref="A42:A43"/>
    <mergeCell ref="L42:L43"/>
    <mergeCell ref="L44:L45"/>
    <mergeCell ref="L48:L49"/>
    <mergeCell ref="L50:L51"/>
    <mergeCell ref="L52:L53"/>
    <mergeCell ref="L54:L55"/>
    <mergeCell ref="D57:D58"/>
    <mergeCell ref="E57:F58"/>
    <mergeCell ref="R57:R58"/>
    <mergeCell ref="S57:S58"/>
    <mergeCell ref="T57:T58"/>
    <mergeCell ref="U57:U58"/>
    <mergeCell ref="A44:A45"/>
    <mergeCell ref="A46:A47"/>
    <mergeCell ref="A48:A49"/>
    <mergeCell ref="A50:A51"/>
    <mergeCell ref="A52:A53"/>
    <mergeCell ref="A54:A55"/>
    <mergeCell ref="A57:A58"/>
    <mergeCell ref="E68:F69"/>
    <mergeCell ref="G68:G69"/>
    <mergeCell ref="R68:R69"/>
    <mergeCell ref="S68:S69"/>
    <mergeCell ref="T68:T69"/>
    <mergeCell ref="U68:U69"/>
    <mergeCell ref="H68:H69"/>
    <mergeCell ref="I68:I69"/>
    <mergeCell ref="J68:J69"/>
    <mergeCell ref="L68:L69"/>
    <mergeCell ref="M68:M69"/>
    <mergeCell ref="N68:N69"/>
    <mergeCell ref="O68:O69"/>
    <mergeCell ref="P68:Q69"/>
    <mergeCell ref="L70:L71"/>
    <mergeCell ref="L72:L73"/>
    <mergeCell ref="B75:B76"/>
    <mergeCell ref="C75:C76"/>
    <mergeCell ref="A79:J79"/>
    <mergeCell ref="D75:D76"/>
    <mergeCell ref="E75:F76"/>
    <mergeCell ref="R75:R76"/>
    <mergeCell ref="S75:S76"/>
    <mergeCell ref="T75:T76"/>
    <mergeCell ref="U75:U76"/>
    <mergeCell ref="L79:U79"/>
    <mergeCell ref="G75:G76"/>
    <mergeCell ref="H75:H76"/>
    <mergeCell ref="I75:I76"/>
    <mergeCell ref="J75:J76"/>
    <mergeCell ref="L75:L76"/>
    <mergeCell ref="M75:M76"/>
    <mergeCell ref="N75:N76"/>
    <mergeCell ref="O75:O76"/>
    <mergeCell ref="P75:Q76"/>
    <mergeCell ref="L77:L78"/>
    <mergeCell ref="E81:F82"/>
    <mergeCell ref="G81:G82"/>
    <mergeCell ref="L92:U92"/>
    <mergeCell ref="L97:U97"/>
    <mergeCell ref="H81:H82"/>
    <mergeCell ref="I81:I82"/>
    <mergeCell ref="R81:R82"/>
    <mergeCell ref="S81:S82"/>
    <mergeCell ref="T81:T82"/>
    <mergeCell ref="U81:U82"/>
    <mergeCell ref="L87:U87"/>
  </mergeCells>
  <printOptions horizontalCentered="1"/>
  <pageMargins bottom="0.0" footer="0.0" header="0.0" left="0.0" right="0.0" top="0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6.43"/>
    <col customWidth="1" min="3" max="3" width="16.86"/>
    <col customWidth="1" min="4" max="4" width="10.43"/>
    <col customWidth="1" min="5" max="5" width="7.0"/>
    <col customWidth="1" min="6" max="6" width="12.57"/>
    <col customWidth="1" min="7" max="7" width="26.86"/>
    <col customWidth="1" min="8" max="8" width="7.29"/>
    <col customWidth="1" min="9" max="9" width="7.0"/>
    <col customWidth="1" min="10" max="26" width="8.71"/>
  </cols>
  <sheetData>
    <row r="1" ht="40.5" customHeight="1">
      <c r="A1" s="296" t="str">
        <f>'пр.взв'!C2</f>
        <v>Чемпионат России по самбо среди мужчин (отбор на Чемпионат Мира и Европы) ЕКП № 23747</v>
      </c>
    </row>
    <row r="2" ht="12.75" customHeight="1">
      <c r="D2" s="297"/>
      <c r="E2" s="258"/>
    </row>
    <row r="3" ht="19.5" customHeight="1">
      <c r="C3" s="244" t="s">
        <v>351</v>
      </c>
      <c r="E3" s="298" t="str">
        <f>'пр.взв'!G4</f>
        <v>В.к.  79  кг</v>
      </c>
      <c r="G3" s="299"/>
    </row>
    <row r="4" ht="21.0" customHeight="1">
      <c r="C4" s="288" t="s">
        <v>352</v>
      </c>
      <c r="D4" s="289" t="str">
        <f>'пр.взв'!$D$4</f>
        <v/>
      </c>
      <c r="E4" s="114"/>
      <c r="F4" s="114"/>
    </row>
    <row r="5" ht="15.0" customHeight="1">
      <c r="A5" s="206" t="s">
        <v>356</v>
      </c>
      <c r="B5" s="209" t="s">
        <v>9</v>
      </c>
      <c r="C5" s="209" t="s">
        <v>10</v>
      </c>
      <c r="D5" s="209" t="s">
        <v>327</v>
      </c>
      <c r="E5" s="300" t="s">
        <v>328</v>
      </c>
      <c r="F5" s="211"/>
      <c r="G5" s="209" t="s">
        <v>329</v>
      </c>
      <c r="H5" s="209" t="s">
        <v>331</v>
      </c>
      <c r="I5" s="301" t="s">
        <v>332</v>
      </c>
    </row>
    <row r="6" ht="15.0" customHeight="1">
      <c r="A6" s="214"/>
      <c r="B6" s="215"/>
      <c r="C6" s="215"/>
      <c r="D6" s="215"/>
      <c r="E6" s="118"/>
      <c r="F6" s="125"/>
      <c r="G6" s="215"/>
      <c r="H6" s="215"/>
      <c r="I6" s="216"/>
    </row>
    <row r="7" ht="27.0" customHeight="1">
      <c r="A7" s="302"/>
      <c r="B7" s="227" t="str">
        <f>'пр.хода'!Q15</f>
        <v/>
      </c>
      <c r="C7" s="237" t="str">
        <f>IFERROR(VLOOKUP(B7,'пр.взв'!$D$6:$M$70,2,0),"")</f>
        <v/>
      </c>
      <c r="D7" s="237" t="str">
        <f>IFERROR(VLOOKUP(B7,'пр.взв'!$D$6:$M$70,5,0),"")</f>
        <v/>
      </c>
      <c r="E7" s="237" t="str">
        <f>IFERROR(VLOOKUP(B7,'пр.взв'!$D$6:$M$70,6,0),"")</f>
        <v/>
      </c>
      <c r="F7" s="237" t="str">
        <f>IFERROR(VLOOKUP(B7,'пр.взв'!$D$6:$M$70,8,0),"")</f>
        <v/>
      </c>
      <c r="G7" s="237"/>
      <c r="H7" s="239"/>
      <c r="I7" s="261"/>
    </row>
    <row r="8" ht="27.0" customHeight="1">
      <c r="A8" s="303"/>
      <c r="B8" s="236" t="str">
        <f>'пр.хода'!Q21</f>
        <v/>
      </c>
      <c r="C8" s="234" t="str">
        <f>IFERROR(VLOOKUP(B8,'пр.взв'!$D$6:$M$70,2,0),"")</f>
        <v/>
      </c>
      <c r="D8" s="234" t="str">
        <f>IFERROR(VLOOKUP(B8,'пр.взв'!$D$6:$M$70,5,0),"")</f>
        <v/>
      </c>
      <c r="E8" s="234" t="str">
        <f>IFERROR(VLOOKUP(B8,'пр.взв'!$D$6:$M$70,6,0),"")</f>
        <v/>
      </c>
      <c r="F8" s="234" t="str">
        <f>IFERROR(VLOOKUP(B8,'пр.взв'!$D$6:$M$70,8,0),"")</f>
        <v/>
      </c>
      <c r="G8" s="234"/>
      <c r="H8" s="235"/>
      <c r="I8" s="262"/>
    </row>
    <row r="9" ht="34.5" customHeight="1">
      <c r="A9" s="85" t="s">
        <v>357</v>
      </c>
      <c r="B9" s="85"/>
    </row>
    <row r="10" ht="19.5" customHeight="1">
      <c r="B10" s="85" t="s">
        <v>358</v>
      </c>
      <c r="C10" s="304"/>
      <c r="D10" s="304"/>
      <c r="E10" s="304"/>
      <c r="F10" s="304"/>
      <c r="G10" s="304"/>
      <c r="H10" s="304"/>
      <c r="I10" s="304"/>
    </row>
    <row r="11" ht="19.5" customHeight="1">
      <c r="B11" s="85" t="s">
        <v>325</v>
      </c>
      <c r="C11" s="304"/>
      <c r="D11" s="304"/>
      <c r="E11" s="304"/>
      <c r="F11" s="304"/>
      <c r="G11" s="304"/>
      <c r="H11" s="304"/>
      <c r="I11" s="304"/>
    </row>
    <row r="12" ht="19.5" customHeight="1"/>
    <row r="13" ht="24.0" customHeight="1">
      <c r="C13" s="103" t="s">
        <v>353</v>
      </c>
      <c r="E13" s="298" t="str">
        <f>'пр.взв'!G4</f>
        <v>В.к.  79  кг</v>
      </c>
      <c r="G13" s="299" t="str">
        <f>G3</f>
        <v/>
      </c>
    </row>
    <row r="14" ht="12.75" customHeight="1">
      <c r="C14" s="288" t="s">
        <v>354</v>
      </c>
      <c r="D14" s="294" t="str">
        <f>'пр.взв'!$D$4</f>
        <v/>
      </c>
      <c r="E14" s="114"/>
      <c r="F14" s="114"/>
    </row>
    <row r="15" ht="15.0" customHeight="1">
      <c r="A15" s="206" t="s">
        <v>356</v>
      </c>
      <c r="B15" s="209" t="s">
        <v>9</v>
      </c>
      <c r="C15" s="209" t="s">
        <v>10</v>
      </c>
      <c r="D15" s="209" t="s">
        <v>327</v>
      </c>
      <c r="E15" s="300" t="s">
        <v>328</v>
      </c>
      <c r="F15" s="211"/>
      <c r="G15" s="209" t="s">
        <v>329</v>
      </c>
      <c r="H15" s="209" t="s">
        <v>331</v>
      </c>
      <c r="I15" s="301" t="s">
        <v>332</v>
      </c>
    </row>
    <row r="16" ht="15.0" customHeight="1">
      <c r="A16" s="214"/>
      <c r="B16" s="215"/>
      <c r="C16" s="215"/>
      <c r="D16" s="215"/>
      <c r="E16" s="118"/>
      <c r="F16" s="125"/>
      <c r="G16" s="215"/>
      <c r="H16" s="215"/>
      <c r="I16" s="216"/>
    </row>
    <row r="17" ht="27.0" customHeight="1">
      <c r="A17" s="302"/>
      <c r="B17" s="227" t="str">
        <f>'пр.хода'!Q64</f>
        <v/>
      </c>
      <c r="C17" s="237" t="str">
        <f>IFERROR(VLOOKUP(B17,'пр.взв'!$D$6:$M$70,2,0),"")</f>
        <v/>
      </c>
      <c r="D17" s="237" t="str">
        <f>IFERROR(VLOOKUP(B17,'пр.взв'!$D$6:$M$70,5,0),"")</f>
        <v/>
      </c>
      <c r="E17" s="237" t="str">
        <f>IFERROR(VLOOKUP(B17,'пр.взв'!$D$6:$M$70,6,0),"")</f>
        <v/>
      </c>
      <c r="F17" s="237" t="str">
        <f>IFERROR(VLOOKUP(B17,'пр.взв'!$D$6:$M$70,8,0),"")</f>
        <v/>
      </c>
      <c r="G17" s="237"/>
      <c r="H17" s="239"/>
      <c r="I17" s="261"/>
    </row>
    <row r="18" ht="27.0" customHeight="1">
      <c r="A18" s="303"/>
      <c r="B18" s="236" t="str">
        <f>'пр.хода'!Q69</f>
        <v/>
      </c>
      <c r="C18" s="234" t="str">
        <f>IFERROR(VLOOKUP(B18,'пр.взв'!$D$6:$M$70,2,0),"")</f>
        <v/>
      </c>
      <c r="D18" s="234" t="str">
        <f>IFERROR(VLOOKUP(B18,'пр.взв'!$D$6:$M$70,5,0),"")</f>
        <v/>
      </c>
      <c r="E18" s="234" t="str">
        <f>IFERROR(VLOOKUP(B18,'пр.взв'!$D$6:$M$70,6,0),"")</f>
        <v/>
      </c>
      <c r="F18" s="234" t="str">
        <f>IFERROR(VLOOKUP(B18,'пр.взв'!$D$6:$M$70,8,0),"")</f>
        <v/>
      </c>
      <c r="G18" s="234"/>
      <c r="H18" s="235"/>
      <c r="I18" s="262"/>
    </row>
    <row r="19" ht="32.25" customHeight="1">
      <c r="A19" s="85" t="s">
        <v>357</v>
      </c>
      <c r="B19" s="85"/>
      <c r="F19" s="304"/>
    </row>
    <row r="20" ht="19.5" customHeight="1">
      <c r="B20" s="85" t="s">
        <v>358</v>
      </c>
      <c r="C20" s="304"/>
      <c r="D20" s="304"/>
      <c r="E20" s="304"/>
      <c r="F20" s="304"/>
      <c r="G20" s="304"/>
      <c r="H20" s="304"/>
      <c r="I20" s="304"/>
    </row>
    <row r="21" ht="19.5" customHeight="1">
      <c r="B21" s="85" t="s">
        <v>325</v>
      </c>
      <c r="C21" s="304"/>
      <c r="D21" s="304"/>
      <c r="E21" s="304"/>
      <c r="F21" s="304"/>
      <c r="G21" s="304"/>
      <c r="H21" s="304"/>
      <c r="I21" s="304"/>
    </row>
    <row r="22" ht="12.0" customHeight="1"/>
    <row r="23" ht="46.5" customHeight="1">
      <c r="A23" s="296" t="str">
        <f>A1</f>
        <v>Чемпионат России по самбо среди мужчин (отбор на Чемпионат Мира и Европы) ЕКП № 23747</v>
      </c>
    </row>
    <row r="24" ht="12.0" customHeight="1">
      <c r="D24" s="297"/>
      <c r="E24" s="258"/>
    </row>
    <row r="25" ht="12.0" customHeight="1">
      <c r="C25" s="305" t="s">
        <v>355</v>
      </c>
      <c r="E25" s="298" t="str">
        <f>'пр.взв'!G4</f>
        <v>В.к.  79  кг</v>
      </c>
      <c r="G25" s="299"/>
    </row>
    <row r="26" ht="12.75" customHeight="1"/>
    <row r="27" ht="15.0" customHeight="1">
      <c r="A27" s="206" t="s">
        <v>356</v>
      </c>
      <c r="B27" s="209" t="s">
        <v>9</v>
      </c>
      <c r="C27" s="209" t="s">
        <v>10</v>
      </c>
      <c r="D27" s="209" t="s">
        <v>327</v>
      </c>
      <c r="E27" s="300" t="s">
        <v>328</v>
      </c>
      <c r="F27" s="211"/>
      <c r="G27" s="209" t="s">
        <v>329</v>
      </c>
      <c r="H27" s="209" t="s">
        <v>331</v>
      </c>
      <c r="I27" s="301" t="s">
        <v>332</v>
      </c>
    </row>
    <row r="28" ht="15.0" customHeight="1">
      <c r="A28" s="214"/>
      <c r="B28" s="215"/>
      <c r="C28" s="215"/>
      <c r="D28" s="215"/>
      <c r="E28" s="118"/>
      <c r="F28" s="125"/>
      <c r="G28" s="215"/>
      <c r="H28" s="215"/>
      <c r="I28" s="216"/>
    </row>
    <row r="29" ht="27.0" customHeight="1">
      <c r="A29" s="302"/>
      <c r="B29" s="227" t="str">
        <f>'пр.хода'!M36</f>
        <v/>
      </c>
      <c r="C29" s="237" t="str">
        <f>IFERROR(VLOOKUP(B29,'пр.взв'!$D$6:$M$70,2,0),"")</f>
        <v/>
      </c>
      <c r="D29" s="237" t="str">
        <f>IFERROR(VLOOKUP(B29,'пр.взв'!$D$6:$M$70,5,0),"")</f>
        <v/>
      </c>
      <c r="E29" s="237" t="str">
        <f>IFERROR(VLOOKUP(B29,'пр.взв'!$D$6:$M$70,6,0),"")</f>
        <v/>
      </c>
      <c r="F29" s="237" t="str">
        <f>IFERROR(VLOOKUP(B29,'пр.взв'!$D$6:$M$70,8,0),"")</f>
        <v/>
      </c>
      <c r="G29" s="237"/>
      <c r="H29" s="239"/>
      <c r="I29" s="261"/>
    </row>
    <row r="30" ht="27.0" customHeight="1">
      <c r="A30" s="303"/>
      <c r="B30" s="236" t="str">
        <f>'пр.хода'!S36</f>
        <v/>
      </c>
      <c r="C30" s="234" t="str">
        <f>IFERROR(VLOOKUP(B30,'пр.взв'!$D$6:$M$70,2,0),"")</f>
        <v/>
      </c>
      <c r="D30" s="234" t="str">
        <f>IFERROR(VLOOKUP(B30,'пр.взв'!$D$6:$M$70,5,0),"")</f>
        <v/>
      </c>
      <c r="E30" s="234" t="str">
        <f>IFERROR(VLOOKUP(B30,'пр.взв'!$D$6:$M$70,6,0),"")</f>
        <v/>
      </c>
      <c r="F30" s="234" t="str">
        <f>IFERROR(VLOOKUP(B30,'пр.взв'!$D$6:$M$70,8,0),"")</f>
        <v/>
      </c>
      <c r="G30" s="234"/>
      <c r="H30" s="235"/>
      <c r="I30" s="262"/>
    </row>
    <row r="31" ht="38.25" customHeight="1">
      <c r="A31" s="85" t="s">
        <v>357</v>
      </c>
      <c r="B31" s="85"/>
    </row>
    <row r="32" ht="19.5" customHeight="1">
      <c r="B32" s="85" t="s">
        <v>358</v>
      </c>
      <c r="C32" s="304"/>
      <c r="D32" s="304"/>
      <c r="E32" s="304"/>
      <c r="F32" s="304"/>
      <c r="G32" s="304"/>
      <c r="H32" s="304"/>
      <c r="I32" s="304"/>
    </row>
    <row r="33" ht="19.5" customHeight="1">
      <c r="B33" s="85" t="s">
        <v>325</v>
      </c>
      <c r="C33" s="304"/>
      <c r="D33" s="304"/>
      <c r="E33" s="304"/>
      <c r="F33" s="304"/>
      <c r="G33" s="304"/>
      <c r="H33" s="304"/>
      <c r="I33" s="304"/>
    </row>
    <row r="34" ht="12.0" customHeight="1"/>
    <row r="35" ht="12.0" customHeight="1"/>
    <row r="36" ht="12.0" customHeight="1"/>
    <row r="37" ht="12.0" customHeight="1">
      <c r="A37" s="306" t="s">
        <v>302</v>
      </c>
      <c r="B37" s="85"/>
      <c r="C37" s="85"/>
      <c r="D37" s="85"/>
      <c r="E37" s="7"/>
      <c r="F37" s="103" t="s">
        <v>302</v>
      </c>
      <c r="G37" s="7" t="s">
        <v>302</v>
      </c>
    </row>
    <row r="38" ht="12.0" customHeight="1">
      <c r="A38" s="85"/>
      <c r="B38" s="85"/>
      <c r="C38" s="85"/>
      <c r="D38" s="85"/>
      <c r="E38" s="7"/>
      <c r="F38" s="29"/>
      <c r="G38" s="7"/>
    </row>
    <row r="39" ht="12.0" customHeight="1">
      <c r="A39" s="85" t="s">
        <v>302</v>
      </c>
      <c r="C39" s="85"/>
      <c r="D39" s="85"/>
      <c r="E39" s="85"/>
      <c r="F39" s="103" t="s">
        <v>302</v>
      </c>
      <c r="G39" s="7" t="s">
        <v>302</v>
      </c>
    </row>
    <row r="40" ht="12.0" customHeight="1">
      <c r="C40" s="7"/>
      <c r="D40" s="7"/>
      <c r="E40" s="7"/>
      <c r="F40" s="7"/>
    </row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</sheetData>
  <mergeCells count="31">
    <mergeCell ref="H5:H6"/>
    <mergeCell ref="I5:I6"/>
    <mergeCell ref="A1:I1"/>
    <mergeCell ref="E3:F3"/>
    <mergeCell ref="D4:F4"/>
    <mergeCell ref="A5:A6"/>
    <mergeCell ref="B5:B6"/>
    <mergeCell ref="C5:C6"/>
    <mergeCell ref="D5:D6"/>
    <mergeCell ref="E5:F6"/>
    <mergeCell ref="G5:G6"/>
    <mergeCell ref="E13:F13"/>
    <mergeCell ref="D14:F14"/>
    <mergeCell ref="A15:A16"/>
    <mergeCell ref="B15:B16"/>
    <mergeCell ref="C15:C16"/>
    <mergeCell ref="G15:G16"/>
    <mergeCell ref="B27:B28"/>
    <mergeCell ref="C27:C28"/>
    <mergeCell ref="D27:D28"/>
    <mergeCell ref="E27:F28"/>
    <mergeCell ref="G27:G28"/>
    <mergeCell ref="H27:H28"/>
    <mergeCell ref="D15:D16"/>
    <mergeCell ref="E15:F16"/>
    <mergeCell ref="H15:H16"/>
    <mergeCell ref="I15:I16"/>
    <mergeCell ref="A23:I23"/>
    <mergeCell ref="E25:F25"/>
    <mergeCell ref="A27:A28"/>
    <mergeCell ref="I27:I28"/>
  </mergeCells>
  <printOptions horizontalCentered="1"/>
  <pageMargins bottom="0.1968503937007874" footer="0.0" header="0.0" left="0.1968503937007874" right="0.1968503937007874" top="0.1968503937007874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5.0"/>
    <col customWidth="1" min="3" max="3" width="22.57"/>
    <col customWidth="1" min="4" max="4" width="13.29"/>
    <col customWidth="1" min="5" max="5" width="7.57"/>
    <col customWidth="1" min="6" max="6" width="12.29"/>
    <col customWidth="1" min="7" max="7" width="10.0"/>
    <col customWidth="1" min="8" max="8" width="16.14"/>
    <col customWidth="1" min="9" max="9" width="8.71"/>
    <col customWidth="1" hidden="1" min="10" max="10" width="16.57"/>
    <col customWidth="1" hidden="1" min="11" max="18" width="9.14"/>
    <col customWidth="1" hidden="1" min="19" max="19" width="5.57"/>
    <col customWidth="1" hidden="1" min="20" max="20" width="16.71"/>
    <col customWidth="1" hidden="1" min="21" max="35" width="8.71"/>
  </cols>
  <sheetData>
    <row r="1" ht="30.0" customHeight="1">
      <c r="A1" s="70" t="s">
        <v>303</v>
      </c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>
        <f>SUMIF(T6:T11,V1,$K$14:$K$17)</f>
        <v>1</v>
      </c>
      <c r="U1" s="307"/>
      <c r="V1" s="307" t="str">
        <f>J12</f>
        <v/>
      </c>
    </row>
    <row r="2" ht="28.5" customHeight="1">
      <c r="B2" s="308" t="s">
        <v>359</v>
      </c>
      <c r="D2" s="309" t="str">
        <f>'пр.взв'!C2</f>
        <v>Чемпионат России по самбо среди мужчин (отбор на Чемпионат Мира и Европы) ЕКП № 23747</v>
      </c>
      <c r="E2" s="81"/>
      <c r="F2" s="81"/>
      <c r="G2" s="81"/>
      <c r="H2" s="82"/>
      <c r="T2" s="29">
        <f>SUMIF(J14:J16,V1,$K$14:$K$17)</f>
        <v>2</v>
      </c>
    </row>
    <row r="3" ht="15.0" customHeight="1">
      <c r="B3" s="310" t="s">
        <v>360</v>
      </c>
      <c r="C3" s="76"/>
      <c r="D3" s="76"/>
      <c r="E3" s="76"/>
      <c r="F3" s="76"/>
      <c r="G3" s="76"/>
      <c r="H3" s="311" t="str">
        <f>'пр.взв'!G4</f>
        <v>В.к.  79  кг</v>
      </c>
    </row>
    <row r="4" ht="12.75" customHeight="1">
      <c r="A4" s="312" t="s">
        <v>361</v>
      </c>
      <c r="B4" s="313" t="s">
        <v>9</v>
      </c>
      <c r="C4" s="314" t="s">
        <v>10</v>
      </c>
      <c r="D4" s="315" t="s">
        <v>11</v>
      </c>
      <c r="E4" s="316" t="s">
        <v>13</v>
      </c>
      <c r="F4" s="73"/>
      <c r="G4" s="317" t="s">
        <v>15</v>
      </c>
      <c r="H4" s="301" t="s">
        <v>16</v>
      </c>
      <c r="J4" s="29" t="str">
        <f>IFERROR(LEFT(F6,FIND(",",F6)-1),F6)</f>
        <v/>
      </c>
      <c r="K4" s="29">
        <v>1.0</v>
      </c>
      <c r="L4" s="318" t="s">
        <v>362</v>
      </c>
      <c r="M4" s="319" t="s">
        <v>14</v>
      </c>
      <c r="N4" s="320"/>
      <c r="O4" s="81"/>
      <c r="P4" s="81"/>
      <c r="Q4" s="82"/>
      <c r="S4" s="321" t="s">
        <v>362</v>
      </c>
      <c r="T4" s="319" t="s">
        <v>14</v>
      </c>
      <c r="U4" s="320"/>
      <c r="V4" s="81"/>
      <c r="W4" s="81"/>
      <c r="X4" s="82"/>
      <c r="AC4" s="321" t="s">
        <v>362</v>
      </c>
      <c r="AD4" s="319" t="s">
        <v>14</v>
      </c>
      <c r="AE4" s="320"/>
      <c r="AF4" s="81"/>
      <c r="AG4" s="81"/>
      <c r="AH4" s="82"/>
    </row>
    <row r="5" ht="9.75" customHeight="1">
      <c r="A5" s="119"/>
      <c r="C5" s="322"/>
      <c r="E5" s="323"/>
      <c r="F5" s="324"/>
      <c r="G5" s="325"/>
      <c r="H5" s="326"/>
      <c r="L5" s="119"/>
      <c r="M5" s="119"/>
      <c r="N5" s="327">
        <v>1.0</v>
      </c>
      <c r="O5" s="328">
        <v>2.0</v>
      </c>
      <c r="P5" s="328">
        <v>3.0</v>
      </c>
      <c r="Q5" s="329">
        <v>5.0</v>
      </c>
      <c r="S5" s="119"/>
      <c r="T5" s="119"/>
      <c r="U5" s="327">
        <v>1.0</v>
      </c>
      <c r="V5" s="328">
        <v>2.0</v>
      </c>
      <c r="W5" s="328">
        <v>3.0</v>
      </c>
      <c r="X5" s="329">
        <v>5.0</v>
      </c>
      <c r="Z5" s="203">
        <v>1.0</v>
      </c>
      <c r="AB5" s="203">
        <v>2.0</v>
      </c>
      <c r="AC5" s="119"/>
      <c r="AD5" s="322"/>
      <c r="AE5" s="330">
        <v>1.0</v>
      </c>
      <c r="AF5" s="331">
        <v>2.0</v>
      </c>
      <c r="AG5" s="331">
        <v>3.0</v>
      </c>
      <c r="AH5" s="332">
        <v>5.0</v>
      </c>
    </row>
    <row r="6" ht="11.25" customHeight="1">
      <c r="A6" s="333">
        <v>1.0</v>
      </c>
      <c r="B6" s="334" t="str">
        <f>'пр.хода'!M32</f>
        <v/>
      </c>
      <c r="C6" s="335" t="str">
        <f>IFERROR(VLOOKUP(B6,'пр.взв'!$D$6:$M$70,3,0),"")</f>
        <v/>
      </c>
      <c r="D6" s="335" t="str">
        <f>IFERROR(VLOOKUP(B6,'пр.взв'!$D$6:$M$70,4,0),"")</f>
        <v/>
      </c>
      <c r="E6" s="335" t="str">
        <f>IFERROR(VLOOKUP(B6,'пр.взв'!$D$6:$M$70,6,0),"")</f>
        <v/>
      </c>
      <c r="F6" s="335" t="str">
        <f>IFERROR(VLOOKUP(B6,'пр.взв'!$D$6:$M$70,7,0),"")</f>
        <v/>
      </c>
      <c r="G6" s="335" t="str">
        <f>IFERROR(VLOOKUP(B6,'пр.взв'!$D$6:$M$70,8,0),"")</f>
        <v/>
      </c>
      <c r="H6" s="336" t="str">
        <f>IFERROR(VLOOKUP(B6,'пр.взв'!$D$6:$M$70,10,0),"")</f>
        <v/>
      </c>
      <c r="J6" s="29" t="s">
        <v>363</v>
      </c>
      <c r="K6" s="29">
        <v>1.0</v>
      </c>
      <c r="L6" s="337">
        <v>1.0</v>
      </c>
      <c r="M6" s="338" t="s">
        <v>364</v>
      </c>
      <c r="N6" s="339">
        <f>SUMIF($J$4:$J$7,J4,$K$4:$K$7)</f>
        <v>1</v>
      </c>
      <c r="O6" s="339">
        <f>SUMIF($I$8:$J$9,"алт",$K$6:$K$9)</f>
        <v>0</v>
      </c>
      <c r="P6" s="340">
        <f>SUMIF($J$10:$J$13,"Алт",$K$10:$K$13)</f>
        <v>0</v>
      </c>
      <c r="Q6" s="340">
        <f>SUMIF($J$14:$J$17,"Алт",$K$14:$K$17)</f>
        <v>0</v>
      </c>
      <c r="S6" s="337">
        <v>1.0</v>
      </c>
      <c r="T6" s="338" t="str">
        <f>J4</f>
        <v/>
      </c>
      <c r="U6" s="339">
        <f t="shared" ref="U6:U11" si="1">SUMIF($J$4:$J$7,T6,$K$4:$K$7)</f>
        <v>1</v>
      </c>
      <c r="V6" s="339">
        <f t="shared" ref="V6:V11" si="2">SUMIF($I$8:$J$9,T6,$K$6:$K$9)</f>
        <v>4</v>
      </c>
      <c r="W6" s="340">
        <f t="shared" ref="W6:W11" si="3">SUMIF($J$10:$J$13,T6,$K$10:$K$13)</f>
        <v>2</v>
      </c>
      <c r="X6" s="340">
        <f t="shared" ref="X6:X10" si="4">SUMIF($J$14:$J$17,T6,$K$14:$K$17)</f>
        <v>2</v>
      </c>
      <c r="Z6" s="202" t="str">
        <f>T6</f>
        <v/>
      </c>
      <c r="AB6" s="202" t="str">
        <f>Z6</f>
        <v/>
      </c>
      <c r="AC6" s="341">
        <v>1.0</v>
      </c>
      <c r="AD6" s="342" t="str">
        <f>AB6</f>
        <v/>
      </c>
      <c r="AE6" s="343">
        <f t="shared" ref="AE6:AE11" si="5">SUMIF($J$4:$J$7,AD6,$K$4:$K$7)</f>
        <v>1</v>
      </c>
      <c r="AF6" s="343">
        <f t="shared" ref="AF6:AF11" si="6">SUMIF($I$8:$J$9,AD6,$K$6:$K$9)</f>
        <v>4</v>
      </c>
      <c r="AG6" s="343">
        <f t="shared" ref="AG6:AG11" si="7">SUMIF($J$10:$J$13,AD6,$K$10:$K$13)</f>
        <v>2</v>
      </c>
      <c r="AH6" s="344">
        <f t="shared" ref="AH6:AH11" si="8">SUMIF($J$14:$J$17,AD6,$K$14:$K$17)</f>
        <v>2</v>
      </c>
    </row>
    <row r="7" ht="11.25" customHeight="1">
      <c r="A7" s="345">
        <v>2.0</v>
      </c>
      <c r="B7" s="346" t="str">
        <f>'пр.хода'!M40</f>
        <v/>
      </c>
      <c r="C7" s="347" t="str">
        <f>IFERROR(VLOOKUP(B7,'пр.взв'!$D$6:$M$70,3,0),"")</f>
        <v/>
      </c>
      <c r="D7" s="347" t="str">
        <f>IFERROR(VLOOKUP(B7,'пр.взв'!$D$6:$M$70,4,0),"")</f>
        <v/>
      </c>
      <c r="E7" s="347" t="str">
        <f>IFERROR(VLOOKUP(B7,'пр.взв'!$D$6:$M$70,6,0),"")</f>
        <v/>
      </c>
      <c r="F7" s="347" t="str">
        <f>IFERROR(VLOOKUP(B7,'пр.взв'!$D$6:$M$70,7,0),"")</f>
        <v/>
      </c>
      <c r="G7" s="347" t="str">
        <f>IFERROR(VLOOKUP(B7,'пр.взв'!$D$6:$M$70,8,0),"")</f>
        <v/>
      </c>
      <c r="H7" s="348" t="str">
        <f>IFERROR(VLOOKUP(B7,'пр.взв'!$D$6:$M$70,10,0),"")</f>
        <v/>
      </c>
      <c r="L7" s="349">
        <v>2.0</v>
      </c>
      <c r="M7" s="338" t="s">
        <v>365</v>
      </c>
      <c r="N7" s="339">
        <f>SUMIF($J$4:$J$7,"заб",$K$4:$K$7)</f>
        <v>0</v>
      </c>
      <c r="O7" s="339">
        <f>SUMIF($I$8:$J$9,"заб",$K$6:$K$9)</f>
        <v>0</v>
      </c>
      <c r="P7" s="340">
        <f>SUMIF($J$10:$J$13,"заб",$K$10:$K$13)</f>
        <v>0</v>
      </c>
      <c r="Q7" s="340">
        <f>SUMIF($J$14:$J$17,"заб",$K$14:$K$17)</f>
        <v>0</v>
      </c>
      <c r="S7" s="349">
        <v>2.0</v>
      </c>
      <c r="T7" s="338" t="str">
        <f>IF(J8=J4," ",J8)</f>
        <v> </v>
      </c>
      <c r="U7" s="339">
        <f t="shared" si="1"/>
        <v>0</v>
      </c>
      <c r="V7" s="339">
        <f t="shared" si="2"/>
        <v>0</v>
      </c>
      <c r="W7" s="340">
        <f t="shared" si="3"/>
        <v>0</v>
      </c>
      <c r="X7" s="340">
        <f t="shared" si="4"/>
        <v>0</v>
      </c>
      <c r="Z7" s="202" t="str">
        <f>IF(OR(T7=" "),T8,T7)</f>
        <v> </v>
      </c>
      <c r="AA7" s="202">
        <f>IF(U7=U6," ",U7)</f>
        <v>0</v>
      </c>
      <c r="AB7" s="202" t="str">
        <f>IF(OR(Z7=" "),Z8,Z7)</f>
        <v> </v>
      </c>
      <c r="AC7" s="350">
        <v>2.0</v>
      </c>
      <c r="AD7" s="351" t="str">
        <f>IF(OR(AB7=" "),AB8,AB7)</f>
        <v> </v>
      </c>
      <c r="AE7" s="38">
        <f t="shared" si="5"/>
        <v>0</v>
      </c>
      <c r="AF7" s="38">
        <f t="shared" si="6"/>
        <v>0</v>
      </c>
      <c r="AG7" s="38">
        <f t="shared" si="7"/>
        <v>0</v>
      </c>
      <c r="AH7" s="352">
        <f t="shared" si="8"/>
        <v>0</v>
      </c>
    </row>
    <row r="8" ht="11.25" customHeight="1">
      <c r="A8" s="345">
        <v>3.0</v>
      </c>
      <c r="B8" s="346" t="str">
        <f>'пр.хода'!R18</f>
        <v/>
      </c>
      <c r="C8" s="347" t="str">
        <f>IFERROR(VLOOKUP(B8,'пр.взв'!$D$6:$M$70,3,0),"")</f>
        <v/>
      </c>
      <c r="D8" s="347" t="str">
        <f>IFERROR(VLOOKUP(B8,'пр.взв'!$D$6:$M$70,4,0),"")</f>
        <v/>
      </c>
      <c r="E8" s="347" t="str">
        <f>IFERROR(VLOOKUP(B8,'пр.взв'!$D$6:$M$70,6,0),"")</f>
        <v/>
      </c>
      <c r="F8" s="347" t="str">
        <f>IFERROR(VLOOKUP(B8,'пр.взв'!$D$6:$M$70,7,0),"")</f>
        <v/>
      </c>
      <c r="G8" s="347" t="str">
        <f>IFERROR(VLOOKUP(B8,'пр.взв'!$D$6:$M$70,8,0),"")</f>
        <v/>
      </c>
      <c r="H8" s="348" t="str">
        <f>IFERROR(VLOOKUP(B8,'пр.взв'!$D$6:$M$70,10,0),"")</f>
        <v/>
      </c>
      <c r="J8" s="29" t="str">
        <f>IFERROR(LEFT(F7,FIND(",",F7)-1),F7)</f>
        <v/>
      </c>
      <c r="K8" s="29">
        <v>1.0</v>
      </c>
      <c r="L8" s="353">
        <v>3.0</v>
      </c>
      <c r="M8" s="338" t="s">
        <v>366</v>
      </c>
      <c r="N8" s="339">
        <f>SUMIF($J$4:$J$7,"ирк",$K$4:$K$7)</f>
        <v>0</v>
      </c>
      <c r="O8" s="339">
        <f>SUMIF($I$8:$J$9,"ирк",$K$6:$K$9)</f>
        <v>0</v>
      </c>
      <c r="P8" s="340">
        <f>SUMIF($J$10:$J$13,"ирк",$K$10:$K$13)</f>
        <v>0</v>
      </c>
      <c r="Q8" s="340">
        <f>SUMIF($J$14:$J$17,"ирк",$K$14:$K$17)</f>
        <v>0</v>
      </c>
      <c r="S8" s="353">
        <v>3.0</v>
      </c>
      <c r="T8" s="338" t="str">
        <f>IF(OR(J10=J4,J10=J8)," ",J10)</f>
        <v> </v>
      </c>
      <c r="U8" s="339">
        <f t="shared" si="1"/>
        <v>0</v>
      </c>
      <c r="V8" s="339">
        <f t="shared" si="2"/>
        <v>0</v>
      </c>
      <c r="W8" s="340">
        <f t="shared" si="3"/>
        <v>0</v>
      </c>
      <c r="X8" s="340">
        <f t="shared" si="4"/>
        <v>0</v>
      </c>
      <c r="Z8" s="202" t="str">
        <f>IF(OR(T8=" ",T7=" "),T9,T8)</f>
        <v> </v>
      </c>
      <c r="AB8" s="202" t="str">
        <f>IF(OR(Z8=" ",Z7=" "),Z9,Z8)</f>
        <v> </v>
      </c>
      <c r="AC8" s="354">
        <v>3.0</v>
      </c>
      <c r="AD8" s="351" t="str">
        <f>IF(OR(AB8=" ",AB7=" "),AB9,AB8)</f>
        <v> </v>
      </c>
      <c r="AE8" s="38">
        <f t="shared" si="5"/>
        <v>0</v>
      </c>
      <c r="AF8" s="38">
        <f t="shared" si="6"/>
        <v>0</v>
      </c>
      <c r="AG8" s="38">
        <f t="shared" si="7"/>
        <v>0</v>
      </c>
      <c r="AH8" s="352">
        <f t="shared" si="8"/>
        <v>0</v>
      </c>
    </row>
    <row r="9" ht="11.25" customHeight="1">
      <c r="A9" s="345">
        <v>3.0</v>
      </c>
      <c r="B9" s="346" t="str">
        <f>'пр.хода'!R67</f>
        <v/>
      </c>
      <c r="C9" s="347" t="str">
        <f>IFERROR(VLOOKUP(B9,'пр.взв'!$D$6:$M$70,3,0),"")</f>
        <v/>
      </c>
      <c r="D9" s="347" t="str">
        <f>IFERROR(VLOOKUP(B9,'пр.взв'!$D$6:$M$70,4,0),"")</f>
        <v/>
      </c>
      <c r="E9" s="347" t="str">
        <f>IFERROR(VLOOKUP(B9,'пр.взв'!$D$6:$M$70,6,0),"")</f>
        <v/>
      </c>
      <c r="F9" s="347" t="str">
        <f>IFERROR(VLOOKUP(B9,'пр.взв'!$D$6:$M$70,7,0),"")</f>
        <v/>
      </c>
      <c r="G9" s="347" t="str">
        <f>IFERROR(VLOOKUP(B9,'пр.взв'!$D$6:$M$70,8,0),"")</f>
        <v/>
      </c>
      <c r="H9" s="348" t="str">
        <f>IFERROR(VLOOKUP(B9,'пр.взв'!$D$6:$M$70,10,0),"")</f>
        <v/>
      </c>
      <c r="L9" s="349">
        <v>4.0</v>
      </c>
      <c r="M9" s="338" t="s">
        <v>367</v>
      </c>
      <c r="N9" s="339">
        <f>SUMIF($J$4:$J$7,"кем",$K$4:$K$7)</f>
        <v>0</v>
      </c>
      <c r="O9" s="339">
        <f>SUMIF($I$8:$J$9,"кем",$K$6:$K$9)</f>
        <v>0</v>
      </c>
      <c r="P9" s="340">
        <f>SUMIF($J$10:$J$13,"кем",$K$10:$K$13)</f>
        <v>0</v>
      </c>
      <c r="Q9" s="340">
        <f>SUMIF($J$14:$J$17,"кем",$K$14:$K$17)</f>
        <v>0</v>
      </c>
      <c r="S9" s="349">
        <v>4.0</v>
      </c>
      <c r="T9" s="338" t="str">
        <f>IF(OR(J12=J4,J12=J8,J12=J10)," ",J12)</f>
        <v> </v>
      </c>
      <c r="U9" s="339">
        <f t="shared" si="1"/>
        <v>0</v>
      </c>
      <c r="V9" s="339">
        <f t="shared" si="2"/>
        <v>0</v>
      </c>
      <c r="W9" s="340">
        <f t="shared" si="3"/>
        <v>0</v>
      </c>
      <c r="X9" s="340">
        <f t="shared" si="4"/>
        <v>0</v>
      </c>
      <c r="Z9" s="202" t="str">
        <f>IF(OR(T7=" ",T8=" ",T9=" "),T10,T9)</f>
        <v> </v>
      </c>
      <c r="AB9" s="202" t="str">
        <f>IF(OR(Z7=" ",Z8=" ",Z9=" "),Z10,Z9)</f>
        <v> </v>
      </c>
      <c r="AC9" s="350">
        <v>4.0</v>
      </c>
      <c r="AD9" s="351" t="str">
        <f>IF(OR(AB7=" ",AB8=" ",AB9=" "),AB10,AB9)</f>
        <v> </v>
      </c>
      <c r="AE9" s="38">
        <f t="shared" si="5"/>
        <v>0</v>
      </c>
      <c r="AF9" s="38">
        <f t="shared" si="6"/>
        <v>0</v>
      </c>
      <c r="AG9" s="38">
        <f t="shared" si="7"/>
        <v>0</v>
      </c>
      <c r="AH9" s="352">
        <f t="shared" si="8"/>
        <v>0</v>
      </c>
    </row>
    <row r="10" ht="11.25" customHeight="1">
      <c r="A10" s="345">
        <v>5.0</v>
      </c>
      <c r="B10" s="346" t="str">
        <f>'пр.хода'!AM28</f>
        <v/>
      </c>
      <c r="C10" s="347" t="str">
        <f>IFERROR(VLOOKUP(B10,'пр.взв'!$D$6:$M$70,3,0),"")</f>
        <v/>
      </c>
      <c r="D10" s="347" t="str">
        <f>IFERROR(VLOOKUP(B10,'пр.взв'!$D$6:$M$70,4,0),"")</f>
        <v/>
      </c>
      <c r="E10" s="347" t="str">
        <f>IFERROR(VLOOKUP(B10,'пр.взв'!$D$6:$M$70,6,0),"")</f>
        <v/>
      </c>
      <c r="F10" s="347" t="str">
        <f>IFERROR(VLOOKUP(B10,'пр.взв'!$D$6:$M$70,7,0),"")</f>
        <v/>
      </c>
      <c r="G10" s="347" t="str">
        <f>IFERROR(VLOOKUP(B10,'пр.взв'!$D$6:$M$70,8,0),"")</f>
        <v/>
      </c>
      <c r="H10" s="348" t="str">
        <f>IFERROR(VLOOKUP(B10,'пр.взв'!$D$6:$M$70,10,0),"")</f>
        <v/>
      </c>
      <c r="J10" s="29" t="str">
        <f>IFERROR(LEFT(F8,FIND(",",F8)-1),F8)</f>
        <v/>
      </c>
      <c r="K10" s="29">
        <v>1.0</v>
      </c>
      <c r="L10" s="353">
        <v>5.0</v>
      </c>
      <c r="M10" s="338" t="s">
        <v>154</v>
      </c>
      <c r="N10" s="339">
        <f>SUMIF($J$4:$J$7,"кра",$K$4:$K$7)</f>
        <v>0</v>
      </c>
      <c r="O10" s="339">
        <f>SUMIF($I$8:$J$9,"кра",$K$6:$K$9)</f>
        <v>0</v>
      </c>
      <c r="P10" s="340">
        <f>SUMIF($J$10:$J$13,"кра",$K$10:$K$13)</f>
        <v>0</v>
      </c>
      <c r="Q10" s="340">
        <f>SUMIF($J$14:$J$17,"кра",$K$14:$K$17)</f>
        <v>0</v>
      </c>
      <c r="S10" s="353">
        <v>5.0</v>
      </c>
      <c r="T10" s="338" t="str">
        <f>IF(OR(J14=J4,J14=J8,J14=J10,J14=J12)," ",J14)</f>
        <v> </v>
      </c>
      <c r="U10" s="339">
        <f t="shared" si="1"/>
        <v>0</v>
      </c>
      <c r="V10" s="339">
        <f t="shared" si="2"/>
        <v>0</v>
      </c>
      <c r="W10" s="340">
        <f t="shared" si="3"/>
        <v>0</v>
      </c>
      <c r="X10" s="340">
        <f t="shared" si="4"/>
        <v>0</v>
      </c>
      <c r="Z10" s="202" t="str">
        <f>IF(OR(T7=" ",T8=" ",T9=" ",T10=" "),T11,T10)</f>
        <v> </v>
      </c>
      <c r="AB10" s="202" t="str">
        <f>IF(OR(Z7=" ",Z8=" ",Z9=" ")," ",Z10)</f>
        <v> </v>
      </c>
      <c r="AC10" s="354">
        <v>5.0</v>
      </c>
      <c r="AD10" s="351" t="str">
        <f>IF(OR(AB7=" ",AB8=" ",AB9=" ")," ",AB10)</f>
        <v> </v>
      </c>
      <c r="AE10" s="38">
        <f t="shared" si="5"/>
        <v>0</v>
      </c>
      <c r="AF10" s="38">
        <f t="shared" si="6"/>
        <v>0</v>
      </c>
      <c r="AG10" s="38">
        <f t="shared" si="7"/>
        <v>0</v>
      </c>
      <c r="AH10" s="352">
        <f t="shared" si="8"/>
        <v>0</v>
      </c>
    </row>
    <row r="11" ht="11.25" customHeight="1">
      <c r="A11" s="345">
        <v>5.0</v>
      </c>
      <c r="B11" s="346" t="str">
        <f>'пр.хода'!AM29</f>
        <v/>
      </c>
      <c r="C11" s="347" t="str">
        <f>IFERROR(VLOOKUP(B11,'пр.взв'!$D$6:$M$70,3,0),"")</f>
        <v/>
      </c>
      <c r="D11" s="347" t="str">
        <f>IFERROR(VLOOKUP(B11,'пр.взв'!$D$6:$M$70,4,0),"")</f>
        <v/>
      </c>
      <c r="E11" s="347" t="str">
        <f>IFERROR(VLOOKUP(B11,'пр.взв'!$D$6:$M$70,6,0),"")</f>
        <v/>
      </c>
      <c r="F11" s="347" t="str">
        <f>IFERROR(VLOOKUP(B11,'пр.взв'!$D$6:$M$70,7,0),"")</f>
        <v/>
      </c>
      <c r="G11" s="347" t="str">
        <f>IFERROR(VLOOKUP(B11,'пр.взв'!$D$6:$M$70,8,0),"")</f>
        <v/>
      </c>
      <c r="H11" s="348" t="str">
        <f>IFERROR(VLOOKUP(B11,'пр.взв'!$D$6:$M$70,10,0),"")</f>
        <v/>
      </c>
      <c r="L11" s="349">
        <v>6.0</v>
      </c>
      <c r="M11" s="338" t="s">
        <v>368</v>
      </c>
      <c r="N11" s="339">
        <f>SUMIF($J$4:$J$7,"нов",$K$4:$K$7)</f>
        <v>0</v>
      </c>
      <c r="O11" s="339">
        <f>SUMIF($I$8:$J$9,"нов",$K$6:$K$9)</f>
        <v>0</v>
      </c>
      <c r="P11" s="340">
        <f>SUMIF($J$10:$J$13,"нов",$K$10:$K$13)</f>
        <v>0</v>
      </c>
      <c r="Q11" s="340">
        <f>SUMIF($J$14:$J$17,"нов",$K$14:$K$17)</f>
        <v>0</v>
      </c>
      <c r="S11" s="349">
        <v>6.0</v>
      </c>
      <c r="T11" s="338" t="str">
        <f>IF(OR(J16=J4,J16=J8,J16=J10,J16=J12,J16=J14)," ",J16)</f>
        <v> </v>
      </c>
      <c r="U11" s="339">
        <f t="shared" si="1"/>
        <v>0</v>
      </c>
      <c r="V11" s="339">
        <f t="shared" si="2"/>
        <v>0</v>
      </c>
      <c r="W11" s="340">
        <f t="shared" si="3"/>
        <v>0</v>
      </c>
      <c r="X11" s="340">
        <f>SUMIF($J$14:$J$17,T11,$K$8:$K$17)</f>
        <v>0</v>
      </c>
      <c r="Z11" s="202" t="str">
        <f>IF(OR(T7=" ",T8=" ",T9=" ",T10=" ")," ",T11)</f>
        <v> </v>
      </c>
      <c r="AB11" s="202" t="str">
        <f>IF(OR(Z7=" ",Z8=" ",Z9=" ",Z10=" ")," ",Z11)</f>
        <v> </v>
      </c>
      <c r="AC11" s="355">
        <v>6.0</v>
      </c>
      <c r="AD11" s="356" t="str">
        <f>IF(OR(AB7=" ",AB8=" ",AB9=" ",AB10=" ")," ",AB11)</f>
        <v> </v>
      </c>
      <c r="AE11" s="357">
        <f t="shared" si="5"/>
        <v>0</v>
      </c>
      <c r="AF11" s="357">
        <f t="shared" si="6"/>
        <v>0</v>
      </c>
      <c r="AG11" s="357">
        <f t="shared" si="7"/>
        <v>0</v>
      </c>
      <c r="AH11" s="358">
        <f t="shared" si="8"/>
        <v>0</v>
      </c>
    </row>
    <row r="12" ht="11.25" customHeight="1">
      <c r="A12" s="359" t="s">
        <v>369</v>
      </c>
      <c r="B12" s="346" t="str">
        <f>'пр.хода'!AM25</f>
        <v/>
      </c>
      <c r="C12" s="347" t="str">
        <f>IFERROR(VLOOKUP(B12,'пр.взв'!$D$6:$M$70,3,0),"")</f>
        <v/>
      </c>
      <c r="D12" s="347" t="str">
        <f>IFERROR(VLOOKUP(B12,'пр.взв'!$D$6:$M$70,4,0),"")</f>
        <v/>
      </c>
      <c r="E12" s="347" t="str">
        <f>IFERROR(VLOOKUP(B12,'пр.взв'!$D$6:$M$70,6,0),"")</f>
        <v/>
      </c>
      <c r="F12" s="347" t="str">
        <f>IFERROR(VLOOKUP(B12,'пр.взв'!$D$6:$M$70,7,0),"")</f>
        <v/>
      </c>
      <c r="G12" s="347" t="str">
        <f>IFERROR(VLOOKUP(B12,'пр.взв'!$D$6:$M$70,8,0),"")</f>
        <v/>
      </c>
      <c r="H12" s="348" t="str">
        <f>IFERROR(VLOOKUP(B12,'пр.взв'!$D$6:$M$70,10,0),"")</f>
        <v/>
      </c>
      <c r="J12" s="29" t="str">
        <f>IFERROR(LEFT(F9,FIND(",",F9)-1),F9)</f>
        <v/>
      </c>
      <c r="K12" s="29">
        <v>1.0</v>
      </c>
      <c r="L12" s="353">
        <v>7.0</v>
      </c>
      <c r="M12" s="338" t="s">
        <v>370</v>
      </c>
      <c r="N12" s="339">
        <f>SUMIF($J$4:$J$7,"омс",$K$4:$K$7)</f>
        <v>0</v>
      </c>
      <c r="O12" s="339">
        <f>SUMIF($I$8:$J$9,"омс",$K$6:$K$9)</f>
        <v>0</v>
      </c>
      <c r="P12" s="340">
        <f>SUMIF($J$10:$J$13,"омс",$K$10:$K$13)</f>
        <v>0</v>
      </c>
      <c r="Q12" s="340">
        <f>SUMIF($J$14:$J$17,"омс",$K$14:$K$17)</f>
        <v>0</v>
      </c>
      <c r="S12" s="360"/>
      <c r="T12" s="338" t="str">
        <f t="shared" ref="T12:T13" si="10">IF(OR(J15=J7,J15=J11,J15=J13)," ",J15)</f>
        <v> </v>
      </c>
      <c r="U12" s="361"/>
      <c r="V12" s="361"/>
      <c r="W12" s="362"/>
      <c r="X12" s="362"/>
      <c r="AC12" s="363"/>
      <c r="AD12" s="364"/>
      <c r="AE12" s="365">
        <f t="shared" ref="AE12:AH12" si="9">SUM(AE6:AE11)</f>
        <v>1</v>
      </c>
      <c r="AF12" s="365">
        <f t="shared" si="9"/>
        <v>4</v>
      </c>
      <c r="AG12" s="365">
        <f t="shared" si="9"/>
        <v>2</v>
      </c>
      <c r="AH12" s="365">
        <f t="shared" si="9"/>
        <v>2</v>
      </c>
    </row>
    <row r="13" ht="11.25" customHeight="1">
      <c r="A13" s="359" t="s">
        <v>369</v>
      </c>
      <c r="B13" s="346" t="str">
        <f>'пр.хода'!AM26</f>
        <v/>
      </c>
      <c r="C13" s="347" t="str">
        <f>IFERROR(VLOOKUP(B13,'пр.взв'!$D$6:$M$70,3,0),"")</f>
        <v/>
      </c>
      <c r="D13" s="347" t="str">
        <f>IFERROR(VLOOKUP(B13,'пр.взв'!$D$6:$M$70,4,0),"")</f>
        <v/>
      </c>
      <c r="E13" s="347" t="str">
        <f>IFERROR(VLOOKUP(B13,'пр.взв'!$D$6:$M$70,6,0),"")</f>
        <v/>
      </c>
      <c r="F13" s="347" t="str">
        <f>IFERROR(VLOOKUP(B13,'пр.взв'!$D$6:$M$70,7,0),"")</f>
        <v/>
      </c>
      <c r="G13" s="347" t="str">
        <f>IFERROR(VLOOKUP(B13,'пр.взв'!$D$6:$M$70,8,0),"")</f>
        <v/>
      </c>
      <c r="H13" s="348" t="str">
        <f>IFERROR(VLOOKUP(B13,'пр.взв'!$D$6:$M$70,10,0),"")</f>
        <v/>
      </c>
      <c r="L13" s="349">
        <v>8.0</v>
      </c>
      <c r="M13" s="338" t="s">
        <v>371</v>
      </c>
      <c r="N13" s="339">
        <f>SUMIF($J$4:$J$7,"р.а",$K$4:$K$7)</f>
        <v>0</v>
      </c>
      <c r="O13" s="339">
        <f>SUMIF($I$8:$J$9,"р.а",$K$6:$K$9)</f>
        <v>0</v>
      </c>
      <c r="P13" s="340">
        <f>SUMIF($J$10:$J$13,"р.а",$K$10:$K$13)</f>
        <v>0</v>
      </c>
      <c r="Q13" s="340">
        <f>SUMIF($J$14:$J$17,"р.а",$K$14:$K$17)</f>
        <v>0</v>
      </c>
      <c r="S13" s="366"/>
      <c r="T13" s="367" t="str">
        <f t="shared" si="10"/>
        <v> </v>
      </c>
      <c r="U13" s="361"/>
      <c r="V13" s="361"/>
      <c r="W13" s="362"/>
      <c r="X13" s="362"/>
    </row>
    <row r="14" ht="11.25" customHeight="1">
      <c r="A14" s="359" t="s">
        <v>372</v>
      </c>
      <c r="B14" s="346" t="str">
        <f>'пр.хода'!AM20</f>
        <v> </v>
      </c>
      <c r="C14" s="347" t="str">
        <f>IFERROR(VLOOKUP(B14,'пр.взв'!$D$6:$M$70,3,0),"")</f>
        <v/>
      </c>
      <c r="D14" s="347" t="str">
        <f>IFERROR(VLOOKUP(B14,'пр.взв'!$D$6:$M$70,4,0),"")</f>
        <v/>
      </c>
      <c r="E14" s="347" t="str">
        <f>IFERROR(VLOOKUP(B14,'пр.взв'!$D$6:$M$70,6,0),"")</f>
        <v/>
      </c>
      <c r="F14" s="347" t="str">
        <f>IFERROR(VLOOKUP(B14,'пр.взв'!$D$6:$M$70,7,0),"")</f>
        <v/>
      </c>
      <c r="G14" s="347" t="str">
        <f>IFERROR(VLOOKUP(B14,'пр.взв'!$D$6:$M$70,8,0),"")</f>
        <v/>
      </c>
      <c r="H14" s="348" t="str">
        <f>IFERROR(VLOOKUP(B14,'пр.взв'!$D$6:$M$70,10,0),"")</f>
        <v/>
      </c>
      <c r="J14" s="29" t="str">
        <f>IFERROR(LEFT(F10,FIND(",",F10)-1),F10)</f>
        <v/>
      </c>
      <c r="K14" s="29">
        <v>1.0</v>
      </c>
      <c r="L14" s="353">
        <v>9.0</v>
      </c>
      <c r="M14" s="338" t="s">
        <v>373</v>
      </c>
      <c r="N14" s="339">
        <f>SUMIF($J$4:$J$7,"р.б",$K$4:$K$7)</f>
        <v>0</v>
      </c>
      <c r="O14" s="339">
        <f>SUMIF($I$8:$J$9,"р.б",$K$6:$K$9)</f>
        <v>0</v>
      </c>
      <c r="P14" s="340">
        <f>SUMIF($J$10:$J$13,"р.б",$K$10:$K$13)</f>
        <v>0</v>
      </c>
      <c r="Q14" s="340">
        <f>SUMIF($J$14:$J$17,"р.б",$K$14:$K$17)</f>
        <v>0</v>
      </c>
      <c r="S14" s="360"/>
      <c r="T14" s="367"/>
      <c r="U14" s="361"/>
      <c r="V14" s="361"/>
      <c r="W14" s="362"/>
      <c r="X14" s="362"/>
    </row>
    <row r="15" ht="11.25" customHeight="1">
      <c r="A15" s="368" t="str">
        <f t="shared" ref="A15:A17" si="11">$A$14</f>
        <v>9-12</v>
      </c>
      <c r="B15" s="346" t="str">
        <f>'пр.хода'!AM21</f>
        <v> </v>
      </c>
      <c r="C15" s="347" t="str">
        <f>IFERROR(VLOOKUP(B15,'пр.взв'!$D$6:$M$70,3,0),"")</f>
        <v/>
      </c>
      <c r="D15" s="347" t="str">
        <f>IFERROR(VLOOKUP(B15,'пр.взв'!$D$6:$M$70,4,0),"")</f>
        <v/>
      </c>
      <c r="E15" s="347" t="str">
        <f>IFERROR(VLOOKUP(B15,'пр.взв'!$D$6:$M$70,6,0),"")</f>
        <v/>
      </c>
      <c r="F15" s="347" t="str">
        <f>IFERROR(VLOOKUP(B15,'пр.взв'!$D$6:$M$70,7,0),"")</f>
        <v/>
      </c>
      <c r="G15" s="347" t="str">
        <f>IFERROR(VLOOKUP(B15,'пр.взв'!$D$6:$M$70,8,0),"")</f>
        <v/>
      </c>
      <c r="H15" s="348" t="str">
        <f>IFERROR(VLOOKUP(B15,'пр.взв'!$D$6:$M$70,10,0),"")</f>
        <v/>
      </c>
      <c r="L15" s="349">
        <v>10.0</v>
      </c>
      <c r="M15" s="338" t="s">
        <v>374</v>
      </c>
      <c r="N15" s="339">
        <f>SUMIF($J$4:$J$7,"р.х",$K$4:$K$7)</f>
        <v>0</v>
      </c>
      <c r="O15" s="339">
        <f>SUMIF($I$8:$J$9,"р.х",$K$6:$K$9)</f>
        <v>0</v>
      </c>
      <c r="P15" s="340">
        <f>SUMIF($J$10:$J$13,"р.х",$K$10:$K$13)</f>
        <v>0</v>
      </c>
      <c r="Q15" s="340">
        <f>SUMIF($J$14:$J$17,"р.х",$K$14:$K$17)</f>
        <v>0</v>
      </c>
      <c r="S15" s="366"/>
      <c r="T15" s="367"/>
      <c r="U15" s="361"/>
      <c r="V15" s="361"/>
      <c r="W15" s="362"/>
      <c r="X15" s="362"/>
    </row>
    <row r="16" ht="11.25" customHeight="1">
      <c r="A16" s="368" t="str">
        <f t="shared" si="11"/>
        <v>9-12</v>
      </c>
      <c r="B16" s="346" t="str">
        <f>'пр.хода'!AM22</f>
        <v> </v>
      </c>
      <c r="C16" s="347" t="str">
        <f>IFERROR(VLOOKUP(B16,'пр.взв'!$D$6:$M$70,3,0),"")</f>
        <v/>
      </c>
      <c r="D16" s="347" t="str">
        <f>IFERROR(VLOOKUP(B16,'пр.взв'!$D$6:$M$70,4,0),"")</f>
        <v/>
      </c>
      <c r="E16" s="347" t="str">
        <f>IFERROR(VLOOKUP(B16,'пр.взв'!$D$6:$M$70,6,0),"")</f>
        <v/>
      </c>
      <c r="F16" s="347" t="str">
        <f>IFERROR(VLOOKUP(B16,'пр.взв'!$D$6:$M$70,7,0),"")</f>
        <v/>
      </c>
      <c r="G16" s="347" t="str">
        <f>IFERROR(VLOOKUP(B16,'пр.взв'!$D$6:$M$70,8,0),"")</f>
        <v/>
      </c>
      <c r="H16" s="348" t="str">
        <f>IFERROR(VLOOKUP(B16,'пр.взв'!$D$6:$M$70,10,0),"")</f>
        <v/>
      </c>
      <c r="J16" s="29" t="str">
        <f>IFERROR(LEFT(F11,FIND(",",F11)-1),F11)</f>
        <v/>
      </c>
      <c r="K16" s="29">
        <v>1.0</v>
      </c>
      <c r="L16" s="353">
        <v>11.0</v>
      </c>
      <c r="M16" s="369" t="s">
        <v>375</v>
      </c>
      <c r="N16" s="339">
        <f>SUMIF($J$4:$J$7,"том",$K$4:$K$7)</f>
        <v>0</v>
      </c>
      <c r="O16" s="339">
        <f>SUMIF($I$8:$J$9,"том",$K$6:$K$9)</f>
        <v>0</v>
      </c>
      <c r="P16" s="340">
        <f>SUMIF($J$10:$J$13,"том",$K$10:$K$13)</f>
        <v>0</v>
      </c>
      <c r="Q16" s="340">
        <f>SUMIF($J$14:$J$17,"том",$K$14:$K$17)</f>
        <v>0</v>
      </c>
      <c r="S16" s="360"/>
      <c r="T16" s="370"/>
      <c r="U16" s="361"/>
      <c r="V16" s="361"/>
      <c r="W16" s="362"/>
      <c r="X16" s="362"/>
    </row>
    <row r="17" ht="11.25" customHeight="1">
      <c r="A17" s="368" t="str">
        <f t="shared" si="11"/>
        <v>9-12</v>
      </c>
      <c r="B17" s="346" t="str">
        <f>'пр.хода'!AM23</f>
        <v> </v>
      </c>
      <c r="C17" s="347" t="str">
        <f>IFERROR(VLOOKUP(B17,'пр.взв'!$D$6:$M$70,3,0),"")</f>
        <v/>
      </c>
      <c r="D17" s="347" t="str">
        <f>IFERROR(VLOOKUP(B17,'пр.взв'!$D$6:$M$70,4,0),"")</f>
        <v/>
      </c>
      <c r="E17" s="347" t="str">
        <f>IFERROR(VLOOKUP(B17,'пр.взв'!$D$6:$M$70,6,0),"")</f>
        <v/>
      </c>
      <c r="F17" s="347" t="str">
        <f>IFERROR(VLOOKUP(B17,'пр.взв'!$D$6:$M$70,7,0),"")</f>
        <v/>
      </c>
      <c r="G17" s="347" t="str">
        <f>IFERROR(VLOOKUP(B17,'пр.взв'!$D$6:$M$70,8,0),"")</f>
        <v/>
      </c>
      <c r="H17" s="348" t="str">
        <f>IFERROR(VLOOKUP(B17,'пр.взв'!$D$6:$M$70,10,0),"")</f>
        <v/>
      </c>
      <c r="L17" s="349">
        <v>12.0</v>
      </c>
      <c r="M17" s="369" t="s">
        <v>376</v>
      </c>
      <c r="N17" s="339">
        <f>SUMIF($J$4:$J$7,"Мос",$K$4:$K$7)</f>
        <v>0</v>
      </c>
      <c r="O17" s="339">
        <f>SUMIF($I$8:$J$9,"Мос",$K$6:$K$9)</f>
        <v>0</v>
      </c>
      <c r="P17" s="340">
        <f>SUMIF($J$10:$J$13,"Мос",$K$10:$K$13)</f>
        <v>0</v>
      </c>
      <c r="Q17" s="340">
        <f>SUMIF($J$14:$J$17,"Мос",$K$14:$K$17)</f>
        <v>0</v>
      </c>
      <c r="S17" s="366"/>
      <c r="T17" s="370"/>
      <c r="U17" s="361"/>
      <c r="V17" s="361"/>
      <c r="W17" s="362"/>
      <c r="X17" s="362"/>
    </row>
    <row r="18" ht="11.25" customHeight="1">
      <c r="A18" s="359" t="s">
        <v>377</v>
      </c>
      <c r="B18" s="346" t="str">
        <f>'пр.хода'!AM15</f>
        <v> </v>
      </c>
      <c r="C18" s="347" t="str">
        <f>IFERROR(VLOOKUP(B18,'пр.взв'!$D$6:$M$70,3,0),"")</f>
        <v/>
      </c>
      <c r="D18" s="347" t="str">
        <f>IFERROR(VLOOKUP(B18,'пр.взв'!$D$6:$M$70,4,0),"")</f>
        <v/>
      </c>
      <c r="E18" s="347" t="str">
        <f>IFERROR(VLOOKUP(B18,'пр.взв'!$D$6:$M$70,6,0),"")</f>
        <v/>
      </c>
      <c r="F18" s="347" t="str">
        <f>IFERROR(VLOOKUP(B18,'пр.взв'!$D$6:$M$70,7,0),"")</f>
        <v/>
      </c>
      <c r="G18" s="347" t="str">
        <f>IFERROR(VLOOKUP(B18,'пр.взв'!$D$6:$M$70,8,0),"")</f>
        <v/>
      </c>
      <c r="H18" s="348" t="str">
        <f>IFERROR(VLOOKUP(B18,'пр.взв'!$D$6:$M$70,10,0),"")</f>
        <v/>
      </c>
      <c r="L18" s="363"/>
      <c r="M18" s="364"/>
      <c r="N18" s="371">
        <f t="shared" ref="N18:Q18" si="12">SUM(N6:N17)</f>
        <v>1</v>
      </c>
      <c r="O18" s="371">
        <f t="shared" si="12"/>
        <v>0</v>
      </c>
      <c r="P18" s="371">
        <f t="shared" si="12"/>
        <v>0</v>
      </c>
      <c r="Q18" s="371">
        <f t="shared" si="12"/>
        <v>0</v>
      </c>
      <c r="S18" s="363"/>
      <c r="T18" s="364"/>
      <c r="U18" s="371">
        <f t="shared" ref="U18:X18" si="13">SUM(U6:U17)</f>
        <v>1</v>
      </c>
      <c r="V18" s="371">
        <f t="shared" si="13"/>
        <v>4</v>
      </c>
      <c r="W18" s="371">
        <f t="shared" si="13"/>
        <v>2</v>
      </c>
      <c r="X18" s="371">
        <f t="shared" si="13"/>
        <v>2</v>
      </c>
    </row>
    <row r="19" ht="11.25" customHeight="1">
      <c r="A19" s="359" t="s">
        <v>377</v>
      </c>
      <c r="B19" s="346" t="str">
        <f>'пр.хода'!AM16</f>
        <v> </v>
      </c>
      <c r="C19" s="347" t="str">
        <f>IFERROR(VLOOKUP(B19,'пр.взв'!$D$6:$M$70,3,0),"")</f>
        <v/>
      </c>
      <c r="D19" s="347" t="str">
        <f>IFERROR(VLOOKUP(B19,'пр.взв'!$D$6:$M$70,4,0),"")</f>
        <v/>
      </c>
      <c r="E19" s="347" t="str">
        <f>IFERROR(VLOOKUP(B19,'пр.взв'!$D$6:$M$70,6,0),"")</f>
        <v/>
      </c>
      <c r="F19" s="347" t="str">
        <f>IFERROR(VLOOKUP(B19,'пр.взв'!$D$6:$M$70,7,0),"")</f>
        <v/>
      </c>
      <c r="G19" s="347" t="str">
        <f>IFERROR(VLOOKUP(B19,'пр.взв'!$D$6:$M$70,8,0),"")</f>
        <v/>
      </c>
      <c r="H19" s="348" t="str">
        <f>IFERROR(VLOOKUP(B19,'пр.взв'!$D$6:$M$70,10,0),"")</f>
        <v/>
      </c>
    </row>
    <row r="20" ht="11.25" customHeight="1">
      <c r="A20" s="359" t="s">
        <v>377</v>
      </c>
      <c r="B20" s="346" t="str">
        <f>'пр.хода'!AM17</f>
        <v> </v>
      </c>
      <c r="C20" s="347" t="str">
        <f>IFERROR(VLOOKUP(B20,'пр.взв'!$D$6:$M$70,3,0),"")</f>
        <v/>
      </c>
      <c r="D20" s="347" t="str">
        <f>IFERROR(VLOOKUP(B20,'пр.взв'!$D$6:$M$70,4,0),"")</f>
        <v/>
      </c>
      <c r="E20" s="347" t="str">
        <f>IFERROR(VLOOKUP(B20,'пр.взв'!$D$6:$M$70,6,0),"")</f>
        <v/>
      </c>
      <c r="F20" s="347" t="str">
        <f>IFERROR(VLOOKUP(B20,'пр.взв'!$D$6:$M$70,7,0),"")</f>
        <v/>
      </c>
      <c r="G20" s="347" t="str">
        <f>IFERROR(VLOOKUP(B20,'пр.взв'!$D$6:$M$70,8,0),"")</f>
        <v/>
      </c>
      <c r="H20" s="348" t="str">
        <f>IFERROR(VLOOKUP(B20,'пр.взв'!$D$6:$M$70,10,0),"")</f>
        <v/>
      </c>
    </row>
    <row r="21" ht="11.25" customHeight="1">
      <c r="A21" s="359" t="s">
        <v>377</v>
      </c>
      <c r="B21" s="346" t="str">
        <f>'пр.хода'!AM18</f>
        <v> </v>
      </c>
      <c r="C21" s="347" t="str">
        <f>IFERROR(VLOOKUP(B21,'пр.взв'!$D$6:$M$70,3,0),"")</f>
        <v/>
      </c>
      <c r="D21" s="347" t="str">
        <f>IFERROR(VLOOKUP(B21,'пр.взв'!$D$6:$M$70,4,0),"")</f>
        <v/>
      </c>
      <c r="E21" s="347" t="str">
        <f>IFERROR(VLOOKUP(B21,'пр.взв'!$D$6:$M$70,6,0),"")</f>
        <v/>
      </c>
      <c r="F21" s="347" t="str">
        <f>IFERROR(VLOOKUP(B21,'пр.взв'!$D$6:$M$70,7,0),"")</f>
        <v/>
      </c>
      <c r="G21" s="347" t="str">
        <f>IFERROR(VLOOKUP(B21,'пр.взв'!$D$6:$M$70,8,0),"")</f>
        <v/>
      </c>
      <c r="H21" s="348" t="str">
        <f>IFERROR(VLOOKUP(B21,'пр.взв'!$D$6:$M$70,10,0),"")</f>
        <v/>
      </c>
    </row>
    <row r="22" ht="11.25" customHeight="1">
      <c r="A22" s="359" t="s">
        <v>378</v>
      </c>
      <c r="B22" s="346" t="str">
        <f>'пр.хода'!AM12</f>
        <v> </v>
      </c>
      <c r="C22" s="347" t="str">
        <f>IFERROR(VLOOKUP(B22,'пр.взв'!$D$6:$M$70,3,0),"")</f>
        <v/>
      </c>
      <c r="D22" s="347" t="str">
        <f>IFERROR(VLOOKUP(B22,'пр.взв'!$D$6:$M$70,4,0),"")</f>
        <v/>
      </c>
      <c r="E22" s="347" t="str">
        <f>IFERROR(VLOOKUP(B22,'пр.взв'!$D$6:$M$70,6,0),"")</f>
        <v/>
      </c>
      <c r="F22" s="347" t="str">
        <f>IFERROR(VLOOKUP(B22,'пр.взв'!$D$6:$M$70,7,0),"")</f>
        <v/>
      </c>
      <c r="G22" s="347" t="str">
        <f>IFERROR(VLOOKUP(B22,'пр.взв'!$D$6:$M$70,8,0),"")</f>
        <v/>
      </c>
      <c r="H22" s="348" t="str">
        <f>IFERROR(VLOOKUP(B22,'пр.взв'!$D$6:$M$70,10,0),"")</f>
        <v/>
      </c>
    </row>
    <row r="23" ht="11.25" customHeight="1">
      <c r="A23" s="359" t="s">
        <v>378</v>
      </c>
      <c r="B23" s="346" t="str">
        <f>'пр.хода'!AM10</f>
        <v> </v>
      </c>
      <c r="C23" s="347" t="str">
        <f>IFERROR(VLOOKUP(B23,'пр.взв'!$D$6:$M$70,3,0),"")</f>
        <v/>
      </c>
      <c r="D23" s="347" t="str">
        <f>IFERROR(VLOOKUP(B23,'пр.взв'!$D$6:$M$70,4,0),"")</f>
        <v/>
      </c>
      <c r="E23" s="347" t="str">
        <f>IFERROR(VLOOKUP(B23,'пр.взв'!$D$6:$M$70,6,0),"")</f>
        <v/>
      </c>
      <c r="F23" s="347" t="str">
        <f>IFERROR(VLOOKUP(B23,'пр.взв'!$D$6:$M$70,7,0),"")</f>
        <v/>
      </c>
      <c r="G23" s="347" t="str">
        <f>IFERROR(VLOOKUP(B23,'пр.взв'!$D$6:$M$70,8,0),"")</f>
        <v/>
      </c>
      <c r="H23" s="348" t="str">
        <f>IFERROR(VLOOKUP(B23,'пр.взв'!$D$6:$M$70,10,0),"")</f>
        <v/>
      </c>
    </row>
    <row r="24" ht="11.25" customHeight="1">
      <c r="A24" s="359" t="s">
        <v>378</v>
      </c>
      <c r="B24" s="346" t="str">
        <f>'пр.хода'!AM11</f>
        <v> </v>
      </c>
      <c r="C24" s="347" t="str">
        <f>IFERROR(VLOOKUP(B24,'пр.взв'!$D$6:$M$70,3,0),"")</f>
        <v/>
      </c>
      <c r="D24" s="347" t="str">
        <f>IFERROR(VLOOKUP(B24,'пр.взв'!$D$6:$M$70,4,0),"")</f>
        <v/>
      </c>
      <c r="E24" s="347" t="str">
        <f>IFERROR(VLOOKUP(B24,'пр.взв'!$D$6:$M$70,6,0),"")</f>
        <v/>
      </c>
      <c r="F24" s="347" t="str">
        <f>IFERROR(VLOOKUP(B24,'пр.взв'!$D$6:$M$70,7,0),"")</f>
        <v/>
      </c>
      <c r="G24" s="347" t="str">
        <f>IFERROR(VLOOKUP(B24,'пр.взв'!$D$6:$M$70,8,0),"")</f>
        <v/>
      </c>
      <c r="H24" s="348" t="str">
        <f>IFERROR(VLOOKUP(B24,'пр.взв'!$D$6:$M$70,10,0),"")</f>
        <v/>
      </c>
    </row>
    <row r="25" ht="11.25" customHeight="1">
      <c r="A25" s="359" t="s">
        <v>378</v>
      </c>
      <c r="B25" s="346" t="str">
        <f>'пр.хода'!AM13</f>
        <v> </v>
      </c>
      <c r="C25" s="347" t="str">
        <f>IFERROR(VLOOKUP(B25,'пр.взв'!$D$6:$M$70,3,0),"")</f>
        <v/>
      </c>
      <c r="D25" s="347" t="str">
        <f>IFERROR(VLOOKUP(B25,'пр.взв'!$D$6:$M$70,4,0),"")</f>
        <v/>
      </c>
      <c r="E25" s="347" t="str">
        <f>IFERROR(VLOOKUP(B25,'пр.взв'!$D$6:$M$70,6,0),"")</f>
        <v/>
      </c>
      <c r="F25" s="347" t="str">
        <f>IFERROR(VLOOKUP(B25,'пр.взв'!$D$6:$M$70,7,0),"")</f>
        <v/>
      </c>
      <c r="G25" s="347" t="str">
        <f>IFERROR(VLOOKUP(B25,'пр.взв'!$D$6:$M$70,8,0),"")</f>
        <v/>
      </c>
      <c r="H25" s="348" t="str">
        <f>IFERROR(VLOOKUP(B25,'пр.взв'!$D$6:$M$70,10,0),"")</f>
        <v/>
      </c>
    </row>
    <row r="26" ht="11.25" customHeight="1">
      <c r="A26" s="359" t="s">
        <v>379</v>
      </c>
      <c r="B26" s="346" t="str">
        <f>'пр.хода'!AL11</f>
        <v/>
      </c>
      <c r="C26" s="347" t="str">
        <f>IFERROR(VLOOKUP(B26,'пр.взв'!$D$6:$M$70,3,0),"")</f>
        <v/>
      </c>
      <c r="D26" s="347" t="str">
        <f>IFERROR(VLOOKUP(B26,'пр.взв'!$D$6:$M$70,4,0),"")</f>
        <v/>
      </c>
      <c r="E26" s="347" t="str">
        <f>IFERROR(VLOOKUP(B26,'пр.взв'!$D$6:$M$70,6,0),"")</f>
        <v/>
      </c>
      <c r="F26" s="347" t="str">
        <f>IFERROR(VLOOKUP(B26,'пр.взв'!$D$6:$M$70,7,0),"")</f>
        <v/>
      </c>
      <c r="G26" s="347" t="str">
        <f>IFERROR(VLOOKUP(B26,'пр.взв'!$D$6:$M$70,8,0),"")</f>
        <v/>
      </c>
      <c r="H26" s="348" t="str">
        <f>IFERROR(VLOOKUP(B26,'пр.взв'!$D$6:$M$70,10,0),"")</f>
        <v/>
      </c>
    </row>
    <row r="27" ht="11.25" customHeight="1">
      <c r="A27" s="359" t="s">
        <v>379</v>
      </c>
      <c r="B27" s="346" t="str">
        <f>'пр.хода'!AL29</f>
        <v/>
      </c>
      <c r="C27" s="347" t="str">
        <f>IFERROR(VLOOKUP(B27,'пр.взв'!$D$6:$M$70,3,0),"")</f>
        <v/>
      </c>
      <c r="D27" s="347" t="str">
        <f>IFERROR(VLOOKUP(B27,'пр.взв'!$D$6:$M$70,4,0),"")</f>
        <v/>
      </c>
      <c r="E27" s="347" t="str">
        <f>IFERROR(VLOOKUP(B27,'пр.взв'!$D$6:$M$70,6,0),"")</f>
        <v/>
      </c>
      <c r="F27" s="347" t="str">
        <f>IFERROR(VLOOKUP(B27,'пр.взв'!$D$6:$M$70,7,0),"")</f>
        <v/>
      </c>
      <c r="G27" s="347" t="str">
        <f>IFERROR(VLOOKUP(B27,'пр.взв'!$D$6:$M$70,8,0),"")</f>
        <v/>
      </c>
      <c r="H27" s="348" t="str">
        <f>IFERROR(VLOOKUP(B27,'пр.взв'!$D$6:$M$70,10,0),"")</f>
        <v/>
      </c>
    </row>
    <row r="28" ht="11.25" customHeight="1">
      <c r="A28" s="359" t="s">
        <v>379</v>
      </c>
      <c r="B28" s="346" t="str">
        <f>'пр.хода'!AL20</f>
        <v/>
      </c>
      <c r="C28" s="347" t="str">
        <f>IFERROR(VLOOKUP(B28,'пр.взв'!$D$6:$M$70,3,0),"")</f>
        <v/>
      </c>
      <c r="D28" s="347" t="str">
        <f>IFERROR(VLOOKUP(B28,'пр.взв'!$D$6:$M$70,4,0),"")</f>
        <v/>
      </c>
      <c r="E28" s="347" t="str">
        <f>IFERROR(VLOOKUP(B28,'пр.взв'!$D$6:$M$70,6,0),"")</f>
        <v/>
      </c>
      <c r="F28" s="347" t="str">
        <f>IFERROR(VLOOKUP(B28,'пр.взв'!$D$6:$M$70,7,0),"")</f>
        <v/>
      </c>
      <c r="G28" s="347" t="str">
        <f>IFERROR(VLOOKUP(B28,'пр.взв'!$D$6:$M$70,8,0),"")</f>
        <v/>
      </c>
      <c r="H28" s="348" t="str">
        <f>IFERROR(VLOOKUP(B28,'пр.взв'!$D$6:$M$70,10,0),"")</f>
        <v/>
      </c>
    </row>
    <row r="29" ht="11.25" customHeight="1">
      <c r="A29" s="359" t="s">
        <v>379</v>
      </c>
      <c r="B29" s="346" t="str">
        <f>'пр.хода'!AL39</f>
        <v/>
      </c>
      <c r="C29" s="347" t="str">
        <f>IFERROR(VLOOKUP(B29,'пр.взв'!$D$6:$M$70,3,0),"")</f>
        <v/>
      </c>
      <c r="D29" s="347" t="str">
        <f>IFERROR(VLOOKUP(B29,'пр.взв'!$D$6:$M$70,4,0),"")</f>
        <v/>
      </c>
      <c r="E29" s="347" t="str">
        <f>IFERROR(VLOOKUP(B29,'пр.взв'!$D$6:$M$70,6,0),"")</f>
        <v/>
      </c>
      <c r="F29" s="347" t="str">
        <f>IFERROR(VLOOKUP(B29,'пр.взв'!$D$6:$M$70,7,0),"")</f>
        <v/>
      </c>
      <c r="G29" s="347" t="str">
        <f>IFERROR(VLOOKUP(B29,'пр.взв'!$D$6:$M$70,8,0),"")</f>
        <v/>
      </c>
      <c r="H29" s="348" t="str">
        <f>IFERROR(VLOOKUP(B29,'пр.взв'!$D$6:$M$70,10,0),"")</f>
        <v/>
      </c>
    </row>
    <row r="30" ht="11.25" customHeight="1">
      <c r="A30" s="359" t="s">
        <v>380</v>
      </c>
      <c r="B30" s="346" t="str">
        <f>'пр.хода'!AK11</f>
        <v> </v>
      </c>
      <c r="C30" s="347" t="str">
        <f>IFERROR(VLOOKUP(B30,'пр.взв'!$D$6:$M$70,3,0),"")</f>
        <v/>
      </c>
      <c r="D30" s="347" t="str">
        <f>IFERROR(VLOOKUP(B30,'пр.взв'!$D$6:$M$70,4,0),"")</f>
        <v/>
      </c>
      <c r="E30" s="347" t="str">
        <f>IFERROR(VLOOKUP(B30,'пр.взв'!$D$6:$M$70,6,0),"")</f>
        <v/>
      </c>
      <c r="F30" s="347" t="str">
        <f>IFERROR(VLOOKUP(B30,'пр.взв'!$D$6:$M$70,7,0),"")</f>
        <v/>
      </c>
      <c r="G30" s="347" t="str">
        <f>IFERROR(VLOOKUP(B30,'пр.взв'!$D$6:$M$70,8,0),"")</f>
        <v/>
      </c>
      <c r="H30" s="348" t="str">
        <f>IFERROR(VLOOKUP(B30,'пр.взв'!$D$6:$M$70,10,0),"")</f>
        <v/>
      </c>
    </row>
    <row r="31" ht="11.25" customHeight="1">
      <c r="A31" s="359" t="s">
        <v>380</v>
      </c>
      <c r="B31" s="346" t="str">
        <f>'пр.хода'!AK29</f>
        <v> </v>
      </c>
      <c r="C31" s="347" t="str">
        <f>IFERROR(VLOOKUP(B31,'пр.взв'!$D$6:$M$70,3,0),"")</f>
        <v/>
      </c>
      <c r="D31" s="347" t="str">
        <f>IFERROR(VLOOKUP(B31,'пр.взв'!$D$6:$M$70,4,0),"")</f>
        <v/>
      </c>
      <c r="E31" s="347" t="str">
        <f>IFERROR(VLOOKUP(B31,'пр.взв'!$D$6:$M$70,6,0),"")</f>
        <v/>
      </c>
      <c r="F31" s="347" t="str">
        <f>IFERROR(VLOOKUP(B31,'пр.взв'!$D$6:$M$70,7,0),"")</f>
        <v/>
      </c>
      <c r="G31" s="347" t="str">
        <f>IFERROR(VLOOKUP(B31,'пр.взв'!$D$6:$M$70,8,0),"")</f>
        <v/>
      </c>
      <c r="H31" s="348" t="str">
        <f>IFERROR(VLOOKUP(B31,'пр.взв'!$D$6:$M$70,10,0),"")</f>
        <v/>
      </c>
    </row>
    <row r="32" ht="11.25" customHeight="1">
      <c r="A32" s="359" t="s">
        <v>380</v>
      </c>
      <c r="B32" s="346" t="str">
        <f>'пр.хода'!AK20</f>
        <v> </v>
      </c>
      <c r="C32" s="347" t="str">
        <f>IFERROR(VLOOKUP(B32,'пр.взв'!$D$6:$M$70,3,0),"")</f>
        <v/>
      </c>
      <c r="D32" s="347" t="str">
        <f>IFERROR(VLOOKUP(B32,'пр.взв'!$D$6:$M$70,4,0),"")</f>
        <v/>
      </c>
      <c r="E32" s="347" t="str">
        <f>IFERROR(VLOOKUP(B32,'пр.взв'!$D$6:$M$70,6,0),"")</f>
        <v/>
      </c>
      <c r="F32" s="347" t="str">
        <f>IFERROR(VLOOKUP(B32,'пр.взв'!$D$6:$M$70,7,0),"")</f>
        <v/>
      </c>
      <c r="G32" s="347" t="str">
        <f>IFERROR(VLOOKUP(B32,'пр.взв'!$D$6:$M$70,8,0),"")</f>
        <v/>
      </c>
      <c r="H32" s="348" t="str">
        <f>IFERROR(VLOOKUP(B32,'пр.взв'!$D$6:$M$70,10,0),"")</f>
        <v/>
      </c>
    </row>
    <row r="33" ht="11.25" customHeight="1">
      <c r="A33" s="359" t="s">
        <v>380</v>
      </c>
      <c r="B33" s="346" t="str">
        <f>'пр.хода'!AK39</f>
        <v> </v>
      </c>
      <c r="C33" s="347" t="str">
        <f>IFERROR(VLOOKUP(B33,'пр.взв'!$D$6:$M$70,3,0),"")</f>
        <v/>
      </c>
      <c r="D33" s="347" t="str">
        <f>IFERROR(VLOOKUP(B33,'пр.взв'!$D$6:$M$70,4,0),"")</f>
        <v/>
      </c>
      <c r="E33" s="347" t="str">
        <f>IFERROR(VLOOKUP(B33,'пр.взв'!$D$6:$M$70,6,0),"")</f>
        <v/>
      </c>
      <c r="F33" s="347" t="str">
        <f>IFERROR(VLOOKUP(B33,'пр.взв'!$D$6:$M$70,7,0),"")</f>
        <v/>
      </c>
      <c r="G33" s="347" t="str">
        <f>IFERROR(VLOOKUP(B33,'пр.взв'!$D$6:$M$70,8,0),"")</f>
        <v/>
      </c>
      <c r="H33" s="348" t="str">
        <f>IFERROR(VLOOKUP(B33,'пр.взв'!$D$6:$M$70,10,0),"")</f>
        <v/>
      </c>
    </row>
    <row r="34" ht="11.25" customHeight="1">
      <c r="A34" s="359" t="s">
        <v>380</v>
      </c>
      <c r="B34" s="346" t="str">
        <f>'пр.хода'!AK10</f>
        <v> </v>
      </c>
      <c r="C34" s="347" t="str">
        <f>IFERROR(VLOOKUP(B34,'пр.взв'!$D$6:$M$70,3,0),"")</f>
        <v/>
      </c>
      <c r="D34" s="347" t="str">
        <f>IFERROR(VLOOKUP(B34,'пр.взв'!$D$6:$M$70,4,0),"")</f>
        <v/>
      </c>
      <c r="E34" s="347" t="str">
        <f>IFERROR(VLOOKUP(B34,'пр.взв'!$D$6:$M$70,6,0),"")</f>
        <v/>
      </c>
      <c r="F34" s="347" t="str">
        <f>IFERROR(VLOOKUP(B34,'пр.взв'!$D$6:$M$70,7,0),"")</f>
        <v/>
      </c>
      <c r="G34" s="347" t="str">
        <f>IFERROR(VLOOKUP(B34,'пр.взв'!$D$6:$M$70,8,0),"")</f>
        <v/>
      </c>
      <c r="H34" s="348" t="str">
        <f>IFERROR(VLOOKUP(B34,'пр.взв'!$D$6:$M$70,10,0),"")</f>
        <v/>
      </c>
    </row>
    <row r="35" ht="11.25" customHeight="1">
      <c r="A35" s="359" t="s">
        <v>380</v>
      </c>
      <c r="B35" s="346">
        <f>'пр.хода'!AK28</f>
        <v>10</v>
      </c>
      <c r="C35" s="347" t="str">
        <f>IFERROR(VLOOKUP(B35,'пр.взв'!$D$6:$M$70,3,0),"")</f>
        <v>КАЛИНИН Денис Александрович</v>
      </c>
      <c r="D35" s="347" t="str">
        <f>IFERROR(VLOOKUP(B35,'пр.взв'!$D$6:$M$70,4,0),"")</f>
        <v>03.08.94, МС</v>
      </c>
      <c r="E35" s="347" t="str">
        <f>IFERROR(VLOOKUP(B35,'пр.взв'!$D$6:$M$70,6,0),"")</f>
        <v>МОС</v>
      </c>
      <c r="F35" s="347" t="str">
        <f>IFERROR(VLOOKUP(B35,'пр.взв'!$D$6:$M$70,7,0),"")</f>
        <v>г. Москва, Москва, Самбо 70</v>
      </c>
      <c r="G35" s="347" t="str">
        <f>IFERROR(VLOOKUP(B35,'пр.взв'!$D$6:$M$70,8,0),"")</f>
        <v>Москва</v>
      </c>
      <c r="H35" s="348" t="str">
        <f>IFERROR(VLOOKUP(B35,'пр.взв'!$D$6:$M$70,10,0),"")</f>
        <v>Кабанов Д.Б., , ГусеваЕ.В.</v>
      </c>
    </row>
    <row r="36" ht="11.25" customHeight="1">
      <c r="A36" s="359" t="s">
        <v>380</v>
      </c>
      <c r="B36" s="346">
        <f>'пр.хода'!AK19</f>
        <v>11</v>
      </c>
      <c r="C36" s="347" t="str">
        <f>IFERROR(VLOOKUP(B36,'пр.взв'!$D$6:$M$70,3,0),"")</f>
        <v>ЛЕБЕДЕВ Антон Алексеевич</v>
      </c>
      <c r="D36" s="347" t="str">
        <f>IFERROR(VLOOKUP(B36,'пр.взв'!$D$6:$M$70,4,0),"")</f>
        <v>27.10.99, МС</v>
      </c>
      <c r="E36" s="347" t="str">
        <f>IFERROR(VLOOKUP(B36,'пр.взв'!$D$6:$M$70,6,0),"")</f>
        <v>МОС</v>
      </c>
      <c r="F36" s="347" t="str">
        <f>IFERROR(VLOOKUP(B36,'пр.взв'!$D$6:$M$70,7,0),"")</f>
        <v>г. Москва, Москва, ГБОУ «ЦСиО «Самбо-70»</v>
      </c>
      <c r="G36" s="347" t="str">
        <f>IFERROR(VLOOKUP(B36,'пр.взв'!$D$6:$M$70,8,0),"")</f>
        <v>Москва</v>
      </c>
      <c r="H36" s="348" t="str">
        <f>IFERROR(VLOOKUP(B36,'пр.взв'!$D$6:$M$70,10,0),"")</f>
        <v>Фунтиков П.В., Павлов Д.А.</v>
      </c>
    </row>
    <row r="37" ht="11.25" customHeight="1">
      <c r="A37" s="359" t="s">
        <v>380</v>
      </c>
      <c r="B37" s="346">
        <f>'пр.хода'!AK38</f>
        <v>12</v>
      </c>
      <c r="C37" s="347" t="str">
        <f>IFERROR(VLOOKUP(B37,'пр.взв'!$D$6:$M$70,3,0),"")</f>
        <v>ДУЙСЕНОВ Тимур Равилевич</v>
      </c>
      <c r="D37" s="347" t="str">
        <f>IFERROR(VLOOKUP(B37,'пр.взв'!$D$6:$M$70,4,0),"")</f>
        <v>14.09.01, МС</v>
      </c>
      <c r="E37" s="347" t="str">
        <f>IFERROR(VLOOKUP(B37,'пр.взв'!$D$6:$M$70,6,0),"")</f>
        <v>ЮФО</v>
      </c>
      <c r="F37" s="347" t="str">
        <f>IFERROR(VLOOKUP(B37,'пр.взв'!$D$6:$M$70,7,0),"")</f>
        <v>Краснодарский край, Курганинск, МБОУ СШОР Нефедова</v>
      </c>
      <c r="G37" s="347" t="str">
        <f>IFERROR(VLOOKUP(B37,'пр.взв'!$D$6:$M$70,8,0),"")</f>
        <v>Краснодарский</v>
      </c>
      <c r="H37" s="348" t="str">
        <f>IFERROR(VLOOKUP(B37,'пр.взв'!$D$6:$M$70,10,0),"")</f>
        <v>Дуйсенов Камиль Галиевич Потапов Игорь Станиславович</v>
      </c>
    </row>
    <row r="38" ht="11.25" customHeight="1">
      <c r="A38" s="359" t="s">
        <v>380</v>
      </c>
      <c r="B38" s="346">
        <f>'пр.хода'!AK12</f>
        <v>13</v>
      </c>
      <c r="C38" s="347" t="str">
        <f>IFERROR(VLOOKUP(B38,'пр.взв'!$D$6:$M$70,3,0),"")</f>
        <v>КУШХОВ Джамбулат Арсенович</v>
      </c>
      <c r="D38" s="347" t="str">
        <f>IFERROR(VLOOKUP(B38,'пр.взв'!$D$6:$M$70,4,0),"")</f>
        <v>16.09.95, МС</v>
      </c>
      <c r="E38" s="347" t="str">
        <f>IFERROR(VLOOKUP(B38,'пр.взв'!$D$6:$M$70,6,0),"")</f>
        <v>СПБ</v>
      </c>
      <c r="F38" s="347" t="str">
        <f>IFERROR(VLOOKUP(B38,'пр.взв'!$D$6:$M$70,7,0),"")</f>
        <v>г. Санкт-Петербург, Санкт-Петербург, ГБУ СШОР №1 Адмиралтейского района</v>
      </c>
      <c r="G38" s="347" t="str">
        <f>IFERROR(VLOOKUP(B38,'пр.взв'!$D$6:$M$70,8,0),"")</f>
        <v>Санкт-Петербург</v>
      </c>
      <c r="H38" s="348" t="str">
        <f>IFERROR(VLOOKUP(B38,'пр.взв'!$D$6:$M$70,10,0),"")</f>
        <v>Ким Руслан Константинович</v>
      </c>
    </row>
    <row r="39" ht="11.25" customHeight="1">
      <c r="A39" s="359" t="s">
        <v>380</v>
      </c>
      <c r="B39" s="346">
        <f>'пр.хода'!AK30</f>
        <v>14</v>
      </c>
      <c r="C39" s="347" t="str">
        <f>IFERROR(VLOOKUP(B39,'пр.взв'!$D$6:$M$70,3,0),"")</f>
        <v>СОНИКОВ Дмитрий Сергеевич</v>
      </c>
      <c r="D39" s="347" t="str">
        <f>IFERROR(VLOOKUP(B39,'пр.взв'!$D$6:$M$70,4,0),"")</f>
        <v>26.05.01, МС</v>
      </c>
      <c r="E39" s="347" t="str">
        <f>IFERROR(VLOOKUP(B39,'пр.взв'!$D$6:$M$70,6,0),"")</f>
        <v>ЦФО</v>
      </c>
      <c r="F39" s="347" t="str">
        <f>IFERROR(VLOOKUP(B39,'пр.взв'!$D$6:$M$70,7,0),"")</f>
        <v>Рязанская обл., Рязань, ГАУ РО «СШОР «Родной край – Спорт»</v>
      </c>
      <c r="G39" s="347" t="str">
        <f>IFERROR(VLOOKUP(B39,'пр.взв'!$D$6:$M$70,8,0),"")</f>
        <v>Рязанская</v>
      </c>
      <c r="H39" s="348" t="str">
        <f>IFERROR(VLOOKUP(B39,'пр.взв'!$D$6:$M$70,10,0),"")</f>
        <v>Яковенко Д. В, Савельев Е. А.</v>
      </c>
    </row>
    <row r="40" ht="11.25" customHeight="1">
      <c r="A40" s="359" t="s">
        <v>380</v>
      </c>
      <c r="B40" s="346">
        <f>'пр.хода'!AK21</f>
        <v>15</v>
      </c>
      <c r="C40" s="347" t="str">
        <f>IFERROR(VLOOKUP(B40,'пр.взв'!$D$6:$M$70,3,0),"")</f>
        <v>ЭЙВАЗОВ Вусаль Чингиз оглы</v>
      </c>
      <c r="D40" s="347" t="str">
        <f>IFERROR(VLOOKUP(B40,'пр.взв'!$D$6:$M$70,4,0),"")</f>
        <v>23.09.99, КМС</v>
      </c>
      <c r="E40" s="347" t="str">
        <f>IFERROR(VLOOKUP(B40,'пр.взв'!$D$6:$M$70,6,0),"")</f>
        <v>УФО</v>
      </c>
      <c r="F40" s="347" t="str">
        <f>IFERROR(VLOOKUP(B40,'пр.взв'!$D$6:$M$70,7,0),"")</f>
        <v>Ханты-Мансийский Автономный округ - Югра, Излучинск, МАУ</v>
      </c>
      <c r="G40" s="347" t="str">
        <f>IFERROR(VLOOKUP(B40,'пр.взв'!$D$6:$M$70,8,0),"")</f>
        <v>ХМАО-Югра </v>
      </c>
      <c r="H40" s="348" t="str">
        <f>IFERROR(VLOOKUP(B40,'пр.взв'!$D$6:$M$70,10,0),"")</f>
        <v>Устименко Роман Анатольевич</v>
      </c>
    </row>
    <row r="41" ht="11.25" customHeight="1">
      <c r="A41" s="359" t="s">
        <v>380</v>
      </c>
      <c r="B41" s="346">
        <f>'пр.хода'!AK40</f>
        <v>16</v>
      </c>
      <c r="C41" s="347" t="str">
        <f>IFERROR(VLOOKUP(B41,'пр.взв'!$D$6:$M$70,3,0),"")</f>
        <v>КУРЖЕВ Уали Рамазанович</v>
      </c>
      <c r="D41" s="347" t="str">
        <f>IFERROR(VLOOKUP(B41,'пр.взв'!$D$6:$M$70,4,0),"")</f>
        <v>28.04.89, ЗМС</v>
      </c>
      <c r="E41" s="347" t="str">
        <f>IFERROR(VLOOKUP(B41,'пр.взв'!$D$6:$M$70,6,0),"")</f>
        <v>УФО</v>
      </c>
      <c r="F41" s="347" t="str">
        <f>IFERROR(VLOOKUP(B41,'пр.взв'!$D$6:$M$70,7,0),"")</f>
        <v>Свердловская обл., Верхняя Пышма, Самбо УГМК</v>
      </c>
      <c r="G41" s="347" t="str">
        <f>IFERROR(VLOOKUP(B41,'пр.взв'!$D$6:$M$70,8,0),"")</f>
        <v>Свердловская</v>
      </c>
      <c r="H41" s="348" t="str">
        <f>IFERROR(VLOOKUP(B41,'пр.взв'!$D$6:$M$70,10,0),"")</f>
        <v>Суханов М.И. Хлыбов И.Е.</v>
      </c>
    </row>
    <row r="42" ht="12.75" customHeight="1">
      <c r="A42" s="359" t="s">
        <v>381</v>
      </c>
      <c r="B42" s="346">
        <f>'пр.хода'!AI30</f>
        <v>42</v>
      </c>
      <c r="C42" s="347" t="str">
        <f>IFERROR(VLOOKUP(B42,'пр.взв'!$D$6:$M$70,3,0),"")</f>
        <v>РАХИМЖАНОВ Абубакир Парахидинович</v>
      </c>
      <c r="D42" s="347" t="str">
        <f>IFERROR(VLOOKUP(B42,'пр.взв'!$D$6:$M$70,4,0),"")</f>
        <v>29.06.98, МС</v>
      </c>
      <c r="E42" s="347" t="str">
        <f>IFERROR(VLOOKUP(B42,'пр.взв'!$D$6:$M$70,6,0),"")</f>
        <v>ДВФО</v>
      </c>
      <c r="F42" s="347" t="str">
        <f>IFERROR(VLOOKUP(B42,'пр.взв'!$D$6:$M$70,7,0),"")</f>
        <v>Камчатский край, Петропавловск-Камчатский, КГБУ СШОР единоборств</v>
      </c>
      <c r="G42" s="347" t="str">
        <f>IFERROR(VLOOKUP(B42,'пр.взв'!$D$6:$M$70,8,0),"")</f>
        <v>Камчатский</v>
      </c>
      <c r="H42" s="348" t="str">
        <f>IFERROR(VLOOKUP(B42,'пр.взв'!$D$6:$M$70,10,0),"")</f>
        <v>Садуев С.А., Галянт С.А.</v>
      </c>
    </row>
    <row r="43" ht="12.75" customHeight="1">
      <c r="A43" s="359" t="s">
        <v>381</v>
      </c>
      <c r="B43" s="346">
        <f>'пр.хода'!AI40</f>
        <v>44</v>
      </c>
      <c r="C43" s="347" t="str">
        <f>IFERROR(VLOOKUP(B43,'пр.взв'!$D$6:$M$70,3,0),"")</f>
        <v/>
      </c>
      <c r="D43" s="347" t="str">
        <f>IFERROR(VLOOKUP(B43,'пр.взв'!$D$6:$M$70,4,0),"")</f>
        <v/>
      </c>
      <c r="E43" s="347" t="str">
        <f>IFERROR(VLOOKUP(B43,'пр.взв'!$D$6:$M$70,6,0),"")</f>
        <v/>
      </c>
      <c r="F43" s="347" t="str">
        <f>IFERROR(VLOOKUP(B43,'пр.взв'!$D$6:$M$70,7,0),"")</f>
        <v/>
      </c>
      <c r="G43" s="347" t="str">
        <f>IFERROR(VLOOKUP(B43,'пр.взв'!$D$6:$M$70,8,0),"")</f>
        <v/>
      </c>
      <c r="H43" s="348" t="str">
        <f>IFERROR(VLOOKUP(B43,'пр.взв'!$D$6:$M$70,10,0),"")</f>
        <v/>
      </c>
    </row>
    <row r="44" ht="11.25" customHeight="1">
      <c r="A44" s="359" t="s">
        <v>381</v>
      </c>
      <c r="B44" s="346">
        <f>'пр.хода'!AI15</f>
        <v>53</v>
      </c>
      <c r="C44" s="347" t="str">
        <f>IFERROR(VLOOKUP(B44,'пр.взв'!$D$6:$M$70,3,0),"")</f>
        <v/>
      </c>
      <c r="D44" s="347" t="str">
        <f>IFERROR(VLOOKUP(B44,'пр.взв'!$D$6:$M$70,4,0),"")</f>
        <v/>
      </c>
      <c r="E44" s="347" t="str">
        <f>IFERROR(VLOOKUP(B44,'пр.взв'!$D$6:$M$70,6,0),"")</f>
        <v/>
      </c>
      <c r="F44" s="347" t="str">
        <f>IFERROR(VLOOKUP(B44,'пр.взв'!$D$6:$M$70,7,0),"")</f>
        <v/>
      </c>
      <c r="G44" s="347" t="str">
        <f>IFERROR(VLOOKUP(B44,'пр.взв'!$D$6:$M$70,8,0),"")</f>
        <v/>
      </c>
      <c r="H44" s="348" t="str">
        <f>IFERROR(VLOOKUP(B44,'пр.взв'!$D$6:$M$70,10,0),"")</f>
        <v/>
      </c>
    </row>
    <row r="45" ht="11.25" customHeight="1">
      <c r="A45" s="359" t="s">
        <v>381</v>
      </c>
      <c r="B45" s="346">
        <f>'пр.хода'!AI44</f>
        <v>48</v>
      </c>
      <c r="C45" s="347" t="str">
        <f>IFERROR(VLOOKUP(B45,'пр.взв'!$D$6:$M$70,3,0),"")</f>
        <v/>
      </c>
      <c r="D45" s="347" t="str">
        <f>IFERROR(VLOOKUP(B45,'пр.взв'!$D$6:$M$70,4,0),"")</f>
        <v/>
      </c>
      <c r="E45" s="347" t="str">
        <f>IFERROR(VLOOKUP(B45,'пр.взв'!$D$6:$M$70,6,0),"")</f>
        <v/>
      </c>
      <c r="F45" s="347" t="str">
        <f>IFERROR(VLOOKUP(B45,'пр.взв'!$D$6:$M$70,7,0),"")</f>
        <v/>
      </c>
      <c r="G45" s="347" t="str">
        <f>IFERROR(VLOOKUP(B45,'пр.взв'!$D$6:$M$70,8,0),"")</f>
        <v/>
      </c>
      <c r="H45" s="348" t="str">
        <f>IFERROR(VLOOKUP(B45,'пр.взв'!$D$6:$M$70,10,0),"")</f>
        <v/>
      </c>
    </row>
    <row r="46" ht="11.25" customHeight="1">
      <c r="A46" s="359" t="s">
        <v>381</v>
      </c>
      <c r="B46" s="346">
        <f>'пр.хода'!AI10</f>
        <v>1</v>
      </c>
      <c r="C46" s="347" t="str">
        <f>IFERROR(VLOOKUP(B46,'пр.взв'!$D$6:$M$70,3,0),"")</f>
        <v>ЮСУФОВ Вадим Пашаевич</v>
      </c>
      <c r="D46" s="347" t="str">
        <f>IFERROR(VLOOKUP(B46,'пр.взв'!$D$6:$M$70,4,0),"")</f>
        <v>15.12.95, МС</v>
      </c>
      <c r="E46" s="347" t="str">
        <f>IFERROR(VLOOKUP(B46,'пр.взв'!$D$6:$M$70,6,0),"")</f>
        <v>ДВФО</v>
      </c>
      <c r="F46" s="347" t="str">
        <f>IFERROR(VLOOKUP(B46,'пр.взв'!$D$6:$M$70,7,0),"")</f>
        <v>Амурская обл., Благовещенск, СШОР</v>
      </c>
      <c r="G46" s="347" t="str">
        <f>IFERROR(VLOOKUP(B46,'пр.взв'!$D$6:$M$70,8,0),"")</f>
        <v>Амурская</v>
      </c>
      <c r="H46" s="348" t="str">
        <f>IFERROR(VLOOKUP(B46,'пр.взв'!$D$6:$M$70,10,0),"")</f>
        <v>Богодист Дмитрий Ильич</v>
      </c>
    </row>
    <row r="47" ht="11.25" customHeight="1">
      <c r="A47" s="359" t="s">
        <v>381</v>
      </c>
      <c r="B47" s="346">
        <f>'пр.хода'!AI19</f>
        <v>3</v>
      </c>
      <c r="C47" s="347" t="str">
        <f>IFERROR(VLOOKUP(B47,'пр.взв'!$D$6:$M$70,3,0),"")</f>
        <v>ТАБУРЧЕНКО Павел Алексеевич</v>
      </c>
      <c r="D47" s="347" t="str">
        <f>IFERROR(VLOOKUP(B47,'пр.взв'!$D$6:$M$70,4,0),"")</f>
        <v>28.04.89, МС</v>
      </c>
      <c r="E47" s="347" t="str">
        <f>IFERROR(VLOOKUP(B47,'пр.взв'!$D$6:$M$70,6,0),"")</f>
        <v>ЦФО</v>
      </c>
      <c r="F47" s="347" t="str">
        <f>IFERROR(VLOOKUP(B47,'пр.взв'!$D$6:$M$70,7,0),"")</f>
        <v>Брянская обл., Брянск, СШОР по борьбе</v>
      </c>
      <c r="G47" s="347" t="str">
        <f>IFERROR(VLOOKUP(B47,'пр.взв'!$D$6:$M$70,8,0),"")</f>
        <v>Брянская</v>
      </c>
      <c r="H47" s="348" t="str">
        <f>IFERROR(VLOOKUP(B47,'пр.взв'!$D$6:$M$70,10,0),"")</f>
        <v>Терешок А.А., Зубов Р.П.</v>
      </c>
    </row>
    <row r="48" ht="11.25" customHeight="1">
      <c r="A48" s="359" t="s">
        <v>381</v>
      </c>
      <c r="B48" s="346">
        <f>'пр.хода'!AI39</f>
        <v>52</v>
      </c>
      <c r="C48" s="347" t="str">
        <f>IFERROR(VLOOKUP(B48,'пр.взв'!$D$6:$M$70,3,0),"")</f>
        <v/>
      </c>
      <c r="D48" s="347" t="str">
        <f>IFERROR(VLOOKUP(B48,'пр.взв'!$D$6:$M$70,4,0),"")</f>
        <v/>
      </c>
      <c r="E48" s="347" t="str">
        <f>IFERROR(VLOOKUP(B48,'пр.взв'!$D$6:$M$70,6,0),"")</f>
        <v/>
      </c>
      <c r="F48" s="347" t="str">
        <f>IFERROR(VLOOKUP(B48,'пр.взв'!$D$6:$M$70,7,0),"")</f>
        <v/>
      </c>
      <c r="G48" s="347" t="str">
        <f>IFERROR(VLOOKUP(B48,'пр.взв'!$D$6:$M$70,8,0),"")</f>
        <v/>
      </c>
      <c r="H48" s="348" t="str">
        <f>IFERROR(VLOOKUP(B48,'пр.взв'!$D$6:$M$70,10,0),"")</f>
        <v/>
      </c>
    </row>
    <row r="49" ht="11.25" customHeight="1">
      <c r="A49" s="359" t="s">
        <v>381</v>
      </c>
      <c r="B49" s="346">
        <f>'пр.хода'!AI23</f>
        <v>7</v>
      </c>
      <c r="C49" s="347" t="str">
        <f>IFERROR(VLOOKUP(B49,'пр.взв'!$D$6:$M$70,3,0),"")</f>
        <v>ЯШИН Дмитрий Юрьевич</v>
      </c>
      <c r="D49" s="347" t="str">
        <f>IFERROR(VLOOKUP(B49,'пр.взв'!$D$6:$M$70,4,0),"")</f>
        <v>22.08.03, КМС</v>
      </c>
      <c r="E49" s="347" t="str">
        <f>IFERROR(VLOOKUP(B49,'пр.взв'!$D$6:$M$70,6,0),"")</f>
        <v>ЦФО</v>
      </c>
      <c r="F49" s="347" t="str">
        <f>IFERROR(VLOOKUP(B49,'пр.взв'!$D$6:$M$70,7,0),"")</f>
        <v>Московская обл., Воскресенск, ГБУ МО «СШОР ПО ЕДИНОБОРСТВАМ»</v>
      </c>
      <c r="G49" s="347" t="str">
        <f>IFERROR(VLOOKUP(B49,'пр.взв'!$D$6:$M$70,8,0),"")</f>
        <v>Московская</v>
      </c>
      <c r="H49" s="348" t="str">
        <f>IFERROR(VLOOKUP(B49,'пр.взв'!$D$6:$M$70,10,0),"")</f>
        <v>Баринова МВ Тунгия ДМ</v>
      </c>
    </row>
    <row r="50" ht="11.25" customHeight="1">
      <c r="A50" s="359" t="s">
        <v>381</v>
      </c>
      <c r="B50" s="346">
        <f>'пр.хода'!AI12</f>
        <v>9</v>
      </c>
      <c r="C50" s="347" t="str">
        <f>IFERROR(VLOOKUP(B50,'пр.взв'!$D$6:$M$70,3,0),"")</f>
        <v>СКРЯБИН Станислав Михайлович</v>
      </c>
      <c r="D50" s="347" t="str">
        <f>IFERROR(VLOOKUP(B50,'пр.взв'!$D$6:$M$70,4,0),"")</f>
        <v>18.12.88, ЗМС</v>
      </c>
      <c r="E50" s="347" t="str">
        <f>IFERROR(VLOOKUP(B50,'пр.взв'!$D$6:$M$70,6,0),"")</f>
        <v>УФО</v>
      </c>
      <c r="F50" s="347" t="str">
        <f>IFERROR(VLOOKUP(B50,'пр.взв'!$D$6:$M$70,7,0),"")</f>
        <v>Свердловская обл., Верхняя Пышма, Клуб самбо «УГМК»</v>
      </c>
      <c r="G50" s="347" t="str">
        <f>IFERROR(VLOOKUP(B50,'пр.взв'!$D$6:$M$70,8,0),"")</f>
        <v>Свердловская</v>
      </c>
      <c r="H50" s="348" t="str">
        <f>IFERROR(VLOOKUP(B50,'пр.взв'!$D$6:$M$70,10,0),"")</f>
        <v>Суханов МИ, Хлыбов ИЕ</v>
      </c>
    </row>
    <row r="51" ht="11.25" customHeight="1">
      <c r="A51" s="359" t="s">
        <v>381</v>
      </c>
      <c r="B51" s="346">
        <f>'пр.хода'!AI31</f>
        <v>58</v>
      </c>
      <c r="C51" s="347" t="str">
        <f>IFERROR(VLOOKUP(B51,'пр.взв'!$D$6:$M$70,3,0),"")</f>
        <v/>
      </c>
      <c r="D51" s="347" t="str">
        <f>IFERROR(VLOOKUP(B51,'пр.взв'!$D$6:$M$70,4,0),"")</f>
        <v/>
      </c>
      <c r="E51" s="347" t="str">
        <f>IFERROR(VLOOKUP(B51,'пр.взв'!$D$6:$M$70,6,0),"")</f>
        <v/>
      </c>
      <c r="F51" s="347" t="str">
        <f>IFERROR(VLOOKUP(B51,'пр.взв'!$D$6:$M$70,7,0),"")</f>
        <v/>
      </c>
      <c r="G51" s="347" t="str">
        <f>IFERROR(VLOOKUP(B51,'пр.взв'!$D$6:$M$70,8,0),"")</f>
        <v/>
      </c>
      <c r="H51" s="348" t="str">
        <f>IFERROR(VLOOKUP(B51,'пр.взв'!$D$6:$M$70,10,0),"")</f>
        <v/>
      </c>
    </row>
    <row r="52" ht="11.25" customHeight="1">
      <c r="A52" s="359" t="s">
        <v>381</v>
      </c>
      <c r="B52" s="346">
        <f>'пр.хода'!AI21</f>
        <v>43</v>
      </c>
      <c r="C52" s="347" t="str">
        <f>IFERROR(VLOOKUP(B52,'пр.взв'!$D$6:$M$70,3,0),"")</f>
        <v/>
      </c>
      <c r="D52" s="347" t="str">
        <f>IFERROR(VLOOKUP(B52,'пр.взв'!$D$6:$M$70,4,0),"")</f>
        <v/>
      </c>
      <c r="E52" s="347" t="str">
        <f>IFERROR(VLOOKUP(B52,'пр.взв'!$D$6:$M$70,6,0),"")</f>
        <v/>
      </c>
      <c r="F52" s="347" t="str">
        <f>IFERROR(VLOOKUP(B52,'пр.взв'!$D$6:$M$70,7,0),"")</f>
        <v/>
      </c>
      <c r="G52" s="347" t="str">
        <f>IFERROR(VLOOKUP(B52,'пр.взв'!$D$6:$M$70,8,0),"")</f>
        <v/>
      </c>
      <c r="H52" s="348" t="str">
        <f>IFERROR(VLOOKUP(B52,'пр.взв'!$D$6:$M$70,10,0),"")</f>
        <v/>
      </c>
    </row>
    <row r="53" ht="11.25" customHeight="1">
      <c r="A53" s="359" t="s">
        <v>381</v>
      </c>
      <c r="B53" s="346">
        <f>'пр.хода'!AI41</f>
        <v>60</v>
      </c>
      <c r="C53" s="347" t="str">
        <f>IFERROR(VLOOKUP(B53,'пр.взв'!$D$6:$M$70,3,0),"")</f>
        <v/>
      </c>
      <c r="D53" s="347" t="str">
        <f>IFERROR(VLOOKUP(B53,'пр.взв'!$D$6:$M$70,4,0),"")</f>
        <v/>
      </c>
      <c r="E53" s="347" t="str">
        <f>IFERROR(VLOOKUP(B53,'пр.взв'!$D$6:$M$70,6,0),"")</f>
        <v/>
      </c>
      <c r="F53" s="347" t="str">
        <f>IFERROR(VLOOKUP(B53,'пр.взв'!$D$6:$M$70,7,0),"")</f>
        <v/>
      </c>
      <c r="G53" s="347" t="str">
        <f>IFERROR(VLOOKUP(B53,'пр.взв'!$D$6:$M$70,8,0),"")</f>
        <v/>
      </c>
      <c r="H53" s="348" t="str">
        <f>IFERROR(VLOOKUP(B53,'пр.взв'!$D$6:$M$70,10,0),"")</f>
        <v/>
      </c>
    </row>
    <row r="54" ht="11.25" customHeight="1">
      <c r="A54" s="359" t="s">
        <v>381</v>
      </c>
      <c r="B54" s="346">
        <f>'пр.хода'!AI16</f>
        <v>45</v>
      </c>
      <c r="C54" s="347" t="str">
        <f>IFERROR(VLOOKUP(B54,'пр.взв'!$D$6:$M$70,3,0),"")</f>
        <v/>
      </c>
      <c r="D54" s="347" t="str">
        <f>IFERROR(VLOOKUP(B54,'пр.взв'!$D$6:$M$70,4,0),"")</f>
        <v/>
      </c>
      <c r="E54" s="347" t="str">
        <f>IFERROR(VLOOKUP(B54,'пр.взв'!$D$6:$M$70,6,0),"")</f>
        <v/>
      </c>
      <c r="F54" s="347" t="str">
        <f>IFERROR(VLOOKUP(B54,'пр.взв'!$D$6:$M$70,7,0),"")</f>
        <v/>
      </c>
      <c r="G54" s="347" t="str">
        <f>IFERROR(VLOOKUP(B54,'пр.взв'!$D$6:$M$70,8,0),"")</f>
        <v/>
      </c>
      <c r="H54" s="348" t="str">
        <f>IFERROR(VLOOKUP(B54,'пр.взв'!$D$6:$M$70,10,0),"")</f>
        <v/>
      </c>
    </row>
    <row r="55" ht="11.25" customHeight="1">
      <c r="A55" s="359" t="s">
        <v>381</v>
      </c>
      <c r="B55" s="346">
        <f>'пр.хода'!AI28</f>
        <v>2</v>
      </c>
      <c r="C55" s="347" t="str">
        <f>IFERROR(VLOOKUP(B55,'пр.взв'!$D$6:$M$70,3,0),"")</f>
        <v>ТИНЧУРИН Эльдар Дамирович</v>
      </c>
      <c r="D55" s="347" t="str">
        <f>IFERROR(VLOOKUP(B55,'пр.взв'!$D$6:$M$70,4,0),"")</f>
        <v>17.08.00, КМС</v>
      </c>
      <c r="E55" s="347" t="str">
        <f>IFERROR(VLOOKUP(B55,'пр.взв'!$D$6:$M$70,6,0),"")</f>
        <v>МОС</v>
      </c>
      <c r="F55" s="347" t="str">
        <f>IFERROR(VLOOKUP(B55,'пр.взв'!$D$6:$M$70,7,0),"")</f>
        <v>г. Москва, Москва, Самбо-70</v>
      </c>
      <c r="G55" s="347" t="str">
        <f>IFERROR(VLOOKUP(B55,'пр.взв'!$D$6:$M$70,8,0),"")</f>
        <v>Москва</v>
      </c>
      <c r="H55" s="348" t="str">
        <f>IFERROR(VLOOKUP(B55,'пр.взв'!$D$6:$M$70,10,0),"")</f>
        <v>Богомолов В.А.</v>
      </c>
    </row>
    <row r="56" ht="11.25" customHeight="1">
      <c r="A56" s="359" t="s">
        <v>381</v>
      </c>
      <c r="B56" s="346">
        <f>'пр.хода'!AI38</f>
        <v>4</v>
      </c>
      <c r="C56" s="347" t="str">
        <f>IFERROR(VLOOKUP(B56,'пр.взв'!$D$6:$M$70,3,0),"")</f>
        <v>СУХОГУЗОВ Иван Сергеевич</v>
      </c>
      <c r="D56" s="347" t="str">
        <f>IFERROR(VLOOKUP(B56,'пр.взв'!$D$6:$M$70,4,0),"")</f>
        <v>19.02.92, МС</v>
      </c>
      <c r="E56" s="347" t="str">
        <f>IFERROR(VLOOKUP(B56,'пр.взв'!$D$6:$M$70,6,0),"")</f>
        <v>УФО</v>
      </c>
      <c r="F56" s="347" t="str">
        <f>IFERROR(VLOOKUP(B56,'пр.взв'!$D$6:$M$70,7,0),"")</f>
        <v>Свердловская обл., Богданович, Сшор города Богданович</v>
      </c>
      <c r="G56" s="347" t="str">
        <f>IFERROR(VLOOKUP(B56,'пр.взв'!$D$6:$M$70,8,0),"")</f>
        <v>Свердловская</v>
      </c>
      <c r="H56" s="348" t="str">
        <f>IFERROR(VLOOKUP(B56,'пр.взв'!$D$6:$M$70,10,0),"")</f>
        <v>Пургин И.В. Меньшиков Н.В.</v>
      </c>
    </row>
    <row r="57" ht="12.75" customHeight="1">
      <c r="A57" s="359" t="s">
        <v>381</v>
      </c>
      <c r="B57" s="346">
        <f>'пр.хода'!AI13</f>
        <v>57</v>
      </c>
      <c r="C57" s="347" t="str">
        <f>IFERROR(VLOOKUP(B57,'пр.взв'!$D$6:$M$70,3,0),"")</f>
        <v/>
      </c>
      <c r="D57" s="347" t="str">
        <f>IFERROR(VLOOKUP(B57,'пр.взв'!$D$6:$M$70,4,0),"")</f>
        <v/>
      </c>
      <c r="E57" s="347" t="str">
        <f>IFERROR(VLOOKUP(B57,'пр.взв'!$D$6:$M$70,6,0),"")</f>
        <v/>
      </c>
      <c r="F57" s="347" t="str">
        <f>IFERROR(VLOOKUP(B57,'пр.взв'!$D$6:$M$70,7,0),"")</f>
        <v/>
      </c>
      <c r="G57" s="347" t="str">
        <f>IFERROR(VLOOKUP(B57,'пр.взв'!$D$6:$M$70,8,0),"")</f>
        <v/>
      </c>
      <c r="H57" s="348" t="str">
        <f>IFERROR(VLOOKUP(B57,'пр.взв'!$D$6:$M$70,10,0),"")</f>
        <v/>
      </c>
    </row>
    <row r="58" ht="12.0" customHeight="1">
      <c r="A58" s="359" t="s">
        <v>381</v>
      </c>
      <c r="B58" s="346">
        <f>'пр.хода'!AI32</f>
        <v>6</v>
      </c>
      <c r="C58" s="347" t="str">
        <f>IFERROR(VLOOKUP(B58,'пр.взв'!$D$6:$M$70,3,0),"")</f>
        <v>КЛИННИКОВ Никита Александрович</v>
      </c>
      <c r="D58" s="347" t="str">
        <f>IFERROR(VLOOKUP(B58,'пр.взв'!$D$6:$M$70,4,0),"")</f>
        <v>23.11.02, КМС</v>
      </c>
      <c r="E58" s="347" t="str">
        <f>IFERROR(VLOOKUP(B58,'пр.взв'!$D$6:$M$70,6,0),"")</f>
        <v>СФО</v>
      </c>
      <c r="F58" s="347" t="str">
        <f>IFERROR(VLOOKUP(B58,'пр.взв'!$D$6:$M$70,7,0),"")</f>
        <v>Красноярский край, Дивногорск, КГАПОУ</v>
      </c>
      <c r="G58" s="347" t="str">
        <f>IFERROR(VLOOKUP(B58,'пр.взв'!$D$6:$M$70,8,0),"")</f>
        <v>Красноярский</v>
      </c>
      <c r="H58" s="348" t="str">
        <f>IFERROR(VLOOKUP(B58,'пр.взв'!$D$6:$M$70,10,0),"")</f>
        <v>Михайлов Владимир Владимирович, Майоров Алексей Витальевич</v>
      </c>
    </row>
    <row r="59" ht="12.0" customHeight="1">
      <c r="A59" s="359" t="s">
        <v>381</v>
      </c>
      <c r="B59" s="346">
        <f>'пр.хода'!AI22</f>
        <v>59</v>
      </c>
      <c r="C59" s="347" t="str">
        <f>IFERROR(VLOOKUP(B59,'пр.взв'!$D$6:$M$70,3,0),"")</f>
        <v/>
      </c>
      <c r="D59" s="347" t="str">
        <f>IFERROR(VLOOKUP(B59,'пр.взв'!$D$6:$M$70,4,0),"")</f>
        <v/>
      </c>
      <c r="E59" s="347" t="str">
        <f>IFERROR(VLOOKUP(B59,'пр.взв'!$D$6:$M$70,6,0),"")</f>
        <v/>
      </c>
      <c r="F59" s="347" t="str">
        <f>IFERROR(VLOOKUP(B59,'пр.взв'!$D$6:$M$70,7,0),"")</f>
        <v/>
      </c>
      <c r="G59" s="347" t="str">
        <f>IFERROR(VLOOKUP(B59,'пр.взв'!$D$6:$M$70,8,0),"")</f>
        <v/>
      </c>
      <c r="H59" s="348" t="str">
        <f>IFERROR(VLOOKUP(B59,'пр.взв'!$D$6:$M$70,10,0),"")</f>
        <v/>
      </c>
    </row>
    <row r="60" ht="12.0" customHeight="1">
      <c r="A60" s="359" t="s">
        <v>381</v>
      </c>
      <c r="B60" s="346">
        <f>'пр.хода'!AI42</f>
        <v>8</v>
      </c>
      <c r="C60" s="347" t="str">
        <f>IFERROR(VLOOKUP(B60,'пр.взв'!$D$6:$M$70,3,0),"")</f>
        <v>БАБГОЕВ Олег Гамельевич</v>
      </c>
      <c r="D60" s="347" t="str">
        <f>IFERROR(VLOOKUP(B60,'пр.взв'!$D$6:$M$70,4,0),"")</f>
        <v>29.07.90, МСМК</v>
      </c>
      <c r="E60" s="347" t="str">
        <f>IFERROR(VLOOKUP(B60,'пр.взв'!$D$6:$M$70,6,0),"")</f>
        <v>СПБ</v>
      </c>
      <c r="F60" s="347" t="str">
        <f>IFERROR(VLOOKUP(B60,'пр.взв'!$D$6:$M$70,7,0),"")</f>
        <v>г. Санкт-Петербург, Санкт-Петербург, «Адмиралтеец»</v>
      </c>
      <c r="G60" s="347" t="str">
        <f>IFERROR(VLOOKUP(B60,'пр.взв'!$D$6:$M$70,8,0),"")</f>
        <v>Санкт-Петербург</v>
      </c>
      <c r="H60" s="348" t="str">
        <f>IFERROR(VLOOKUP(B60,'пр.взв'!$D$6:$M$70,10,0),"")</f>
        <v>Ким Руслан Константинович</v>
      </c>
    </row>
    <row r="61" ht="12.0" customHeight="1">
      <c r="A61" s="359" t="s">
        <v>381</v>
      </c>
      <c r="B61" s="346">
        <f>'пр.хода'!AI11</f>
        <v>49</v>
      </c>
      <c r="C61" s="347" t="str">
        <f>IFERROR(VLOOKUP(B61,'пр.взв'!$D$6:$M$70,3,0),"")</f>
        <v/>
      </c>
      <c r="D61" s="347" t="str">
        <f>IFERROR(VLOOKUP(B61,'пр.взв'!$D$6:$M$70,4,0),"")</f>
        <v/>
      </c>
      <c r="E61" s="347" t="str">
        <f>IFERROR(VLOOKUP(B61,'пр.взв'!$D$6:$M$70,6,0),"")</f>
        <v/>
      </c>
      <c r="F61" s="347" t="str">
        <f>IFERROR(VLOOKUP(B61,'пр.взв'!$D$6:$M$70,7,0),"")</f>
        <v/>
      </c>
      <c r="G61" s="347" t="str">
        <f>IFERROR(VLOOKUP(B61,'пр.взв'!$D$6:$M$70,8,0),"")</f>
        <v/>
      </c>
      <c r="H61" s="348" t="str">
        <f>IFERROR(VLOOKUP(B61,'пр.взв'!$D$6:$M$70,10,0),"")</f>
        <v/>
      </c>
    </row>
    <row r="62" ht="12.0" customHeight="1">
      <c r="A62" s="359" t="s">
        <v>381</v>
      </c>
      <c r="B62" s="346">
        <f>'пр.хода'!AI20</f>
        <v>51</v>
      </c>
      <c r="C62" s="347" t="str">
        <f>IFERROR(VLOOKUP(B62,'пр.взв'!$D$6:$M$70,3,0),"")</f>
        <v/>
      </c>
      <c r="D62" s="347" t="str">
        <f>IFERROR(VLOOKUP(B62,'пр.взв'!$D$6:$M$70,4,0),"")</f>
        <v/>
      </c>
      <c r="E62" s="347" t="str">
        <f>IFERROR(VLOOKUP(B62,'пр.взв'!$D$6:$M$70,6,0),"")</f>
        <v/>
      </c>
      <c r="F62" s="347" t="str">
        <f>IFERROR(VLOOKUP(B62,'пр.взв'!$D$6:$M$70,7,0),"")</f>
        <v/>
      </c>
      <c r="G62" s="347" t="str">
        <f>IFERROR(VLOOKUP(B62,'пр.взв'!$D$6:$M$70,8,0),"")</f>
        <v/>
      </c>
      <c r="H62" s="348" t="str">
        <f>IFERROR(VLOOKUP(B62,'пр.взв'!$D$6:$M$70,10,0),"")</f>
        <v/>
      </c>
    </row>
    <row r="63" ht="12.0" customHeight="1">
      <c r="A63" s="359" t="s">
        <v>381</v>
      </c>
      <c r="B63" s="346">
        <f>'пр.хода'!AI33</f>
        <v>54</v>
      </c>
      <c r="C63" s="347" t="str">
        <f>IFERROR(VLOOKUP(B63,'пр.взв'!$D$6:$M$70,3,0),"")</f>
        <v/>
      </c>
      <c r="D63" s="347" t="str">
        <f>IFERROR(VLOOKUP(B63,'пр.взв'!$D$6:$M$70,4,0),"")</f>
        <v/>
      </c>
      <c r="E63" s="347" t="str">
        <f>IFERROR(VLOOKUP(B63,'пр.взв'!$D$6:$M$70,6,0),"")</f>
        <v/>
      </c>
      <c r="F63" s="347" t="str">
        <f>IFERROR(VLOOKUP(B63,'пр.взв'!$D$6:$M$70,7,0),"")</f>
        <v/>
      </c>
      <c r="G63" s="347" t="str">
        <f>IFERROR(VLOOKUP(B63,'пр.взв'!$D$6:$M$70,8,0),"")</f>
        <v/>
      </c>
      <c r="H63" s="348" t="str">
        <f>IFERROR(VLOOKUP(B63,'пр.взв'!$D$6:$M$70,10,0),"")</f>
        <v/>
      </c>
    </row>
    <row r="64" ht="12.75" customHeight="1">
      <c r="A64" s="359" t="s">
        <v>381</v>
      </c>
      <c r="B64" s="346">
        <f>'пр.хода'!AI24</f>
        <v>55</v>
      </c>
      <c r="C64" s="347" t="str">
        <f>IFERROR(VLOOKUP(B64,'пр.взв'!$D$6:$M$70,3,0),"")</f>
        <v/>
      </c>
      <c r="D64" s="347" t="str">
        <f>IFERROR(VLOOKUP(B64,'пр.взв'!$D$6:$M$70,4,0),"")</f>
        <v/>
      </c>
      <c r="E64" s="347" t="str">
        <f>IFERROR(VLOOKUP(B64,'пр.взв'!$D$6:$M$70,6,0),"")</f>
        <v/>
      </c>
      <c r="F64" s="347" t="str">
        <f>IFERROR(VLOOKUP(B64,'пр.взв'!$D$6:$M$70,7,0),"")</f>
        <v/>
      </c>
      <c r="G64" s="347" t="str">
        <f>IFERROR(VLOOKUP(B64,'пр.взв'!$D$6:$M$70,8,0),"")</f>
        <v/>
      </c>
      <c r="H64" s="348" t="str">
        <f>IFERROR(VLOOKUP(B64,'пр.взв'!$D$6:$M$70,10,0),"")</f>
        <v/>
      </c>
    </row>
    <row r="65" ht="12.0" customHeight="1">
      <c r="A65" s="359" t="s">
        <v>381</v>
      </c>
      <c r="B65" s="346">
        <f>'пр.хода'!AI29</f>
        <v>50</v>
      </c>
      <c r="C65" s="347" t="str">
        <f>IFERROR(VLOOKUP(B65,'пр.взв'!$D$6:$M$70,3,0),"")</f>
        <v/>
      </c>
      <c r="D65" s="347" t="str">
        <f>IFERROR(VLOOKUP(B65,'пр.взв'!$D$6:$M$70,4,0),"")</f>
        <v/>
      </c>
      <c r="E65" s="347" t="str">
        <f>IFERROR(VLOOKUP(B65,'пр.взв'!$D$6:$M$70,6,0),"")</f>
        <v/>
      </c>
      <c r="F65" s="347" t="str">
        <f>IFERROR(VLOOKUP(B65,'пр.взв'!$D$6:$M$70,7,0),"")</f>
        <v/>
      </c>
      <c r="G65" s="347" t="str">
        <f>IFERROR(VLOOKUP(B65,'пр.взв'!$D$6:$M$70,8,0),"")</f>
        <v/>
      </c>
      <c r="H65" s="348" t="str">
        <f>IFERROR(VLOOKUP(B65,'пр.взв'!$D$6:$M$70,10,0),"")</f>
        <v/>
      </c>
    </row>
    <row r="66" ht="12.0" customHeight="1">
      <c r="A66" s="359" t="s">
        <v>381</v>
      </c>
      <c r="B66" s="346">
        <f>'пр.хода'!AI14</f>
        <v>5</v>
      </c>
      <c r="C66" s="347" t="str">
        <f>IFERROR(VLOOKUP(B66,'пр.взв'!$D$6:$M$70,3,0),"")</f>
        <v>ХАКУЙ Амир Рашидович</v>
      </c>
      <c r="D66" s="347" t="str">
        <f>IFERROR(VLOOKUP(B66,'пр.взв'!$D$6:$M$70,4,0),"")</f>
        <v>08.11.03, КМС</v>
      </c>
      <c r="E66" s="347" t="str">
        <f>IFERROR(VLOOKUP(B66,'пр.взв'!$D$6:$M$70,6,0),"")</f>
        <v>ЮФО</v>
      </c>
      <c r="F66" s="347" t="str">
        <f>IFERROR(VLOOKUP(B66,'пр.взв'!$D$6:$M$70,7,0),"")</f>
        <v>Респ. Адыгея, г Майкоп, СШ</v>
      </c>
      <c r="G66" s="347" t="str">
        <f>IFERROR(VLOOKUP(B66,'пр.взв'!$D$6:$M$70,8,0),"")</f>
        <v>Р.Адыгея</v>
      </c>
      <c r="H66" s="348" t="str">
        <f>IFERROR(VLOOKUP(B66,'пр.взв'!$D$6:$M$70,10,0),"")</f>
        <v>Гомлешко А. А. Делок А. А</v>
      </c>
    </row>
    <row r="67" ht="12.0" customHeight="1">
      <c r="A67" s="359" t="s">
        <v>381</v>
      </c>
      <c r="B67" s="346">
        <f>'пр.хода'!AI43</f>
        <v>56</v>
      </c>
      <c r="C67" s="347" t="str">
        <f>IFERROR(VLOOKUP(B67,'пр.взв'!$D$6:$M$70,3,0),"")</f>
        <v/>
      </c>
      <c r="D67" s="347" t="str">
        <f>IFERROR(VLOOKUP(B67,'пр.взв'!$D$6:$M$70,4,0),"")</f>
        <v/>
      </c>
      <c r="E67" s="347" t="str">
        <f>IFERROR(VLOOKUP(B67,'пр.взв'!$D$6:$M$70,6,0),"")</f>
        <v/>
      </c>
      <c r="F67" s="347" t="str">
        <f>IFERROR(VLOOKUP(B67,'пр.взв'!$D$6:$M$70,7,0),"")</f>
        <v/>
      </c>
      <c r="G67" s="347" t="str">
        <f>IFERROR(VLOOKUP(B67,'пр.взв'!$D$6:$M$70,8,0),"")</f>
        <v/>
      </c>
      <c r="H67" s="348" t="str">
        <f>IFERROR(VLOOKUP(B67,'пр.взв'!$D$6:$M$70,10,0),"")</f>
        <v/>
      </c>
    </row>
    <row r="68" ht="12.0" customHeight="1">
      <c r="A68" s="359" t="s">
        <v>381</v>
      </c>
      <c r="B68" s="346">
        <f>'пр.хода'!AI34</f>
        <v>46</v>
      </c>
      <c r="C68" s="347" t="str">
        <f>IFERROR(VLOOKUP(B68,'пр.взв'!$D$6:$M$70,3,0),"")</f>
        <v/>
      </c>
      <c r="D68" s="347" t="str">
        <f>IFERROR(VLOOKUP(B68,'пр.взв'!$D$6:$M$70,4,0),"")</f>
        <v/>
      </c>
      <c r="E68" s="347" t="str">
        <f>IFERROR(VLOOKUP(B68,'пр.взв'!$D$6:$M$70,6,0),"")</f>
        <v/>
      </c>
      <c r="F68" s="347" t="str">
        <f>IFERROR(VLOOKUP(B68,'пр.взв'!$D$6:$M$70,7,0),"")</f>
        <v/>
      </c>
      <c r="G68" s="347" t="str">
        <f>IFERROR(VLOOKUP(B68,'пр.взв'!$D$6:$M$70,8,0),"")</f>
        <v/>
      </c>
      <c r="H68" s="348" t="str">
        <f>IFERROR(VLOOKUP(B68,'пр.взв'!$D$6:$M$70,10,0),"")</f>
        <v/>
      </c>
    </row>
    <row r="69" ht="12.0" customHeight="1">
      <c r="A69" s="372" t="s">
        <v>381</v>
      </c>
      <c r="B69" s="373">
        <f>'пр.хода'!AI25</f>
        <v>47</v>
      </c>
      <c r="C69" s="374" t="str">
        <f>IFERROR(VLOOKUP(B69,'пр.взв'!$D$6:$M$70,3,0),"")</f>
        <v/>
      </c>
      <c r="D69" s="374" t="str">
        <f>IFERROR(VLOOKUP(B69,'пр.взв'!$D$6:$M$70,4,0),"")</f>
        <v/>
      </c>
      <c r="E69" s="374" t="str">
        <f>IFERROR(VLOOKUP(B69,'пр.взв'!$D$6:$M$70,6,0),"")</f>
        <v/>
      </c>
      <c r="F69" s="374" t="str">
        <f>IFERROR(VLOOKUP(B69,'пр.взв'!$D$6:$M$70,7,0),"")</f>
        <v/>
      </c>
      <c r="G69" s="374" t="str">
        <f>IFERROR(VLOOKUP(B69,'пр.взв'!$D$6:$M$70,8,0),"")</f>
        <v/>
      </c>
      <c r="H69" s="375" t="str">
        <f>IFERROR(VLOOKUP(B69,'пр.взв'!$D$6:$M$70,10,0),"")</f>
        <v/>
      </c>
    </row>
    <row r="70" ht="12.0" customHeight="1"/>
    <row r="71" ht="12.0" customHeight="1">
      <c r="A71" s="195" t="str">
        <f>'пр.хода'!A73</f>
        <v>Гл.судья, судья ВК</v>
      </c>
      <c r="B71" s="7"/>
      <c r="C71" s="195"/>
      <c r="D71" s="196"/>
      <c r="E71" s="195"/>
      <c r="F71" s="376" t="str">
        <f>'пр.хода'!G73</f>
        <v>Болотский Р.М.</v>
      </c>
      <c r="H71" s="112" t="str">
        <f>'пр.хода'!J73</f>
        <v>Москва</v>
      </c>
    </row>
    <row r="72" ht="12.0" customHeight="1">
      <c r="A72" s="195"/>
      <c r="B72" s="7"/>
      <c r="C72" s="195"/>
      <c r="D72" s="195"/>
      <c r="E72" s="195"/>
      <c r="F72" s="195"/>
      <c r="H72" s="29"/>
    </row>
    <row r="73" ht="12.0" customHeight="1">
      <c r="A73" s="195"/>
      <c r="B73" s="7"/>
      <c r="C73" s="195"/>
      <c r="D73" s="195"/>
      <c r="E73" s="195"/>
      <c r="F73" s="195"/>
      <c r="H73" s="112"/>
    </row>
    <row r="74" ht="12.0" customHeight="1">
      <c r="A74" s="195" t="str">
        <f>'пр.хода'!T73</f>
        <v>Гл.секретарь, судья ВК</v>
      </c>
      <c r="B74" s="7"/>
      <c r="C74" s="195"/>
      <c r="D74" s="195"/>
      <c r="E74" s="195"/>
      <c r="F74" s="376" t="str">
        <f>'пр.хода'!AB73</f>
        <v>Зарипов  А.А,</v>
      </c>
      <c r="H74" s="112" t="str">
        <f>'пр.хода'!AC73</f>
        <v>Р. Татарстан</v>
      </c>
    </row>
    <row r="75" ht="12.0" customHeight="1">
      <c r="A75" s="7"/>
      <c r="B75" s="195"/>
      <c r="C75" s="195"/>
      <c r="D75" s="377"/>
      <c r="E75" s="195"/>
      <c r="F75" s="195"/>
      <c r="H75" s="195"/>
    </row>
    <row r="76" ht="12.0" customHeight="1">
      <c r="A76" s="7"/>
      <c r="B76" s="195"/>
      <c r="C76" s="195"/>
      <c r="D76" s="195"/>
      <c r="E76" s="195"/>
      <c r="F76" s="195"/>
      <c r="G76" s="195"/>
      <c r="H76" s="195"/>
    </row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75" customHeight="1"/>
    <row r="86" ht="12.0" customHeight="1"/>
    <row r="87" ht="12.0" customHeight="1">
      <c r="I87" s="7"/>
      <c r="J87" s="7"/>
    </row>
    <row r="88" ht="12.0" customHeight="1">
      <c r="I88" s="7"/>
      <c r="J88" s="7"/>
    </row>
    <row r="89" ht="12.0" customHeight="1">
      <c r="I89" s="7"/>
      <c r="J89" s="7"/>
    </row>
    <row r="90" ht="12.0" customHeight="1">
      <c r="I90" s="7"/>
      <c r="J90" s="7"/>
    </row>
    <row r="91" ht="12.0" customHeight="1">
      <c r="I91" s="7"/>
      <c r="J91" s="7"/>
    </row>
    <row r="92" ht="12.0" customHeight="1">
      <c r="I92" s="7"/>
      <c r="J92" s="7"/>
    </row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35">
    <mergeCell ref="C4:C5"/>
    <mergeCell ref="D4:D5"/>
    <mergeCell ref="E4:F5"/>
    <mergeCell ref="G4:G5"/>
    <mergeCell ref="H4:H5"/>
    <mergeCell ref="J4:J5"/>
    <mergeCell ref="J6:J7"/>
    <mergeCell ref="J8:J9"/>
    <mergeCell ref="J10:J11"/>
    <mergeCell ref="J12:J13"/>
    <mergeCell ref="J14:J15"/>
    <mergeCell ref="J16:J17"/>
    <mergeCell ref="K4:K5"/>
    <mergeCell ref="L4:L5"/>
    <mergeCell ref="K6:K7"/>
    <mergeCell ref="K8:K9"/>
    <mergeCell ref="K10:K11"/>
    <mergeCell ref="K12:K13"/>
    <mergeCell ref="K14:K15"/>
    <mergeCell ref="K16:K17"/>
    <mergeCell ref="M4:M5"/>
    <mergeCell ref="N4:Q4"/>
    <mergeCell ref="S4:S5"/>
    <mergeCell ref="T4:T5"/>
    <mergeCell ref="AC4:AC5"/>
    <mergeCell ref="AD4:AD5"/>
    <mergeCell ref="AE4:AH4"/>
    <mergeCell ref="A1:H1"/>
    <mergeCell ref="B2:C2"/>
    <mergeCell ref="D2:H2"/>
    <mergeCell ref="T2:X2"/>
    <mergeCell ref="B3:G3"/>
    <mergeCell ref="A4:A5"/>
    <mergeCell ref="B4:B5"/>
    <mergeCell ref="U4:X4"/>
  </mergeCells>
  <conditionalFormatting sqref="G6:G69">
    <cfRule type="cellIs" dxfId="0" priority="1" operator="equal">
      <formula>0</formula>
    </cfRule>
  </conditionalFormatting>
  <printOptions horizontalCentered="1"/>
  <pageMargins bottom="0.0" footer="0.0" header="0.0" left="0.0" right="0.0" top="0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7" width="8.71"/>
    <col customWidth="1" min="8" max="8" width="21.57"/>
    <col customWidth="1" min="9" max="9" width="8.71"/>
  </cols>
  <sheetData>
    <row r="1" ht="30.75" customHeight="1">
      <c r="A1" s="378" t="str">
        <f>'пр.взв'!C2</f>
        <v>Чемпионат России по самбо среди мужчин (отбор на Чемпионат Мира и Европы) ЕКП № 23747</v>
      </c>
      <c r="B1" s="81"/>
      <c r="C1" s="81"/>
      <c r="D1" s="81"/>
      <c r="E1" s="81"/>
      <c r="F1" s="81"/>
      <c r="G1" s="81"/>
      <c r="H1" s="82"/>
    </row>
    <row r="2" ht="12.0" customHeight="1">
      <c r="A2" s="379" t="str">
        <f>'пр.взв'!A3</f>
        <v/>
      </c>
      <c r="B2" s="89"/>
      <c r="C2" s="89"/>
      <c r="D2" s="89"/>
      <c r="E2" s="89"/>
      <c r="F2" s="89"/>
      <c r="G2" s="89"/>
      <c r="H2" s="89"/>
    </row>
    <row r="3" ht="12.0" customHeight="1">
      <c r="A3" s="380" t="s">
        <v>382</v>
      </c>
    </row>
    <row r="4" ht="12.0" customHeight="1">
      <c r="B4" s="381"/>
      <c r="C4" s="382"/>
      <c r="D4" s="383" t="str">
        <f>'пр.взв'!G4</f>
        <v>В.к.  79  кг</v>
      </c>
      <c r="E4" s="81"/>
      <c r="F4" s="82"/>
      <c r="G4" s="382"/>
      <c r="H4" s="382"/>
    </row>
    <row r="5" ht="12.0" customHeight="1">
      <c r="A5" s="382"/>
      <c r="B5" s="382"/>
      <c r="C5" s="382"/>
      <c r="D5" s="382"/>
      <c r="E5" s="382"/>
      <c r="F5" s="382"/>
      <c r="G5" s="382"/>
      <c r="H5" s="382"/>
    </row>
    <row r="6" ht="12.0" customHeight="1">
      <c r="A6" s="384" t="s">
        <v>383</v>
      </c>
      <c r="B6" s="385" t="str">
        <f>IFERROR(VLOOKUP(I6,'пр.взв'!$D$6:$M$70,2,0),"")</f>
        <v/>
      </c>
      <c r="C6" s="89"/>
      <c r="D6" s="89"/>
      <c r="E6" s="89"/>
      <c r="F6" s="89"/>
      <c r="G6" s="89"/>
      <c r="H6" s="386" t="str">
        <f>IFERROR(VLOOKUP(I6,'пр.взв'!$D$6:$M$70,4,0),"")</f>
        <v/>
      </c>
      <c r="I6" s="382" t="str">
        <f>'ит.пр'!B6</f>
        <v/>
      </c>
    </row>
    <row r="7" ht="12.0" customHeight="1">
      <c r="A7" s="387"/>
      <c r="H7" s="324"/>
      <c r="I7" s="382"/>
    </row>
    <row r="8" ht="12.0" customHeight="1">
      <c r="A8" s="387"/>
      <c r="B8" s="388" t="str">
        <f>IFERROR(VLOOKUP(I6,'пр.взв'!$D$6:$M$70,6,0),"")</f>
        <v/>
      </c>
      <c r="E8" s="388" t="str">
        <f>IFERROR(VLOOKUP(I6,'пр.взв'!$D$6:$M$70,7,0),"")</f>
        <v/>
      </c>
      <c r="H8" s="324"/>
      <c r="I8" s="382"/>
    </row>
    <row r="9" ht="12.0" customHeight="1">
      <c r="A9" s="389"/>
      <c r="B9" s="76"/>
      <c r="C9" s="76"/>
      <c r="D9" s="76"/>
      <c r="E9" s="76"/>
      <c r="F9" s="76"/>
      <c r="G9" s="76"/>
      <c r="H9" s="79"/>
      <c r="I9" s="382"/>
    </row>
    <row r="10" ht="12.0" customHeight="1">
      <c r="A10" s="382"/>
      <c r="B10" s="382"/>
      <c r="C10" s="382"/>
      <c r="D10" s="382"/>
      <c r="E10" s="382"/>
      <c r="F10" s="382"/>
      <c r="G10" s="382"/>
      <c r="H10" s="382"/>
      <c r="I10" s="382"/>
    </row>
    <row r="11" ht="17.25" customHeight="1">
      <c r="A11" s="390" t="s">
        <v>384</v>
      </c>
      <c r="B11" s="385" t="str">
        <f>IFERROR(VLOOKUP(I11,'пр.взв'!$D$6:$M$70,2,0),"")</f>
        <v/>
      </c>
      <c r="C11" s="89"/>
      <c r="D11" s="89"/>
      <c r="E11" s="89"/>
      <c r="F11" s="89"/>
      <c r="G11" s="89"/>
      <c r="H11" s="386" t="str">
        <f>IFERROR(VLOOKUP(I11,'пр.взв'!$D$6:$M$70,4,0),"")</f>
        <v/>
      </c>
      <c r="I11" s="382" t="str">
        <f>'ит.пр'!B7</f>
        <v/>
      </c>
    </row>
    <row r="12" ht="17.25" customHeight="1">
      <c r="A12" s="387"/>
      <c r="H12" s="324"/>
      <c r="I12" s="382"/>
    </row>
    <row r="13" ht="12.0" customHeight="1">
      <c r="A13" s="387"/>
      <c r="B13" s="388" t="str">
        <f>IFERROR(VLOOKUP(I11,'пр.взв'!$D$6:$M$70,6,0),"")</f>
        <v/>
      </c>
      <c r="E13" s="388" t="str">
        <f>IFERROR(VLOOKUP(I11,'пр.взв'!$D$6:$M$70,7,0),"")</f>
        <v/>
      </c>
      <c r="H13" s="324"/>
      <c r="I13" s="382"/>
    </row>
    <row r="14" ht="12.0" customHeight="1">
      <c r="A14" s="389"/>
      <c r="B14" s="76"/>
      <c r="C14" s="76"/>
      <c r="D14" s="76"/>
      <c r="E14" s="76"/>
      <c r="F14" s="76"/>
      <c r="G14" s="76"/>
      <c r="H14" s="79"/>
      <c r="I14" s="382"/>
    </row>
    <row r="15" ht="12.0" customHeight="1">
      <c r="A15" s="382"/>
      <c r="B15" s="382"/>
      <c r="C15" s="382"/>
      <c r="D15" s="382"/>
      <c r="E15" s="382"/>
      <c r="F15" s="382"/>
      <c r="G15" s="382"/>
      <c r="H15" s="382"/>
      <c r="I15" s="382"/>
    </row>
    <row r="16" ht="17.25" customHeight="1">
      <c r="A16" s="391" t="s">
        <v>385</v>
      </c>
      <c r="B16" s="385" t="str">
        <f>IFERROR(VLOOKUP(I16,'пр.взв'!$D$6:$M$70,2,0),"")</f>
        <v/>
      </c>
      <c r="C16" s="89"/>
      <c r="D16" s="89"/>
      <c r="E16" s="89"/>
      <c r="F16" s="89"/>
      <c r="G16" s="89"/>
      <c r="H16" s="386" t="str">
        <f>IFERROR(VLOOKUP(I16,'пр.взв'!$D$6:$M$70,4,0),"")</f>
        <v/>
      </c>
      <c r="I16" s="382" t="str">
        <f>'ит.пр'!B8</f>
        <v/>
      </c>
    </row>
    <row r="17" ht="17.25" customHeight="1">
      <c r="A17" s="387"/>
      <c r="H17" s="324"/>
      <c r="I17" s="382"/>
    </row>
    <row r="18" ht="12.0" customHeight="1">
      <c r="A18" s="387"/>
      <c r="B18" s="388" t="str">
        <f>IFERROR(VLOOKUP(I16,'пр.взв'!$D$6:$M$70,6,0),"")</f>
        <v/>
      </c>
      <c r="E18" s="388" t="str">
        <f>IFERROR(VLOOKUP(I16,'пр.взв'!$D$6:$M$70,7,0),"")</f>
        <v/>
      </c>
      <c r="H18" s="324"/>
      <c r="I18" s="382"/>
    </row>
    <row r="19" ht="12.0" customHeight="1">
      <c r="A19" s="389"/>
      <c r="B19" s="76"/>
      <c r="C19" s="76"/>
      <c r="D19" s="76"/>
      <c r="E19" s="76"/>
      <c r="F19" s="76"/>
      <c r="G19" s="76"/>
      <c r="H19" s="79"/>
      <c r="I19" s="382"/>
    </row>
    <row r="20" ht="12.0" customHeight="1">
      <c r="A20" s="382"/>
      <c r="B20" s="382"/>
      <c r="C20" s="382"/>
      <c r="D20" s="382"/>
      <c r="E20" s="382"/>
      <c r="F20" s="382"/>
      <c r="G20" s="382"/>
      <c r="H20" s="382"/>
      <c r="I20" s="382"/>
    </row>
    <row r="21" ht="17.25" customHeight="1">
      <c r="A21" s="391" t="s">
        <v>385</v>
      </c>
      <c r="B21" s="385" t="str">
        <f>IFERROR(VLOOKUP(I21,'пр.взв'!$D$6:$M$70,2,0),"")</f>
        <v/>
      </c>
      <c r="C21" s="89"/>
      <c r="D21" s="89"/>
      <c r="E21" s="89"/>
      <c r="F21" s="89"/>
      <c r="G21" s="89"/>
      <c r="H21" s="386" t="str">
        <f>IFERROR(VLOOKUP(I21,'пр.взв'!$D$6:$M$70,4,0),"")</f>
        <v/>
      </c>
      <c r="I21" s="382" t="str">
        <f>'ит.пр'!B9</f>
        <v/>
      </c>
    </row>
    <row r="22" ht="17.25" customHeight="1">
      <c r="A22" s="387"/>
      <c r="H22" s="324"/>
      <c r="I22" s="382"/>
    </row>
    <row r="23" ht="12.0" customHeight="1">
      <c r="A23" s="387"/>
      <c r="B23" s="388" t="str">
        <f>IFERROR(VLOOKUP(I21,'пр.взв'!$D$6:$M$70,6,0),"")</f>
        <v/>
      </c>
      <c r="E23" s="388" t="str">
        <f>IFERROR(VLOOKUP(I21,'пр.взв'!$D$6:$M$70,7,0),"")</f>
        <v/>
      </c>
      <c r="H23" s="324"/>
      <c r="I23" s="382"/>
    </row>
    <row r="24" ht="12.0" customHeight="1">
      <c r="A24" s="389"/>
      <c r="B24" s="76"/>
      <c r="C24" s="76"/>
      <c r="D24" s="76"/>
      <c r="E24" s="76"/>
      <c r="F24" s="76"/>
      <c r="G24" s="76"/>
      <c r="H24" s="79"/>
      <c r="I24" s="382"/>
    </row>
    <row r="25" ht="12.0" customHeight="1">
      <c r="A25" s="382"/>
      <c r="B25" s="382"/>
      <c r="C25" s="382"/>
      <c r="D25" s="382"/>
      <c r="E25" s="382"/>
      <c r="F25" s="382"/>
      <c r="G25" s="382"/>
      <c r="H25" s="382"/>
    </row>
    <row r="26" ht="12.0" customHeight="1">
      <c r="A26" s="382" t="s">
        <v>386</v>
      </c>
      <c r="B26" s="382"/>
      <c r="C26" s="382"/>
      <c r="D26" s="382"/>
      <c r="E26" s="382"/>
      <c r="F26" s="382"/>
      <c r="G26" s="382"/>
      <c r="H26" s="382"/>
    </row>
    <row r="27" ht="12.0" customHeight="1"/>
    <row r="28" ht="12.0" customHeight="1">
      <c r="A28" s="392" t="str">
        <f>IFERROR(VLOOKUP(I28,'пр.взв'!$D$6:$M$70,10,0),"")</f>
        <v/>
      </c>
      <c r="B28" s="89"/>
      <c r="C28" s="89"/>
      <c r="D28" s="89"/>
      <c r="E28" s="89"/>
      <c r="F28" s="89"/>
      <c r="G28" s="89"/>
      <c r="H28" s="73"/>
      <c r="I28" s="202" t="str">
        <f>I6</f>
        <v/>
      </c>
    </row>
    <row r="29" ht="12.0" customHeight="1">
      <c r="A29" s="78"/>
      <c r="B29" s="76"/>
      <c r="C29" s="76"/>
      <c r="D29" s="76"/>
      <c r="E29" s="76"/>
      <c r="F29" s="76"/>
      <c r="G29" s="76"/>
      <c r="H29" s="79"/>
    </row>
    <row r="30" ht="12.0" customHeight="1"/>
    <row r="31" ht="12.0" customHeight="1"/>
    <row r="32" ht="12.0" customHeight="1">
      <c r="A32" s="382" t="s">
        <v>387</v>
      </c>
      <c r="B32" s="382"/>
      <c r="C32" s="382"/>
      <c r="D32" s="382"/>
      <c r="E32" s="382"/>
      <c r="F32" s="382"/>
      <c r="G32" s="382"/>
      <c r="H32" s="382"/>
    </row>
    <row r="33" ht="12.0" customHeight="1">
      <c r="A33" s="382"/>
      <c r="B33" s="382"/>
      <c r="C33" s="382"/>
      <c r="D33" s="382"/>
      <c r="E33" s="382"/>
      <c r="F33" s="382"/>
      <c r="G33" s="382"/>
      <c r="H33" s="382"/>
    </row>
    <row r="34" ht="12.0" customHeight="1">
      <c r="A34" s="382"/>
      <c r="B34" s="382"/>
      <c r="C34" s="382"/>
      <c r="D34" s="382"/>
      <c r="E34" s="382"/>
      <c r="F34" s="382"/>
      <c r="G34" s="382"/>
      <c r="H34" s="382"/>
    </row>
    <row r="35" ht="12.0" customHeight="1">
      <c r="A35" s="393"/>
      <c r="B35" s="393"/>
      <c r="C35" s="393"/>
      <c r="D35" s="393"/>
      <c r="E35" s="393"/>
      <c r="F35" s="393"/>
      <c r="G35" s="393"/>
      <c r="H35" s="393"/>
    </row>
    <row r="36" ht="12.0" customHeight="1">
      <c r="A36" s="382"/>
      <c r="B36" s="382"/>
      <c r="C36" s="382"/>
      <c r="D36" s="382"/>
      <c r="E36" s="382"/>
      <c r="F36" s="382"/>
      <c r="G36" s="382"/>
      <c r="H36" s="382"/>
    </row>
    <row r="37" ht="12.0" customHeight="1">
      <c r="A37" s="393"/>
      <c r="B37" s="393"/>
      <c r="C37" s="393"/>
      <c r="D37" s="393"/>
      <c r="E37" s="393"/>
      <c r="F37" s="393"/>
      <c r="G37" s="393"/>
      <c r="H37" s="393"/>
    </row>
    <row r="38" ht="12.0" customHeight="1">
      <c r="A38" s="394"/>
      <c r="B38" s="394"/>
      <c r="C38" s="394"/>
      <c r="D38" s="394"/>
      <c r="E38" s="394"/>
      <c r="F38" s="394"/>
      <c r="G38" s="394"/>
      <c r="H38" s="394"/>
    </row>
    <row r="39" ht="12.0" customHeight="1">
      <c r="A39" s="393"/>
      <c r="B39" s="393"/>
      <c r="C39" s="393"/>
      <c r="D39" s="393"/>
      <c r="E39" s="393"/>
      <c r="F39" s="393"/>
      <c r="G39" s="393"/>
      <c r="H39" s="393"/>
    </row>
    <row r="40" ht="12.0" customHeight="1">
      <c r="A40" s="394"/>
      <c r="B40" s="394"/>
      <c r="C40" s="394"/>
      <c r="D40" s="394"/>
      <c r="E40" s="394"/>
      <c r="F40" s="394"/>
      <c r="G40" s="394"/>
      <c r="H40" s="394"/>
    </row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25">
    <mergeCell ref="B8:D9"/>
    <mergeCell ref="E8:H9"/>
    <mergeCell ref="A1:H1"/>
    <mergeCell ref="A2:H2"/>
    <mergeCell ref="A3:H3"/>
    <mergeCell ref="D4:F4"/>
    <mergeCell ref="A6:A9"/>
    <mergeCell ref="B6:G7"/>
    <mergeCell ref="H6:H7"/>
    <mergeCell ref="B16:G17"/>
    <mergeCell ref="B18:D19"/>
    <mergeCell ref="A21:A24"/>
    <mergeCell ref="B21:G22"/>
    <mergeCell ref="H21:H22"/>
    <mergeCell ref="B23:D24"/>
    <mergeCell ref="E23:H24"/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</mergeCells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14.0"/>
    <col customWidth="1" min="3" max="3" width="8.71"/>
    <col customWidth="1" min="4" max="4" width="14.57"/>
    <col customWidth="1" min="5" max="9" width="14.71"/>
    <col customWidth="1" min="10" max="26" width="8.71"/>
  </cols>
  <sheetData>
    <row r="1" ht="12.75" customHeight="1">
      <c r="A1" s="395" t="s">
        <v>388</v>
      </c>
    </row>
    <row r="2" ht="13.5" customHeight="1">
      <c r="A2" s="396"/>
      <c r="H2" s="395" t="str">
        <f>'пр.взв'!D4</f>
        <v/>
      </c>
    </row>
    <row r="3" ht="12.0" customHeight="1">
      <c r="A3" s="397">
        <v>2.0</v>
      </c>
      <c r="B3" s="93" t="str">
        <f>VLOOKUP(A3,#REF!,2,FALSE)</f>
        <v>#REF!</v>
      </c>
      <c r="C3" s="93" t="str">
        <f>VLOOKUP(A3,#REF!,3,FALSE)</f>
        <v>#REF!</v>
      </c>
      <c r="D3" s="93" t="str">
        <f>VLOOKUP(A3,#REF!,4,FALSE)</f>
        <v>#REF!</v>
      </c>
    </row>
    <row r="4" ht="12.0" customHeight="1">
      <c r="A4" s="398"/>
      <c r="B4" s="99"/>
      <c r="C4" s="99"/>
      <c r="D4" s="99"/>
      <c r="E4" s="101"/>
      <c r="F4" s="101"/>
      <c r="H4" s="395" t="s">
        <v>306</v>
      </c>
    </row>
    <row r="5" ht="12.0" customHeight="1">
      <c r="A5" s="399">
        <v>34.0</v>
      </c>
      <c r="B5" s="108" t="str">
        <f>VLOOKUP(A5,#REF!,2,FALSE)</f>
        <v>#REF!</v>
      </c>
      <c r="C5" s="108" t="str">
        <f>VLOOKUP(A5,#REF!,3,FALSE)</f>
        <v>#REF!</v>
      </c>
      <c r="D5" s="108" t="str">
        <f>VLOOKUP(A5,#REF!,4,FALSE)</f>
        <v>#REF!</v>
      </c>
      <c r="E5" s="400"/>
      <c r="F5" s="101"/>
      <c r="G5" s="101"/>
    </row>
    <row r="6" ht="12.0" customHeight="1">
      <c r="A6" s="78"/>
      <c r="B6" s="119"/>
      <c r="C6" s="119"/>
      <c r="D6" s="119"/>
      <c r="E6" s="401"/>
      <c r="F6" s="120"/>
      <c r="G6" s="101"/>
    </row>
    <row r="7" ht="12.0" customHeight="1">
      <c r="A7" s="397">
        <v>18.0</v>
      </c>
      <c r="B7" s="93" t="str">
        <f>VLOOKUP(A7,#REF!,2,FALSE)</f>
        <v>#REF!</v>
      </c>
      <c r="C7" s="93" t="str">
        <f>VLOOKUP(A7,#REF!,3,FALSE)</f>
        <v>#REF!</v>
      </c>
      <c r="D7" s="93" t="str">
        <f>VLOOKUP(A7,#REF!,4,FALSE)</f>
        <v>#REF!</v>
      </c>
      <c r="E7" s="401"/>
      <c r="F7" s="111"/>
      <c r="G7" s="101"/>
    </row>
    <row r="8" ht="12.0" customHeight="1">
      <c r="A8" s="398"/>
      <c r="B8" s="99"/>
      <c r="C8" s="99"/>
      <c r="D8" s="99"/>
      <c r="E8" s="402"/>
      <c r="F8" s="403"/>
      <c r="G8" s="101"/>
    </row>
    <row r="9" ht="12.0" customHeight="1">
      <c r="A9" s="399">
        <v>50.0</v>
      </c>
      <c r="B9" s="108" t="str">
        <f>VLOOKUP(A9,#REF!,2,FALSE)</f>
        <v>#REF!</v>
      </c>
      <c r="C9" s="108" t="str">
        <f>VLOOKUP(A9,#REF!,3,FALSE)</f>
        <v>#REF!</v>
      </c>
      <c r="D9" s="108" t="str">
        <f>VLOOKUP(A9,#REF!,4,FALSE)</f>
        <v>#REF!</v>
      </c>
      <c r="E9" s="404"/>
      <c r="F9" s="403"/>
      <c r="G9" s="101"/>
    </row>
    <row r="10" ht="12.0" customHeight="1">
      <c r="A10" s="78"/>
      <c r="B10" s="119"/>
      <c r="C10" s="119"/>
      <c r="D10" s="119"/>
      <c r="E10" s="101"/>
      <c r="F10" s="403"/>
      <c r="G10" s="120"/>
    </row>
    <row r="11" ht="12.0" customHeight="1">
      <c r="A11" s="397">
        <v>10.0</v>
      </c>
      <c r="B11" s="93" t="str">
        <f>VLOOKUP(A11,#REF!,2,FALSE)</f>
        <v>#REF!</v>
      </c>
      <c r="C11" s="93" t="str">
        <f>VLOOKUP(A11,#REF!,3,FALSE)</f>
        <v>#REF!</v>
      </c>
      <c r="D11" s="93" t="str">
        <f>VLOOKUP(A11,#REF!,4,FALSE)</f>
        <v>#REF!</v>
      </c>
      <c r="E11" s="101"/>
      <c r="F11" s="403"/>
      <c r="G11" s="111"/>
    </row>
    <row r="12" ht="12.0" customHeight="1">
      <c r="A12" s="398"/>
      <c r="B12" s="99"/>
      <c r="C12" s="99"/>
      <c r="D12" s="99"/>
      <c r="E12" s="405"/>
      <c r="F12" s="403"/>
      <c r="G12" s="403"/>
    </row>
    <row r="13" ht="12.0" customHeight="1">
      <c r="A13" s="399">
        <v>42.0</v>
      </c>
      <c r="B13" s="108" t="str">
        <f>VLOOKUP(A13,#REF!,2,FALSE)</f>
        <v>#REF!</v>
      </c>
      <c r="C13" s="108" t="str">
        <f>VLOOKUP(A13,#REF!,3,FALSE)</f>
        <v>#REF!</v>
      </c>
      <c r="D13" s="108" t="str">
        <f>VLOOKUP(A13,#REF!,4,FALSE)</f>
        <v>#REF!</v>
      </c>
      <c r="E13" s="400"/>
      <c r="F13" s="403"/>
      <c r="G13" s="403"/>
    </row>
    <row r="14" ht="12.0" customHeight="1">
      <c r="A14" s="78"/>
      <c r="B14" s="119"/>
      <c r="C14" s="119"/>
      <c r="D14" s="119"/>
      <c r="E14" s="401"/>
      <c r="F14" s="406"/>
      <c r="G14" s="403"/>
    </row>
    <row r="15" ht="12.0" customHeight="1">
      <c r="A15" s="397">
        <v>26.0</v>
      </c>
      <c r="B15" s="93" t="str">
        <f>VLOOKUP(A15,#REF!,2,FALSE)</f>
        <v>#REF!</v>
      </c>
      <c r="C15" s="93" t="str">
        <f>VLOOKUP(A15,#REF!,3,FALSE)</f>
        <v>#REF!</v>
      </c>
      <c r="D15" s="93" t="str">
        <f>VLOOKUP(A15,#REF!,4,FALSE)</f>
        <v>#REF!</v>
      </c>
      <c r="E15" s="401"/>
      <c r="F15" s="101"/>
      <c r="G15" s="403"/>
    </row>
    <row r="16" ht="12.0" customHeight="1">
      <c r="A16" s="398"/>
      <c r="B16" s="99"/>
      <c r="C16" s="99"/>
      <c r="D16" s="99"/>
      <c r="E16" s="402"/>
      <c r="F16" s="101"/>
      <c r="G16" s="403"/>
    </row>
    <row r="17" ht="12.0" customHeight="1">
      <c r="A17" s="399">
        <v>58.0</v>
      </c>
      <c r="B17" s="108" t="str">
        <f>VLOOKUP(A17,#REF!,2,FALSE)</f>
        <v>#REF!</v>
      </c>
      <c r="C17" s="108" t="str">
        <f>VLOOKUP(A17,#REF!,3,FALSE)</f>
        <v>#REF!</v>
      </c>
      <c r="D17" s="108" t="str">
        <f>VLOOKUP(A17,#REF!,4,FALSE)</f>
        <v>#REF!</v>
      </c>
      <c r="E17" s="404"/>
      <c r="F17" s="101"/>
      <c r="G17" s="403"/>
    </row>
    <row r="18" ht="12.0" customHeight="1">
      <c r="A18" s="78"/>
      <c r="B18" s="119"/>
      <c r="C18" s="119"/>
      <c r="D18" s="119"/>
      <c r="E18" s="101"/>
      <c r="F18" s="101"/>
      <c r="G18" s="403"/>
    </row>
    <row r="19" ht="12.0" customHeight="1">
      <c r="A19" s="397">
        <v>6.0</v>
      </c>
      <c r="B19" s="93" t="str">
        <f>VLOOKUP(A19,#REF!,2,FALSE)</f>
        <v>#REF!</v>
      </c>
      <c r="C19" s="93" t="str">
        <f>VLOOKUP(A19,#REF!,3,FALSE)</f>
        <v>#REF!</v>
      </c>
      <c r="D19" s="93" t="str">
        <f>VLOOKUP(A19,#REF!,4,FALSE)</f>
        <v>#REF!</v>
      </c>
      <c r="E19" s="101"/>
      <c r="F19" s="101"/>
      <c r="G19" s="403"/>
      <c r="H19" s="407"/>
    </row>
    <row r="20" ht="12.0" customHeight="1">
      <c r="A20" s="398"/>
      <c r="B20" s="99"/>
      <c r="C20" s="99"/>
      <c r="D20" s="99"/>
      <c r="E20" s="405"/>
      <c r="F20" s="101"/>
      <c r="G20" s="403"/>
      <c r="H20" s="142"/>
    </row>
    <row r="21" ht="12.0" customHeight="1">
      <c r="A21" s="399">
        <v>38.0</v>
      </c>
      <c r="B21" s="108" t="str">
        <f>VLOOKUP(A21,#REF!,2,FALSE)</f>
        <v>#REF!</v>
      </c>
      <c r="C21" s="108" t="str">
        <f>VLOOKUP(A21,#REF!,3,FALSE)</f>
        <v>#REF!</v>
      </c>
      <c r="D21" s="108" t="str">
        <f>VLOOKUP(A21,#REF!,4,FALSE)</f>
        <v>#REF!</v>
      </c>
      <c r="E21" s="400"/>
      <c r="F21" s="101"/>
      <c r="G21" s="403"/>
      <c r="H21" s="142"/>
    </row>
    <row r="22" ht="12.0" customHeight="1">
      <c r="A22" s="78"/>
      <c r="B22" s="119"/>
      <c r="C22" s="119"/>
      <c r="D22" s="119"/>
      <c r="E22" s="401"/>
      <c r="F22" s="120"/>
      <c r="G22" s="403"/>
      <c r="H22" s="142"/>
    </row>
    <row r="23" ht="12.0" customHeight="1">
      <c r="A23" s="397">
        <v>22.0</v>
      </c>
      <c r="B23" s="93" t="str">
        <f>VLOOKUP(A23,#REF!,2,FALSE)</f>
        <v>#REF!</v>
      </c>
      <c r="C23" s="93" t="str">
        <f>VLOOKUP(A23,#REF!,3,FALSE)</f>
        <v>#REF!</v>
      </c>
      <c r="D23" s="93" t="str">
        <f>VLOOKUP(A23,#REF!,4,FALSE)</f>
        <v>#REF!</v>
      </c>
      <c r="E23" s="401"/>
      <c r="F23" s="111"/>
      <c r="G23" s="403"/>
      <c r="H23" s="142"/>
    </row>
    <row r="24" ht="12.0" customHeight="1">
      <c r="A24" s="398"/>
      <c r="B24" s="99"/>
      <c r="C24" s="99"/>
      <c r="D24" s="99"/>
      <c r="E24" s="402"/>
      <c r="F24" s="403"/>
      <c r="G24" s="403"/>
      <c r="H24" s="142"/>
    </row>
    <row r="25" ht="12.0" customHeight="1">
      <c r="A25" s="399">
        <v>54.0</v>
      </c>
      <c r="B25" s="108" t="str">
        <f>VLOOKUP(A25,#REF!,2,FALSE)</f>
        <v>#REF!</v>
      </c>
      <c r="C25" s="108" t="str">
        <f>VLOOKUP(A25,#REF!,3,FALSE)</f>
        <v>#REF!</v>
      </c>
      <c r="D25" s="108" t="str">
        <f>VLOOKUP(A25,#REF!,4,FALSE)</f>
        <v>#REF!</v>
      </c>
      <c r="E25" s="404"/>
      <c r="F25" s="403"/>
      <c r="G25" s="403"/>
      <c r="H25" s="142"/>
    </row>
    <row r="26" ht="12.0" customHeight="1">
      <c r="A26" s="78"/>
      <c r="B26" s="119"/>
      <c r="C26" s="119"/>
      <c r="D26" s="119"/>
      <c r="E26" s="101"/>
      <c r="F26" s="403"/>
      <c r="G26" s="403"/>
      <c r="H26" s="142"/>
    </row>
    <row r="27" ht="12.0" customHeight="1">
      <c r="A27" s="397">
        <v>14.0</v>
      </c>
      <c r="B27" s="93" t="str">
        <f>VLOOKUP(A27,#REF!,2,FALSE)</f>
        <v>#REF!</v>
      </c>
      <c r="C27" s="93" t="str">
        <f>VLOOKUP(A27,#REF!,3,FALSE)</f>
        <v>#REF!</v>
      </c>
      <c r="D27" s="93" t="str">
        <f>VLOOKUP(A27,#REF!,4,FALSE)</f>
        <v>#REF!</v>
      </c>
      <c r="E27" s="101"/>
      <c r="F27" s="403"/>
      <c r="G27" s="406"/>
      <c r="H27" s="142"/>
    </row>
    <row r="28" ht="12.0" customHeight="1">
      <c r="A28" s="398"/>
      <c r="B28" s="99"/>
      <c r="C28" s="99"/>
      <c r="D28" s="99"/>
      <c r="E28" s="405"/>
      <c r="F28" s="403"/>
      <c r="G28" s="101"/>
      <c r="H28" s="142"/>
    </row>
    <row r="29" ht="12.0" customHeight="1">
      <c r="A29" s="399">
        <v>46.0</v>
      </c>
      <c r="B29" s="108" t="str">
        <f>VLOOKUP(A29,#REF!,2,FALSE)</f>
        <v>#REF!</v>
      </c>
      <c r="C29" s="108" t="str">
        <f>VLOOKUP(A29,#REF!,3,FALSE)</f>
        <v>#REF!</v>
      </c>
      <c r="D29" s="108" t="str">
        <f>VLOOKUP(A29,#REF!,4,FALSE)</f>
        <v>#REF!</v>
      </c>
      <c r="E29" s="400"/>
      <c r="F29" s="403"/>
      <c r="G29" s="101"/>
      <c r="H29" s="142"/>
    </row>
    <row r="30" ht="12.0" customHeight="1">
      <c r="A30" s="78"/>
      <c r="B30" s="119"/>
      <c r="C30" s="119"/>
      <c r="D30" s="119"/>
      <c r="E30" s="401"/>
      <c r="F30" s="406"/>
      <c r="G30" s="101"/>
      <c r="H30" s="142"/>
    </row>
    <row r="31" ht="12.0" customHeight="1">
      <c r="A31" s="397">
        <v>30.0</v>
      </c>
      <c r="B31" s="93" t="str">
        <f>VLOOKUP(A31,#REF!,2,FALSE)</f>
        <v>#REF!</v>
      </c>
      <c r="C31" s="93" t="str">
        <f>VLOOKUP(A31,#REF!,3,FALSE)</f>
        <v>#REF!</v>
      </c>
      <c r="D31" s="93" t="str">
        <f>VLOOKUP(A31,#REF!,4,FALSE)</f>
        <v>#REF!</v>
      </c>
      <c r="E31" s="401"/>
      <c r="F31" s="101"/>
      <c r="G31" s="101"/>
      <c r="H31" s="142"/>
    </row>
    <row r="32" ht="12.0" customHeight="1">
      <c r="A32" s="398"/>
      <c r="B32" s="99"/>
      <c r="C32" s="99"/>
      <c r="D32" s="99"/>
      <c r="E32" s="402"/>
      <c r="F32" s="101"/>
      <c r="G32" s="101"/>
      <c r="H32" s="142"/>
    </row>
    <row r="33" ht="12.0" customHeight="1">
      <c r="A33" s="399">
        <v>62.0</v>
      </c>
      <c r="B33" s="108" t="str">
        <f>VLOOKUP(A33,#REF!,2,FALSE)</f>
        <v>#REF!</v>
      </c>
      <c r="C33" s="108" t="str">
        <f>VLOOKUP(A33,#REF!,3,FALSE)</f>
        <v>#REF!</v>
      </c>
      <c r="D33" s="108" t="str">
        <f>VLOOKUP(A33,#REF!,4,FALSE)</f>
        <v>#REF!</v>
      </c>
      <c r="E33" s="404"/>
      <c r="F33" s="101"/>
      <c r="G33" s="101"/>
      <c r="H33" s="142"/>
    </row>
    <row r="34" ht="12.0" customHeight="1">
      <c r="A34" s="78"/>
      <c r="B34" s="119"/>
      <c r="C34" s="119"/>
      <c r="D34" s="119"/>
      <c r="H34" s="142"/>
    </row>
    <row r="35" ht="12.0" customHeight="1">
      <c r="A35" s="177"/>
      <c r="B35" s="7"/>
      <c r="C35" s="7"/>
      <c r="D35" s="7"/>
      <c r="E35" s="101"/>
      <c r="F35" s="101"/>
      <c r="G35" s="101"/>
      <c r="H35" s="408"/>
    </row>
    <row r="36" ht="12.0" customHeight="1">
      <c r="A36" s="397">
        <v>4.0</v>
      </c>
      <c r="B36" s="93" t="str">
        <f>VLOOKUP(A36,#REF!,2,FALSE)</f>
        <v>#REF!</v>
      </c>
      <c r="C36" s="93" t="str">
        <f>VLOOKUP(A36,#REF!,3,FALSE)</f>
        <v>#REF!</v>
      </c>
      <c r="D36" s="93" t="str">
        <f>VLOOKUP(A36,#REF!,4,FALSE)</f>
        <v>#REF!</v>
      </c>
      <c r="H36" s="142"/>
    </row>
    <row r="37" ht="12.0" customHeight="1">
      <c r="A37" s="398"/>
      <c r="B37" s="99"/>
      <c r="C37" s="99"/>
      <c r="D37" s="99"/>
      <c r="E37" s="101"/>
      <c r="F37" s="101"/>
      <c r="H37" s="142"/>
    </row>
    <row r="38" ht="12.0" customHeight="1">
      <c r="A38" s="399">
        <v>36.0</v>
      </c>
      <c r="B38" s="108" t="str">
        <f>VLOOKUP(A38,#REF!,2,FALSE)</f>
        <v>#REF!</v>
      </c>
      <c r="C38" s="108" t="str">
        <f>VLOOKUP(A38,#REF!,3,FALSE)</f>
        <v>#REF!</v>
      </c>
      <c r="D38" s="108" t="str">
        <f>VLOOKUP(A38,#REF!,4,FALSE)</f>
        <v>#REF!</v>
      </c>
      <c r="E38" s="400"/>
      <c r="F38" s="101"/>
      <c r="G38" s="101"/>
      <c r="H38" s="142"/>
    </row>
    <row r="39" ht="12.0" customHeight="1">
      <c r="A39" s="78"/>
      <c r="B39" s="119"/>
      <c r="C39" s="119"/>
      <c r="D39" s="119"/>
      <c r="E39" s="401"/>
      <c r="F39" s="120"/>
      <c r="G39" s="101"/>
      <c r="H39" s="142"/>
    </row>
    <row r="40" ht="12.0" customHeight="1">
      <c r="A40" s="409">
        <v>20.0</v>
      </c>
      <c r="B40" s="93" t="str">
        <f>VLOOKUP(A40,#REF!,2,FALSE)</f>
        <v>#REF!</v>
      </c>
      <c r="C40" s="93" t="str">
        <f>VLOOKUP(A40,#REF!,3,FALSE)</f>
        <v>#REF!</v>
      </c>
      <c r="D40" s="93" t="str">
        <f>VLOOKUP(A40,#REF!,4,FALSE)</f>
        <v>#REF!</v>
      </c>
      <c r="E40" s="401"/>
      <c r="F40" s="111"/>
      <c r="G40" s="101"/>
      <c r="H40" s="142"/>
    </row>
    <row r="41" ht="12.0" customHeight="1">
      <c r="A41" s="398"/>
      <c r="B41" s="99"/>
      <c r="C41" s="99"/>
      <c r="D41" s="99"/>
      <c r="E41" s="402"/>
      <c r="F41" s="403"/>
      <c r="G41" s="101"/>
      <c r="H41" s="142"/>
    </row>
    <row r="42" ht="12.0" customHeight="1">
      <c r="A42" s="399">
        <v>52.0</v>
      </c>
      <c r="B42" s="108" t="str">
        <f>VLOOKUP(A42,#REF!,2,FALSE)</f>
        <v>#REF!</v>
      </c>
      <c r="C42" s="108" t="str">
        <f>VLOOKUP(A42,#REF!,3,FALSE)</f>
        <v>#REF!</v>
      </c>
      <c r="D42" s="108" t="str">
        <f>VLOOKUP(A42,#REF!,4,FALSE)</f>
        <v>#REF!</v>
      </c>
      <c r="E42" s="404"/>
      <c r="F42" s="403"/>
      <c r="G42" s="101"/>
      <c r="H42" s="142"/>
    </row>
    <row r="43" ht="12.0" customHeight="1">
      <c r="A43" s="78"/>
      <c r="B43" s="119"/>
      <c r="C43" s="119"/>
      <c r="D43" s="119"/>
      <c r="E43" s="101"/>
      <c r="F43" s="403"/>
      <c r="G43" s="120"/>
      <c r="H43" s="142"/>
    </row>
    <row r="44" ht="12.0" customHeight="1">
      <c r="A44" s="397">
        <v>12.0</v>
      </c>
      <c r="B44" s="93" t="str">
        <f>VLOOKUP(A44,#REF!,2,FALSE)</f>
        <v>#REF!</v>
      </c>
      <c r="C44" s="93" t="str">
        <f>VLOOKUP(A44,#REF!,3,FALSE)</f>
        <v>#REF!</v>
      </c>
      <c r="D44" s="93" t="str">
        <f>VLOOKUP(A44,#REF!,4,FALSE)</f>
        <v>#REF!</v>
      </c>
      <c r="E44" s="101"/>
      <c r="F44" s="403"/>
      <c r="G44" s="111"/>
      <c r="H44" s="142"/>
    </row>
    <row r="45" ht="12.0" customHeight="1">
      <c r="A45" s="398"/>
      <c r="B45" s="99"/>
      <c r="C45" s="99"/>
      <c r="D45" s="99"/>
      <c r="E45" s="405"/>
      <c r="F45" s="403"/>
      <c r="G45" s="403"/>
      <c r="H45" s="142"/>
    </row>
    <row r="46" ht="12.0" customHeight="1">
      <c r="A46" s="399">
        <v>44.0</v>
      </c>
      <c r="B46" s="108" t="str">
        <f>VLOOKUP(A46,#REF!,2,FALSE)</f>
        <v>#REF!</v>
      </c>
      <c r="C46" s="108" t="str">
        <f>VLOOKUP(A46,#REF!,3,FALSE)</f>
        <v>#REF!</v>
      </c>
      <c r="D46" s="108" t="str">
        <f>VLOOKUP(A46,#REF!,4,FALSE)</f>
        <v>#REF!</v>
      </c>
      <c r="E46" s="400"/>
      <c r="F46" s="403"/>
      <c r="G46" s="403"/>
      <c r="H46" s="142"/>
    </row>
    <row r="47" ht="12.0" customHeight="1">
      <c r="A47" s="78"/>
      <c r="B47" s="119"/>
      <c r="C47" s="119"/>
      <c r="D47" s="119"/>
      <c r="E47" s="401"/>
      <c r="F47" s="406"/>
      <c r="G47" s="403"/>
      <c r="H47" s="142"/>
    </row>
    <row r="48" ht="12.0" customHeight="1">
      <c r="A48" s="397">
        <v>28.0</v>
      </c>
      <c r="B48" s="93" t="str">
        <f>VLOOKUP(A48,#REF!,2,FALSE)</f>
        <v>#REF!</v>
      </c>
      <c r="C48" s="93" t="str">
        <f>VLOOKUP(A48,#REF!,3,FALSE)</f>
        <v>#REF!</v>
      </c>
      <c r="D48" s="93" t="str">
        <f>VLOOKUP(A48,#REF!,4,FALSE)</f>
        <v>#REF!</v>
      </c>
      <c r="E48" s="401"/>
      <c r="F48" s="101"/>
      <c r="G48" s="403"/>
      <c r="H48" s="142"/>
    </row>
    <row r="49" ht="12.0" customHeight="1">
      <c r="A49" s="398"/>
      <c r="B49" s="99"/>
      <c r="C49" s="99"/>
      <c r="D49" s="99"/>
      <c r="E49" s="402"/>
      <c r="F49" s="101"/>
      <c r="G49" s="403"/>
      <c r="H49" s="142"/>
    </row>
    <row r="50" ht="12.0" customHeight="1">
      <c r="A50" s="399">
        <v>60.0</v>
      </c>
      <c r="B50" s="108" t="str">
        <f>VLOOKUP(A50,#REF!,2,FALSE)</f>
        <v>#REF!</v>
      </c>
      <c r="C50" s="108" t="str">
        <f>VLOOKUP(A50,#REF!,3,FALSE)</f>
        <v>#REF!</v>
      </c>
      <c r="D50" s="108" t="str">
        <f>VLOOKUP(A50,#REF!,4,FALSE)</f>
        <v>#REF!</v>
      </c>
      <c r="E50" s="404"/>
      <c r="F50" s="101"/>
      <c r="G50" s="403"/>
      <c r="H50" s="142"/>
    </row>
    <row r="51" ht="12.0" customHeight="1">
      <c r="A51" s="78"/>
      <c r="B51" s="119"/>
      <c r="C51" s="119"/>
      <c r="D51" s="119"/>
      <c r="E51" s="101"/>
      <c r="F51" s="101"/>
      <c r="G51" s="403"/>
      <c r="H51" s="142"/>
    </row>
    <row r="52" ht="12.0" customHeight="1">
      <c r="A52" s="397">
        <v>8.0</v>
      </c>
      <c r="B52" s="93" t="str">
        <f>VLOOKUP(A52,#REF!,2,FALSE)</f>
        <v>#REF!</v>
      </c>
      <c r="C52" s="93" t="str">
        <f>VLOOKUP(A52,#REF!,3,FALSE)</f>
        <v>#REF!</v>
      </c>
      <c r="D52" s="93" t="str">
        <f>VLOOKUP(A52,#REF!,4,FALSE)</f>
        <v>#REF!</v>
      </c>
      <c r="E52" s="101"/>
      <c r="F52" s="101"/>
      <c r="G52" s="403"/>
      <c r="H52" s="142"/>
    </row>
    <row r="53" ht="12.0" customHeight="1">
      <c r="A53" s="398"/>
      <c r="B53" s="99"/>
      <c r="C53" s="99"/>
      <c r="D53" s="99"/>
      <c r="E53" s="405"/>
      <c r="F53" s="101"/>
      <c r="G53" s="403"/>
      <c r="H53" s="408"/>
    </row>
    <row r="54" ht="12.0" customHeight="1">
      <c r="A54" s="399">
        <v>40.0</v>
      </c>
      <c r="B54" s="108" t="str">
        <f>VLOOKUP(A54,#REF!,2,FALSE)</f>
        <v>#REF!</v>
      </c>
      <c r="C54" s="108" t="str">
        <f>VLOOKUP(A54,#REF!,3,FALSE)</f>
        <v>#REF!</v>
      </c>
      <c r="D54" s="108" t="str">
        <f>VLOOKUP(A54,#REF!,4,FALSE)</f>
        <v>#REF!</v>
      </c>
      <c r="E54" s="400"/>
      <c r="F54" s="101"/>
      <c r="G54" s="403"/>
    </row>
    <row r="55" ht="12.0" customHeight="1">
      <c r="A55" s="78"/>
      <c r="B55" s="119"/>
      <c r="C55" s="119"/>
      <c r="D55" s="119"/>
      <c r="E55" s="401"/>
      <c r="F55" s="120"/>
      <c r="G55" s="403"/>
    </row>
    <row r="56" ht="12.0" customHeight="1">
      <c r="A56" s="397">
        <v>24.0</v>
      </c>
      <c r="B56" s="93" t="str">
        <f>VLOOKUP(A56,#REF!,2,FALSE)</f>
        <v>#REF!</v>
      </c>
      <c r="C56" s="93" t="str">
        <f>VLOOKUP(A56,#REF!,3,FALSE)</f>
        <v>#REF!</v>
      </c>
      <c r="D56" s="93" t="str">
        <f>VLOOKUP(A56,#REF!,4,FALSE)</f>
        <v>#REF!</v>
      </c>
      <c r="E56" s="401"/>
      <c r="F56" s="111"/>
      <c r="G56" s="403"/>
    </row>
    <row r="57" ht="12.0" customHeight="1">
      <c r="A57" s="398"/>
      <c r="B57" s="99"/>
      <c r="C57" s="99"/>
      <c r="D57" s="99"/>
      <c r="E57" s="402"/>
      <c r="F57" s="403"/>
      <c r="G57" s="403"/>
    </row>
    <row r="58" ht="12.0" customHeight="1">
      <c r="A58" s="399">
        <v>56.0</v>
      </c>
      <c r="B58" s="108" t="str">
        <f>VLOOKUP(A58,#REF!,2,FALSE)</f>
        <v>#REF!</v>
      </c>
      <c r="C58" s="108" t="str">
        <f>VLOOKUP(A58,#REF!,3,FALSE)</f>
        <v>#REF!</v>
      </c>
      <c r="D58" s="108" t="str">
        <f>VLOOKUP(A58,#REF!,4,FALSE)</f>
        <v>#REF!</v>
      </c>
      <c r="E58" s="404"/>
      <c r="F58" s="403"/>
      <c r="G58" s="403"/>
    </row>
    <row r="59" ht="12.0" customHeight="1">
      <c r="A59" s="78"/>
      <c r="B59" s="119"/>
      <c r="C59" s="119"/>
      <c r="D59" s="119"/>
      <c r="E59" s="101"/>
      <c r="F59" s="403"/>
      <c r="G59" s="403"/>
    </row>
    <row r="60" ht="12.0" customHeight="1">
      <c r="A60" s="397">
        <v>16.0</v>
      </c>
      <c r="B60" s="93" t="str">
        <f>VLOOKUP(A60,#REF!,2,FALSE)</f>
        <v>#REF!</v>
      </c>
      <c r="C60" s="93" t="str">
        <f>VLOOKUP(A60,#REF!,3,FALSE)</f>
        <v>#REF!</v>
      </c>
      <c r="D60" s="93" t="str">
        <f>VLOOKUP(A60,#REF!,4,FALSE)</f>
        <v>#REF!</v>
      </c>
      <c r="E60" s="101"/>
      <c r="F60" s="403"/>
      <c r="G60" s="406"/>
    </row>
    <row r="61" ht="12.0" customHeight="1">
      <c r="A61" s="398"/>
      <c r="B61" s="99"/>
      <c r="C61" s="99"/>
      <c r="D61" s="99"/>
      <c r="E61" s="405"/>
      <c r="F61" s="403"/>
      <c r="G61" s="101"/>
    </row>
    <row r="62" ht="12.0" customHeight="1">
      <c r="A62" s="399">
        <v>48.0</v>
      </c>
      <c r="B62" s="108" t="str">
        <f>VLOOKUP(A62,#REF!,2,FALSE)</f>
        <v>#REF!</v>
      </c>
      <c r="C62" s="108" t="str">
        <f>VLOOKUP(A62,#REF!,3,FALSE)</f>
        <v>#REF!</v>
      </c>
      <c r="D62" s="108" t="str">
        <f>VLOOKUP(A62,#REF!,4,FALSE)</f>
        <v>#REF!</v>
      </c>
      <c r="E62" s="400"/>
      <c r="F62" s="403"/>
      <c r="G62" s="101"/>
    </row>
    <row r="63" ht="12.0" customHeight="1">
      <c r="A63" s="78"/>
      <c r="B63" s="119"/>
      <c r="C63" s="119"/>
      <c r="D63" s="119"/>
      <c r="E63" s="401"/>
      <c r="F63" s="406"/>
      <c r="G63" s="101"/>
    </row>
    <row r="64" ht="12.0" customHeight="1">
      <c r="A64" s="397">
        <v>32.0</v>
      </c>
      <c r="B64" s="93" t="str">
        <f>VLOOKUP(A64,#REF!,2,FALSE)</f>
        <v>#REF!</v>
      </c>
      <c r="C64" s="93" t="str">
        <f>VLOOKUP(A64,#REF!,3,FALSE)</f>
        <v>#REF!</v>
      </c>
      <c r="D64" s="93" t="str">
        <f>VLOOKUP(A64,#REF!,4,FALSE)</f>
        <v>#REF!</v>
      </c>
      <c r="E64" s="401"/>
      <c r="F64" s="101"/>
      <c r="G64" s="101"/>
    </row>
    <row r="65" ht="12.0" customHeight="1">
      <c r="A65" s="398"/>
      <c r="B65" s="99"/>
      <c r="C65" s="99"/>
      <c r="D65" s="99"/>
      <c r="E65" s="402"/>
      <c r="F65" s="101"/>
      <c r="G65" s="101"/>
    </row>
    <row r="66" ht="12.0" customHeight="1">
      <c r="A66" s="399">
        <v>64.0</v>
      </c>
      <c r="B66" s="108" t="str">
        <f>VLOOKUP(A66,#REF!,2,FALSE)</f>
        <v>#REF!</v>
      </c>
      <c r="C66" s="108" t="str">
        <f>VLOOKUP(A66,#REF!,3,FALSE)</f>
        <v>#REF!</v>
      </c>
      <c r="D66" s="108" t="str">
        <f>VLOOKUP(A66,#REF!,4,FALSE)</f>
        <v>#REF!</v>
      </c>
      <c r="E66" s="404"/>
      <c r="F66" s="101"/>
      <c r="G66" s="101"/>
    </row>
    <row r="67" ht="12.0" customHeight="1">
      <c r="A67" s="78"/>
      <c r="B67" s="119"/>
      <c r="C67" s="119"/>
      <c r="D67" s="119"/>
    </row>
    <row r="68" ht="12.0" customHeight="1">
      <c r="B68" s="7"/>
      <c r="C68" s="7"/>
      <c r="D68" s="7"/>
    </row>
    <row r="69" ht="27.75" customHeight="1">
      <c r="B69" s="7"/>
      <c r="C69" s="7"/>
      <c r="D69" s="7"/>
    </row>
    <row r="70" ht="19.5" customHeight="1">
      <c r="A70" s="85" t="s">
        <v>389</v>
      </c>
      <c r="B70" s="7"/>
      <c r="C70" s="7"/>
      <c r="D70" s="7"/>
      <c r="E70" s="410" t="str">
        <f>H2</f>
        <v/>
      </c>
      <c r="F70" s="7"/>
      <c r="G70" s="85" t="s">
        <v>390</v>
      </c>
      <c r="H70" s="7"/>
    </row>
    <row r="71" ht="12.0" customHeight="1">
      <c r="A71" s="7"/>
      <c r="B71" s="7"/>
      <c r="C71" s="7"/>
      <c r="D71" s="7"/>
      <c r="F71" s="7"/>
      <c r="G71" s="7"/>
      <c r="H71" s="7"/>
    </row>
    <row r="72" ht="19.5" customHeight="1">
      <c r="A72" s="7"/>
      <c r="B72" s="7"/>
      <c r="C72" s="7"/>
      <c r="D72" s="7"/>
      <c r="E72" s="7"/>
      <c r="F72" s="7"/>
      <c r="G72" s="7"/>
      <c r="H72" s="7"/>
    </row>
    <row r="73" ht="19.5" customHeight="1">
      <c r="A73" s="147"/>
      <c r="B73" s="148"/>
      <c r="C73" s="103"/>
      <c r="D73" s="103"/>
      <c r="E73" s="103"/>
      <c r="G73" s="7"/>
      <c r="H73" s="7"/>
      <c r="I73" s="7"/>
    </row>
    <row r="74" ht="19.5" customHeight="1">
      <c r="A74" s="7"/>
      <c r="B74" s="144"/>
      <c r="G74" s="7"/>
      <c r="H74" s="7"/>
      <c r="I74" s="7"/>
    </row>
    <row r="75" ht="19.5" customHeight="1">
      <c r="A75" s="7"/>
      <c r="B75" s="411"/>
      <c r="C75" s="412"/>
      <c r="D75" s="413"/>
      <c r="E75" s="103"/>
      <c r="G75" s="414"/>
      <c r="H75" s="7"/>
      <c r="I75" s="7"/>
    </row>
    <row r="76" ht="19.5" customHeight="1">
      <c r="A76" s="124"/>
      <c r="B76" s="139"/>
      <c r="C76" s="103"/>
      <c r="D76" s="144"/>
      <c r="E76" s="103"/>
      <c r="G76" s="414"/>
      <c r="H76" s="7"/>
      <c r="I76" s="7"/>
    </row>
    <row r="77" ht="19.5" customHeight="1">
      <c r="A77" s="7"/>
      <c r="B77" s="103"/>
      <c r="C77" s="103"/>
      <c r="D77" s="142"/>
      <c r="E77" s="148"/>
      <c r="F77" s="103"/>
      <c r="H77" s="7"/>
      <c r="I77" s="7"/>
    </row>
    <row r="78" ht="19.5" customHeight="1">
      <c r="A78" s="7"/>
      <c r="B78" s="103"/>
      <c r="C78" s="163"/>
      <c r="D78" s="408"/>
      <c r="E78" s="144"/>
      <c r="F78" s="123"/>
      <c r="H78" s="7"/>
      <c r="I78" s="7"/>
    </row>
    <row r="79" ht="19.5" customHeight="1">
      <c r="B79" s="143"/>
      <c r="C79" s="143"/>
      <c r="D79" s="7"/>
      <c r="E79" s="144"/>
      <c r="F79" s="148"/>
      <c r="H79" s="7"/>
      <c r="I79" s="7"/>
    </row>
    <row r="80" ht="19.5" customHeight="1">
      <c r="C80" s="103"/>
      <c r="D80" s="7"/>
      <c r="E80" s="139"/>
      <c r="F80" s="144"/>
      <c r="H80" s="7"/>
      <c r="I80" s="7"/>
    </row>
    <row r="81" ht="19.5" customHeight="1">
      <c r="A81" s="147"/>
      <c r="B81" s="148"/>
      <c r="D81" s="7"/>
      <c r="F81" s="142"/>
      <c r="H81" s="7"/>
      <c r="I81" s="7"/>
    </row>
    <row r="82" ht="19.5" customHeight="1">
      <c r="A82" s="7"/>
      <c r="B82" s="144"/>
      <c r="C82" s="103"/>
      <c r="D82" s="7"/>
      <c r="E82" s="103"/>
      <c r="F82" s="144"/>
      <c r="G82" s="7"/>
      <c r="H82" s="7"/>
      <c r="I82" s="7"/>
    </row>
    <row r="83" ht="19.5" customHeight="1">
      <c r="A83" s="7"/>
      <c r="B83" s="411"/>
      <c r="C83" s="412"/>
      <c r="D83" s="407"/>
      <c r="E83" s="103"/>
      <c r="F83" s="144"/>
      <c r="G83" s="407"/>
      <c r="H83" s="7"/>
      <c r="I83" s="7"/>
    </row>
    <row r="84" ht="19.5" customHeight="1">
      <c r="A84" s="124"/>
      <c r="B84" s="139"/>
      <c r="C84" s="103"/>
      <c r="D84" s="142"/>
      <c r="E84" s="103"/>
      <c r="F84" s="144"/>
      <c r="G84" s="142"/>
      <c r="H84" s="7"/>
      <c r="I84" s="7"/>
    </row>
    <row r="85" ht="19.5" customHeight="1">
      <c r="A85" s="7"/>
      <c r="B85" s="103"/>
      <c r="C85" s="103"/>
      <c r="D85" s="142"/>
      <c r="E85" s="148"/>
      <c r="F85" s="144"/>
      <c r="G85" s="142"/>
      <c r="H85" s="7"/>
      <c r="I85" s="7"/>
    </row>
    <row r="86" ht="19.5" customHeight="1">
      <c r="A86" s="7"/>
      <c r="B86" s="103"/>
      <c r="C86" s="163"/>
      <c r="D86" s="408"/>
      <c r="E86" s="144"/>
      <c r="F86" s="415"/>
      <c r="G86" s="142"/>
      <c r="H86" s="7"/>
      <c r="I86" s="7"/>
    </row>
    <row r="87" ht="19.5" customHeight="1">
      <c r="B87" s="143"/>
      <c r="C87" s="143"/>
      <c r="E87" s="144"/>
      <c r="F87" s="143"/>
      <c r="G87" s="142"/>
      <c r="H87" s="7"/>
      <c r="I87" s="7"/>
    </row>
    <row r="88" ht="19.5" customHeight="1">
      <c r="C88" s="103"/>
      <c r="E88" s="139"/>
      <c r="F88" s="103"/>
      <c r="G88" s="408"/>
      <c r="H88" s="7"/>
      <c r="I88" s="7"/>
    </row>
    <row r="89" ht="19.5" customHeight="1">
      <c r="A89" s="7"/>
      <c r="B89" s="7"/>
      <c r="C89" s="7"/>
      <c r="D89" s="7"/>
      <c r="E89" s="7"/>
      <c r="F89" s="7"/>
      <c r="G89" s="414"/>
      <c r="H89" s="7"/>
      <c r="I89" s="7"/>
    </row>
    <row r="90" ht="19.5" customHeight="1">
      <c r="A90" s="7"/>
      <c r="B90" s="103"/>
      <c r="C90" s="103"/>
      <c r="D90" s="7"/>
      <c r="E90" s="103"/>
      <c r="F90" s="143"/>
      <c r="G90" s="414"/>
      <c r="H90" s="7"/>
      <c r="I90" s="7"/>
    </row>
    <row r="91" ht="19.5" customHeight="1">
      <c r="A91" s="7"/>
      <c r="B91" s="103"/>
      <c r="C91" s="143"/>
      <c r="D91" s="103"/>
      <c r="E91" s="103"/>
      <c r="F91" s="103"/>
      <c r="G91" s="7"/>
      <c r="H91" s="7"/>
      <c r="I91" s="7"/>
    </row>
    <row r="92" ht="19.5" customHeight="1">
      <c r="A92" s="7"/>
      <c r="B92" s="7"/>
      <c r="C92" s="103"/>
      <c r="D92" s="7"/>
      <c r="E92" s="143"/>
      <c r="F92" s="103"/>
      <c r="G92" s="7"/>
      <c r="H92" s="7"/>
      <c r="I92" s="7"/>
    </row>
    <row r="93" ht="19.5" customHeight="1">
      <c r="A93" s="7"/>
      <c r="B93" s="7"/>
      <c r="C93" s="143"/>
      <c r="D93" s="7"/>
      <c r="E93" s="103"/>
      <c r="F93" s="103"/>
      <c r="G93" s="414"/>
      <c r="H93" s="7"/>
      <c r="I93" s="7"/>
    </row>
    <row r="94" ht="19.5" customHeight="1">
      <c r="A94" s="7"/>
      <c r="B94" s="103"/>
      <c r="C94" s="143"/>
      <c r="D94" s="103"/>
      <c r="E94" s="103"/>
      <c r="F94" s="103"/>
      <c r="G94" s="414"/>
      <c r="H94" s="7"/>
      <c r="I94" s="7"/>
    </row>
    <row r="95" ht="19.5" customHeight="1">
      <c r="A95" s="7"/>
      <c r="B95" s="7"/>
      <c r="C95" s="103"/>
      <c r="D95" s="7"/>
      <c r="E95" s="143"/>
      <c r="F95" s="103"/>
      <c r="G95" s="414"/>
      <c r="H95" s="7"/>
      <c r="I95" s="7"/>
    </row>
    <row r="96" ht="19.5" customHeight="1">
      <c r="A96" s="7"/>
      <c r="B96" s="7"/>
      <c r="C96" s="143"/>
      <c r="D96" s="7"/>
      <c r="E96" s="103"/>
      <c r="F96" s="103"/>
      <c r="G96" s="414"/>
      <c r="H96" s="7"/>
      <c r="I96" s="7"/>
    </row>
    <row r="97" ht="19.5" customHeight="1">
      <c r="A97" s="7"/>
      <c r="B97" s="7"/>
      <c r="C97" s="7"/>
      <c r="D97" s="7"/>
      <c r="E97" s="7"/>
      <c r="F97" s="7"/>
      <c r="G97" s="7"/>
      <c r="H97" s="7"/>
      <c r="I97" s="7"/>
    </row>
    <row r="98" ht="19.5" customHeight="1">
      <c r="A98" s="7"/>
      <c r="B98" s="7"/>
      <c r="C98" s="7"/>
      <c r="D98" s="7"/>
      <c r="E98" s="7"/>
      <c r="F98" s="7"/>
      <c r="G98" s="7"/>
      <c r="H98" s="7"/>
      <c r="I98" s="7"/>
    </row>
    <row r="99" ht="19.5" customHeight="1">
      <c r="A99" s="7"/>
      <c r="B99" s="7"/>
      <c r="C99" s="7"/>
      <c r="D99" s="7"/>
      <c r="E99" s="7"/>
      <c r="F99" s="7"/>
      <c r="G99" s="7"/>
      <c r="H99" s="7"/>
      <c r="I99" s="7"/>
    </row>
    <row r="100" ht="19.5" customHeight="1">
      <c r="A100" s="7"/>
      <c r="B100" s="7"/>
      <c r="C100" s="7"/>
      <c r="D100" s="7"/>
      <c r="E100" s="7"/>
      <c r="F100" s="7"/>
      <c r="G100" s="7"/>
      <c r="H100" s="7"/>
      <c r="I100" s="7"/>
    </row>
    <row r="101" ht="19.5" customHeight="1">
      <c r="I101" s="7"/>
    </row>
    <row r="102" ht="19.5" customHeight="1">
      <c r="I102" s="7"/>
    </row>
    <row r="103" ht="19.5" customHeight="1">
      <c r="I103" s="7"/>
    </row>
    <row r="104" ht="19.5" customHeight="1">
      <c r="I104" s="7"/>
    </row>
    <row r="105" ht="19.5" customHeight="1">
      <c r="I105" s="7"/>
    </row>
    <row r="106" ht="19.5" customHeight="1">
      <c r="I106" s="7"/>
    </row>
    <row r="107" ht="19.5" customHeight="1">
      <c r="I107" s="7"/>
    </row>
    <row r="108" ht="19.5" customHeight="1"/>
    <row r="109" ht="19.5" customHeight="1"/>
    <row r="110" ht="19.5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133">
    <mergeCell ref="A1:H1"/>
    <mergeCell ref="A2:G2"/>
    <mergeCell ref="H2:H3"/>
    <mergeCell ref="B3:B4"/>
    <mergeCell ref="C3:C4"/>
    <mergeCell ref="D3:D4"/>
    <mergeCell ref="H4:H5"/>
    <mergeCell ref="C7:C8"/>
    <mergeCell ref="D7:D8"/>
    <mergeCell ref="A3:A4"/>
    <mergeCell ref="A5:A6"/>
    <mergeCell ref="B5:B6"/>
    <mergeCell ref="C5:C6"/>
    <mergeCell ref="D5:D6"/>
    <mergeCell ref="A7:A8"/>
    <mergeCell ref="B7:B8"/>
    <mergeCell ref="A9:A10"/>
    <mergeCell ref="B9:B10"/>
    <mergeCell ref="C9:C10"/>
    <mergeCell ref="D9:D10"/>
    <mergeCell ref="B11:B12"/>
    <mergeCell ref="C11:C12"/>
    <mergeCell ref="D11:D12"/>
    <mergeCell ref="C15:C16"/>
    <mergeCell ref="D15:D16"/>
    <mergeCell ref="A11:A12"/>
    <mergeCell ref="A13:A14"/>
    <mergeCell ref="B13:B14"/>
    <mergeCell ref="C13:C14"/>
    <mergeCell ref="D13:D14"/>
    <mergeCell ref="A15:A16"/>
    <mergeCell ref="B15:B16"/>
    <mergeCell ref="C23:C24"/>
    <mergeCell ref="D23:D24"/>
    <mergeCell ref="A33:A34"/>
    <mergeCell ref="B33:B34"/>
    <mergeCell ref="C33:C34"/>
    <mergeCell ref="D33:D34"/>
    <mergeCell ref="B36:B37"/>
    <mergeCell ref="C36:C37"/>
    <mergeCell ref="D36:D37"/>
    <mergeCell ref="A36:A37"/>
    <mergeCell ref="A38:A39"/>
    <mergeCell ref="B38:B39"/>
    <mergeCell ref="C38:C39"/>
    <mergeCell ref="D38:D39"/>
    <mergeCell ref="A40:A41"/>
    <mergeCell ref="B40:B41"/>
    <mergeCell ref="A42:A43"/>
    <mergeCell ref="B42:B43"/>
    <mergeCell ref="C42:C43"/>
    <mergeCell ref="D42:D43"/>
    <mergeCell ref="B44:B45"/>
    <mergeCell ref="C44:C45"/>
    <mergeCell ref="D44:D45"/>
    <mergeCell ref="A44:A45"/>
    <mergeCell ref="A46:A47"/>
    <mergeCell ref="B46:B47"/>
    <mergeCell ref="C46:C47"/>
    <mergeCell ref="D46:D47"/>
    <mergeCell ref="A48:A49"/>
    <mergeCell ref="B48:B49"/>
    <mergeCell ref="B52:B53"/>
    <mergeCell ref="C52:C53"/>
    <mergeCell ref="C48:C49"/>
    <mergeCell ref="D48:D49"/>
    <mergeCell ref="A50:A51"/>
    <mergeCell ref="B50:B51"/>
    <mergeCell ref="C50:C51"/>
    <mergeCell ref="D50:D51"/>
    <mergeCell ref="D52:D53"/>
    <mergeCell ref="C56:C57"/>
    <mergeCell ref="D56:D57"/>
    <mergeCell ref="A52:A53"/>
    <mergeCell ref="A54:A55"/>
    <mergeCell ref="B54:B55"/>
    <mergeCell ref="C54:C55"/>
    <mergeCell ref="D54:D55"/>
    <mergeCell ref="A56:A57"/>
    <mergeCell ref="B56:B57"/>
    <mergeCell ref="A58:A59"/>
    <mergeCell ref="B58:B59"/>
    <mergeCell ref="C58:C59"/>
    <mergeCell ref="D58:D59"/>
    <mergeCell ref="B60:B61"/>
    <mergeCell ref="C60:C61"/>
    <mergeCell ref="D60:D61"/>
    <mergeCell ref="A60:A61"/>
    <mergeCell ref="A62:A63"/>
    <mergeCell ref="B62:B63"/>
    <mergeCell ref="C62:C63"/>
    <mergeCell ref="D62:D63"/>
    <mergeCell ref="A64:A65"/>
    <mergeCell ref="B64:B65"/>
    <mergeCell ref="E70:E71"/>
    <mergeCell ref="A17:A18"/>
    <mergeCell ref="B17:B18"/>
    <mergeCell ref="C17:C18"/>
    <mergeCell ref="D17:D18"/>
    <mergeCell ref="B19:B20"/>
    <mergeCell ref="C19:C20"/>
    <mergeCell ref="D19:D20"/>
    <mergeCell ref="A19:A20"/>
    <mergeCell ref="A21:A22"/>
    <mergeCell ref="B21:B22"/>
    <mergeCell ref="C21:C22"/>
    <mergeCell ref="D21:D22"/>
    <mergeCell ref="A23:A24"/>
    <mergeCell ref="B23:B24"/>
    <mergeCell ref="A25:A26"/>
    <mergeCell ref="B25:B26"/>
    <mergeCell ref="C25:C26"/>
    <mergeCell ref="D25:D26"/>
    <mergeCell ref="B27:B28"/>
    <mergeCell ref="C27:C28"/>
    <mergeCell ref="D27:D28"/>
    <mergeCell ref="C31:C32"/>
    <mergeCell ref="D31:D32"/>
    <mergeCell ref="A27:A28"/>
    <mergeCell ref="A29:A30"/>
    <mergeCell ref="B29:B30"/>
    <mergeCell ref="C29:C30"/>
    <mergeCell ref="D29:D30"/>
    <mergeCell ref="A31:A32"/>
    <mergeCell ref="B31:B32"/>
    <mergeCell ref="C40:C41"/>
    <mergeCell ref="D40:D41"/>
    <mergeCell ref="C64:C65"/>
    <mergeCell ref="D64:D65"/>
    <mergeCell ref="A66:A67"/>
    <mergeCell ref="B66:B67"/>
    <mergeCell ref="C66:C67"/>
    <mergeCell ref="D66:D67"/>
  </mergeCells>
  <printOptions horizontalCentered="1"/>
  <pageMargins bottom="0.0" footer="0.0" header="0.0" left="0.0" right="0.0" top="0.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6.0"/>
    <col customWidth="1" min="3" max="3" width="7.29"/>
    <col customWidth="1" min="4" max="4" width="14.57"/>
    <col customWidth="1" min="5" max="7" width="14.71"/>
    <col customWidth="1" min="8" max="8" width="13.43"/>
    <col customWidth="1" min="9" max="9" width="16.0"/>
    <col customWidth="1" min="10" max="10" width="7.29"/>
    <col customWidth="1" min="11" max="11" width="14.57"/>
    <col customWidth="1" min="12" max="17" width="17.57"/>
    <col customWidth="1" min="18" max="26" width="8.71"/>
  </cols>
  <sheetData>
    <row r="1" ht="16.5" customHeight="1">
      <c r="A1" s="395" t="s">
        <v>388</v>
      </c>
      <c r="I1" s="74"/>
      <c r="J1" s="74"/>
      <c r="K1" s="74"/>
      <c r="O1" s="416"/>
      <c r="P1" s="416"/>
      <c r="Q1" s="416"/>
      <c r="R1" s="416"/>
      <c r="S1" s="7"/>
      <c r="T1" s="7"/>
    </row>
    <row r="2" ht="12.75" customHeight="1">
      <c r="A2" s="396"/>
      <c r="H2" s="395" t="str">
        <f>'пр.взв'!D4</f>
        <v/>
      </c>
      <c r="O2" s="87"/>
      <c r="P2" s="87"/>
      <c r="Q2" s="87"/>
      <c r="R2" s="86"/>
      <c r="S2" s="86"/>
    </row>
    <row r="3" ht="12.0" customHeight="1">
      <c r="A3" s="397">
        <v>1.0</v>
      </c>
      <c r="B3" s="93" t="str">
        <f>VLOOKUP(A3,#REF!,2,FALSE)</f>
        <v>#REF!</v>
      </c>
      <c r="C3" s="93" t="str">
        <f>VLOOKUP(A3,#REF!,3,FALSE)</f>
        <v>#REF!</v>
      </c>
      <c r="D3" s="93" t="str">
        <f>VLOOKUP(A3,#REF!,4,FALSE)</f>
        <v>#REF!</v>
      </c>
      <c r="E3" s="7"/>
      <c r="F3" s="7"/>
      <c r="G3" s="7"/>
    </row>
    <row r="4" ht="12.0" customHeight="1">
      <c r="A4" s="398"/>
      <c r="B4" s="99"/>
      <c r="C4" s="99"/>
      <c r="D4" s="99"/>
      <c r="E4" s="101"/>
      <c r="F4" s="101"/>
      <c r="G4" s="7"/>
      <c r="H4" s="7"/>
    </row>
    <row r="5" ht="12.0" customHeight="1">
      <c r="A5" s="399">
        <v>33.0</v>
      </c>
      <c r="B5" s="417" t="str">
        <f>VLOOKUP(A5,#REF!,2,FALSE)</f>
        <v>#REF!</v>
      </c>
      <c r="C5" s="417" t="str">
        <f>VLOOKUP(A5,#REF!,3,FALSE)</f>
        <v>#REF!</v>
      </c>
      <c r="D5" s="417" t="str">
        <f>VLOOKUP(A5,#REF!,4,FALSE)</f>
        <v>#REF!</v>
      </c>
      <c r="E5" s="400"/>
      <c r="F5" s="101"/>
      <c r="G5" s="101"/>
      <c r="H5" s="395" t="s">
        <v>305</v>
      </c>
    </row>
    <row r="6" ht="12.0" customHeight="1">
      <c r="A6" s="78"/>
      <c r="B6" s="99"/>
      <c r="C6" s="99"/>
      <c r="D6" s="99"/>
      <c r="E6" s="401"/>
      <c r="F6" s="120"/>
      <c r="G6" s="101"/>
    </row>
    <row r="7" ht="12.0" customHeight="1">
      <c r="A7" s="397">
        <v>17.0</v>
      </c>
      <c r="B7" s="93" t="str">
        <f>VLOOKUP(A7,#REF!,2,FALSE)</f>
        <v>#REF!</v>
      </c>
      <c r="C7" s="93" t="str">
        <f>VLOOKUP(A7,#REF!,3,FALSE)</f>
        <v>#REF!</v>
      </c>
      <c r="D7" s="93" t="str">
        <f>VLOOKUP(A7,#REF!,4,FALSE)</f>
        <v>#REF!</v>
      </c>
      <c r="E7" s="401"/>
      <c r="F7" s="111"/>
      <c r="G7" s="101"/>
      <c r="H7" s="7"/>
    </row>
    <row r="8" ht="12.0" customHeight="1">
      <c r="A8" s="398"/>
      <c r="B8" s="99"/>
      <c r="C8" s="99"/>
      <c r="D8" s="99"/>
      <c r="E8" s="402"/>
      <c r="F8" s="403"/>
      <c r="G8" s="101"/>
      <c r="H8" s="7"/>
    </row>
    <row r="9" ht="12.0" customHeight="1">
      <c r="A9" s="399">
        <v>49.0</v>
      </c>
      <c r="B9" s="417" t="str">
        <f>VLOOKUP(A9,#REF!,2,FALSE)</f>
        <v>#REF!</v>
      </c>
      <c r="C9" s="417" t="str">
        <f>VLOOKUP(A9,#REF!,3,FALSE)</f>
        <v>#REF!</v>
      </c>
      <c r="D9" s="417" t="str">
        <f>VLOOKUP(A9,#REF!,4,FALSE)</f>
        <v>#REF!</v>
      </c>
      <c r="E9" s="404"/>
      <c r="F9" s="403"/>
      <c r="G9" s="101"/>
      <c r="H9" s="7"/>
    </row>
    <row r="10" ht="12.0" customHeight="1">
      <c r="A10" s="78"/>
      <c r="B10" s="99"/>
      <c r="C10" s="99"/>
      <c r="D10" s="99"/>
      <c r="E10" s="101"/>
      <c r="F10" s="403"/>
      <c r="G10" s="120"/>
      <c r="H10" s="7"/>
    </row>
    <row r="11" ht="12.0" customHeight="1">
      <c r="A11" s="397">
        <v>9.0</v>
      </c>
      <c r="B11" s="93" t="str">
        <f>VLOOKUP(A11,#REF!,2,FALSE)</f>
        <v>#REF!</v>
      </c>
      <c r="C11" s="93" t="str">
        <f>VLOOKUP(A11,#REF!,3,FALSE)</f>
        <v>#REF!</v>
      </c>
      <c r="D11" s="93" t="str">
        <f>VLOOKUP(A11,#REF!,4,FALSE)</f>
        <v>#REF!</v>
      </c>
      <c r="E11" s="101"/>
      <c r="F11" s="403"/>
      <c r="G11" s="111"/>
      <c r="H11" s="7"/>
    </row>
    <row r="12" ht="12.0" customHeight="1">
      <c r="A12" s="398"/>
      <c r="B12" s="99"/>
      <c r="C12" s="99"/>
      <c r="D12" s="99"/>
      <c r="E12" s="405"/>
      <c r="F12" s="403"/>
      <c r="G12" s="403"/>
      <c r="H12" s="7"/>
    </row>
    <row r="13" ht="12.0" customHeight="1">
      <c r="A13" s="399">
        <v>41.0</v>
      </c>
      <c r="B13" s="417" t="str">
        <f>VLOOKUP(A13,#REF!,2,FALSE)</f>
        <v>#REF!</v>
      </c>
      <c r="C13" s="417" t="str">
        <f>VLOOKUP(A13,#REF!,3,FALSE)</f>
        <v>#REF!</v>
      </c>
      <c r="D13" s="417" t="str">
        <f>VLOOKUP(A13,#REF!,4,FALSE)</f>
        <v>#REF!</v>
      </c>
      <c r="E13" s="400"/>
      <c r="F13" s="403"/>
      <c r="G13" s="403"/>
      <c r="H13" s="7"/>
    </row>
    <row r="14" ht="12.0" customHeight="1">
      <c r="A14" s="78"/>
      <c r="B14" s="99"/>
      <c r="C14" s="99"/>
      <c r="D14" s="99"/>
      <c r="E14" s="401"/>
      <c r="F14" s="406"/>
      <c r="G14" s="403"/>
      <c r="H14" s="7"/>
    </row>
    <row r="15" ht="12.0" customHeight="1">
      <c r="A15" s="397">
        <v>25.0</v>
      </c>
      <c r="B15" s="93" t="str">
        <f>VLOOKUP(A15,#REF!,2,FALSE)</f>
        <v>#REF!</v>
      </c>
      <c r="C15" s="93" t="str">
        <f>VLOOKUP(A15,#REF!,3,FALSE)</f>
        <v>#REF!</v>
      </c>
      <c r="D15" s="93" t="str">
        <f>VLOOKUP(A15,#REF!,4,FALSE)</f>
        <v>#REF!</v>
      </c>
      <c r="E15" s="401"/>
      <c r="F15" s="101"/>
      <c r="G15" s="403"/>
      <c r="H15" s="7"/>
    </row>
    <row r="16" ht="12.0" customHeight="1">
      <c r="A16" s="398"/>
      <c r="B16" s="99"/>
      <c r="C16" s="99"/>
      <c r="D16" s="99"/>
      <c r="E16" s="402"/>
      <c r="F16" s="101"/>
      <c r="G16" s="403"/>
      <c r="H16" s="7"/>
    </row>
    <row r="17" ht="12.0" customHeight="1">
      <c r="A17" s="399">
        <v>57.0</v>
      </c>
      <c r="B17" s="417" t="str">
        <f>VLOOKUP(A17,#REF!,2,FALSE)</f>
        <v>#REF!</v>
      </c>
      <c r="C17" s="417" t="str">
        <f>VLOOKUP(A17,#REF!,3,FALSE)</f>
        <v>#REF!</v>
      </c>
      <c r="D17" s="417" t="str">
        <f>VLOOKUP(A17,#REF!,4,FALSE)</f>
        <v>#REF!</v>
      </c>
      <c r="E17" s="404"/>
      <c r="F17" s="101"/>
      <c r="G17" s="403"/>
      <c r="H17" s="7"/>
    </row>
    <row r="18" ht="12.0" customHeight="1">
      <c r="A18" s="78"/>
      <c r="B18" s="99"/>
      <c r="C18" s="99"/>
      <c r="D18" s="99"/>
      <c r="E18" s="101"/>
      <c r="F18" s="101"/>
      <c r="G18" s="403"/>
      <c r="H18" s="7"/>
    </row>
    <row r="19" ht="12.0" customHeight="1">
      <c r="A19" s="397">
        <v>5.0</v>
      </c>
      <c r="B19" s="93" t="str">
        <f>VLOOKUP(A19,#REF!,2,FALSE)</f>
        <v>#REF!</v>
      </c>
      <c r="C19" s="93" t="str">
        <f>VLOOKUP(A19,#REF!,3,FALSE)</f>
        <v>#REF!</v>
      </c>
      <c r="D19" s="93" t="str">
        <f>VLOOKUP(A19,#REF!,4,FALSE)</f>
        <v>#REF!</v>
      </c>
      <c r="E19" s="101"/>
      <c r="F19" s="101"/>
      <c r="G19" s="403"/>
      <c r="H19" s="407"/>
    </row>
    <row r="20" ht="12.0" customHeight="1">
      <c r="A20" s="398"/>
      <c r="B20" s="99"/>
      <c r="C20" s="99"/>
      <c r="D20" s="99"/>
      <c r="E20" s="405"/>
      <c r="F20" s="101"/>
      <c r="G20" s="403"/>
      <c r="H20" s="142"/>
    </row>
    <row r="21" ht="12.0" customHeight="1">
      <c r="A21" s="399">
        <v>37.0</v>
      </c>
      <c r="B21" s="417" t="str">
        <f>VLOOKUP(A21,#REF!,2,FALSE)</f>
        <v>#REF!</v>
      </c>
      <c r="C21" s="417" t="str">
        <f>VLOOKUP(A21,#REF!,3,FALSE)</f>
        <v>#REF!</v>
      </c>
      <c r="D21" s="417" t="str">
        <f>VLOOKUP(A21,#REF!,4,FALSE)</f>
        <v>#REF!</v>
      </c>
      <c r="E21" s="400"/>
      <c r="F21" s="101"/>
      <c r="G21" s="403"/>
      <c r="H21" s="142"/>
    </row>
    <row r="22" ht="12.0" customHeight="1">
      <c r="A22" s="78"/>
      <c r="B22" s="99"/>
      <c r="C22" s="99"/>
      <c r="D22" s="99"/>
      <c r="E22" s="401"/>
      <c r="F22" s="120"/>
      <c r="G22" s="403"/>
      <c r="H22" s="142"/>
    </row>
    <row r="23" ht="12.0" customHeight="1">
      <c r="A23" s="397">
        <v>21.0</v>
      </c>
      <c r="B23" s="93" t="str">
        <f>VLOOKUP(A23,#REF!,2,FALSE)</f>
        <v>#REF!</v>
      </c>
      <c r="C23" s="93" t="str">
        <f>VLOOKUP(A23,#REF!,3,FALSE)</f>
        <v>#REF!</v>
      </c>
      <c r="D23" s="93" t="str">
        <f>VLOOKUP(A23,#REF!,4,FALSE)</f>
        <v>#REF!</v>
      </c>
      <c r="E23" s="401"/>
      <c r="F23" s="111"/>
      <c r="G23" s="403"/>
      <c r="H23" s="142"/>
    </row>
    <row r="24" ht="12.0" customHeight="1">
      <c r="A24" s="398"/>
      <c r="B24" s="99"/>
      <c r="C24" s="99"/>
      <c r="D24" s="99"/>
      <c r="E24" s="402"/>
      <c r="F24" s="403"/>
      <c r="G24" s="403"/>
      <c r="H24" s="142"/>
    </row>
    <row r="25" ht="12.0" customHeight="1">
      <c r="A25" s="399">
        <v>53.0</v>
      </c>
      <c r="B25" s="417" t="str">
        <f>VLOOKUP(A25,#REF!,2,FALSE)</f>
        <v>#REF!</v>
      </c>
      <c r="C25" s="417" t="str">
        <f>VLOOKUP(A25,#REF!,3,FALSE)</f>
        <v>#REF!</v>
      </c>
      <c r="D25" s="417" t="str">
        <f>VLOOKUP(A25,#REF!,4,FALSE)</f>
        <v>#REF!</v>
      </c>
      <c r="E25" s="404"/>
      <c r="F25" s="403"/>
      <c r="G25" s="403"/>
      <c r="H25" s="142"/>
    </row>
    <row r="26" ht="12.0" customHeight="1">
      <c r="A26" s="78"/>
      <c r="B26" s="99"/>
      <c r="C26" s="99"/>
      <c r="D26" s="99"/>
      <c r="E26" s="101"/>
      <c r="F26" s="403"/>
      <c r="G26" s="403"/>
      <c r="H26" s="142"/>
    </row>
    <row r="27" ht="12.0" customHeight="1">
      <c r="A27" s="397">
        <v>13.0</v>
      </c>
      <c r="B27" s="93" t="str">
        <f>VLOOKUP(A27,#REF!,2,FALSE)</f>
        <v>#REF!</v>
      </c>
      <c r="C27" s="93" t="str">
        <f>VLOOKUP(A27,#REF!,3,FALSE)</f>
        <v>#REF!</v>
      </c>
      <c r="D27" s="93" t="str">
        <f>VLOOKUP(A27,#REF!,4,FALSE)</f>
        <v>#REF!</v>
      </c>
      <c r="E27" s="101"/>
      <c r="F27" s="403"/>
      <c r="G27" s="406"/>
      <c r="H27" s="142"/>
    </row>
    <row r="28" ht="12.0" customHeight="1">
      <c r="A28" s="398"/>
      <c r="B28" s="99"/>
      <c r="C28" s="99"/>
      <c r="D28" s="99"/>
      <c r="E28" s="405"/>
      <c r="F28" s="403"/>
      <c r="G28" s="101"/>
      <c r="H28" s="142"/>
    </row>
    <row r="29" ht="12.0" customHeight="1">
      <c r="A29" s="399">
        <v>45.0</v>
      </c>
      <c r="B29" s="417" t="str">
        <f>VLOOKUP(A29,#REF!,2,FALSE)</f>
        <v>#REF!</v>
      </c>
      <c r="C29" s="417" t="str">
        <f>VLOOKUP(A29,#REF!,3,FALSE)</f>
        <v>#REF!</v>
      </c>
      <c r="D29" s="417" t="str">
        <f>VLOOKUP(A29,#REF!,4,FALSE)</f>
        <v>#REF!</v>
      </c>
      <c r="E29" s="400"/>
      <c r="F29" s="403"/>
      <c r="G29" s="101"/>
      <c r="H29" s="142"/>
    </row>
    <row r="30" ht="12.0" customHeight="1">
      <c r="A30" s="78"/>
      <c r="B30" s="99"/>
      <c r="C30" s="99"/>
      <c r="D30" s="99"/>
      <c r="E30" s="401"/>
      <c r="F30" s="406"/>
      <c r="G30" s="101"/>
      <c r="H30" s="142"/>
    </row>
    <row r="31" ht="12.0" customHeight="1">
      <c r="A31" s="397">
        <v>29.0</v>
      </c>
      <c r="B31" s="93" t="str">
        <f>VLOOKUP(A31,#REF!,2,FALSE)</f>
        <v>#REF!</v>
      </c>
      <c r="C31" s="93" t="str">
        <f>VLOOKUP(A31,#REF!,3,FALSE)</f>
        <v>#REF!</v>
      </c>
      <c r="D31" s="93" t="str">
        <f>VLOOKUP(A31,#REF!,4,FALSE)</f>
        <v>#REF!</v>
      </c>
      <c r="E31" s="401"/>
      <c r="F31" s="101"/>
      <c r="G31" s="101"/>
      <c r="H31" s="142"/>
    </row>
    <row r="32" ht="12.0" customHeight="1">
      <c r="A32" s="398"/>
      <c r="B32" s="99"/>
      <c r="C32" s="99"/>
      <c r="D32" s="99"/>
      <c r="E32" s="402"/>
      <c r="F32" s="101"/>
      <c r="G32" s="101"/>
      <c r="H32" s="142"/>
    </row>
    <row r="33" ht="12.0" customHeight="1">
      <c r="A33" s="399">
        <v>61.0</v>
      </c>
      <c r="B33" s="108" t="str">
        <f>VLOOKUP(A33,#REF!,2,FALSE)</f>
        <v>#REF!</v>
      </c>
      <c r="C33" s="108" t="str">
        <f>VLOOKUP(A33,#REF!,3,FALSE)</f>
        <v>#REF!</v>
      </c>
      <c r="D33" s="108" t="str">
        <f>VLOOKUP(A33,#REF!,4,FALSE)</f>
        <v>#REF!</v>
      </c>
      <c r="E33" s="404"/>
      <c r="F33" s="101"/>
      <c r="G33" s="101"/>
      <c r="H33" s="142"/>
    </row>
    <row r="34" ht="12.0" customHeight="1">
      <c r="A34" s="78"/>
      <c r="B34" s="119"/>
      <c r="C34" s="119"/>
      <c r="D34" s="119"/>
      <c r="E34" s="7"/>
      <c r="F34" s="7"/>
      <c r="G34" s="7"/>
      <c r="H34" s="142"/>
    </row>
    <row r="35" ht="12.0" customHeight="1">
      <c r="A35" s="177"/>
      <c r="B35" s="7"/>
      <c r="C35" s="7"/>
      <c r="D35" s="7"/>
      <c r="E35" s="101"/>
      <c r="F35" s="101"/>
      <c r="G35" s="101"/>
      <c r="H35" s="408"/>
      <c r="P35" s="195"/>
    </row>
    <row r="36" ht="12.0" customHeight="1">
      <c r="A36" s="397">
        <v>3.0</v>
      </c>
      <c r="B36" s="93" t="str">
        <f>VLOOKUP(A36,#REF!,2,FALSE)</f>
        <v>#REF!</v>
      </c>
      <c r="C36" s="93" t="str">
        <f>VLOOKUP(A36,#REF!,3,FALSE)</f>
        <v>#REF!</v>
      </c>
      <c r="D36" s="93" t="str">
        <f>VLOOKUP(A36,#REF!,4,FALSE)</f>
        <v>#REF!</v>
      </c>
      <c r="E36" s="7"/>
      <c r="F36" s="7"/>
      <c r="G36" s="7"/>
      <c r="H36" s="142"/>
    </row>
    <row r="37" ht="12.0" customHeight="1">
      <c r="A37" s="398"/>
      <c r="B37" s="99"/>
      <c r="C37" s="99"/>
      <c r="D37" s="99"/>
      <c r="E37" s="101"/>
      <c r="F37" s="101"/>
      <c r="G37" s="7"/>
      <c r="H37" s="142"/>
      <c r="P37" s="7"/>
    </row>
    <row r="38" ht="12.0" customHeight="1">
      <c r="A38" s="399">
        <v>35.0</v>
      </c>
      <c r="B38" s="417" t="str">
        <f>VLOOKUP(A38,#REF!,2,FALSE)</f>
        <v>#REF!</v>
      </c>
      <c r="C38" s="417" t="str">
        <f>VLOOKUP(A38,#REF!,3,FALSE)</f>
        <v>#REF!</v>
      </c>
      <c r="D38" s="417" t="str">
        <f>VLOOKUP(A38,#REF!,4,FALSE)</f>
        <v>#REF!</v>
      </c>
      <c r="E38" s="400"/>
      <c r="F38" s="101"/>
      <c r="G38" s="101"/>
      <c r="H38" s="142"/>
    </row>
    <row r="39" ht="12.0" customHeight="1">
      <c r="A39" s="78"/>
      <c r="B39" s="99"/>
      <c r="C39" s="99"/>
      <c r="D39" s="99"/>
      <c r="E39" s="401"/>
      <c r="F39" s="120"/>
      <c r="G39" s="101"/>
      <c r="H39" s="142"/>
    </row>
    <row r="40" ht="12.0" customHeight="1">
      <c r="A40" s="397">
        <v>19.0</v>
      </c>
      <c r="B40" s="93" t="str">
        <f>VLOOKUP(A40,#REF!,2,FALSE)</f>
        <v>#REF!</v>
      </c>
      <c r="C40" s="93" t="str">
        <f>VLOOKUP(A40,#REF!,3,FALSE)</f>
        <v>#REF!</v>
      </c>
      <c r="D40" s="93" t="str">
        <f>VLOOKUP(A40,#REF!,4,FALSE)</f>
        <v>#REF!</v>
      </c>
      <c r="E40" s="401"/>
      <c r="F40" s="111"/>
      <c r="G40" s="101"/>
      <c r="H40" s="142"/>
    </row>
    <row r="41" ht="12.0" customHeight="1">
      <c r="A41" s="398"/>
      <c r="B41" s="99"/>
      <c r="C41" s="99"/>
      <c r="D41" s="99"/>
      <c r="E41" s="402"/>
      <c r="F41" s="403"/>
      <c r="G41" s="101"/>
      <c r="H41" s="142"/>
    </row>
    <row r="42" ht="12.0" customHeight="1">
      <c r="A42" s="399">
        <v>51.0</v>
      </c>
      <c r="B42" s="417" t="str">
        <f>VLOOKUP(A42,#REF!,2,FALSE)</f>
        <v>#REF!</v>
      </c>
      <c r="C42" s="417" t="str">
        <f>VLOOKUP(A42,#REF!,3,FALSE)</f>
        <v>#REF!</v>
      </c>
      <c r="D42" s="417" t="str">
        <f>VLOOKUP(A42,#REF!,4,FALSE)</f>
        <v>#REF!</v>
      </c>
      <c r="E42" s="404"/>
      <c r="F42" s="403"/>
      <c r="G42" s="101"/>
      <c r="H42" s="142"/>
    </row>
    <row r="43" ht="12.0" customHeight="1">
      <c r="A43" s="398"/>
      <c r="B43" s="99"/>
      <c r="C43" s="99"/>
      <c r="D43" s="99"/>
      <c r="E43" s="101"/>
      <c r="F43" s="403"/>
      <c r="G43" s="120"/>
      <c r="H43" s="142"/>
    </row>
    <row r="44" ht="12.0" customHeight="1">
      <c r="A44" s="397">
        <v>11.0</v>
      </c>
      <c r="B44" s="93" t="str">
        <f>VLOOKUP(A44,#REF!,2,FALSE)</f>
        <v>#REF!</v>
      </c>
      <c r="C44" s="93" t="str">
        <f>VLOOKUP(A44,#REF!,3,FALSE)</f>
        <v>#REF!</v>
      </c>
      <c r="D44" s="93" t="str">
        <f>VLOOKUP(A44,#REF!,4,FALSE)</f>
        <v>#REF!</v>
      </c>
      <c r="E44" s="101"/>
      <c r="F44" s="403"/>
      <c r="G44" s="111"/>
      <c r="H44" s="142"/>
    </row>
    <row r="45" ht="12.0" customHeight="1">
      <c r="A45" s="398"/>
      <c r="B45" s="99"/>
      <c r="C45" s="99"/>
      <c r="D45" s="99"/>
      <c r="E45" s="405"/>
      <c r="F45" s="403"/>
      <c r="G45" s="403"/>
      <c r="H45" s="142"/>
    </row>
    <row r="46" ht="12.0" customHeight="1">
      <c r="A46" s="399">
        <v>43.0</v>
      </c>
      <c r="B46" s="417" t="str">
        <f>VLOOKUP(A46,#REF!,2,FALSE)</f>
        <v>#REF!</v>
      </c>
      <c r="C46" s="417" t="str">
        <f>VLOOKUP(A46,#REF!,3,FALSE)</f>
        <v>#REF!</v>
      </c>
      <c r="D46" s="417" t="str">
        <f>VLOOKUP(A46,#REF!,4,FALSE)</f>
        <v>#REF!</v>
      </c>
      <c r="E46" s="400"/>
      <c r="F46" s="403"/>
      <c r="G46" s="403"/>
      <c r="H46" s="142"/>
    </row>
    <row r="47" ht="12.0" customHeight="1">
      <c r="A47" s="78"/>
      <c r="B47" s="99"/>
      <c r="C47" s="99"/>
      <c r="D47" s="99"/>
      <c r="E47" s="401"/>
      <c r="F47" s="406"/>
      <c r="G47" s="403"/>
      <c r="H47" s="142"/>
    </row>
    <row r="48" ht="12.0" customHeight="1">
      <c r="A48" s="397">
        <v>27.0</v>
      </c>
      <c r="B48" s="93" t="str">
        <f>VLOOKUP(A48,#REF!,2,FALSE)</f>
        <v>#REF!</v>
      </c>
      <c r="C48" s="93" t="str">
        <f>VLOOKUP(A48,#REF!,3,FALSE)</f>
        <v>#REF!</v>
      </c>
      <c r="D48" s="93" t="str">
        <f>VLOOKUP(A48,#REF!,4,FALSE)</f>
        <v>#REF!</v>
      </c>
      <c r="E48" s="401"/>
      <c r="F48" s="101"/>
      <c r="G48" s="403"/>
      <c r="H48" s="142"/>
    </row>
    <row r="49" ht="12.0" customHeight="1">
      <c r="A49" s="398"/>
      <c r="B49" s="99"/>
      <c r="C49" s="99"/>
      <c r="D49" s="99"/>
      <c r="E49" s="402"/>
      <c r="F49" s="101"/>
      <c r="G49" s="403"/>
      <c r="H49" s="142"/>
    </row>
    <row r="50" ht="12.0" customHeight="1">
      <c r="A50" s="399">
        <v>59.0</v>
      </c>
      <c r="B50" s="417" t="str">
        <f>VLOOKUP(A50,#REF!,2,FALSE)</f>
        <v>#REF!</v>
      </c>
      <c r="C50" s="417" t="str">
        <f>VLOOKUP(A50,#REF!,3,FALSE)</f>
        <v>#REF!</v>
      </c>
      <c r="D50" s="417" t="str">
        <f>VLOOKUP(A50,#REF!,4,FALSE)</f>
        <v>#REF!</v>
      </c>
      <c r="E50" s="404"/>
      <c r="F50" s="101"/>
      <c r="G50" s="403"/>
      <c r="H50" s="142"/>
    </row>
    <row r="51" ht="12.0" customHeight="1">
      <c r="A51" s="78"/>
      <c r="B51" s="99"/>
      <c r="C51" s="99"/>
      <c r="D51" s="99"/>
      <c r="E51" s="101"/>
      <c r="F51" s="101"/>
      <c r="G51" s="403"/>
      <c r="H51" s="142"/>
    </row>
    <row r="52" ht="12.0" customHeight="1">
      <c r="A52" s="397">
        <v>7.0</v>
      </c>
      <c r="B52" s="93" t="str">
        <f>VLOOKUP(A52,#REF!,2,FALSE)</f>
        <v>#REF!</v>
      </c>
      <c r="C52" s="93" t="str">
        <f>VLOOKUP(A52,#REF!,3,FALSE)</f>
        <v>#REF!</v>
      </c>
      <c r="D52" s="93" t="str">
        <f>VLOOKUP(A52,#REF!,4,FALSE)</f>
        <v>#REF!</v>
      </c>
      <c r="E52" s="101"/>
      <c r="F52" s="101"/>
      <c r="G52" s="403"/>
      <c r="H52" s="142"/>
    </row>
    <row r="53" ht="12.0" customHeight="1">
      <c r="A53" s="398"/>
      <c r="B53" s="99"/>
      <c r="C53" s="99"/>
      <c r="D53" s="99"/>
      <c r="E53" s="405"/>
      <c r="F53" s="101"/>
      <c r="G53" s="403"/>
      <c r="H53" s="408"/>
    </row>
    <row r="54" ht="12.0" customHeight="1">
      <c r="A54" s="399">
        <v>39.0</v>
      </c>
      <c r="B54" s="417" t="str">
        <f>VLOOKUP(A54,#REF!,2,FALSE)</f>
        <v>#REF!</v>
      </c>
      <c r="C54" s="417" t="str">
        <f>VLOOKUP(A54,#REF!,3,FALSE)</f>
        <v>#REF!</v>
      </c>
      <c r="D54" s="417" t="str">
        <f>VLOOKUP(A54,#REF!,4,FALSE)</f>
        <v>#REF!</v>
      </c>
      <c r="E54" s="400"/>
      <c r="F54" s="101"/>
      <c r="G54" s="403"/>
      <c r="H54" s="7"/>
    </row>
    <row r="55" ht="12.0" customHeight="1">
      <c r="A55" s="78"/>
      <c r="B55" s="99"/>
      <c r="C55" s="99"/>
      <c r="D55" s="99"/>
      <c r="E55" s="401"/>
      <c r="F55" s="120"/>
      <c r="G55" s="403"/>
      <c r="H55" s="7"/>
    </row>
    <row r="56" ht="12.0" customHeight="1">
      <c r="A56" s="397">
        <v>23.0</v>
      </c>
      <c r="B56" s="93" t="str">
        <f>VLOOKUP(A56,#REF!,2,FALSE)</f>
        <v>#REF!</v>
      </c>
      <c r="C56" s="93" t="str">
        <f>VLOOKUP(A56,#REF!,3,FALSE)</f>
        <v>#REF!</v>
      </c>
      <c r="D56" s="93" t="str">
        <f>VLOOKUP(A56,#REF!,4,FALSE)</f>
        <v>#REF!</v>
      </c>
      <c r="E56" s="401"/>
      <c r="F56" s="111"/>
      <c r="G56" s="403"/>
      <c r="H56" s="7"/>
    </row>
    <row r="57" ht="12.0" customHeight="1">
      <c r="A57" s="398"/>
      <c r="B57" s="99"/>
      <c r="C57" s="99"/>
      <c r="D57" s="99"/>
      <c r="E57" s="402"/>
      <c r="F57" s="403"/>
      <c r="G57" s="403"/>
      <c r="H57" s="7"/>
    </row>
    <row r="58" ht="12.0" customHeight="1">
      <c r="A58" s="399">
        <v>55.0</v>
      </c>
      <c r="B58" s="417" t="str">
        <f>VLOOKUP(A58,#REF!,2,FALSE)</f>
        <v>#REF!</v>
      </c>
      <c r="C58" s="417" t="str">
        <f>VLOOKUP(A58,#REF!,3,FALSE)</f>
        <v>#REF!</v>
      </c>
      <c r="D58" s="417" t="str">
        <f>VLOOKUP(A58,#REF!,4,FALSE)</f>
        <v>#REF!</v>
      </c>
      <c r="E58" s="404"/>
      <c r="F58" s="403"/>
      <c r="G58" s="403"/>
      <c r="H58" s="7"/>
    </row>
    <row r="59" ht="12.0" customHeight="1">
      <c r="A59" s="78"/>
      <c r="B59" s="99"/>
      <c r="C59" s="99"/>
      <c r="D59" s="99"/>
      <c r="E59" s="101"/>
      <c r="F59" s="403"/>
      <c r="G59" s="403"/>
      <c r="H59" s="7"/>
    </row>
    <row r="60" ht="12.0" customHeight="1">
      <c r="A60" s="397">
        <v>15.0</v>
      </c>
      <c r="B60" s="93" t="str">
        <f>VLOOKUP(A60,#REF!,2,FALSE)</f>
        <v>#REF!</v>
      </c>
      <c r="C60" s="93" t="str">
        <f>VLOOKUP(A60,#REF!,3,FALSE)</f>
        <v>#REF!</v>
      </c>
      <c r="D60" s="93" t="str">
        <f>VLOOKUP(A60,#REF!,4,FALSE)</f>
        <v>#REF!</v>
      </c>
      <c r="E60" s="101"/>
      <c r="F60" s="403"/>
      <c r="G60" s="406"/>
      <c r="H60" s="7"/>
    </row>
    <row r="61" ht="12.0" customHeight="1">
      <c r="A61" s="398"/>
      <c r="B61" s="99"/>
      <c r="C61" s="99"/>
      <c r="D61" s="99"/>
      <c r="E61" s="405"/>
      <c r="F61" s="403"/>
      <c r="G61" s="101"/>
      <c r="H61" s="7"/>
    </row>
    <row r="62" ht="12.0" customHeight="1">
      <c r="A62" s="399">
        <v>47.0</v>
      </c>
      <c r="B62" s="417" t="str">
        <f>VLOOKUP(A62,#REF!,2,FALSE)</f>
        <v>#REF!</v>
      </c>
      <c r="C62" s="417" t="str">
        <f>VLOOKUP(A62,#REF!,3,FALSE)</f>
        <v>#REF!</v>
      </c>
      <c r="D62" s="417" t="str">
        <f>VLOOKUP(A62,#REF!,4,FALSE)</f>
        <v>#REF!</v>
      </c>
      <c r="E62" s="400"/>
      <c r="F62" s="403"/>
      <c r="G62" s="101"/>
      <c r="H62" s="7"/>
    </row>
    <row r="63" ht="12.0" customHeight="1">
      <c r="A63" s="78"/>
      <c r="B63" s="99"/>
      <c r="C63" s="99"/>
      <c r="D63" s="99"/>
      <c r="E63" s="401"/>
      <c r="F63" s="406"/>
      <c r="G63" s="101"/>
      <c r="H63" s="7"/>
    </row>
    <row r="64" ht="12.0" customHeight="1">
      <c r="A64" s="397">
        <v>31.0</v>
      </c>
      <c r="B64" s="93" t="str">
        <f>VLOOKUP(A64,#REF!,2,FALSE)</f>
        <v>#REF!</v>
      </c>
      <c r="C64" s="93" t="str">
        <f>VLOOKUP(A64,#REF!,3,FALSE)</f>
        <v>#REF!</v>
      </c>
      <c r="D64" s="93" t="str">
        <f>VLOOKUP(A64,#REF!,4,FALSE)</f>
        <v>#REF!</v>
      </c>
      <c r="E64" s="401"/>
      <c r="F64" s="101"/>
      <c r="G64" s="101"/>
      <c r="H64" s="7"/>
    </row>
    <row r="65" ht="12.0" customHeight="1">
      <c r="A65" s="398"/>
      <c r="B65" s="99"/>
      <c r="C65" s="99"/>
      <c r="D65" s="99"/>
      <c r="E65" s="402"/>
      <c r="F65" s="101"/>
      <c r="G65" s="101"/>
      <c r="H65" s="7"/>
    </row>
    <row r="66" ht="12.0" customHeight="1">
      <c r="A66" s="399">
        <v>63.0</v>
      </c>
      <c r="B66" s="108" t="str">
        <f>VLOOKUP(A66,#REF!,2,FALSE)</f>
        <v>#REF!</v>
      </c>
      <c r="C66" s="108" t="str">
        <f>VLOOKUP(A66,#REF!,3,FALSE)</f>
        <v>#REF!</v>
      </c>
      <c r="D66" s="108" t="str">
        <f>VLOOKUP(A66,#REF!,4,FALSE)</f>
        <v>#REF!</v>
      </c>
      <c r="E66" s="404"/>
      <c r="F66" s="101"/>
      <c r="G66" s="101"/>
      <c r="H66" s="7"/>
    </row>
    <row r="67" ht="12.0" customHeight="1">
      <c r="A67" s="78"/>
      <c r="B67" s="119"/>
      <c r="C67" s="119"/>
      <c r="D67" s="119"/>
      <c r="E67" s="7"/>
      <c r="F67" s="7"/>
      <c r="G67" s="7"/>
      <c r="H67" s="7"/>
    </row>
    <row r="68" ht="12.0" customHeight="1">
      <c r="A68" s="7"/>
      <c r="B68" s="7"/>
      <c r="C68" s="7"/>
      <c r="D68" s="7"/>
      <c r="E68" s="7"/>
      <c r="F68" s="7"/>
      <c r="G68" s="7"/>
      <c r="H68" s="7"/>
    </row>
    <row r="69" ht="12.0" customHeight="1">
      <c r="A69" s="7"/>
      <c r="B69" s="7"/>
      <c r="C69" s="7"/>
      <c r="D69" s="7"/>
      <c r="E69" s="7"/>
      <c r="F69" s="7"/>
      <c r="G69" s="7"/>
      <c r="H69" s="7"/>
    </row>
    <row r="70" ht="12.0" customHeight="1">
      <c r="A70" s="7"/>
      <c r="B70" s="7"/>
      <c r="C70" s="7"/>
      <c r="D70" s="7"/>
      <c r="E70" s="7"/>
      <c r="F70" s="7"/>
      <c r="G70" s="7"/>
      <c r="H70" s="7"/>
    </row>
    <row r="71" ht="12.0" customHeight="1">
      <c r="A71" s="7"/>
      <c r="B71" s="7"/>
      <c r="C71" s="7"/>
      <c r="D71" s="7"/>
      <c r="E71" s="7"/>
      <c r="F71" s="7"/>
      <c r="G71" s="7"/>
      <c r="H71" s="7"/>
    </row>
    <row r="72" ht="12.0" customHeight="1">
      <c r="A72" s="85" t="s">
        <v>389</v>
      </c>
      <c r="B72" s="7"/>
      <c r="C72" s="7"/>
      <c r="D72" s="7"/>
      <c r="E72" s="395" t="str">
        <f>HYPERLINK(#REF!)</f>
        <v>#REF!</v>
      </c>
      <c r="F72" s="7"/>
      <c r="G72" s="85" t="s">
        <v>391</v>
      </c>
      <c r="H72" s="7"/>
    </row>
    <row r="73" ht="12.0" customHeight="1">
      <c r="A73" s="7"/>
      <c r="B73" s="7"/>
      <c r="C73" s="7"/>
      <c r="D73" s="7"/>
      <c r="F73" s="7"/>
      <c r="G73" s="7"/>
      <c r="H73" s="7"/>
    </row>
    <row r="74" ht="19.5" customHeight="1">
      <c r="A74" s="7"/>
      <c r="B74" s="7"/>
      <c r="C74" s="7"/>
      <c r="D74" s="7"/>
      <c r="E74" s="7"/>
      <c r="F74" s="7"/>
      <c r="G74" s="7"/>
      <c r="H74" s="7"/>
    </row>
    <row r="75" ht="19.5" customHeight="1">
      <c r="A75" s="147"/>
      <c r="B75" s="148"/>
      <c r="C75" s="103"/>
      <c r="D75" s="103"/>
      <c r="E75" s="103"/>
      <c r="G75" s="7"/>
      <c r="H75" s="7"/>
      <c r="I75" s="7"/>
    </row>
    <row r="76" ht="19.5" customHeight="1">
      <c r="A76" s="7"/>
      <c r="B76" s="144"/>
      <c r="G76" s="7"/>
      <c r="H76" s="7"/>
      <c r="I76" s="7"/>
    </row>
    <row r="77" ht="19.5" customHeight="1">
      <c r="A77" s="7"/>
      <c r="B77" s="411"/>
      <c r="C77" s="412"/>
      <c r="D77" s="413"/>
      <c r="E77" s="103"/>
      <c r="G77" s="414"/>
      <c r="H77" s="7"/>
      <c r="I77" s="7"/>
    </row>
    <row r="78" ht="19.5" customHeight="1">
      <c r="A78" s="124"/>
      <c r="B78" s="139"/>
      <c r="C78" s="103"/>
      <c r="D78" s="144"/>
      <c r="E78" s="103"/>
      <c r="G78" s="414"/>
      <c r="H78" s="7"/>
      <c r="I78" s="7"/>
    </row>
    <row r="79" ht="19.5" customHeight="1">
      <c r="A79" s="7"/>
      <c r="B79" s="103"/>
      <c r="C79" s="103"/>
      <c r="D79" s="142"/>
      <c r="E79" s="148"/>
      <c r="F79" s="103"/>
      <c r="H79" s="7"/>
      <c r="I79" s="7"/>
    </row>
    <row r="80" ht="19.5" customHeight="1">
      <c r="A80" s="7"/>
      <c r="B80" s="103"/>
      <c r="C80" s="163"/>
      <c r="D80" s="408"/>
      <c r="E80" s="144"/>
      <c r="F80" s="123"/>
      <c r="H80" s="7"/>
      <c r="I80" s="7"/>
    </row>
    <row r="81" ht="19.5" customHeight="1">
      <c r="B81" s="143"/>
      <c r="C81" s="143"/>
      <c r="D81" s="7"/>
      <c r="E81" s="144"/>
      <c r="F81" s="148"/>
      <c r="H81" s="7"/>
      <c r="I81" s="7"/>
    </row>
    <row r="82" ht="19.5" customHeight="1">
      <c r="C82" s="103"/>
      <c r="D82" s="7"/>
      <c r="E82" s="139"/>
      <c r="F82" s="144"/>
      <c r="H82" s="7"/>
      <c r="I82" s="7"/>
    </row>
    <row r="83" ht="19.5" customHeight="1">
      <c r="A83" s="147"/>
      <c r="B83" s="148"/>
      <c r="D83" s="7"/>
      <c r="F83" s="142"/>
      <c r="H83" s="7"/>
      <c r="I83" s="7"/>
    </row>
    <row r="84" ht="19.5" customHeight="1">
      <c r="A84" s="7"/>
      <c r="B84" s="144"/>
      <c r="C84" s="103"/>
      <c r="D84" s="7"/>
      <c r="E84" s="103"/>
      <c r="F84" s="144"/>
      <c r="G84" s="7"/>
      <c r="H84" s="7"/>
      <c r="I84" s="7"/>
    </row>
    <row r="85" ht="19.5" customHeight="1">
      <c r="A85" s="7"/>
      <c r="B85" s="411"/>
      <c r="C85" s="412"/>
      <c r="D85" s="407"/>
      <c r="E85" s="103"/>
      <c r="F85" s="144"/>
      <c r="G85" s="407"/>
      <c r="H85" s="7"/>
      <c r="I85" s="7"/>
    </row>
    <row r="86" ht="19.5" customHeight="1">
      <c r="A86" s="124"/>
      <c r="B86" s="139"/>
      <c r="C86" s="103"/>
      <c r="D86" s="142"/>
      <c r="E86" s="103"/>
      <c r="F86" s="144"/>
      <c r="G86" s="142"/>
      <c r="H86" s="7"/>
      <c r="I86" s="7"/>
    </row>
    <row r="87" ht="19.5" customHeight="1">
      <c r="A87" s="7"/>
      <c r="B87" s="103"/>
      <c r="C87" s="103"/>
      <c r="D87" s="142"/>
      <c r="E87" s="148"/>
      <c r="F87" s="144"/>
      <c r="G87" s="142"/>
      <c r="H87" s="7"/>
      <c r="I87" s="7"/>
    </row>
    <row r="88" ht="19.5" customHeight="1">
      <c r="A88" s="7"/>
      <c r="B88" s="103"/>
      <c r="C88" s="163"/>
      <c r="D88" s="408"/>
      <c r="E88" s="144"/>
      <c r="F88" s="415"/>
      <c r="G88" s="142"/>
      <c r="H88" s="7"/>
      <c r="I88" s="7"/>
    </row>
    <row r="89" ht="19.5" customHeight="1">
      <c r="B89" s="143"/>
      <c r="C89" s="143"/>
      <c r="E89" s="144"/>
      <c r="F89" s="143"/>
      <c r="G89" s="142"/>
      <c r="H89" s="7"/>
      <c r="I89" s="7"/>
    </row>
    <row r="90" ht="19.5" customHeight="1">
      <c r="C90" s="103"/>
      <c r="E90" s="139"/>
      <c r="F90" s="103"/>
      <c r="G90" s="408"/>
      <c r="H90" s="7"/>
      <c r="I90" s="7"/>
    </row>
    <row r="91" ht="19.5" customHeight="1">
      <c r="A91" s="7"/>
      <c r="B91" s="7"/>
      <c r="C91" s="7"/>
      <c r="D91" s="7"/>
      <c r="E91" s="7"/>
      <c r="F91" s="7"/>
      <c r="G91" s="414"/>
      <c r="H91" s="7"/>
      <c r="I91" s="7"/>
    </row>
    <row r="92" ht="19.5" customHeight="1">
      <c r="A92" s="7"/>
      <c r="B92" s="103"/>
      <c r="C92" s="103"/>
      <c r="D92" s="7"/>
      <c r="E92" s="103"/>
      <c r="F92" s="143"/>
      <c r="G92" s="414"/>
      <c r="H92" s="7"/>
      <c r="I92" s="7"/>
    </row>
    <row r="93" ht="19.5" customHeight="1">
      <c r="A93" s="7"/>
      <c r="B93" s="103"/>
      <c r="C93" s="143"/>
      <c r="D93" s="103"/>
      <c r="E93" s="103"/>
      <c r="F93" s="103"/>
      <c r="G93" s="7"/>
      <c r="H93" s="7"/>
      <c r="I93" s="7"/>
    </row>
    <row r="94" ht="19.5" customHeight="1">
      <c r="A94" s="7"/>
      <c r="B94" s="7"/>
      <c r="C94" s="103"/>
      <c r="D94" s="7"/>
      <c r="E94" s="143"/>
      <c r="F94" s="103"/>
      <c r="G94" s="7"/>
      <c r="H94" s="7"/>
      <c r="I94" s="7"/>
    </row>
    <row r="95" ht="19.5" customHeight="1">
      <c r="A95" s="7"/>
      <c r="B95" s="7"/>
      <c r="C95" s="143"/>
      <c r="D95" s="7"/>
      <c r="E95" s="103"/>
      <c r="F95" s="103"/>
      <c r="G95" s="414"/>
      <c r="H95" s="7"/>
      <c r="I95" s="7"/>
    </row>
    <row r="96" ht="19.5" customHeight="1">
      <c r="A96" s="7"/>
      <c r="B96" s="103"/>
      <c r="C96" s="143"/>
      <c r="D96" s="103"/>
      <c r="E96" s="103"/>
      <c r="F96" s="103"/>
      <c r="G96" s="414"/>
      <c r="H96" s="7"/>
      <c r="I96" s="7"/>
    </row>
    <row r="97" ht="19.5" customHeight="1">
      <c r="A97" s="7"/>
      <c r="B97" s="7"/>
      <c r="C97" s="103"/>
      <c r="D97" s="7"/>
      <c r="E97" s="143"/>
      <c r="F97" s="103"/>
      <c r="G97" s="414"/>
      <c r="H97" s="7"/>
      <c r="I97" s="7"/>
    </row>
    <row r="98" ht="19.5" customHeight="1">
      <c r="A98" s="7"/>
      <c r="B98" s="7"/>
      <c r="C98" s="143"/>
      <c r="D98" s="7"/>
      <c r="E98" s="103"/>
      <c r="F98" s="103"/>
      <c r="G98" s="414"/>
      <c r="H98" s="7"/>
      <c r="I98" s="7"/>
    </row>
    <row r="99" ht="19.5" customHeight="1">
      <c r="A99" s="7"/>
      <c r="B99" s="7"/>
      <c r="C99" s="7"/>
      <c r="D99" s="7"/>
      <c r="E99" s="7"/>
      <c r="F99" s="7"/>
      <c r="G99" s="7"/>
      <c r="H99" s="7"/>
      <c r="I99" s="7"/>
    </row>
    <row r="100" ht="19.5" customHeight="1"/>
    <row r="101" ht="12.0" customHeight="1">
      <c r="A101" s="7"/>
      <c r="B101" s="7"/>
      <c r="C101" s="7"/>
      <c r="D101" s="7"/>
      <c r="E101" s="7"/>
      <c r="F101" s="7"/>
      <c r="G101" s="7"/>
      <c r="H101" s="7"/>
    </row>
    <row r="102" ht="12.0" customHeight="1">
      <c r="G102" s="7"/>
    </row>
    <row r="103" ht="12.0" customHeight="1">
      <c r="G103" s="7"/>
    </row>
    <row r="104" ht="12.0" customHeight="1">
      <c r="G104" s="7"/>
    </row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133">
    <mergeCell ref="A1:H1"/>
    <mergeCell ref="A2:G2"/>
    <mergeCell ref="H2:H3"/>
    <mergeCell ref="A3:A4"/>
    <mergeCell ref="B3:B4"/>
    <mergeCell ref="C3:C4"/>
    <mergeCell ref="D3:D4"/>
    <mergeCell ref="A5:A6"/>
    <mergeCell ref="B5:B6"/>
    <mergeCell ref="C5:C6"/>
    <mergeCell ref="D5:D6"/>
    <mergeCell ref="H5:H6"/>
    <mergeCell ref="A7:A8"/>
    <mergeCell ref="B7:B8"/>
    <mergeCell ref="B11:B12"/>
    <mergeCell ref="C11:C12"/>
    <mergeCell ref="C7:C8"/>
    <mergeCell ref="D7:D8"/>
    <mergeCell ref="A9:A10"/>
    <mergeCell ref="B9:B10"/>
    <mergeCell ref="C9:C10"/>
    <mergeCell ref="D9:D10"/>
    <mergeCell ref="D11:D12"/>
    <mergeCell ref="C15:C16"/>
    <mergeCell ref="D15:D16"/>
    <mergeCell ref="A11:A12"/>
    <mergeCell ref="A13:A14"/>
    <mergeCell ref="B13:B14"/>
    <mergeCell ref="C13:C14"/>
    <mergeCell ref="D13:D14"/>
    <mergeCell ref="A15:A16"/>
    <mergeCell ref="B15:B16"/>
    <mergeCell ref="C23:C24"/>
    <mergeCell ref="D23:D24"/>
    <mergeCell ref="A33:A34"/>
    <mergeCell ref="B33:B34"/>
    <mergeCell ref="C33:C34"/>
    <mergeCell ref="D33:D34"/>
    <mergeCell ref="B36:B37"/>
    <mergeCell ref="C36:C37"/>
    <mergeCell ref="D36:D37"/>
    <mergeCell ref="A36:A37"/>
    <mergeCell ref="A38:A39"/>
    <mergeCell ref="B38:B39"/>
    <mergeCell ref="C38:C39"/>
    <mergeCell ref="D38:D39"/>
    <mergeCell ref="A40:A41"/>
    <mergeCell ref="B40:B41"/>
    <mergeCell ref="A42:A43"/>
    <mergeCell ref="B42:B43"/>
    <mergeCell ref="C42:C43"/>
    <mergeCell ref="D42:D43"/>
    <mergeCell ref="B44:B45"/>
    <mergeCell ref="C44:C45"/>
    <mergeCell ref="D44:D45"/>
    <mergeCell ref="A44:A45"/>
    <mergeCell ref="A46:A47"/>
    <mergeCell ref="B46:B47"/>
    <mergeCell ref="C46:C47"/>
    <mergeCell ref="D46:D47"/>
    <mergeCell ref="A48:A49"/>
    <mergeCell ref="B48:B49"/>
    <mergeCell ref="B52:B53"/>
    <mergeCell ref="C52:C53"/>
    <mergeCell ref="C48:C49"/>
    <mergeCell ref="D48:D49"/>
    <mergeCell ref="A50:A51"/>
    <mergeCell ref="B50:B51"/>
    <mergeCell ref="C50:C51"/>
    <mergeCell ref="D50:D51"/>
    <mergeCell ref="D52:D53"/>
    <mergeCell ref="C56:C57"/>
    <mergeCell ref="D56:D57"/>
    <mergeCell ref="A52:A53"/>
    <mergeCell ref="A54:A55"/>
    <mergeCell ref="B54:B55"/>
    <mergeCell ref="C54:C55"/>
    <mergeCell ref="D54:D55"/>
    <mergeCell ref="A56:A57"/>
    <mergeCell ref="B56:B57"/>
    <mergeCell ref="A58:A59"/>
    <mergeCell ref="B58:B59"/>
    <mergeCell ref="C58:C59"/>
    <mergeCell ref="D58:D59"/>
    <mergeCell ref="B60:B61"/>
    <mergeCell ref="C60:C61"/>
    <mergeCell ref="D60:D61"/>
    <mergeCell ref="A60:A61"/>
    <mergeCell ref="A62:A63"/>
    <mergeCell ref="B62:B63"/>
    <mergeCell ref="C62:C63"/>
    <mergeCell ref="D62:D63"/>
    <mergeCell ref="A64:A65"/>
    <mergeCell ref="B64:B65"/>
    <mergeCell ref="E72:E73"/>
    <mergeCell ref="A17:A18"/>
    <mergeCell ref="B17:B18"/>
    <mergeCell ref="C17:C18"/>
    <mergeCell ref="D17:D18"/>
    <mergeCell ref="B19:B20"/>
    <mergeCell ref="C19:C20"/>
    <mergeCell ref="D19:D20"/>
    <mergeCell ref="A19:A20"/>
    <mergeCell ref="A21:A22"/>
    <mergeCell ref="B21:B22"/>
    <mergeCell ref="C21:C22"/>
    <mergeCell ref="D21:D22"/>
    <mergeCell ref="A23:A24"/>
    <mergeCell ref="B23:B24"/>
    <mergeCell ref="A25:A26"/>
    <mergeCell ref="B25:B26"/>
    <mergeCell ref="C25:C26"/>
    <mergeCell ref="D25:D26"/>
    <mergeCell ref="B27:B28"/>
    <mergeCell ref="C27:C28"/>
    <mergeCell ref="D27:D28"/>
    <mergeCell ref="C31:C32"/>
    <mergeCell ref="D31:D32"/>
    <mergeCell ref="A27:A28"/>
    <mergeCell ref="A29:A30"/>
    <mergeCell ref="B29:B30"/>
    <mergeCell ref="C29:C30"/>
    <mergeCell ref="D29:D30"/>
    <mergeCell ref="A31:A32"/>
    <mergeCell ref="B31:B32"/>
    <mergeCell ref="C40:C41"/>
    <mergeCell ref="D40:D41"/>
    <mergeCell ref="C64:C65"/>
    <mergeCell ref="D64:D65"/>
    <mergeCell ref="A66:A67"/>
    <mergeCell ref="B66:B67"/>
    <mergeCell ref="C66:C67"/>
    <mergeCell ref="D66:D67"/>
  </mergeCells>
  <printOptions horizontalCentered="1"/>
  <pageMargins bottom="0.0" footer="0.0" header="0.0" left="0.0" right="0.3937007874015748" top="0.0"/>
  <pageSetup paperSize="9" orientation="portrait"/>
  <drawing r:id="rId1"/>
</worksheet>
</file>