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за призовые места" sheetId="4" r:id="rId7"/>
    <sheet state="visible" name="Табло" sheetId="5" r:id="rId8"/>
    <sheet state="visible" name="ит.пр" sheetId="6" r:id="rId9"/>
    <sheet state="visible" name="наградной лист" sheetId="7" r:id="rId10"/>
    <sheet state="visible" name="Ст Б" sheetId="8" r:id="rId11"/>
    <sheet state="visible" name="Ст А" sheetId="9" r:id="rId12"/>
  </sheets>
  <definedNames>
    <definedName localSheetId="0" name="разряд">'пр.взв'!$K$7:$K$70</definedName>
    <definedName name="Е5кр">'пр.хода'!$BZ$6:$BZ$117</definedName>
    <definedName name="разряд">#REF!</definedName>
    <definedName name="НетПустых">'пр.хода'!$BS$6:$BS$23</definedName>
    <definedName localSheetId="0" name="субъект">'пр.взв'!$L$7:$L$70</definedName>
    <definedName name="ЕстьПустые">'пр.хода'!$BQ$6:$BQ$117</definedName>
    <definedName name="Е4кр">'пр.хода'!$BT$6:$BT$117</definedName>
    <definedName name="Е6кр">'пр.хода'!$CF$6:$CF$117</definedName>
    <definedName name="Н5кр">'пр.хода'!$CA$6:$CA$117</definedName>
    <definedName name="Н4кр">'пр.хода'!$BU$6:$BU$117</definedName>
    <definedName name="субъект">#REF!</definedName>
    <definedName name="Н6кр">'пр.хода'!$CG$6:$CG$117</definedName>
  </definedNames>
  <calcPr/>
</workbook>
</file>

<file path=xl/sharedStrings.xml><?xml version="1.0" encoding="utf-8"?>
<sst xmlns="http://schemas.openxmlformats.org/spreadsheetml/2006/main" count="1808" uniqueCount="381">
  <si>
    <t>select Col1,Col3,Col4,Col5,Col6,Col10,Col12,Col13,Col14,Col15,Col16,Col17 WHERE Col1&gt;1</t>
  </si>
  <si>
    <t>ПРОТОКОЛ ВЗВЕШИВАНИЯ  БОЕВОЕ САМБО</t>
  </si>
  <si>
    <t>https://docs.google.com/spreadsheets/d/1rKfsKa6WmRbizI2Vsft_Oh4qzmnej0rfhiwi6Wf8WXM/edit#gid=946786355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</si>
  <si>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</si>
  <si>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</si>
  <si>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</si>
  <si>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</si>
  <si>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</si>
  <si>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</si>
  <si>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</si>
  <si>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</si>
  <si>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</si>
  <si>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</si>
  <si>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</si>
  <si>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</si>
  <si>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</si>
  <si>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</si>
  <si>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НИКУЛИН Анатолий</t>
  </si>
  <si>
    <t>НИКУЛИН Анатолий Евгеньевич</t>
  </si>
  <si>
    <t>11.12.98, МС</t>
  </si>
  <si>
    <t>МС</t>
  </si>
  <si>
    <t>ЦФО</t>
  </si>
  <si>
    <t>Московская обл., Воскресенск, ГБУ МО «СШОР по единоборствам»</t>
  </si>
  <si>
    <t>Московская</t>
  </si>
  <si>
    <t>Баринова М.В</t>
  </si>
  <si>
    <t>Субъект, город.</t>
  </si>
  <si>
    <t>АКОПЯН Грант</t>
  </si>
  <si>
    <t>АКОПЯН Грант Эмильевич</t>
  </si>
  <si>
    <t>29.05.95, КМС</t>
  </si>
  <si>
    <t>КМС</t>
  </si>
  <si>
    <t>ЮФО</t>
  </si>
  <si>
    <t>Ростовская обл., Ростов - на - Дону, Федерация самбо ростовской области</t>
  </si>
  <si>
    <t>Ростовская</t>
  </si>
  <si>
    <t>Угрюмов О. В.</t>
  </si>
  <si>
    <t>АКОПЯН</t>
  </si>
  <si>
    <t>ДОНЦОВ Александр</t>
  </si>
  <si>
    <t>ДОНЦОВ Александр Александрович</t>
  </si>
  <si>
    <t>05.04.94, МС</t>
  </si>
  <si>
    <t>СПБ</t>
  </si>
  <si>
    <t>Санкт-Петербург, Санкт-Петербург, КШВСМ</t>
  </si>
  <si>
    <t>Санкт-Петербург</t>
  </si>
  <si>
    <t>Филинков С.А., Коршунов А.И.</t>
  </si>
  <si>
    <t>ДОНЦОВ</t>
  </si>
  <si>
    <t>ПАНТЕЛЕЕВ Павел</t>
  </si>
  <si>
    <t>ПАНТЕЛЕЕВ Павел Андреевич</t>
  </si>
  <si>
    <t>02.07.93, МСМК</t>
  </si>
  <si>
    <t>МСМК</t>
  </si>
  <si>
    <t>СФО</t>
  </si>
  <si>
    <t>Новосибирская обл., Новосибирск, Мс</t>
  </si>
  <si>
    <t>Новосибирская</t>
  </si>
  <si>
    <t>Постников Д.М</t>
  </si>
  <si>
    <t>ПАНТЕЛЕЕВ</t>
  </si>
  <si>
    <t>БОЛОТОВ Артём</t>
  </si>
  <si>
    <t>БОЛОТОВ Артём Валерьевич</t>
  </si>
  <si>
    <t>17.11.02, КМС</t>
  </si>
  <si>
    <t>ПФО</t>
  </si>
  <si>
    <t>Пермский край, Лысьва, МБУДО «СШ»</t>
  </si>
  <si>
    <t>Пермский</t>
  </si>
  <si>
    <t>Тужин В.И. Абрамов В.С.</t>
  </si>
  <si>
    <t>БОЛОТОВ</t>
  </si>
  <si>
    <t>ДЕЙНЕКО Евгений</t>
  </si>
  <si>
    <t>ДЕЙНЕКО Евгений Станиславович</t>
  </si>
  <si>
    <t>09.09.97, КМС</t>
  </si>
  <si>
    <t>Санкт-Петербург, Санкт-Петербург, СПб ГБУ СШОР</t>
  </si>
  <si>
    <t>Калинин А.А.,Коршунов А.И.</t>
  </si>
  <si>
    <t>ДЕЙНЕКО</t>
  </si>
  <si>
    <t>ГАЛОЧКИН Николай</t>
  </si>
  <si>
    <t>ГАЛОЧКИН Николай Игоревич</t>
  </si>
  <si>
    <t>14.08.01, МС</t>
  </si>
  <si>
    <t>Ростовская обл., Таганрог, ССК самбо и дзюдо ТИ им. Чехова РГЭУ (РИНХ)</t>
  </si>
  <si>
    <t>Чайкин К.Г., Бабаков В.В.</t>
  </si>
  <si>
    <t>ГАЛОЧКИН</t>
  </si>
  <si>
    <t>СУЛТАНОВ Иман</t>
  </si>
  <si>
    <t>СУЛТАНОВ Иман Омариевич</t>
  </si>
  <si>
    <t>05.12.93, КМС</t>
  </si>
  <si>
    <t>СКФО</t>
  </si>
  <si>
    <t>Р.Дагестан, Махачкала, Абдулманапа Нурмагомедова</t>
  </si>
  <si>
    <t>Р.Дагестан</t>
  </si>
  <si>
    <t>Махач Ахмедович Магомедов</t>
  </si>
  <si>
    <t/>
  </si>
  <si>
    <t>98+</t>
  </si>
  <si>
    <t>САМЕДОВ Марат</t>
  </si>
  <si>
    <t>САМЕДОВ Марат Фехреддинович</t>
  </si>
  <si>
    <t>30.07.97, КМС</t>
  </si>
  <si>
    <t xml:space="preserve"> Санкт Петербург, Кшвсм</t>
  </si>
  <si>
    <t>Коршунов Александр Игоревич</t>
  </si>
  <si>
    <t>САМЕДОВ</t>
  </si>
  <si>
    <t>ДУРЫМАНОВ Фёдор</t>
  </si>
  <si>
    <t>ДУРЫМАНОВ Фёдор Александрович</t>
  </si>
  <si>
    <t>19.03.93, ЗМС</t>
  </si>
  <si>
    <t>3p</t>
  </si>
  <si>
    <t>Краснодарский край, Краснодар, ГБУ КК СШОР по самбо и дзюдо</t>
  </si>
  <si>
    <t>Краснодарский</t>
  </si>
  <si>
    <t>Калабашкин Юрий Николаевич</t>
  </si>
  <si>
    <t>ДУРЫМАНОВ</t>
  </si>
  <si>
    <t>МАНСИМОВ Джошгун</t>
  </si>
  <si>
    <t>МАНСИМОВ Джошгун Бакир Оглы</t>
  </si>
  <si>
    <t>10.06.03, КМС</t>
  </si>
  <si>
    <t>Пермский край, Пермь, МБУ «СШОР по самбо и дзюдо «Витязь» имени И.И. Пономарева» г. Перми</t>
  </si>
  <si>
    <t>Бобрышева Е.В Спирин А.В</t>
  </si>
  <si>
    <t>МАНСИМОВ</t>
  </si>
  <si>
    <t>ШАХБАНОВ Али</t>
  </si>
  <si>
    <t>ШАХБАНОВ Али Рамазанович</t>
  </si>
  <si>
    <t>28.12.97, КМС</t>
  </si>
  <si>
    <t>УФО</t>
  </si>
  <si>
    <t>Тюменская обл., Тюмень, ВС РФ ТВВИКУ</t>
  </si>
  <si>
    <t>Тюменская</t>
  </si>
  <si>
    <t>Николаев А.А Гаранин Е.А</t>
  </si>
  <si>
    <t>ШАХБАНОВ</t>
  </si>
  <si>
    <t>МОЛДОГОЛИЕВ Реваль</t>
  </si>
  <si>
    <t>МОЛДОГОЛИЕВ Реваль Ермекович</t>
  </si>
  <si>
    <t>28.08.02, КМС</t>
  </si>
  <si>
    <t>Свердловская обл., Нижний Тагил, СШ Тагилстрой</t>
  </si>
  <si>
    <t>Свердловская</t>
  </si>
  <si>
    <t>Родионов Е.С.</t>
  </si>
  <si>
    <t>МОЛДОГОЛИЕВ</t>
  </si>
  <si>
    <t>ЛИЗНЕВ Анатолий</t>
  </si>
  <si>
    <t>ЛИЗНЕВ Анатолий Анатольевич</t>
  </si>
  <si>
    <t>30.07.02, МС</t>
  </si>
  <si>
    <t>Новосибирская обл., Новосибирск, СШ самбо Новосибирск</t>
  </si>
  <si>
    <t>Завалищев В.С. Постников Д.М</t>
  </si>
  <si>
    <t>ЛИЗНЕВ</t>
  </si>
  <si>
    <t>МАЛЬКОВСКИЙ Павел</t>
  </si>
  <si>
    <t>МАЛЬКОВСКИЙ Павел Станиславович</t>
  </si>
  <si>
    <t>17.03.98, МС</t>
  </si>
  <si>
    <t>Ярославская, Рыбинск , МО</t>
  </si>
  <si>
    <t>Ярославская</t>
  </si>
  <si>
    <t>Шкарбан М .С</t>
  </si>
  <si>
    <t>МАЛЬКОВСКИЙ</t>
  </si>
  <si>
    <t>БОЕВ Виталий</t>
  </si>
  <si>
    <t>БОЕВ Виталий Валерьевич</t>
  </si>
  <si>
    <t>01.01.96, МС</t>
  </si>
  <si>
    <t>Спирин Андрей Викторович</t>
  </si>
  <si>
    <t>БОЕВ</t>
  </si>
  <si>
    <t>МАЛЫГИН Александр</t>
  </si>
  <si>
    <t>МАЛЫГИН Александр Николаевич</t>
  </si>
  <si>
    <t>10.03.01, МС</t>
  </si>
  <si>
    <t>Новосибирская обл., Новосибирск, Спортивная школа</t>
  </si>
  <si>
    <t>Чупрасов П.А. Постников Д.А.</t>
  </si>
  <si>
    <t>МАЛЫГИН</t>
  </si>
  <si>
    <t>ЗАЛИМХАНОВ Залимхан</t>
  </si>
  <si>
    <t>ЗАЛИМХАНОВ Залимхан Магомедович</t>
  </si>
  <si>
    <t>27.02.99, КМС</t>
  </si>
  <si>
    <t>Магомедов А.С</t>
  </si>
  <si>
    <t>ЗАЛИМХАНОВ</t>
  </si>
  <si>
    <t>АЛИСКАНТОВ Шамиль</t>
  </si>
  <si>
    <t>АЛИСКАНТОВ Шамиль Запирович</t>
  </si>
  <si>
    <t>10.07.01, КМС</t>
  </si>
  <si>
    <t>Р. Дагестан, Каспийск, Спартак</t>
  </si>
  <si>
    <t>Джанбеков Тайгиб Акавович</t>
  </si>
  <si>
    <t>АЛИСКАНТОВ</t>
  </si>
  <si>
    <t>ИБРАГИМГАДЖИЕВ Мурад</t>
  </si>
  <si>
    <t>ИБРАГИМГАДЖИЕВ Мурад Джанбулатович</t>
  </si>
  <si>
    <t>03.11.99, МС</t>
  </si>
  <si>
    <t>Гасанханов Р З</t>
  </si>
  <si>
    <t>ИБРАГИМГАДЖИЕВ</t>
  </si>
  <si>
    <t>МАМЕДОВ Яшар</t>
  </si>
  <si>
    <t>МАМЕДОВ Яшар Хаким Оглы</t>
  </si>
  <si>
    <t>16.06.99, КМС</t>
  </si>
  <si>
    <t>ДВФО</t>
  </si>
  <si>
    <t>Р. Бурятия, Улан-Удэ, ДЮСШ 21</t>
  </si>
  <si>
    <t>Р.Бурятия</t>
  </si>
  <si>
    <t>Жигжитов Ж. Б., Омоктуев Б. Д.</t>
  </si>
  <si>
    <t>МАМЕДОВ</t>
  </si>
  <si>
    <t>ФОМИН Артем</t>
  </si>
  <si>
    <t>ФОМИН Артем Васильевич</t>
  </si>
  <si>
    <t>26.02.95, КМС</t>
  </si>
  <si>
    <t>Свердловская обл., ИРБИТ, ИРБИТСКАЯ ДЮСШ</t>
  </si>
  <si>
    <t>Фефелов Ю.А. Воротников Д.И.</t>
  </si>
  <si>
    <t>ФОМИН</t>
  </si>
  <si>
    <t>КАЛКИН Сергей</t>
  </si>
  <si>
    <t>КАЛКИН Сергей Арматович</t>
  </si>
  <si>
    <t>01.03.02, КМС</t>
  </si>
  <si>
    <t>Р. Алтай, Горно-Алтайск, АУ ДО РА "СШОР Единоборств "Ирбизек"</t>
  </si>
  <si>
    <t>Р.Алтай</t>
  </si>
  <si>
    <t>Тайпинов В.Л.</t>
  </si>
  <si>
    <t>КАЛКИН</t>
  </si>
  <si>
    <t>ТОРЧАЛОВСКИЙ Филипп</t>
  </si>
  <si>
    <t>ТОРЧАЛОВСКИЙ Филипп Андреевич</t>
  </si>
  <si>
    <t>28.07.88, МС</t>
  </si>
  <si>
    <t xml:space="preserve"> Санкт-Петербург, Самбо-Питер</t>
  </si>
  <si>
    <t>Калинин А.А.</t>
  </si>
  <si>
    <t>ТОРЧАЛОВСКИЙ</t>
  </si>
  <si>
    <t>РАДЖАБОВ Рамазан</t>
  </si>
  <si>
    <t>РАДЖАБОВ Рамазан Алиханович</t>
  </si>
  <si>
    <t>14.02.96, КМС</t>
  </si>
  <si>
    <t>Джанбеков</t>
  </si>
  <si>
    <t>РАДЖАБОВ</t>
  </si>
  <si>
    <t>ТОЛСТУХИН Сергей</t>
  </si>
  <si>
    <t>ТОЛСТУХИН Сергей Викторович</t>
  </si>
  <si>
    <t>13.07.00, МС</t>
  </si>
  <si>
    <t>Московская обл., р-п. Богородское, ГБУ МО СШОР по единоборствам</t>
  </si>
  <si>
    <t>Бондаренко А.П., Мелкадзе Т.В.</t>
  </si>
  <si>
    <t>ТОЛСТУХИН</t>
  </si>
  <si>
    <t>АЗИЗАГАЕВ Азизага</t>
  </si>
  <si>
    <t>АЗИЗАГАЕВ Азизага Тахмиразович</t>
  </si>
  <si>
    <t>12.04.01, КМС</t>
  </si>
  <si>
    <t>Магомедов Махач Ахмедович</t>
  </si>
  <si>
    <t>АЗИЗАГАЕВ</t>
  </si>
  <si>
    <t>БУДАНАЕВ Алдар</t>
  </si>
  <si>
    <t>БУДАНАЕВ Алдар Тумэнович</t>
  </si>
  <si>
    <t>08.01.90, МС</t>
  </si>
  <si>
    <t>Р. Бурятия, Улан-Удэ, ДЮСШ 20</t>
  </si>
  <si>
    <t>Цыдыпов Б.В. Жигжитов Б.С.</t>
  </si>
  <si>
    <t>БУДАНАЕВ</t>
  </si>
  <si>
    <t>КУУЛАР Найдан</t>
  </si>
  <si>
    <t>КУУЛАР Найдан Васильевич</t>
  </si>
  <si>
    <t>27.11.97, МС</t>
  </si>
  <si>
    <t>Новосибирская обл., Новосибирск, СШ «Самбо»</t>
  </si>
  <si>
    <t>Митрохин Е.А., Постников Д.М.</t>
  </si>
  <si>
    <t>КУУЛАР</t>
  </si>
  <si>
    <t>ИСЛАМОВ Шамиль</t>
  </si>
  <si>
    <t>ИСЛАМОВ Шамиль Газихмаевич</t>
  </si>
  <si>
    <t>02.01.01, КМС</t>
  </si>
  <si>
    <t>СЗФО</t>
  </si>
  <si>
    <t>Вологодская,  Вологда, Д</t>
  </si>
  <si>
    <t>Вологодская</t>
  </si>
  <si>
    <t>Селяков ЮЛ</t>
  </si>
  <si>
    <t>ИСЛАМОВ</t>
  </si>
  <si>
    <t>ШИХВЕЛИЕВ Эмин</t>
  </si>
  <si>
    <t>ШИХВЕЛИЕВ Эмин Магомедович</t>
  </si>
  <si>
    <t>13.12.02, МС</t>
  </si>
  <si>
    <t>МОС</t>
  </si>
  <si>
    <t>Москва, Москва, МС</t>
  </si>
  <si>
    <t>Москва</t>
  </si>
  <si>
    <t>Елесин НА</t>
  </si>
  <si>
    <t>ШИХВЕЛИЕВ</t>
  </si>
  <si>
    <t>МИРЗОАШРАФОВ Сурем</t>
  </si>
  <si>
    <t>МИРЗОАШРАФОВ Сурем Зеварович</t>
  </si>
  <si>
    <t>08.12.04, МС</t>
  </si>
  <si>
    <t>Ярославская обл., Рыбинск, Мау СШ Метеор</t>
  </si>
  <si>
    <t>Шкарбан М.С</t>
  </si>
  <si>
    <t>МИРЗОАШРАФОВ</t>
  </si>
  <si>
    <t>ХАБИБУЛАЕВ Шейх-Мансур</t>
  </si>
  <si>
    <t>ХАБИБУЛАЕВ Шейх-Мансур Ибрагимович</t>
  </si>
  <si>
    <t>27.04.94, ЗМС</t>
  </si>
  <si>
    <t>ЗМС</t>
  </si>
  <si>
    <t>Камчатский край, Петропавловск-Камчатский, КГБУ СШОР единоборств</t>
  </si>
  <si>
    <t>Камчатский</t>
  </si>
  <si>
    <t>Садуев С.А., Галянт С.А.</t>
  </si>
  <si>
    <t>ХАБИБУЛАЕВ</t>
  </si>
  <si>
    <t>ХЕРЛИИ Маадыр</t>
  </si>
  <si>
    <t>ХЕРЛИИ Маадыр Иванович</t>
  </si>
  <si>
    <t>05.10.98, КМС</t>
  </si>
  <si>
    <t>Новосибирская обл., Новосибирск, СШ Самбо</t>
  </si>
  <si>
    <t>Митрохинин Е.А Постников Д.М</t>
  </si>
  <si>
    <t>ХЕРЛИИ</t>
  </si>
  <si>
    <t>НОЗИМЗОДА Шахбози</t>
  </si>
  <si>
    <t>НОЗИМЗОДА Шахбози Сирожиддин</t>
  </si>
  <si>
    <t>08.03.99, МС</t>
  </si>
  <si>
    <t>Новосибирская обл., Новосибирск, «ГАУ НСО СШ САМБО»</t>
  </si>
  <si>
    <t>Цыганов С.В. Постников Д.М.</t>
  </si>
  <si>
    <t>НОЗИМЗОДА</t>
  </si>
  <si>
    <t>САЛИКОВ Александр</t>
  </si>
  <si>
    <t>САЛИКОВ Александр Фаридович</t>
  </si>
  <si>
    <t>07.03.87, ЗМС</t>
  </si>
  <si>
    <t>Нижегородская обл., Кстово, ГБОУ ДО СШОР по самбо</t>
  </si>
  <si>
    <t>Нижегородская</t>
  </si>
  <si>
    <t>Комаров АА, Чугреев АВ</t>
  </si>
  <si>
    <t>САЛИКОВ</t>
  </si>
  <si>
    <t>64</t>
  </si>
  <si>
    <t>ЗАЙЦЕВ Евгений</t>
  </si>
  <si>
    <t>ЗАЙЦЕВ Евгений Игоревич</t>
  </si>
  <si>
    <t>09.07.89, КМС</t>
  </si>
  <si>
    <t>1989г., КМС</t>
  </si>
  <si>
    <t>Забайкальский, Чита, МС</t>
  </si>
  <si>
    <t>Забайкальский</t>
  </si>
  <si>
    <t>Бадмациренов ДЦ</t>
  </si>
  <si>
    <t>ЗАЙЦЕВ</t>
  </si>
  <si>
    <t>гл.судья:</t>
  </si>
  <si>
    <t>гл.секретарь:</t>
  </si>
  <si>
    <t>судьи:</t>
  </si>
  <si>
    <t>врач:</t>
  </si>
  <si>
    <t>ВСЕРОССИЙСКАЯ ФЕДЕРАЦИЯ САМБО</t>
  </si>
  <si>
    <t xml:space="preserve">ПРОТОКОЛ ХОДА СОРЕВНОВАНИЙ   </t>
  </si>
  <si>
    <t>Подгруппа А</t>
  </si>
  <si>
    <t>Подгруппа Б</t>
  </si>
  <si>
    <t>3м</t>
  </si>
  <si>
    <t>5м</t>
  </si>
  <si>
    <t>9м</t>
  </si>
  <si>
    <t>3 м</t>
  </si>
  <si>
    <t>1 м</t>
  </si>
  <si>
    <t>2 м</t>
  </si>
  <si>
    <t xml:space="preserve"> </t>
  </si>
  <si>
    <t>2м</t>
  </si>
  <si>
    <t>Зарипов А.А.</t>
  </si>
  <si>
    <t>Р.Татарстан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</si>
  <si>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</si>
  <si>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</si>
  <si>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</si>
  <si>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</si>
  <si>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</si>
  <si>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</si>
  <si>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</si>
  <si>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</si>
  <si>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</si>
  <si>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</si>
  <si>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</si>
  <si>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</si>
  <si>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</si>
  <si>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</si>
  <si>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</si>
  <si>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</si>
  <si>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</si>
  <si>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</si>
  <si>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</si>
  <si>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</si>
  <si>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</si>
  <si>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ЗА 3 МЕСТО</t>
  </si>
  <si>
    <t>ВСТРЕЧА 1</t>
  </si>
  <si>
    <t>Цвет</t>
  </si>
  <si>
    <t>Руководитель ковра</t>
  </si>
  <si>
    <t>А</t>
  </si>
  <si>
    <t>3А 3 МЕСТО</t>
  </si>
  <si>
    <t>ВСТРЕЧА 2</t>
  </si>
  <si>
    <t>ФИНАЛ</t>
  </si>
  <si>
    <t>БОЕВОЕ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</si>
  <si>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</si>
  <si>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</si>
  <si>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</si>
  <si>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</si>
  <si>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</si>
  <si>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</si>
  <si>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</si>
  <si>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</si>
  <si>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 xml:space="preserve">ИТОГОВЫЙ ПРОТОКОЛ  БОЕВОЕ                                                       </t>
  </si>
  <si>
    <t xml:space="preserve"> место</t>
  </si>
  <si>
    <t>№пп</t>
  </si>
  <si>
    <t>СМИТ</t>
  </si>
  <si>
    <t>Алтайский</t>
  </si>
  <si>
    <t>Иркутская</t>
  </si>
  <si>
    <t>Кемеровская</t>
  </si>
  <si>
    <t>Красноярский</t>
  </si>
  <si>
    <t>5</t>
  </si>
  <si>
    <t>Омская</t>
  </si>
  <si>
    <t>9-16</t>
  </si>
  <si>
    <t>Р.Хакасия</t>
  </si>
  <si>
    <t>Томская</t>
  </si>
  <si>
    <t>Мос</t>
  </si>
  <si>
    <t>17-32</t>
  </si>
  <si>
    <t>33-64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</si>
  <si>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</si>
  <si>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</si>
  <si>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</si>
  <si>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</si>
  <si>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</si>
  <si>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</si>
  <si>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</si>
  <si>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</si>
  <si>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</si>
  <si>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</si>
  <si>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</si>
  <si>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</si>
  <si>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</si>
  <si>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</si>
  <si>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</si>
  <si>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</si>
  <si>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</si>
  <si>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</si>
  <si>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</si>
  <si>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</si>
  <si>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</si>
  <si>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</si>
  <si>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</si>
  <si>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</si>
  <si>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</si>
  <si>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</si>
  <si>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</si>
  <si>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</si>
  <si>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</si>
  <si>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</si>
  <si>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НАГРАДНОЙ ЛИСТ  БОЕВОЕ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</si>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</sst>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"/>
  </numFmts>
  <fonts count="58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sz val="11.0"/>
      <color rgb="FFFF0000"/>
      <name val="Inconsolata"/>
    </font>
    <font>
      <color rgb="FFFFFFFF"/>
      <name val="Arial"/>
    </font>
    <font>
      <sz val="10.0"/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sz val="10.0"/>
      <color rgb="FFFFFFFF"/>
      <name val="Arial"/>
    </font>
    <font>
      <color theme="1"/>
      <name val="Arial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b/>
      <i/>
      <sz val="10.0"/>
      <color theme="1"/>
      <name val="Arial"/>
    </font>
    <font>
      <b/>
      <sz val="12.0"/>
      <color rgb="FFFF0000"/>
      <name val="Arial"/>
    </font>
    <font/>
    <font>
      <sz val="10.0"/>
      <color theme="1"/>
      <name val="Arial Narrow"/>
    </font>
    <font>
      <sz val="10.0"/>
      <color rgb="FFFF0000"/>
      <name val="Arial"/>
    </font>
    <font>
      <sz val="12.0"/>
      <color rgb="FFFF0000"/>
      <name val="Cyrillicold"/>
    </font>
    <font>
      <sz val="14.0"/>
      <color rgb="FFFF0000"/>
      <name val="Cyrillicold"/>
    </font>
    <font>
      <b/>
      <sz val="12.0"/>
      <color theme="1"/>
      <name val="Arial"/>
    </font>
    <font>
      <b/>
      <sz val="10.0"/>
      <color theme="1"/>
      <name val="Arial"/>
    </font>
    <font>
      <b/>
      <sz val="14.0"/>
      <color theme="1"/>
      <name val="Arial Narrow"/>
    </font>
    <font>
      <b/>
      <sz val="11.0"/>
      <color theme="1"/>
      <name val="Arial Narrow"/>
    </font>
    <font>
      <sz val="12.0"/>
      <color rgb="FF000000"/>
      <name val="Arial Narrow"/>
    </font>
    <font>
      <sz val="12.0"/>
      <color theme="1"/>
      <name val="Arial Narrow"/>
    </font>
    <font>
      <b/>
      <color theme="1"/>
      <name val="Calibri"/>
      <scheme val="minor"/>
    </font>
    <font>
      <b/>
      <sz val="12.0"/>
      <color theme="1"/>
      <name val="Arial Narrow"/>
    </font>
    <font>
      <sz val="11.0"/>
      <color rgb="FF000000"/>
      <name val="Inconsolata"/>
    </font>
    <font>
      <b/>
      <sz val="10.0"/>
      <color theme="1"/>
      <name val="Arial Narrow"/>
    </font>
    <font>
      <sz val="10.0"/>
      <color theme="0"/>
      <name val="Arial"/>
    </font>
    <font>
      <b/>
      <sz val="10.0"/>
      <color rgb="FF008000"/>
      <name val="Arial"/>
    </font>
    <font>
      <sz val="11.0"/>
      <color theme="1"/>
      <name val="Arial"/>
    </font>
    <font>
      <b/>
      <i/>
      <sz val="10.0"/>
      <color theme="1"/>
      <name val="Arial Narrow"/>
    </font>
    <font>
      <b/>
      <sz val="10.0"/>
      <color rgb="FF000000"/>
      <name val="Inconsolata"/>
    </font>
    <font>
      <sz val="10.0"/>
      <color rgb="FF000000"/>
      <name val="Arial Narrow"/>
    </font>
    <font>
      <i/>
      <sz val="10.0"/>
      <color theme="1"/>
      <name val="Arial Narrow"/>
    </font>
    <font>
      <color theme="1"/>
      <name val="Calibri"/>
      <scheme val="minor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 Narrow"/>
    </font>
    <font>
      <sz val="12.0"/>
      <color rgb="FFFF0000"/>
      <name val="Arial"/>
    </font>
    <font>
      <b/>
      <i/>
      <sz val="12.0"/>
      <color theme="1"/>
      <name val="Arial"/>
    </font>
    <font>
      <b/>
      <sz val="11.0"/>
      <color theme="1"/>
      <name val="Calibri"/>
      <scheme val="minor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i/>
      <sz val="12.0"/>
      <color theme="1"/>
      <name val="Arial Narrow"/>
    </font>
    <font>
      <sz val="10.0"/>
      <color rgb="FFFF0000"/>
      <name val="Arial Narrow"/>
    </font>
    <font>
      <b/>
      <sz val="8.0"/>
      <color theme="1"/>
      <name val="Arial Narrow"/>
    </font>
    <font>
      <sz val="12.0"/>
      <color theme="0"/>
      <name val="Arial Narrow"/>
    </font>
    <font>
      <b/>
      <i/>
      <sz val="11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u/>
      <sz val="10.0"/>
      <color rgb="FF0000FF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0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Font="1"/>
    <xf borderId="0" fillId="2" fontId="2" numFmtId="0" xfId="0" applyAlignment="1" applyFont="1">
      <alignment vertical="bottom"/>
    </xf>
    <xf borderId="0" fillId="0" fontId="7" numFmtId="0" xfId="0" applyAlignment="1" applyFont="1">
      <alignment horizontal="center" shrinkToFit="0" wrapText="1"/>
    </xf>
    <xf borderId="1" fillId="0" fontId="8" numFmtId="0" xfId="0" applyAlignment="1" applyBorder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9" numFmtId="0" xfId="0" applyAlignment="1" applyFont="1">
      <alignment readingOrder="0"/>
    </xf>
    <xf borderId="0" fillId="0" fontId="7" numFmtId="0" xfId="0" applyAlignment="1" applyFont="1">
      <alignment horizontal="center" shrinkToFit="0" vertical="bottom" wrapText="1"/>
    </xf>
    <xf borderId="0" fillId="0" fontId="10" numFmtId="0" xfId="0" applyAlignment="1" applyFont="1">
      <alignment horizontal="center" vertical="bottom"/>
    </xf>
    <xf borderId="1" fillId="0" fontId="2" numFmtId="0" xfId="0" applyAlignment="1" applyBorder="1" applyFont="1">
      <alignment vertical="bottom"/>
    </xf>
    <xf borderId="1" fillId="2" fontId="2" numFmtId="0" xfId="0" applyAlignment="1" applyBorder="1" applyFont="1">
      <alignment vertical="bottom"/>
    </xf>
    <xf borderId="1" fillId="0" fontId="11" numFmtId="0" xfId="0" applyAlignment="1" applyBorder="1" applyFont="1">
      <alignment horizontal="center" vertical="bottom"/>
    </xf>
    <xf borderId="0" fillId="0" fontId="11" numFmtId="0" xfId="0" applyAlignment="1" applyFont="1">
      <alignment horizontal="center"/>
    </xf>
    <xf borderId="1" fillId="4" fontId="12" numFmtId="0" xfId="0" applyAlignment="1" applyBorder="1" applyFill="1" applyFont="1">
      <alignment horizontal="center" vertical="bottom"/>
    </xf>
    <xf borderId="1" fillId="4" fontId="12" numFmtId="0" xfId="0" applyAlignment="1" applyBorder="1" applyFont="1">
      <alignment horizontal="center" shrinkToFit="0" vertical="bottom" wrapText="1"/>
    </xf>
    <xf borderId="1" fillId="4" fontId="13" numFmtId="0" xfId="0" applyAlignment="1" applyBorder="1" applyFont="1">
      <alignment horizontal="center" shrinkToFit="0" vertical="bottom" wrapText="1"/>
    </xf>
    <xf borderId="1" fillId="4" fontId="3" numFmtId="0" xfId="0" applyAlignment="1" applyBorder="1" applyFont="1">
      <alignment horizontal="center" vertical="bottom"/>
    </xf>
    <xf borderId="1" fillId="4" fontId="3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vertical="bottom"/>
    </xf>
    <xf borderId="0" fillId="0" fontId="6" numFmtId="0" xfId="0" applyAlignment="1" applyFont="1">
      <alignment horizontal="center"/>
    </xf>
    <xf borderId="0" fillId="0" fontId="10" numFmtId="49" xfId="0" applyAlignment="1" applyFont="1" applyNumberFormat="1">
      <alignment horizontal="center" vertical="bottom"/>
    </xf>
    <xf borderId="1" fillId="5" fontId="10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readingOrder="0" vertical="bottom"/>
    </xf>
    <xf borderId="1" fillId="0" fontId="2" numFmtId="14" xfId="0" applyAlignment="1" applyBorder="1" applyFont="1" applyNumberFormat="1">
      <alignment vertical="bottom"/>
    </xf>
    <xf borderId="1" fillId="0" fontId="2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2" fillId="0" fontId="6" numFmtId="0" xfId="0" applyBorder="1" applyFont="1"/>
    <xf borderId="1" fillId="0" fontId="6" numFmtId="0" xfId="0" applyBorder="1" applyFont="1"/>
    <xf borderId="0" fillId="0" fontId="14" numFmtId="0" xfId="0" applyFont="1"/>
    <xf borderId="3" fillId="0" fontId="6" numFmtId="0" xfId="0" applyBorder="1" applyFont="1"/>
    <xf borderId="4" fillId="0" fontId="6" numFmtId="0" xfId="0" applyBorder="1" applyFont="1"/>
    <xf borderId="1" fillId="0" fontId="10" numFmtId="49" xfId="0" applyAlignment="1" applyBorder="1" applyFont="1" applyNumberFormat="1">
      <alignment horizontal="center" vertical="bottom"/>
    </xf>
    <xf borderId="1" fillId="0" fontId="10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7" fontId="6" numFmtId="0" xfId="0" applyBorder="1" applyFill="1" applyFont="1"/>
    <xf borderId="5" fillId="7" fontId="6" numFmtId="0" xfId="0" applyBorder="1" applyFont="1"/>
    <xf borderId="6" fillId="7" fontId="6" numFmtId="0" xfId="0" applyBorder="1" applyFont="1"/>
    <xf borderId="7" fillId="0" fontId="6" numFmtId="0" xfId="0" applyBorder="1" applyFont="1"/>
    <xf borderId="8" fillId="0" fontId="15" numFmtId="0" xfId="0" applyAlignment="1" applyBorder="1" applyFont="1">
      <alignment horizontal="center" vertical="center"/>
    </xf>
    <xf borderId="9" fillId="0" fontId="16" numFmtId="0" xfId="0" applyBorder="1" applyFont="1"/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shrinkToFit="0" vertical="bottom" wrapText="0"/>
    </xf>
    <xf borderId="1" fillId="0" fontId="10" numFmtId="49" xfId="0" applyAlignment="1" applyBorder="1" applyFont="1" applyNumberFormat="1">
      <alignment vertical="bottom"/>
    </xf>
    <xf borderId="10" fillId="0" fontId="16" numFmtId="0" xfId="0" applyBorder="1" applyFont="1"/>
    <xf borderId="11" fillId="0" fontId="16" numFmtId="0" xfId="0" applyBorder="1" applyFont="1"/>
    <xf borderId="0" fillId="6" fontId="2" numFmtId="49" xfId="0" applyAlignment="1" applyFont="1" applyNumberFormat="1">
      <alignment vertical="bottom"/>
    </xf>
    <xf borderId="12" fillId="7" fontId="6" numFmtId="0" xfId="0" applyBorder="1" applyFont="1"/>
    <xf borderId="0" fillId="0" fontId="2" numFmtId="49" xfId="0" applyAlignment="1" applyFont="1" applyNumberFormat="1">
      <alignment vertical="bottom"/>
    </xf>
    <xf borderId="1" fillId="0" fontId="2" numFmtId="49" xfId="0" applyAlignment="1" applyBorder="1" applyFont="1" applyNumberFormat="1">
      <alignment readingOrder="0" vertical="bottom"/>
    </xf>
    <xf borderId="13" fillId="0" fontId="6" numFmtId="0" xfId="0" applyBorder="1" applyFont="1"/>
    <xf borderId="14" fillId="0" fontId="6" numFmtId="0" xfId="0" applyBorder="1" applyFont="1"/>
    <xf borderId="1" fillId="0" fontId="2" numFmtId="0" xfId="0" applyAlignment="1" applyBorder="1" applyFont="1">
      <alignment horizontal="right" readingOrder="0" vertical="bottom"/>
    </xf>
    <xf borderId="1" fillId="0" fontId="2" numFmtId="164" xfId="0" applyAlignment="1" applyBorder="1" applyFont="1" applyNumberFormat="1">
      <alignment readingOrder="0" vertical="bottom"/>
    </xf>
    <xf borderId="1" fillId="0" fontId="10" numFmtId="49" xfId="0" applyAlignment="1" applyBorder="1" applyFont="1" applyNumberFormat="1">
      <alignment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1" fillId="7" fontId="6" numFmtId="0" xfId="0" applyAlignment="1" applyBorder="1" applyFont="1">
      <alignment readingOrder="0"/>
    </xf>
    <xf borderId="1" fillId="5" fontId="2" numFmtId="0" xfId="0" applyAlignment="1" applyBorder="1" applyFont="1">
      <alignment vertical="bottom"/>
    </xf>
    <xf borderId="1" fillId="2" fontId="2" numFmtId="49" xfId="0" applyAlignment="1" applyBorder="1" applyFont="1" applyNumberFormat="1">
      <alignment vertical="bottom"/>
    </xf>
    <xf borderId="0" fillId="0" fontId="17" numFmtId="0" xfId="0" applyAlignment="1" applyFont="1">
      <alignment shrinkToFit="0" vertical="center" wrapText="1"/>
    </xf>
    <xf borderId="0" fillId="0" fontId="17" numFmtId="0" xfId="0" applyAlignment="1" applyFont="1">
      <alignment horizontal="center" shrinkToFit="0" vertical="center" wrapText="1"/>
    </xf>
    <xf borderId="6" fillId="7" fontId="18" numFmtId="0" xfId="0" applyBorder="1" applyFont="1"/>
    <xf borderId="0" fillId="0" fontId="6" numFmtId="49" xfId="0" applyAlignment="1" applyFont="1" applyNumberFormat="1">
      <alignment shrinkToFit="0" vertical="center" wrapText="1"/>
    </xf>
    <xf borderId="0" fillId="0" fontId="19" numFmtId="0" xfId="0" applyAlignment="1" applyFont="1">
      <alignment vertical="center"/>
    </xf>
    <xf borderId="0" fillId="0" fontId="20" numFmtId="0" xfId="0" applyAlignment="1" applyFont="1">
      <alignment horizontal="center" vertical="center"/>
    </xf>
    <xf borderId="0" fillId="0" fontId="21" numFmtId="0" xfId="0" applyAlignment="1" applyFont="1">
      <alignment horizontal="center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8" fillId="0" fontId="21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shrinkToFit="0" vertical="center" wrapText="1"/>
    </xf>
    <xf borderId="16" fillId="0" fontId="22" numFmtId="0" xfId="0" applyAlignment="1" applyBorder="1" applyFont="1">
      <alignment horizontal="center" shrinkToFit="0" vertical="center" wrapText="1"/>
    </xf>
    <xf borderId="16" fillId="0" fontId="16" numFmtId="0" xfId="0" applyBorder="1" applyFont="1"/>
    <xf borderId="17" fillId="8" fontId="23" numFmtId="0" xfId="0" applyAlignment="1" applyBorder="1" applyFill="1" applyFont="1">
      <alignment horizontal="center" shrinkToFit="0" vertical="center" wrapText="1"/>
    </xf>
    <xf borderId="18" fillId="0" fontId="16" numFmtId="0" xfId="0" applyBorder="1" applyFont="1"/>
    <xf borderId="19" fillId="0" fontId="16" numFmtId="0" xfId="0" applyBorder="1" applyFont="1"/>
    <xf borderId="17" fillId="0" fontId="24" numFmtId="0" xfId="0" applyAlignment="1" applyBorder="1" applyFont="1">
      <alignment horizontal="center" vertical="center"/>
    </xf>
    <xf borderId="0" fillId="0" fontId="6" numFmtId="0" xfId="0" applyAlignment="1" applyFont="1">
      <alignment readingOrder="0"/>
    </xf>
    <xf borderId="0" fillId="0" fontId="22" numFmtId="0" xfId="0" applyFont="1"/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15" fillId="0" fontId="25" numFmtId="0" xfId="0" applyAlignment="1" applyBorder="1" applyFont="1">
      <alignment horizontal="center" vertical="center"/>
    </xf>
    <xf borderId="15" fillId="0" fontId="16" numFmtId="0" xfId="0" applyBorder="1" applyFont="1"/>
    <xf borderId="16" fillId="0" fontId="22" numFmtId="0" xfId="0" applyAlignment="1" applyBorder="1" applyFont="1">
      <alignment horizontal="right"/>
    </xf>
    <xf borderId="20" fillId="9" fontId="11" numFmtId="0" xfId="0" applyAlignment="1" applyBorder="1" applyFill="1" applyFont="1">
      <alignment horizontal="center" vertical="center"/>
    </xf>
    <xf borderId="21" fillId="0" fontId="17" numFmtId="0" xfId="0" applyAlignment="1" applyBorder="1" applyFont="1">
      <alignment horizontal="left" shrinkToFit="0" vertical="center" wrapText="1"/>
    </xf>
    <xf borderId="21" fillId="0" fontId="17" numFmtId="0" xfId="0" applyAlignment="1" applyBorder="1" applyFont="1">
      <alignment horizontal="left" shrinkToFit="0" vertical="top" wrapText="1"/>
    </xf>
    <xf borderId="22" fillId="9" fontId="11" numFmtId="0" xfId="0" applyAlignment="1" applyBorder="1" applyFont="1">
      <alignment horizontal="center" vertical="center"/>
    </xf>
    <xf borderId="23" fillId="0" fontId="16" numFmtId="0" xfId="0" applyBorder="1" applyFont="1"/>
    <xf borderId="24" fillId="0" fontId="16" numFmtId="0" xfId="0" applyBorder="1" applyFont="1"/>
    <xf borderId="25" fillId="9" fontId="11" numFmtId="0" xfId="0" applyAlignment="1" applyBorder="1" applyFont="1">
      <alignment horizontal="center" readingOrder="0" vertical="center"/>
    </xf>
    <xf borderId="0" fillId="0" fontId="26" numFmtId="0" xfId="0" applyAlignment="1" applyFont="1">
      <alignment horizontal="center" shrinkToFit="0" vertical="center" wrapText="1"/>
    </xf>
    <xf borderId="0" fillId="0" fontId="21" numFmtId="0" xfId="0" applyFont="1"/>
    <xf borderId="20" fillId="9" fontId="11" numFmtId="0" xfId="0" applyAlignment="1" applyBorder="1" applyFont="1">
      <alignment horizontal="center" readingOrder="0" vertical="center"/>
    </xf>
    <xf borderId="26" fillId="0" fontId="16" numFmtId="0" xfId="0" applyBorder="1" applyFont="1"/>
    <xf borderId="20" fillId="10" fontId="11" numFmtId="0" xfId="0" applyAlignment="1" applyBorder="1" applyFill="1" applyFont="1">
      <alignment horizontal="center" readingOrder="0" vertical="center"/>
    </xf>
    <xf borderId="27" fillId="0" fontId="17" numFmtId="0" xfId="0" applyAlignment="1" applyBorder="1" applyFont="1">
      <alignment horizontal="left" shrinkToFit="0" vertical="center" wrapText="1"/>
    </xf>
    <xf borderId="27" fillId="0" fontId="17" numFmtId="0" xfId="0" applyAlignment="1" applyBorder="1" applyFont="1">
      <alignment horizontal="left" shrinkToFit="0" vertical="top" wrapText="1"/>
    </xf>
    <xf borderId="26" fillId="9" fontId="11" numFmtId="0" xfId="0" applyAlignment="1" applyBorder="1" applyFont="1">
      <alignment horizontal="center" vertical="center"/>
    </xf>
    <xf borderId="25" fillId="0" fontId="2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/>
    </xf>
    <xf borderId="0" fillId="0" fontId="27" numFmtId="0" xfId="0" applyAlignment="1" applyFont="1">
      <alignment horizontal="center"/>
    </xf>
    <xf borderId="20" fillId="0" fontId="6" numFmtId="0" xfId="0" applyBorder="1" applyFont="1"/>
    <xf borderId="23" fillId="9" fontId="11" numFmtId="0" xfId="0" applyAlignment="1" applyBorder="1" applyFont="1">
      <alignment horizontal="center" vertical="center"/>
    </xf>
    <xf borderId="25" fillId="10" fontId="11" numFmtId="0" xfId="0" applyAlignment="1" applyBorder="1" applyFont="1">
      <alignment horizontal="center" readingOrder="0" vertical="center"/>
    </xf>
    <xf borderId="0" fillId="0" fontId="6" numFmtId="0" xfId="0" applyAlignment="1" applyFont="1">
      <alignment readingOrder="0"/>
    </xf>
    <xf borderId="28" fillId="0" fontId="16" numFmtId="0" xfId="0" applyBorder="1" applyFont="1"/>
    <xf borderId="29" fillId="0" fontId="16" numFmtId="0" xfId="0" applyBorder="1" applyFont="1"/>
    <xf borderId="0" fillId="0" fontId="28" numFmtId="0" xfId="0" applyAlignment="1" applyFont="1">
      <alignment horizontal="center" shrinkToFit="0" vertical="center" wrapText="1"/>
    </xf>
    <xf borderId="2" fillId="9" fontId="11" numFmtId="0" xfId="0" applyAlignment="1" applyBorder="1" applyFont="1">
      <alignment horizontal="center" readingOrder="0" vertical="center"/>
    </xf>
    <xf borderId="0" fillId="0" fontId="22" numFmtId="0" xfId="0" applyAlignment="1" applyFont="1">
      <alignment horizontal="center"/>
    </xf>
    <xf borderId="30" fillId="0" fontId="6" numFmtId="0" xfId="0" applyBorder="1" applyFont="1"/>
    <xf borderId="31" fillId="0" fontId="16" numFmtId="0" xfId="0" applyBorder="1" applyFont="1"/>
    <xf borderId="0" fillId="2" fontId="29" numFmtId="0" xfId="0" applyFont="1"/>
    <xf borderId="7" fillId="9" fontId="11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/>
    </xf>
    <xf borderId="25" fillId="9" fontId="11" numFmtId="0" xfId="0" applyAlignment="1" applyBorder="1" applyFont="1">
      <alignment horizontal="center" vertical="center"/>
    </xf>
    <xf borderId="26" fillId="0" fontId="26" numFmtId="0" xfId="0" applyAlignment="1" applyBorder="1" applyFont="1">
      <alignment horizontal="center" shrinkToFit="0" vertical="center" wrapText="1"/>
    </xf>
    <xf borderId="0" fillId="0" fontId="28" numFmtId="0" xfId="0" applyAlignment="1" applyFont="1">
      <alignment horizontal="center"/>
    </xf>
    <xf borderId="23" fillId="0" fontId="6" numFmtId="0" xfId="0" applyBorder="1" applyFont="1"/>
    <xf borderId="31" fillId="10" fontId="11" numFmtId="0" xfId="0" applyAlignment="1" applyBorder="1" applyFont="1">
      <alignment horizontal="center" readingOrder="0" vertical="center"/>
    </xf>
    <xf borderId="13" fillId="0" fontId="22" numFmtId="0" xfId="0" applyAlignment="1" applyBorder="1" applyFont="1">
      <alignment horizontal="center"/>
    </xf>
    <xf borderId="28" fillId="10" fontId="11" numFmtId="0" xfId="0" applyAlignment="1" applyBorder="1" applyFont="1">
      <alignment horizontal="center" readingOrder="0" vertical="center"/>
    </xf>
    <xf borderId="0" fillId="0" fontId="30" numFmtId="0" xfId="0" applyAlignment="1" applyFont="1">
      <alignment horizontal="center"/>
    </xf>
    <xf borderId="22" fillId="0" fontId="22" numFmtId="0" xfId="0" applyAlignment="1" applyBorder="1" applyFont="1">
      <alignment horizontal="center"/>
    </xf>
    <xf borderId="22" fillId="0" fontId="17" numFmtId="0" xfId="0" applyAlignment="1" applyBorder="1" applyFont="1">
      <alignment horizontal="center"/>
    </xf>
    <xf borderId="2" fillId="10" fontId="11" numFmtId="0" xfId="0" applyAlignment="1" applyBorder="1" applyFont="1">
      <alignment horizontal="center" readingOrder="0" vertical="center"/>
    </xf>
    <xf borderId="26" fillId="0" fontId="22" numFmtId="0" xfId="0" applyAlignment="1" applyBorder="1" applyFont="1">
      <alignment horizontal="center"/>
    </xf>
    <xf borderId="33" fillId="10" fontId="11" numFmtId="0" xfId="0" applyAlignment="1" applyBorder="1" applyFont="1">
      <alignment horizontal="center" readingOrder="0" vertical="center"/>
    </xf>
    <xf borderId="22" fillId="0" fontId="17" numFmtId="0" xfId="0" applyBorder="1" applyFont="1"/>
    <xf borderId="13" fillId="0" fontId="22" numFmtId="0" xfId="0" applyBorder="1" applyFont="1"/>
    <xf borderId="22" fillId="0" fontId="6" numFmtId="0" xfId="0" applyBorder="1" applyFont="1"/>
    <xf borderId="25" fillId="0" fontId="17" numFmtId="0" xfId="0" applyAlignment="1" applyBorder="1" applyFont="1">
      <alignment horizontal="center"/>
    </xf>
    <xf borderId="13" fillId="0" fontId="31" numFmtId="0" xfId="0" applyBorder="1" applyFont="1"/>
    <xf borderId="22" fillId="0" fontId="6" numFmtId="0" xfId="0" applyAlignment="1" applyBorder="1" applyFont="1">
      <alignment horizontal="center"/>
    </xf>
    <xf borderId="0" fillId="0" fontId="3" numFmtId="0" xfId="0" applyAlignment="1" applyFont="1">
      <alignment vertical="bottom"/>
    </xf>
    <xf borderId="34" fillId="0" fontId="32" numFmtId="0" xfId="0" applyAlignment="1" applyBorder="1" applyFont="1">
      <alignment horizontal="center" shrinkToFit="0" vertical="center" wrapText="1"/>
    </xf>
    <xf borderId="35" fillId="0" fontId="16" numFmtId="0" xfId="0" applyBorder="1" applyFont="1"/>
    <xf borderId="36" fillId="0" fontId="16" numFmtId="0" xfId="0" applyBorder="1" applyFont="1"/>
    <xf borderId="30" fillId="0" fontId="22" numFmtId="0" xfId="0" applyAlignment="1" applyBorder="1" applyFont="1">
      <alignment horizontal="center"/>
    </xf>
    <xf borderId="37" fillId="0" fontId="16" numFmtId="0" xfId="0" applyBorder="1" applyFont="1"/>
    <xf borderId="38" fillId="0" fontId="16" numFmtId="0" xfId="0" applyBorder="1" applyFont="1"/>
    <xf borderId="39" fillId="0" fontId="16" numFmtId="0" xfId="0" applyBorder="1" applyFont="1"/>
    <xf borderId="0" fillId="0" fontId="2" numFmtId="49" xfId="0" applyFont="1" applyNumberFormat="1"/>
    <xf borderId="0" fillId="0" fontId="6" numFmtId="49" xfId="0" applyAlignment="1" applyFont="1" applyNumberFormat="1">
      <alignment horizontal="center" vertical="center"/>
    </xf>
    <xf borderId="21" fillId="9" fontId="22" numFmtId="0" xfId="0" applyAlignment="1" applyBorder="1" applyFont="1">
      <alignment horizontal="center" readingOrder="0" vertical="top"/>
    </xf>
    <xf borderId="21" fillId="8" fontId="22" numFmtId="0" xfId="0" applyAlignment="1" applyBorder="1" applyFont="1">
      <alignment horizontal="center" readingOrder="0"/>
    </xf>
    <xf borderId="0" fillId="0" fontId="33" numFmtId="0" xfId="0" applyFont="1"/>
    <xf borderId="0" fillId="0" fontId="6" numFmtId="0" xfId="0" applyAlignment="1" applyFont="1">
      <alignment vertical="top"/>
    </xf>
    <xf borderId="40" fillId="9" fontId="6" numFmtId="0" xfId="0" applyAlignment="1" applyBorder="1" applyFont="1">
      <alignment horizontal="center"/>
    </xf>
    <xf borderId="40" fillId="8" fontId="6" numFmtId="0" xfId="0" applyAlignment="1" applyBorder="1" applyFont="1">
      <alignment horizontal="center"/>
    </xf>
    <xf borderId="29" fillId="9" fontId="17" numFmtId="49" xfId="0" applyAlignment="1" applyBorder="1" applyFont="1" applyNumberFormat="1">
      <alignment horizontal="center"/>
    </xf>
    <xf borderId="29" fillId="8" fontId="17" numFmtId="49" xfId="0" applyAlignment="1" applyBorder="1" applyFont="1" applyNumberFormat="1">
      <alignment horizontal="center"/>
    </xf>
    <xf borderId="13" fillId="0" fontId="31" numFmtId="0" xfId="0" applyAlignment="1" applyBorder="1" applyFont="1">
      <alignment horizontal="right"/>
    </xf>
    <xf borderId="7" fillId="0" fontId="16" numFmtId="0" xfId="0" applyBorder="1" applyFont="1"/>
    <xf borderId="13" fillId="7" fontId="11" numFmtId="0" xfId="0" applyAlignment="1" applyBorder="1" applyFont="1">
      <alignment horizontal="center" readingOrder="0" vertical="center"/>
    </xf>
    <xf borderId="2" fillId="9" fontId="11" numFmtId="0" xfId="0" applyAlignment="1" applyBorder="1" applyFont="1">
      <alignment horizontal="center" vertical="center"/>
    </xf>
    <xf borderId="8" fillId="0" fontId="28" numFmtId="0" xfId="0" applyAlignment="1" applyBorder="1" applyFont="1">
      <alignment horizontal="center" shrinkToFit="0" vertical="center" wrapText="1"/>
    </xf>
    <xf borderId="0" fillId="0" fontId="17" numFmtId="0" xfId="0" applyFont="1"/>
    <xf borderId="30" fillId="0" fontId="17" numFmtId="0" xfId="0" applyBorder="1" applyFont="1"/>
    <xf borderId="0" fillId="0" fontId="34" numFmtId="0" xfId="0" applyAlignment="1" applyFont="1">
      <alignment horizontal="left"/>
    </xf>
    <xf borderId="0" fillId="2" fontId="35" numFmtId="0" xfId="0" applyFont="1"/>
    <xf borderId="0" fillId="0" fontId="30" numFmtId="0" xfId="0" applyAlignment="1" applyFont="1">
      <alignment readingOrder="0"/>
    </xf>
    <xf borderId="0" fillId="2" fontId="36" numFmtId="0" xfId="0" applyAlignment="1" applyFont="1">
      <alignment readingOrder="0"/>
    </xf>
    <xf borderId="0" fillId="0" fontId="37" numFmtId="0" xfId="0" applyFont="1"/>
    <xf borderId="0" fillId="0" fontId="38" numFmtId="0" xfId="0" applyAlignment="1" applyFont="1">
      <alignment readingOrder="0"/>
    </xf>
    <xf borderId="0" fillId="0" fontId="38" numFmtId="0" xfId="0" applyFont="1"/>
    <xf borderId="0" fillId="0" fontId="28" numFmtId="0" xfId="0" applyAlignment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6" numFmtId="49" xfId="0" applyAlignment="1" applyFont="1" applyNumberFormat="1">
      <alignment horizontal="center" vertical="center"/>
    </xf>
    <xf borderId="41" fillId="0" fontId="17" numFmtId="0" xfId="0" applyAlignment="1" applyBorder="1" applyFont="1">
      <alignment horizontal="center" shrinkToFit="0" vertical="center" wrapText="1"/>
    </xf>
    <xf borderId="42" fillId="0" fontId="39" numFmtId="0" xfId="0" applyAlignment="1" applyBorder="1" applyFont="1">
      <alignment horizontal="center" shrinkToFit="0" vertical="center" wrapText="1"/>
    </xf>
    <xf borderId="43" fillId="0" fontId="40" numFmtId="0" xfId="0" applyAlignment="1" applyBorder="1" applyFont="1">
      <alignment horizontal="center" shrinkToFit="0" vertical="center" wrapText="1"/>
    </xf>
    <xf borderId="43" fillId="0" fontId="17" numFmtId="0" xfId="0" applyAlignment="1" applyBorder="1" applyFont="1">
      <alignment horizontal="center" shrinkToFit="0" vertical="center" wrapText="1"/>
    </xf>
    <xf borderId="44" fillId="0" fontId="40" numFmtId="0" xfId="0" applyAlignment="1" applyBorder="1" applyFont="1">
      <alignment horizontal="center" shrinkToFit="0" vertical="center" wrapText="1"/>
    </xf>
    <xf borderId="42" fillId="0" fontId="16" numFmtId="0" xfId="0" applyBorder="1" applyFont="1"/>
    <xf borderId="43" fillId="0" fontId="40" numFmtId="49" xfId="0" applyAlignment="1" applyBorder="1" applyFont="1" applyNumberFormat="1">
      <alignment horizontal="center" shrinkToFit="0" vertical="center" wrapText="1"/>
    </xf>
    <xf borderId="45" fillId="0" fontId="40" numFmtId="49" xfId="0" applyAlignment="1" applyBorder="1" applyFont="1" applyNumberFormat="1">
      <alignment horizontal="center" shrinkToFit="0" vertical="center" wrapText="1"/>
    </xf>
    <xf borderId="46" fillId="0" fontId="16" numFmtId="0" xfId="0" applyBorder="1" applyFont="1"/>
    <xf borderId="33" fillId="0" fontId="16" numFmtId="0" xfId="0" applyBorder="1" applyFont="1"/>
    <xf borderId="47" fillId="0" fontId="16" numFmtId="0" xfId="0" applyBorder="1" applyFont="1"/>
    <xf borderId="44" fillId="0" fontId="7" numFmtId="0" xfId="0" applyAlignment="1" applyBorder="1" applyFont="1">
      <alignment horizontal="center" shrinkToFit="0" vertical="center" wrapText="1"/>
    </xf>
    <xf borderId="48" fillId="0" fontId="41" numFmtId="0" xfId="0" applyAlignment="1" applyBorder="1" applyFont="1">
      <alignment horizontal="center" shrinkToFit="0" vertical="center" wrapText="1"/>
    </xf>
    <xf borderId="49" fillId="0" fontId="6" numFmtId="0" xfId="0" applyAlignment="1" applyBorder="1" applyFont="1">
      <alignment horizontal="left" shrinkToFit="0" vertical="center" wrapText="1"/>
    </xf>
    <xf borderId="49" fillId="0" fontId="6" numFmtId="0" xfId="0" applyAlignment="1" applyBorder="1" applyFont="1">
      <alignment horizontal="center" shrinkToFit="0" vertical="center" wrapText="1"/>
    </xf>
    <xf borderId="7" fillId="0" fontId="30" numFmtId="0" xfId="0" applyAlignment="1" applyBorder="1" applyFont="1">
      <alignment horizontal="center" shrinkToFit="0" vertical="center" wrapText="1"/>
    </xf>
    <xf borderId="7" fillId="0" fontId="30" numFmtId="49" xfId="0" applyAlignment="1" applyBorder="1" applyFont="1" applyNumberFormat="1">
      <alignment horizontal="center" shrinkToFit="0" vertical="center" wrapText="1"/>
    </xf>
    <xf borderId="7" fillId="0" fontId="17" numFmtId="49" xfId="0" applyAlignment="1" applyBorder="1" applyFont="1" applyNumberFormat="1">
      <alignment horizontal="center" shrinkToFit="0" vertical="center" wrapText="1"/>
    </xf>
    <xf borderId="7" fillId="0" fontId="17" numFmtId="0" xfId="0" applyAlignment="1" applyBorder="1" applyFont="1">
      <alignment horizontal="center" shrinkToFit="0" vertical="center" wrapText="1"/>
    </xf>
    <xf borderId="43" fillId="0" fontId="7" numFmtId="0" xfId="0" applyAlignment="1" applyBorder="1" applyFont="1">
      <alignment horizontal="center" shrinkToFit="0" vertical="center" wrapText="1"/>
    </xf>
    <xf borderId="50" fillId="0" fontId="41" numFmtId="0" xfId="0" applyAlignment="1" applyBorder="1" applyFont="1">
      <alignment horizontal="center" shrinkToFit="0" vertical="center" wrapText="1"/>
    </xf>
    <xf borderId="51" fillId="0" fontId="6" numFmtId="0" xfId="0" applyAlignment="1" applyBorder="1" applyFont="1">
      <alignment horizontal="left" shrinkToFit="0" vertical="center" wrapText="1"/>
    </xf>
    <xf borderId="51" fillId="0" fontId="6" numFmtId="0" xfId="0" applyAlignment="1" applyBorder="1" applyFont="1">
      <alignment horizontal="center" shrinkToFit="0" vertical="center" wrapText="1"/>
    </xf>
    <xf borderId="51" fillId="0" fontId="30" numFmtId="0" xfId="0" applyAlignment="1" applyBorder="1" applyFont="1">
      <alignment horizontal="center" shrinkToFit="0" vertical="center" wrapText="1"/>
    </xf>
    <xf borderId="51" fillId="0" fontId="17" numFmtId="0" xfId="0" applyAlignment="1" applyBorder="1" applyFont="1">
      <alignment horizontal="center" shrinkToFit="0" vertical="center" wrapText="1"/>
    </xf>
    <xf borderId="49" fillId="0" fontId="30" numFmtId="0" xfId="0" applyAlignment="1" applyBorder="1" applyFont="1">
      <alignment horizontal="center" shrinkToFit="0" vertical="center" wrapText="1"/>
    </xf>
    <xf borderId="49" fillId="0" fontId="30" numFmtId="49" xfId="0" applyAlignment="1" applyBorder="1" applyFont="1" applyNumberFormat="1">
      <alignment horizontal="center" shrinkToFit="0" vertical="center" wrapText="1"/>
    </xf>
    <xf borderId="49" fillId="0" fontId="17" numFmtId="49" xfId="0" applyAlignment="1" applyBorder="1" applyFont="1" applyNumberFormat="1">
      <alignment horizontal="center" shrinkToFit="0" vertical="center" wrapText="1"/>
    </xf>
    <xf borderId="1" fillId="0" fontId="30" numFmtId="0" xfId="0" applyAlignment="1" applyBorder="1" applyFont="1">
      <alignment horizontal="center" shrinkToFit="0" vertical="center" wrapText="1"/>
    </xf>
    <xf borderId="1" fillId="0" fontId="30" numFmtId="49" xfId="0" applyAlignment="1" applyBorder="1" applyFont="1" applyNumberFormat="1">
      <alignment horizontal="center" shrinkToFit="0" vertical="center" wrapText="1"/>
    </xf>
    <xf borderId="1" fillId="0" fontId="17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45" fillId="0" fontId="7" numFmtId="0" xfId="0" applyAlignment="1" applyBorder="1" applyFont="1">
      <alignment horizontal="center" shrinkToFit="0" vertical="center" wrapText="1"/>
    </xf>
    <xf borderId="52" fillId="0" fontId="41" numFmtId="0" xfId="0" applyAlignment="1" applyBorder="1" applyFont="1">
      <alignment horizontal="center" shrinkToFit="0" vertical="center" wrapText="1"/>
    </xf>
    <xf borderId="53" fillId="0" fontId="7" numFmtId="0" xfId="0" applyAlignment="1" applyBorder="1" applyFont="1">
      <alignment horizontal="center" shrinkToFit="0" vertical="center" wrapText="1"/>
    </xf>
    <xf borderId="49" fillId="0" fontId="17" numFmtId="0" xfId="0" applyAlignment="1" applyBorder="1" applyFont="1">
      <alignment horizontal="center" shrinkToFit="0" vertical="center" wrapText="1"/>
    </xf>
    <xf borderId="0" fillId="0" fontId="30" numFmtId="0" xfId="0" applyAlignment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49" fillId="0" fontId="42" numFmtId="0" xfId="0" applyAlignment="1" applyBorder="1" applyFont="1">
      <alignment horizontal="center" shrinkToFit="0" vertical="center" wrapText="1"/>
    </xf>
    <xf borderId="51" fillId="0" fontId="42" numFmtId="0" xfId="0" applyAlignment="1" applyBorder="1" applyFont="1">
      <alignment horizontal="center" shrinkToFit="0" vertical="center" wrapText="1"/>
    </xf>
    <xf borderId="16" fillId="0" fontId="21" numFmtId="49" xfId="0" applyAlignment="1" applyBorder="1" applyFont="1" applyNumberFormat="1">
      <alignment vertical="center"/>
    </xf>
    <xf borderId="16" fillId="0" fontId="7" numFmtId="49" xfId="0" applyAlignment="1" applyBorder="1" applyFont="1" applyNumberFormat="1">
      <alignment vertical="center"/>
    </xf>
    <xf borderId="16" fillId="0" fontId="21" numFmtId="0" xfId="0" applyAlignment="1" applyBorder="1" applyFont="1">
      <alignment horizontal="center" vertical="center"/>
    </xf>
    <xf borderId="0" fillId="0" fontId="7" numFmtId="49" xfId="0" applyAlignment="1" applyFont="1" applyNumberFormat="1">
      <alignment horizontal="center" vertical="center"/>
    </xf>
    <xf borderId="51" fillId="0" fontId="4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1" numFmtId="0" xfId="0" applyAlignment="1" applyFont="1">
      <alignment horizontal="center" vertical="center"/>
    </xf>
    <xf borderId="7" fillId="0" fontId="42" numFmtId="0" xfId="0" applyAlignment="1" applyBorder="1" applyFont="1">
      <alignment horizontal="center" shrinkToFit="0" vertical="center" wrapText="1"/>
    </xf>
    <xf borderId="41" fillId="0" fontId="7" numFmtId="0" xfId="0" applyAlignment="1" applyBorder="1" applyFont="1">
      <alignment horizontal="center" shrinkToFit="0" vertical="center" wrapText="1"/>
    </xf>
    <xf borderId="54" fillId="0" fontId="17" numFmtId="0" xfId="0" applyAlignment="1" applyBorder="1" applyFont="1">
      <alignment horizontal="center" shrinkToFit="0" vertical="center" wrapText="1"/>
    </xf>
    <xf borderId="55" fillId="0" fontId="17" numFmtId="0" xfId="0" applyAlignment="1" applyBorder="1" applyFont="1">
      <alignment horizontal="center" shrinkToFit="0" vertical="center" wrapText="1"/>
    </xf>
    <xf borderId="56" fillId="0" fontId="7" numFmtId="0" xfId="0" applyAlignment="1" applyBorder="1" applyFont="1">
      <alignment horizontal="center" shrinkToFit="0" vertical="center" wrapText="1"/>
    </xf>
    <xf borderId="57" fillId="0" fontId="7" numFmtId="0" xfId="0" applyAlignment="1" applyBorder="1" applyFont="1">
      <alignment horizontal="center" shrinkToFit="0" vertical="center" wrapText="1"/>
    </xf>
    <xf borderId="58" fillId="0" fontId="17" numFmtId="0" xfId="0" applyAlignment="1" applyBorder="1" applyFont="1">
      <alignment horizontal="center" shrinkToFit="0" vertical="center" wrapText="1"/>
    </xf>
    <xf borderId="18" fillId="0" fontId="6" numFmtId="0" xfId="0" applyBorder="1" applyFont="1"/>
    <xf borderId="0" fillId="0" fontId="43" numFmtId="0" xfId="0" applyAlignment="1" applyFont="1">
      <alignment horizontal="center" shrinkToFit="0" vertical="center" wrapText="1"/>
    </xf>
    <xf borderId="0" fillId="0" fontId="22" numFmtId="0" xfId="0" applyAlignment="1" applyFont="1">
      <alignment horizontal="center" vertical="center"/>
    </xf>
    <xf borderId="30" fillId="0" fontId="17" numFmtId="0" xfId="0" applyAlignment="1" applyBorder="1" applyFont="1">
      <alignment horizontal="center" shrinkToFit="0" vertical="center" wrapText="1"/>
    </xf>
    <xf borderId="30" fillId="0" fontId="21" numFmtId="0" xfId="0" applyAlignment="1" applyBorder="1" applyFont="1">
      <alignment horizontal="center"/>
    </xf>
    <xf borderId="30" fillId="0" fontId="16" numFmtId="0" xfId="0" applyBorder="1" applyFont="1"/>
    <xf borderId="2" fillId="0" fontId="17" numFmtId="0" xfId="0" applyAlignment="1" applyBorder="1" applyFont="1">
      <alignment horizontal="center" shrinkToFit="0" vertical="center" wrapText="1"/>
    </xf>
    <xf borderId="57" fillId="0" fontId="17" numFmtId="0" xfId="0" applyAlignment="1" applyBorder="1" applyFont="1">
      <alignment horizontal="center" shrinkToFit="0" vertical="center" wrapText="1"/>
    </xf>
    <xf borderId="20" fillId="0" fontId="17" numFmtId="0" xfId="0" applyAlignment="1" applyBorder="1" applyFont="1">
      <alignment horizontal="center" shrinkToFit="0" vertical="center" wrapText="1"/>
    </xf>
    <xf borderId="25" fillId="0" fontId="16" numFmtId="0" xfId="0" applyBorder="1" applyFont="1"/>
    <xf borderId="13" fillId="0" fontId="16" numFmtId="0" xfId="0" applyBorder="1" applyFont="1"/>
    <xf borderId="22" fillId="0" fontId="16" numFmtId="0" xfId="0" applyBorder="1" applyFont="1"/>
    <xf borderId="2" fillId="3" fontId="17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horizontal="left" shrinkToFit="0" vertical="center" wrapText="1"/>
    </xf>
    <xf borderId="25" fillId="0" fontId="30" numFmtId="0" xfId="0" applyAlignment="1" applyBorder="1" applyFont="1">
      <alignment horizontal="center" shrinkToFit="0" vertical="center" wrapText="1"/>
    </xf>
    <xf borderId="2" fillId="0" fontId="17" numFmtId="49" xfId="0" applyAlignment="1" applyBorder="1" applyFont="1" applyNumberFormat="1">
      <alignment horizontal="center" shrinkToFit="0" vertical="center" wrapText="1"/>
    </xf>
    <xf borderId="57" fillId="0" fontId="16" numFmtId="0" xfId="0" applyBorder="1" applyFont="1"/>
    <xf borderId="2" fillId="11" fontId="17" numFmtId="0" xfId="0" applyAlignment="1" applyBorder="1" applyFill="1" applyFont="1">
      <alignment horizontal="center" shrinkToFit="0" vertical="center" wrapText="1"/>
    </xf>
    <xf borderId="59" fillId="0" fontId="6" numFmtId="0" xfId="0" applyBorder="1" applyFont="1"/>
    <xf borderId="30" fillId="0" fontId="21" numFmtId="0" xfId="0" applyAlignment="1" applyBorder="1" applyFont="1">
      <alignment horizontal="center" vertical="center"/>
    </xf>
    <xf borderId="30" fillId="0" fontId="28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readingOrder="0" vertical="center"/>
    </xf>
    <xf borderId="0" fillId="0" fontId="22" numFmtId="0" xfId="0" applyAlignment="1" applyFont="1">
      <alignment horizontal="left"/>
    </xf>
    <xf borderId="0" fillId="0" fontId="2" numFmtId="0" xfId="0" applyAlignment="1" applyFont="1">
      <alignment vertical="bottom"/>
    </xf>
    <xf borderId="0" fillId="0" fontId="45" numFmtId="0" xfId="0" applyAlignment="1" applyFont="1">
      <alignment horizontal="center" shrinkToFit="0" wrapText="1"/>
    </xf>
    <xf borderId="0" fillId="0" fontId="7" numFmtId="0" xfId="0" applyAlignment="1" applyFont="1">
      <alignment horizontal="right" shrinkToFit="0" wrapText="1"/>
    </xf>
    <xf borderId="0" fillId="0" fontId="46" numFmtId="0" xfId="0" applyAlignment="1" applyFont="1">
      <alignment shrinkToFit="0" wrapText="1"/>
    </xf>
    <xf borderId="0" fillId="0" fontId="46" numFmtId="0" xfId="0" applyAlignment="1" applyFont="1">
      <alignment shrinkToFit="0" wrapText="1"/>
    </xf>
    <xf borderId="0" fillId="0" fontId="21" numFmtId="0" xfId="0" applyAlignment="1" applyFont="1">
      <alignment horizontal="center" shrinkToFit="0" wrapText="1"/>
    </xf>
    <xf borderId="1" fillId="0" fontId="2" numFmtId="0" xfId="0" applyAlignment="1" applyBorder="1" applyFont="1">
      <alignment vertical="bottom"/>
    </xf>
    <xf borderId="1" fillId="0" fontId="8" numFmtId="0" xfId="0" applyAlignment="1" applyBorder="1" applyFont="1">
      <alignment horizontal="center"/>
    </xf>
    <xf borderId="1" fillId="0" fontId="46" numFmtId="0" xfId="0" applyAlignment="1" applyBorder="1" applyFont="1">
      <alignment horizontal="center"/>
    </xf>
    <xf borderId="1" fillId="0" fontId="46" numFmtId="49" xfId="0" applyAlignment="1" applyBorder="1" applyFont="1" applyNumberFormat="1">
      <alignment horizontal="center"/>
    </xf>
    <xf borderId="1" fillId="0" fontId="46" numFmtId="49" xfId="0" applyAlignment="1" applyBorder="1" applyFont="1" applyNumberFormat="1">
      <alignment horizontal="center" readingOrder="0"/>
    </xf>
    <xf borderId="1" fillId="0" fontId="45" numFmtId="0" xfId="0" applyAlignment="1" applyBorder="1" applyFont="1">
      <alignment horizontal="center"/>
    </xf>
    <xf borderId="1" fillId="0" fontId="2" numFmtId="0" xfId="0" applyBorder="1" applyFont="1"/>
    <xf borderId="1" fillId="0" fontId="45" numFmtId="49" xfId="0" applyAlignment="1" applyBorder="1" applyFont="1" applyNumberFormat="1">
      <alignment horizontal="center"/>
    </xf>
    <xf borderId="0" fillId="0" fontId="7" numFmtId="0" xfId="0" applyAlignment="1" applyFont="1">
      <alignment horizontal="center" readingOrder="0"/>
    </xf>
    <xf borderId="16" fillId="0" fontId="7" numFmtId="0" xfId="0" applyAlignment="1" applyBorder="1" applyFont="1">
      <alignment horizontal="center" readingOrder="0"/>
    </xf>
    <xf borderId="1" fillId="3" fontId="17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left" shrinkToFit="0" vertical="center" wrapText="1"/>
    </xf>
    <xf borderId="4" fillId="0" fontId="30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horizontal="center" shrinkToFit="0" vertical="center" wrapText="1"/>
    </xf>
    <xf borderId="1" fillId="11" fontId="17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vertical="center"/>
    </xf>
    <xf borderId="0" fillId="0" fontId="11" numFmtId="0" xfId="0" applyAlignment="1" applyFont="1">
      <alignment horizontal="center" readingOrder="0" shrinkToFit="0" wrapText="1"/>
    </xf>
    <xf borderId="17" fillId="8" fontId="47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center" shrinkToFit="0" wrapText="0"/>
    </xf>
    <xf borderId="21" fillId="0" fontId="30" numFmtId="0" xfId="0" applyAlignment="1" applyBorder="1" applyFont="1">
      <alignment horizontal="center" shrinkToFit="0" vertical="center" wrapText="1"/>
    </xf>
    <xf borderId="15" fillId="0" fontId="48" numFmtId="0" xfId="0" applyAlignment="1" applyBorder="1" applyFont="1">
      <alignment horizontal="center" shrinkToFit="0" vertical="center" wrapText="1"/>
    </xf>
    <xf borderId="21" fillId="0" fontId="17" numFmtId="0" xfId="0" applyAlignment="1" applyBorder="1" applyFont="1">
      <alignment horizontal="center" shrinkToFit="0" vertical="center" wrapText="1"/>
    </xf>
    <xf borderId="15" fillId="0" fontId="17" numFmtId="0" xfId="0" applyAlignment="1" applyBorder="1" applyFont="1">
      <alignment horizontal="center" shrinkToFit="0" vertical="center" wrapText="1"/>
    </xf>
    <xf borderId="8" fillId="0" fontId="17" numFmtId="0" xfId="0" applyAlignment="1" applyBorder="1" applyFont="1">
      <alignment horizontal="center" shrinkToFit="0" vertical="center" wrapText="1"/>
    </xf>
    <xf borderId="42" fillId="0" fontId="17" numFmtId="0" xfId="0" applyAlignment="1" applyBorder="1" applyFont="1">
      <alignment horizontal="center" shrinkToFit="0" vertical="center" wrapText="1"/>
    </xf>
    <xf borderId="45" fillId="0" fontId="17" numFmtId="0" xfId="0" applyAlignment="1" applyBorder="1" applyFont="1">
      <alignment horizontal="center" shrinkToFit="0" vertical="center" wrapText="0"/>
    </xf>
    <xf borderId="21" fillId="0" fontId="49" numFmtId="0" xfId="0" applyAlignment="1" applyBorder="1" applyFont="1">
      <alignment shrinkToFit="0" textRotation="90" vertical="center" wrapText="1"/>
    </xf>
    <xf borderId="21" fillId="0" fontId="49" numFmtId="0" xfId="0" applyAlignment="1" applyBorder="1" applyFont="1">
      <alignment horizontal="center" shrinkToFit="0" vertical="center" wrapText="1"/>
    </xf>
    <xf borderId="17" fillId="5" fontId="28" numFmtId="0" xfId="0" applyAlignment="1" applyBorder="1" applyFont="1">
      <alignment horizontal="center" vertical="center"/>
    </xf>
    <xf borderId="21" fillId="0" fontId="49" numFmtId="0" xfId="0" applyAlignment="1" applyBorder="1" applyFont="1">
      <alignment horizontal="center" shrinkToFit="0" textRotation="90" vertical="center" wrapText="1"/>
    </xf>
    <xf borderId="40" fillId="0" fontId="16" numFmtId="0" xfId="0" applyBorder="1" applyFont="1"/>
    <xf borderId="60" fillId="0" fontId="16" numFmtId="0" xfId="0" applyBorder="1" applyFont="1"/>
    <xf borderId="61" fillId="0" fontId="16" numFmtId="0" xfId="0" applyBorder="1" applyFont="1"/>
    <xf borderId="53" fillId="0" fontId="16" numFmtId="0" xfId="0" applyBorder="1" applyFont="1"/>
    <xf borderId="46" fillId="0" fontId="28" numFmtId="0" xfId="0" applyAlignment="1" applyBorder="1" applyFont="1">
      <alignment horizontal="center" vertical="center"/>
    </xf>
    <xf borderId="33" fillId="0" fontId="28" numFmtId="0" xfId="0" applyAlignment="1" applyBorder="1" applyFont="1">
      <alignment horizontal="center" vertical="center"/>
    </xf>
    <xf borderId="47" fillId="0" fontId="28" numFmtId="0" xfId="0" applyAlignment="1" applyBorder="1" applyFont="1">
      <alignment horizontal="center" vertical="center"/>
    </xf>
    <xf borderId="56" fillId="0" fontId="28" numFmtId="0" xfId="0" applyAlignment="1" applyBorder="1" applyFont="1">
      <alignment horizontal="center" vertical="center"/>
    </xf>
    <xf borderId="57" fillId="0" fontId="28" numFmtId="0" xfId="0" applyAlignment="1" applyBorder="1" applyFont="1">
      <alignment horizontal="center" vertical="center"/>
    </xf>
    <xf borderId="53" fillId="0" fontId="28" numFmtId="0" xfId="0" applyAlignment="1" applyBorder="1" applyFont="1">
      <alignment horizontal="center" vertical="center"/>
    </xf>
    <xf borderId="62" fillId="0" fontId="30" numFmtId="0" xfId="0" applyAlignment="1" applyBorder="1" applyFont="1">
      <alignment shrinkToFit="0" vertical="center" wrapText="1"/>
    </xf>
    <xf borderId="62" fillId="0" fontId="18" numFmtId="0" xfId="0" applyAlignment="1" applyBorder="1" applyFont="1">
      <alignment shrinkToFit="0" vertical="center" wrapText="1"/>
    </xf>
    <xf borderId="48" fillId="0" fontId="2" numFmtId="0" xfId="0" applyBorder="1" applyFont="1"/>
    <xf borderId="49" fillId="0" fontId="2" numFmtId="0" xfId="0" applyBorder="1" applyFont="1"/>
    <xf borderId="54" fillId="0" fontId="2" numFmtId="0" xfId="0" applyAlignment="1" applyBorder="1" applyFont="1">
      <alignment shrinkToFit="0" wrapText="0"/>
    </xf>
    <xf borderId="62" fillId="0" fontId="26" numFmtId="0" xfId="0" applyAlignment="1" applyBorder="1" applyFont="1">
      <alignment horizontal="center"/>
    </xf>
    <xf borderId="63" fillId="0" fontId="26" numFmtId="0" xfId="0" applyAlignment="1" applyBorder="1" applyFont="1">
      <alignment horizontal="left" vertical="center"/>
    </xf>
    <xf borderId="52" fillId="0" fontId="26" numFmtId="0" xfId="0" applyAlignment="1" applyBorder="1" applyFont="1">
      <alignment horizontal="center"/>
    </xf>
    <xf borderId="64" fillId="7" fontId="26" numFmtId="0" xfId="0" applyAlignment="1" applyBorder="1" applyFont="1">
      <alignment horizontal="center"/>
    </xf>
    <xf borderId="65" fillId="0" fontId="26" numFmtId="0" xfId="0" applyAlignment="1" applyBorder="1" applyFont="1">
      <alignment horizontal="center"/>
    </xf>
    <xf borderId="48" fillId="0" fontId="6" numFmtId="0" xfId="0" applyBorder="1" applyFont="1"/>
    <xf borderId="49" fillId="0" fontId="6" numFmtId="0" xfId="0" applyBorder="1" applyFont="1"/>
    <xf borderId="54" fillId="0" fontId="6" numFmtId="0" xfId="0" applyBorder="1" applyFont="1"/>
    <xf borderId="66" fillId="0" fontId="30" numFmtId="0" xfId="0" applyAlignment="1" applyBorder="1" applyFont="1">
      <alignment shrinkToFit="0" vertical="center" wrapText="1"/>
    </xf>
    <xf borderId="66" fillId="0" fontId="18" numFmtId="0" xfId="0" applyAlignment="1" applyBorder="1" applyFont="1">
      <alignment shrinkToFit="0" vertical="center" wrapText="1"/>
    </xf>
    <xf borderId="67" fillId="0" fontId="2" numFmtId="0" xfId="0" applyBorder="1" applyFont="1"/>
    <xf borderId="68" fillId="0" fontId="2" numFmtId="0" xfId="0" applyAlignment="1" applyBorder="1" applyFont="1">
      <alignment shrinkToFit="0" wrapText="0"/>
    </xf>
    <xf borderId="66" fillId="0" fontId="26" numFmtId="0" xfId="0" applyAlignment="1" applyBorder="1" applyFont="1">
      <alignment horizontal="center"/>
    </xf>
    <xf borderId="69" fillId="0" fontId="26" numFmtId="0" xfId="0" applyAlignment="1" applyBorder="1" applyFont="1">
      <alignment horizontal="center"/>
    </xf>
    <xf borderId="67" fillId="0" fontId="6" numFmtId="0" xfId="0" applyBorder="1" applyFont="1"/>
    <xf borderId="68" fillId="0" fontId="6" numFmtId="0" xfId="0" applyBorder="1" applyFont="1"/>
    <xf borderId="24" fillId="0" fontId="26" numFmtId="0" xfId="0" applyAlignment="1" applyBorder="1" applyFont="1">
      <alignment horizontal="center"/>
    </xf>
    <xf borderId="70" fillId="0" fontId="26" numFmtId="0" xfId="0" applyAlignment="1" applyBorder="1" applyFont="1">
      <alignment horizontal="center"/>
    </xf>
    <xf borderId="66" fillId="0" fontId="12" numFmtId="0" xfId="0" applyAlignment="1" applyBorder="1" applyFont="1">
      <alignment horizontal="center" shrinkToFit="0" wrapText="1"/>
    </xf>
    <xf borderId="24" fillId="0" fontId="12" numFmtId="0" xfId="0" applyAlignment="1" applyBorder="1" applyFont="1">
      <alignment horizontal="center" shrinkToFit="0" wrapText="1"/>
    </xf>
    <xf borderId="71" fillId="0" fontId="26" numFmtId="0" xfId="0" applyAlignment="1" applyBorder="1" applyFont="1">
      <alignment horizontal="center"/>
    </xf>
    <xf borderId="50" fillId="0" fontId="6" numFmtId="0" xfId="0" applyBorder="1" applyFont="1"/>
    <xf borderId="51" fillId="0" fontId="6" numFmtId="0" xfId="0" applyBorder="1" applyFont="1"/>
    <xf borderId="55" fillId="0" fontId="6" numFmtId="0" xfId="0" applyBorder="1" applyFont="1"/>
    <xf borderId="24" fillId="0" fontId="12" numFmtId="49" xfId="0" applyAlignment="1" applyBorder="1" applyFont="1" applyNumberFormat="1">
      <alignment horizontal="center" shrinkToFit="0" wrapText="1"/>
    </xf>
    <xf borderId="24" fillId="0" fontId="50" numFmtId="0" xfId="0" applyAlignment="1" applyBorder="1" applyFont="1">
      <alignment horizontal="center"/>
    </xf>
    <xf borderId="52" fillId="0" fontId="50" numFmtId="0" xfId="0" applyAlignment="1" applyBorder="1" applyFont="1">
      <alignment horizontal="center"/>
    </xf>
    <xf borderId="64" fillId="7" fontId="50" numFmtId="0" xfId="0" applyAlignment="1" applyBorder="1" applyFont="1">
      <alignment horizontal="center"/>
    </xf>
    <xf borderId="0" fillId="0" fontId="26" numFmtId="0" xfId="0" applyAlignment="1" applyFont="1">
      <alignment horizontal="center"/>
    </xf>
    <xf borderId="0" fillId="0" fontId="26" numFmtId="0" xfId="0" applyFont="1"/>
    <xf borderId="72" fillId="8" fontId="28" numFmtId="0" xfId="0" applyAlignment="1" applyBorder="1" applyFont="1">
      <alignment horizontal="center" vertical="center"/>
    </xf>
    <xf borderId="66" fillId="0" fontId="50" numFmtId="0" xfId="0" applyAlignment="1" applyBorder="1" applyFont="1">
      <alignment horizontal="center"/>
    </xf>
    <xf borderId="63" fillId="0" fontId="50" numFmtId="0" xfId="0" applyAlignment="1" applyBorder="1" applyFont="1">
      <alignment horizontal="left" vertical="center"/>
    </xf>
    <xf borderId="66" fillId="0" fontId="26" numFmtId="0" xfId="0" applyAlignment="1" applyBorder="1" applyFont="1">
      <alignment horizontal="left" vertical="center"/>
    </xf>
    <xf borderId="66" fillId="0" fontId="50" numFmtId="0" xfId="0" applyAlignment="1" applyBorder="1" applyFont="1">
      <alignment horizontal="left" vertical="center"/>
    </xf>
    <xf borderId="73" fillId="8" fontId="28" numFmtId="0" xfId="0" applyAlignment="1" applyBorder="1" applyFont="1">
      <alignment horizontal="center" vertical="center"/>
    </xf>
    <xf borderId="66" fillId="0" fontId="30" numFmtId="49" xfId="0" applyAlignment="1" applyBorder="1" applyFont="1" applyNumberFormat="1">
      <alignment readingOrder="0" shrinkToFit="0" vertical="center" wrapText="1"/>
    </xf>
    <xf borderId="74" fillId="0" fontId="30" numFmtId="49" xfId="0" applyAlignment="1" applyBorder="1" applyFont="1" applyNumberFormat="1">
      <alignment readingOrder="0" shrinkToFit="0" vertical="center" wrapText="1"/>
    </xf>
    <xf borderId="74" fillId="0" fontId="18" numFmtId="0" xfId="0" applyAlignment="1" applyBorder="1" applyFont="1">
      <alignment shrinkToFit="0" vertical="center" wrapText="1"/>
    </xf>
    <xf borderId="50" fillId="0" fontId="2" numFmtId="0" xfId="0" applyBorder="1" applyFont="1"/>
    <xf borderId="51" fillId="0" fontId="2" numFmtId="0" xfId="0" applyBorder="1" applyFont="1"/>
    <xf borderId="55" fillId="0" fontId="2" numFmtId="0" xfId="0" applyAlignment="1" applyBorder="1" applyFont="1">
      <alignment shrinkToFit="0" wrapText="0"/>
    </xf>
    <xf borderId="0" fillId="0" fontId="38" numFmtId="0" xfId="0" applyAlignment="1" applyFont="1">
      <alignment shrinkToFit="0" wrapText="0"/>
    </xf>
    <xf borderId="0" fillId="0" fontId="34" numFmtId="0" xfId="0" applyFont="1"/>
    <xf borderId="0" fillId="0" fontId="17" numFmtId="0" xfId="0" applyAlignment="1" applyFont="1">
      <alignment horizontal="center" shrinkToFit="0" wrapText="0"/>
    </xf>
    <xf borderId="0" fillId="0" fontId="6" numFmtId="0" xfId="0" applyAlignment="1" applyFont="1">
      <alignment horizontal="center" shrinkToFit="0" wrapText="0"/>
    </xf>
    <xf borderId="32" fillId="0" fontId="17" numFmtId="0" xfId="0" applyBorder="1" applyFont="1"/>
    <xf borderId="0" fillId="0" fontId="17" numFmtId="0" xfId="0" applyAlignment="1" applyFont="1">
      <alignment shrinkToFit="0" wrapText="0"/>
    </xf>
    <xf borderId="17" fillId="8" fontId="51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0" fillId="0" fontId="53" numFmtId="0" xfId="0" applyFont="1"/>
    <xf borderId="0" fillId="0" fontId="52" numFmtId="0" xfId="0" applyFont="1"/>
    <xf borderId="17" fillId="11" fontId="54" numFmtId="0" xfId="0" applyAlignment="1" applyBorder="1" applyFont="1">
      <alignment horizontal="center" vertical="center"/>
    </xf>
    <xf borderId="75" fillId="3" fontId="55" numFmtId="0" xfId="0" applyAlignment="1" applyBorder="1" applyFont="1">
      <alignment horizontal="center" vertical="center"/>
    </xf>
    <xf borderId="15" fillId="0" fontId="56" numFmtId="0" xfId="0" applyAlignment="1" applyBorder="1" applyFont="1">
      <alignment horizontal="left" shrinkToFit="0" vertical="center" wrapText="1"/>
    </xf>
    <xf borderId="9" fillId="0" fontId="33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right"/>
    </xf>
    <xf borderId="76" fillId="0" fontId="16" numFmtId="0" xfId="0" applyBorder="1" applyFont="1"/>
    <xf borderId="0" fillId="0" fontId="52" numFmtId="0" xfId="0" applyAlignment="1" applyFont="1">
      <alignment horizontal="center" shrinkToFit="0" vertical="center" wrapText="1"/>
    </xf>
    <xf borderId="77" fillId="0" fontId="16" numFmtId="0" xfId="0" applyBorder="1" applyFont="1"/>
    <xf borderId="75" fillId="11" fontId="55" numFmtId="0" xfId="0" applyAlignment="1" applyBorder="1" applyFont="1">
      <alignment horizontal="center" vertical="center"/>
    </xf>
    <xf borderId="75" fillId="12" fontId="55" numFmtId="0" xfId="0" applyAlignment="1" applyBorder="1" applyFill="1" applyFont="1">
      <alignment horizontal="center" vertical="center"/>
    </xf>
    <xf borderId="8" fillId="0" fontId="52" numFmtId="0" xfId="0" applyAlignment="1" applyBorder="1" applyFont="1">
      <alignment horizontal="center" shrinkToFit="0" vertical="center" wrapText="1"/>
    </xf>
    <xf borderId="32" fillId="0" fontId="52" numFmtId="0" xfId="0" applyBorder="1" applyFont="1"/>
    <xf borderId="30" fillId="0" fontId="52" numFmtId="0" xfId="0" applyBorder="1" applyFont="1"/>
    <xf borderId="0" fillId="0" fontId="22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70" fillId="0" fontId="16" numFmtId="0" xfId="0" applyBorder="1" applyFont="1"/>
    <xf borderId="63" fillId="0" fontId="11" numFmtId="0" xfId="0" applyAlignment="1" applyBorder="1" applyFont="1">
      <alignment horizontal="center" shrinkToFit="0" vertical="center" wrapText="1"/>
    </xf>
    <xf borderId="78" fillId="0" fontId="26" numFmtId="0" xfId="0" applyAlignment="1" applyBorder="1" applyFont="1">
      <alignment horizontal="center" shrinkToFit="0" vertical="center" wrapText="1"/>
    </xf>
    <xf borderId="56" fillId="0" fontId="26" numFmtId="0" xfId="0" applyAlignment="1" applyBorder="1" applyFont="1">
      <alignment horizontal="center" shrinkToFit="0" vertical="center" wrapText="1"/>
    </xf>
    <xf borderId="52" fillId="0" fontId="28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60" fillId="0" fontId="26" numFmtId="0" xfId="0" applyAlignment="1" applyBorder="1" applyFont="1">
      <alignment horizontal="center" shrinkToFit="0" vertical="center" wrapText="1"/>
    </xf>
    <xf borderId="60" fillId="0" fontId="28" numFmtId="0" xfId="0" applyAlignment="1" applyBorder="1" applyFont="1">
      <alignment horizontal="center" shrinkToFit="0" vertical="center" wrapText="1"/>
    </xf>
    <xf borderId="26" fillId="0" fontId="28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60" fillId="0" fontId="11" numFmtId="0" xfId="0" applyAlignment="1" applyBorder="1" applyFont="1">
      <alignment horizontal="center" shrinkToFit="0" vertical="center" wrapText="1"/>
    </xf>
    <xf borderId="0" fillId="0" fontId="57" numFmtId="0" xfId="0" applyAlignment="1" applyFont="1">
      <alignment horizontal="center" shrinkToFit="0" vertical="center" wrapText="1"/>
    </xf>
    <xf borderId="32" fillId="0" fontId="6" numFmtId="0" xfId="0" applyBorder="1" applyFont="1"/>
    <xf borderId="25" fillId="0" fontId="30" numFmtId="0" xfId="0" applyAlignment="1" applyBorder="1" applyFont="1">
      <alignment horizontal="center"/>
    </xf>
    <xf borderId="22" fillId="0" fontId="30" numFmtId="0" xfId="0" applyAlignment="1" applyBorder="1" applyFont="1">
      <alignment horizontal="center"/>
    </xf>
    <xf borderId="32" fillId="0" fontId="30" numFmtId="0" xfId="0" applyAlignment="1" applyBorder="1" applyFont="1">
      <alignment horizontal="center"/>
    </xf>
    <xf borderId="25" fillId="0" fontId="22" numFmtId="0" xfId="0" applyAlignment="1" applyBorder="1" applyFont="1">
      <alignment horizontal="center"/>
    </xf>
    <xf borderId="0" fillId="0" fontId="28" numFmtId="49" xfId="0" applyAlignment="1" applyFont="1" applyNumberFormat="1">
      <alignment horizontal="center"/>
    </xf>
    <xf borderId="7" fillId="0" fontId="22" numFmtId="0" xfId="0" applyAlignment="1" applyBorder="1" applyFont="1">
      <alignment horizontal="center"/>
    </xf>
    <xf borderId="0" fillId="0" fontId="21" numFmtId="0" xfId="0" applyAlignment="1" applyFont="1">
      <alignment shrinkToFit="0" vertical="center" wrapText="1"/>
    </xf>
    <xf borderId="40" fillId="0" fontId="17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1</xdr:row>
      <xdr:rowOff>123825</xdr:rowOff>
    </xdr:from>
    <xdr:ext cx="361950" cy="3905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1543050</xdr:colOff>
      <xdr:row>0</xdr:row>
      <xdr:rowOff>0</xdr:rowOff>
    </xdr:from>
    <xdr:ext cx="428625" cy="3905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123825</xdr:rowOff>
    </xdr:from>
    <xdr:ext cx="55245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32385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0</xdr:rowOff>
    </xdr:from>
    <xdr:ext cx="400050" cy="3333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5.29"/>
    <col customWidth="1" min="3" max="3" width="4.57"/>
    <col customWidth="1" min="4" max="4" width="4.71"/>
    <col customWidth="1" hidden="1" min="5" max="5" width="6.14"/>
    <col customWidth="1" min="6" max="6" width="28.0"/>
    <col customWidth="1" min="7" max="7" width="12.86"/>
    <col customWidth="1" min="8" max="8" width="17.71"/>
    <col customWidth="1" min="9" max="9" width="6.71"/>
    <col customWidth="1" min="10" max="10" width="20.86"/>
    <col customWidth="1" hidden="1" min="11" max="11" width="4.29"/>
    <col customWidth="1" hidden="1" min="12" max="12" width="13.43"/>
    <col customWidth="1" min="13" max="13" width="29.14"/>
    <col customWidth="1" min="14" max="15" width="4.29"/>
    <col customWidth="1" min="16" max="16" width="10.71"/>
    <col customWidth="1" min="17" max="19" width="4.29"/>
    <col customWidth="1" min="20" max="20" width="5.14"/>
    <col customWidth="1" min="21" max="24" width="4.29"/>
    <col customWidth="1" min="25" max="25" width="17.29"/>
    <col customWidth="1" min="26" max="26" width="4.29"/>
    <col customWidth="1" min="27" max="27" width="4.43"/>
    <col customWidth="1" min="28" max="33" width="4.71"/>
    <col customWidth="1" min="34" max="34" width="4.29"/>
    <col customWidth="1" min="35" max="35" width="2.57"/>
    <col customWidth="1" min="36" max="49" width="4.29"/>
    <col customWidth="1" min="50" max="50" width="2.71"/>
  </cols>
  <sheetData>
    <row r="1" ht="21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64</v>
      </c>
      <c r="P1" s="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41.25" customHeight="1">
      <c r="A2" s="2"/>
      <c r="B2" s="8"/>
      <c r="C2" s="9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6"/>
      <c r="O2" s="10">
        <v>64.0</v>
      </c>
      <c r="P2" s="11" t="s">
        <v>3</v>
      </c>
      <c r="Q2" s="12" t="s">
        <v>4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.0" customHeight="1">
      <c r="A3" s="2"/>
      <c r="B3" s="2"/>
      <c r="C3" s="13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6"/>
      <c r="O3" s="14">
        <f>COUNTA(F6:F1000)</f>
        <v>37</v>
      </c>
      <c r="P3" s="11" t="s">
        <v>5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>
        <f>SUM(AX7:AX12)</f>
        <v>0</v>
      </c>
    </row>
    <row r="4" ht="15.75" customHeight="1">
      <c r="A4" s="15"/>
      <c r="B4" s="16"/>
      <c r="C4" s="15"/>
      <c r="D4" s="15"/>
      <c r="E4" s="15"/>
      <c r="F4" s="15"/>
      <c r="G4" s="17" t="str">
        <f>P2&amp;"  "&amp;O2&amp;"  "&amp;Q2</f>
        <v>В.к.  64  кг</v>
      </c>
      <c r="H4" s="17"/>
      <c r="I4" s="15"/>
      <c r="J4" s="16"/>
      <c r="K4" s="15"/>
      <c r="L4" s="15"/>
      <c r="M4" s="16"/>
      <c r="N4" s="6"/>
      <c r="O4" s="6"/>
      <c r="P4" s="6"/>
      <c r="Q4" s="7"/>
      <c r="R4" s="7"/>
      <c r="S4" s="7"/>
      <c r="T4" s="7"/>
      <c r="U4" s="7"/>
      <c r="V4" s="7"/>
      <c r="W4" s="7"/>
      <c r="X4" s="7"/>
      <c r="Y4" s="18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26.25" customHeight="1">
      <c r="A5" s="19" t="s">
        <v>7</v>
      </c>
      <c r="B5" s="19" t="s">
        <v>7</v>
      </c>
      <c r="C5" s="20" t="s">
        <v>8</v>
      </c>
      <c r="D5" s="21" t="s">
        <v>9</v>
      </c>
      <c r="E5" s="22" t="s">
        <v>10</v>
      </c>
      <c r="F5" s="22" t="s">
        <v>10</v>
      </c>
      <c r="G5" s="20" t="s">
        <v>11</v>
      </c>
      <c r="H5" s="20" t="s">
        <v>12</v>
      </c>
      <c r="I5" s="23" t="s">
        <v>13</v>
      </c>
      <c r="J5" s="24"/>
      <c r="K5" s="20" t="s">
        <v>14</v>
      </c>
      <c r="L5" s="20" t="s">
        <v>15</v>
      </c>
      <c r="M5" s="22" t="s">
        <v>16</v>
      </c>
      <c r="N5" s="6"/>
      <c r="O5" s="6"/>
      <c r="P5" s="6"/>
      <c r="Q5" s="25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24.0" customHeight="1">
      <c r="A6" s="26">
        <v>64.0</v>
      </c>
      <c r="B6" s="27">
        <v>64.0</v>
      </c>
      <c r="C6" s="28">
        <v>25.0</v>
      </c>
      <c r="D6" s="29">
        <v>1.0</v>
      </c>
      <c r="E6" s="30" t="s">
        <v>17</v>
      </c>
      <c r="F6" s="15" t="s">
        <v>18</v>
      </c>
      <c r="G6" s="31" t="s">
        <v>19</v>
      </c>
      <c r="H6" s="15" t="s">
        <v>20</v>
      </c>
      <c r="I6" s="15" t="s">
        <v>21</v>
      </c>
      <c r="J6" s="15" t="s">
        <v>22</v>
      </c>
      <c r="K6" s="15" t="s">
        <v>23</v>
      </c>
      <c r="L6" s="15"/>
      <c r="M6" s="15" t="s">
        <v>24</v>
      </c>
      <c r="N6" s="32" t="str">
        <f t="array" ref="N6:N1000">IF(D6:D1000="","",(LEFT(F6:F1000,FIND(" ",F6:F1000)-1)))</f>
        <v>НИКУЛИН</v>
      </c>
      <c r="O6" s="5">
        <v>53.0</v>
      </c>
      <c r="P6" s="2"/>
      <c r="Q6" s="33" t="str">
        <f>N7</f>
        <v>АКОПЯН</v>
      </c>
      <c r="R6" s="33" t="str">
        <f>N8</f>
        <v>ДОНЦОВ</v>
      </c>
      <c r="S6" s="34" t="str">
        <f>N9</f>
        <v>ПАНТЕЛЕЕВ</v>
      </c>
      <c r="T6" s="34" t="str">
        <f>N10</f>
        <v>БОЛОТОВ</v>
      </c>
      <c r="U6" s="34" t="str">
        <f>N11</f>
        <v>ДЕЙНЕКО</v>
      </c>
      <c r="V6" s="34" t="str">
        <f>N12</f>
        <v>ГАЛОЧКИН</v>
      </c>
      <c r="W6" s="34" t="str">
        <f>N13</f>
        <v/>
      </c>
      <c r="X6" s="7"/>
      <c r="Y6" s="35" t="s">
        <v>25</v>
      </c>
      <c r="Z6" s="36" t="str">
        <f t="shared" ref="Z6:AF6" si="1">Q6</f>
        <v>АКОПЯН</v>
      </c>
      <c r="AA6" s="36" t="str">
        <f t="shared" si="1"/>
        <v>ДОНЦОВ</v>
      </c>
      <c r="AB6" s="36" t="str">
        <f t="shared" si="1"/>
        <v>ПАНТЕЛЕЕВ</v>
      </c>
      <c r="AC6" s="36" t="str">
        <f t="shared" si="1"/>
        <v>БОЛОТОВ</v>
      </c>
      <c r="AD6" s="36" t="str">
        <f t="shared" si="1"/>
        <v>ДЕЙНЕКО</v>
      </c>
      <c r="AE6" s="37" t="str">
        <f t="shared" si="1"/>
        <v>ГАЛОЧКИН</v>
      </c>
      <c r="AF6" s="7" t="str">
        <f t="shared" si="1"/>
        <v/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ht="25.5" customHeight="1">
      <c r="A7" s="38">
        <v>64.0</v>
      </c>
      <c r="B7" s="39">
        <v>64.0</v>
      </c>
      <c r="C7" s="40">
        <v>12.0</v>
      </c>
      <c r="D7" s="29">
        <v>2.0</v>
      </c>
      <c r="E7" s="30" t="s">
        <v>26</v>
      </c>
      <c r="F7" s="15" t="s">
        <v>27</v>
      </c>
      <c r="G7" s="31" t="s">
        <v>28</v>
      </c>
      <c r="H7" s="15" t="s">
        <v>29</v>
      </c>
      <c r="I7" s="15" t="s">
        <v>30</v>
      </c>
      <c r="J7" s="15" t="s">
        <v>31</v>
      </c>
      <c r="K7" s="15" t="s">
        <v>32</v>
      </c>
      <c r="L7" s="15"/>
      <c r="M7" s="15" t="s">
        <v>33</v>
      </c>
      <c r="N7" s="32" t="s">
        <v>34</v>
      </c>
      <c r="O7" s="5">
        <v>58.0</v>
      </c>
      <c r="P7" s="6"/>
      <c r="Q7" s="41">
        <f t="shared" ref="Q7:Q41" si="3">SUMIFS($J$7:$J$88,$L$7:$L$88,P7,$K$7:$K$88,Q$6)</f>
        <v>0</v>
      </c>
      <c r="R7" s="41">
        <f t="shared" ref="R7:R50" si="4">SUMIFS($J$7:$J$88,$L$7:$L$88,P7,$K$7:$K$88,R$6)</f>
        <v>0</v>
      </c>
      <c r="S7" s="42">
        <f t="shared" ref="S7:S50" si="5">SUMIFS($J$7:$J$88,$L$7:$L$88,P7,$K$7:$K$88,S$6)</f>
        <v>0</v>
      </c>
      <c r="T7" s="41">
        <f t="shared" ref="T7:T50" si="6">SUMIFS($J$7:$J$88,$L$7:$L$88,P7,$K$7:$K$88,T$6)</f>
        <v>0</v>
      </c>
      <c r="U7" s="41">
        <f t="shared" ref="U7:U50" si="7">SUMIFS($J$7:$J$88,$L$7:$L$88,P7,$K$7:$K$88,U$6)</f>
        <v>0</v>
      </c>
      <c r="V7" s="41">
        <f t="shared" ref="V7:V50" si="8">SUMIFS($J$7:$J$88,$L$7:$L$88,P7,$K$7:$K$88,V$6)</f>
        <v>0</v>
      </c>
      <c r="W7" s="41">
        <f t="shared" ref="W7:W50" si="9">SUMIFS($J$7:$J$88,$L$7:$L$88,P7,$K$7:$K$88,W$6)</f>
        <v>0</v>
      </c>
      <c r="X7" s="43"/>
      <c r="Y7" s="34" t="str">
        <f t="shared" ref="Y7:Y50" si="10">P7</f>
        <v/>
      </c>
      <c r="Z7" s="44" t="str">
        <f t="shared" ref="Z7:AF7" si="2">IF(Q7=0," ",Q7)</f>
        <v> </v>
      </c>
      <c r="AA7" s="44" t="str">
        <f t="shared" si="2"/>
        <v> </v>
      </c>
      <c r="AB7" s="44" t="str">
        <f t="shared" si="2"/>
        <v> </v>
      </c>
      <c r="AC7" s="44" t="str">
        <f t="shared" si="2"/>
        <v> </v>
      </c>
      <c r="AD7" s="44" t="str">
        <f t="shared" si="2"/>
        <v> </v>
      </c>
      <c r="AE7" s="34" t="str">
        <f t="shared" si="2"/>
        <v> </v>
      </c>
      <c r="AF7" s="34" t="str">
        <f t="shared" si="2"/>
        <v> </v>
      </c>
      <c r="AG7" s="7"/>
      <c r="AH7" s="45">
        <f>SUM(Z7:AF70)</f>
        <v>0</v>
      </c>
      <c r="AI7" s="46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ht="25.5" customHeight="1">
      <c r="A8" s="31">
        <v>64.0</v>
      </c>
      <c r="B8" s="47">
        <v>64.0</v>
      </c>
      <c r="C8" s="40">
        <v>12.0</v>
      </c>
      <c r="D8" s="29">
        <v>3.0</v>
      </c>
      <c r="E8" s="15" t="s">
        <v>35</v>
      </c>
      <c r="F8" s="15" t="s">
        <v>36</v>
      </c>
      <c r="G8" s="31" t="s">
        <v>37</v>
      </c>
      <c r="H8" s="15" t="s">
        <v>20</v>
      </c>
      <c r="I8" s="15" t="s">
        <v>38</v>
      </c>
      <c r="J8" s="15" t="s">
        <v>39</v>
      </c>
      <c r="K8" s="48" t="s">
        <v>40</v>
      </c>
      <c r="L8" s="15"/>
      <c r="M8" s="49" t="s">
        <v>41</v>
      </c>
      <c r="N8" s="32" t="s">
        <v>42</v>
      </c>
      <c r="O8" s="5">
        <v>64.0</v>
      </c>
      <c r="P8" s="6"/>
      <c r="Q8" s="41">
        <f t="shared" si="3"/>
        <v>0</v>
      </c>
      <c r="R8" s="41">
        <f t="shared" si="4"/>
        <v>0</v>
      </c>
      <c r="S8" s="42">
        <f t="shared" si="5"/>
        <v>0</v>
      </c>
      <c r="T8" s="41">
        <f t="shared" si="6"/>
        <v>0</v>
      </c>
      <c r="U8" s="41">
        <f t="shared" si="7"/>
        <v>0</v>
      </c>
      <c r="V8" s="41">
        <f t="shared" si="8"/>
        <v>0</v>
      </c>
      <c r="W8" s="41">
        <f t="shared" si="9"/>
        <v>0</v>
      </c>
      <c r="X8" s="43"/>
      <c r="Y8" s="34" t="str">
        <f t="shared" si="10"/>
        <v/>
      </c>
      <c r="Z8" s="34" t="str">
        <f t="shared" ref="Z8:AC8" si="11">IF($Y$8=$Y$7," ",IF(Q8=0," ",Q8))</f>
        <v> </v>
      </c>
      <c r="AA8" s="34" t="str">
        <f t="shared" si="11"/>
        <v> </v>
      </c>
      <c r="AB8" s="34" t="str">
        <f t="shared" si="11"/>
        <v> </v>
      </c>
      <c r="AC8" s="34" t="str">
        <f t="shared" si="11"/>
        <v> </v>
      </c>
      <c r="AD8" s="34" t="str">
        <f t="shared" ref="AD8:AF8" si="12">IF(U8=0," ",U8)</f>
        <v> </v>
      </c>
      <c r="AE8" s="34" t="str">
        <f t="shared" si="12"/>
        <v> </v>
      </c>
      <c r="AF8" s="34" t="str">
        <f t="shared" si="12"/>
        <v> </v>
      </c>
      <c r="AG8" s="7"/>
      <c r="AH8" s="50"/>
      <c r="AI8" s="51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ht="25.5" customHeight="1">
      <c r="A9" s="31">
        <v>64.0</v>
      </c>
      <c r="B9" s="47">
        <v>64.0</v>
      </c>
      <c r="C9" s="40">
        <v>9.0</v>
      </c>
      <c r="D9" s="29">
        <v>4.0</v>
      </c>
      <c r="E9" s="30" t="s">
        <v>43</v>
      </c>
      <c r="F9" s="15" t="s">
        <v>44</v>
      </c>
      <c r="G9" s="31" t="s">
        <v>45</v>
      </c>
      <c r="H9" s="29" t="s">
        <v>46</v>
      </c>
      <c r="I9" s="15" t="s">
        <v>47</v>
      </c>
      <c r="J9" s="15" t="s">
        <v>48</v>
      </c>
      <c r="K9" s="15" t="s">
        <v>49</v>
      </c>
      <c r="L9" s="15"/>
      <c r="M9" s="15" t="s">
        <v>50</v>
      </c>
      <c r="N9" s="32" t="s">
        <v>51</v>
      </c>
      <c r="O9" s="5">
        <v>71.0</v>
      </c>
      <c r="P9" s="6"/>
      <c r="Q9" s="41">
        <f t="shared" si="3"/>
        <v>0</v>
      </c>
      <c r="R9" s="41">
        <f t="shared" si="4"/>
        <v>0</v>
      </c>
      <c r="S9" s="42">
        <f t="shared" si="5"/>
        <v>0</v>
      </c>
      <c r="T9" s="41">
        <f t="shared" si="6"/>
        <v>0</v>
      </c>
      <c r="U9" s="41">
        <f t="shared" si="7"/>
        <v>0</v>
      </c>
      <c r="V9" s="41">
        <f t="shared" si="8"/>
        <v>0</v>
      </c>
      <c r="W9" s="41">
        <f t="shared" si="9"/>
        <v>0</v>
      </c>
      <c r="X9" s="43"/>
      <c r="Y9" s="34" t="str">
        <f t="shared" si="10"/>
        <v/>
      </c>
      <c r="Z9" s="34" t="str">
        <f t="shared" ref="Z9:AC9" si="13">IF(OR($Y9=$Y7,$Y9=$Y8)," ",IF(Q9=0," ",Q9))</f>
        <v> </v>
      </c>
      <c r="AA9" s="34" t="str">
        <f t="shared" si="13"/>
        <v> </v>
      </c>
      <c r="AB9" s="34" t="str">
        <f t="shared" si="13"/>
        <v> </v>
      </c>
      <c r="AC9" s="34" t="str">
        <f t="shared" si="13"/>
        <v> </v>
      </c>
      <c r="AD9" s="34" t="str">
        <f t="shared" ref="AD9:AF9" si="14">IF(U9=0," ",U9)</f>
        <v> </v>
      </c>
      <c r="AE9" s="34" t="str">
        <f t="shared" si="14"/>
        <v> </v>
      </c>
      <c r="AF9" s="34" t="str">
        <f t="shared" si="14"/>
        <v> 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ht="25.5" customHeight="1">
      <c r="A10" s="38">
        <v>64.0</v>
      </c>
      <c r="B10" s="47">
        <v>64.0</v>
      </c>
      <c r="C10" s="40">
        <v>22.0</v>
      </c>
      <c r="D10" s="29">
        <v>5.0</v>
      </c>
      <c r="E10" s="30" t="s">
        <v>52</v>
      </c>
      <c r="F10" s="15" t="s">
        <v>53</v>
      </c>
      <c r="G10" s="31" t="s">
        <v>54</v>
      </c>
      <c r="H10" s="15" t="s">
        <v>29</v>
      </c>
      <c r="I10" s="15" t="s">
        <v>55</v>
      </c>
      <c r="J10" s="15" t="s">
        <v>56</v>
      </c>
      <c r="K10" s="15" t="s">
        <v>57</v>
      </c>
      <c r="L10" s="15"/>
      <c r="M10" s="15" t="s">
        <v>58</v>
      </c>
      <c r="N10" s="32" t="s">
        <v>59</v>
      </c>
      <c r="O10" s="5">
        <v>79.0</v>
      </c>
      <c r="P10" s="6"/>
      <c r="Q10" s="41">
        <f t="shared" si="3"/>
        <v>0</v>
      </c>
      <c r="R10" s="41">
        <f t="shared" si="4"/>
        <v>0</v>
      </c>
      <c r="S10" s="42">
        <f t="shared" si="5"/>
        <v>0</v>
      </c>
      <c r="T10" s="41">
        <f t="shared" si="6"/>
        <v>0</v>
      </c>
      <c r="U10" s="41">
        <f t="shared" si="7"/>
        <v>0</v>
      </c>
      <c r="V10" s="41">
        <f t="shared" si="8"/>
        <v>0</v>
      </c>
      <c r="W10" s="41">
        <f t="shared" si="9"/>
        <v>0</v>
      </c>
      <c r="X10" s="7"/>
      <c r="Y10" s="34" t="str">
        <f t="shared" si="10"/>
        <v/>
      </c>
      <c r="Z10" s="34" t="str">
        <f t="shared" ref="Z10:AC10" si="15">IF(OR($Y10=$Y8,$Y10=$Y9,$Y10=$Y7)," ",IF(Q10=0," ",Q10))</f>
        <v> </v>
      </c>
      <c r="AA10" s="34" t="str">
        <f t="shared" si="15"/>
        <v> </v>
      </c>
      <c r="AB10" s="34" t="str">
        <f t="shared" si="15"/>
        <v> </v>
      </c>
      <c r="AC10" s="34" t="str">
        <f t="shared" si="15"/>
        <v> </v>
      </c>
      <c r="AD10" s="34" t="str">
        <f t="shared" ref="AD10:AF10" si="16">IF(U10=0," ",U10)</f>
        <v> </v>
      </c>
      <c r="AE10" s="34" t="str">
        <f t="shared" si="16"/>
        <v> </v>
      </c>
      <c r="AF10" s="34" t="str">
        <f t="shared" si="16"/>
        <v> 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ht="25.5" customHeight="1">
      <c r="A11" s="31">
        <v>64.0</v>
      </c>
      <c r="B11" s="47">
        <v>64.0</v>
      </c>
      <c r="C11" s="40">
        <v>4.0</v>
      </c>
      <c r="D11" s="29">
        <v>6.0</v>
      </c>
      <c r="E11" s="30" t="s">
        <v>60</v>
      </c>
      <c r="F11" s="15" t="s">
        <v>61</v>
      </c>
      <c r="G11" s="31" t="s">
        <v>62</v>
      </c>
      <c r="H11" s="15" t="s">
        <v>29</v>
      </c>
      <c r="I11" s="15" t="s">
        <v>38</v>
      </c>
      <c r="J11" s="15" t="s">
        <v>63</v>
      </c>
      <c r="K11" s="15" t="s">
        <v>40</v>
      </c>
      <c r="L11" s="15"/>
      <c r="M11" s="15" t="s">
        <v>64</v>
      </c>
      <c r="N11" s="32" t="s">
        <v>65</v>
      </c>
      <c r="O11" s="5">
        <v>88.0</v>
      </c>
      <c r="P11" s="6"/>
      <c r="Q11" s="41">
        <f t="shared" si="3"/>
        <v>0</v>
      </c>
      <c r="R11" s="41">
        <f t="shared" si="4"/>
        <v>0</v>
      </c>
      <c r="S11" s="42">
        <f t="shared" si="5"/>
        <v>0</v>
      </c>
      <c r="T11" s="41">
        <f t="shared" si="6"/>
        <v>0</v>
      </c>
      <c r="U11" s="41">
        <f t="shared" si="7"/>
        <v>0</v>
      </c>
      <c r="V11" s="41">
        <f t="shared" si="8"/>
        <v>0</v>
      </c>
      <c r="W11" s="41">
        <f t="shared" si="9"/>
        <v>0</v>
      </c>
      <c r="X11" s="43"/>
      <c r="Y11" s="34" t="str">
        <f t="shared" si="10"/>
        <v/>
      </c>
      <c r="Z11" s="34" t="str">
        <f t="shared" ref="Z11:AC11" si="17">IF(OR($Y11=$Y9,$Y11=$Y10,$Y11=$Y8,$Y11=$Y7)," ",IF(Q11=0," ",Q11))</f>
        <v> </v>
      </c>
      <c r="AA11" s="34" t="str">
        <f t="shared" si="17"/>
        <v> </v>
      </c>
      <c r="AB11" s="34" t="str">
        <f t="shared" si="17"/>
        <v> </v>
      </c>
      <c r="AC11" s="34" t="str">
        <f t="shared" si="17"/>
        <v> </v>
      </c>
      <c r="AD11" s="34" t="str">
        <f t="shared" ref="AD11:AF11" si="18">IF(U11=0," ",U11)</f>
        <v> </v>
      </c>
      <c r="AE11" s="34" t="str">
        <f t="shared" si="18"/>
        <v> </v>
      </c>
      <c r="AF11" s="34" t="str">
        <f t="shared" si="18"/>
        <v> 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ht="25.5" customHeight="1">
      <c r="A12" s="31">
        <v>64.0</v>
      </c>
      <c r="B12" s="15">
        <v>64.0</v>
      </c>
      <c r="C12" s="40">
        <v>4.0</v>
      </c>
      <c r="D12" s="29">
        <v>7.0</v>
      </c>
      <c r="E12" s="30" t="s">
        <v>66</v>
      </c>
      <c r="F12" s="15" t="s">
        <v>67</v>
      </c>
      <c r="G12" s="31" t="s">
        <v>68</v>
      </c>
      <c r="H12" s="15" t="s">
        <v>20</v>
      </c>
      <c r="I12" s="15" t="s">
        <v>30</v>
      </c>
      <c r="J12" s="15" t="s">
        <v>69</v>
      </c>
      <c r="K12" s="15" t="s">
        <v>32</v>
      </c>
      <c r="L12" s="15"/>
      <c r="M12" s="15" t="s">
        <v>70</v>
      </c>
      <c r="N12" s="32" t="s">
        <v>71</v>
      </c>
      <c r="O12" s="5">
        <v>98.0</v>
      </c>
      <c r="P12" s="6"/>
      <c r="Q12" s="41">
        <f t="shared" si="3"/>
        <v>0</v>
      </c>
      <c r="R12" s="41">
        <f t="shared" si="4"/>
        <v>0</v>
      </c>
      <c r="S12" s="42">
        <f t="shared" si="5"/>
        <v>0</v>
      </c>
      <c r="T12" s="41">
        <f t="shared" si="6"/>
        <v>0</v>
      </c>
      <c r="U12" s="41">
        <f t="shared" si="7"/>
        <v>0</v>
      </c>
      <c r="V12" s="41">
        <f t="shared" si="8"/>
        <v>0</v>
      </c>
      <c r="W12" s="41">
        <f t="shared" si="9"/>
        <v>0</v>
      </c>
      <c r="X12" s="7"/>
      <c r="Y12" s="34" t="str">
        <f t="shared" si="10"/>
        <v/>
      </c>
      <c r="Z12" s="34" t="str">
        <f t="shared" ref="Z12:AC12" si="19">IF(OR($Y12=$Y10,$Y12=$Y11,$Y12=$Y9,$Y12=$Y8,$Y12=$Y7)," ",IF(Q12=0," ",Q12))</f>
        <v> </v>
      </c>
      <c r="AA12" s="34" t="str">
        <f t="shared" si="19"/>
        <v> </v>
      </c>
      <c r="AB12" s="34" t="str">
        <f t="shared" si="19"/>
        <v> </v>
      </c>
      <c r="AC12" s="34" t="str">
        <f t="shared" si="19"/>
        <v> </v>
      </c>
      <c r="AD12" s="34" t="str">
        <f t="shared" ref="AD12:AF12" si="20">IF(U12=0," ",U12)</f>
        <v> </v>
      </c>
      <c r="AE12" s="34" t="str">
        <f t="shared" si="20"/>
        <v> </v>
      </c>
      <c r="AF12" s="34" t="str">
        <f t="shared" si="20"/>
        <v> 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ht="25.5" customHeight="1">
      <c r="A13" s="31">
        <v>64.0</v>
      </c>
      <c r="B13" s="47">
        <v>64.0</v>
      </c>
      <c r="C13" s="40">
        <v>4.0</v>
      </c>
      <c r="D13" s="29"/>
      <c r="E13" s="30" t="s">
        <v>72</v>
      </c>
      <c r="F13" s="15" t="s">
        <v>73</v>
      </c>
      <c r="G13" s="31" t="s">
        <v>74</v>
      </c>
      <c r="H13" s="15" t="s">
        <v>29</v>
      </c>
      <c r="I13" s="15" t="s">
        <v>75</v>
      </c>
      <c r="J13" s="15" t="s">
        <v>76</v>
      </c>
      <c r="K13" s="15" t="s">
        <v>77</v>
      </c>
      <c r="L13" s="15"/>
      <c r="M13" s="49" t="s">
        <v>78</v>
      </c>
      <c r="N13" s="32" t="s">
        <v>79</v>
      </c>
      <c r="O13" s="5" t="s">
        <v>80</v>
      </c>
      <c r="P13" s="6"/>
      <c r="Q13" s="41">
        <f t="shared" si="3"/>
        <v>0</v>
      </c>
      <c r="R13" s="41">
        <f t="shared" si="4"/>
        <v>0</v>
      </c>
      <c r="S13" s="42">
        <f t="shared" si="5"/>
        <v>0</v>
      </c>
      <c r="T13" s="41">
        <f t="shared" si="6"/>
        <v>0</v>
      </c>
      <c r="U13" s="41">
        <f t="shared" si="7"/>
        <v>0</v>
      </c>
      <c r="V13" s="41">
        <f t="shared" si="8"/>
        <v>0</v>
      </c>
      <c r="W13" s="41">
        <f t="shared" si="9"/>
        <v>0</v>
      </c>
      <c r="X13" s="43"/>
      <c r="Y13" s="34" t="str">
        <f t="shared" si="10"/>
        <v/>
      </c>
      <c r="Z13" s="34" t="str">
        <f t="shared" ref="Z13:AC13" si="21">IF(OR($Y13=$Y11,$Y13=$Y12,$Y13=$Y10,$Y13=$Y9,$Y13=$Y8,$Y13=$Y7)," ",IF(Q13=0," ",Q13))</f>
        <v> </v>
      </c>
      <c r="AA13" s="34" t="str">
        <f t="shared" si="21"/>
        <v> </v>
      </c>
      <c r="AB13" s="34" t="str">
        <f t="shared" si="21"/>
        <v> </v>
      </c>
      <c r="AC13" s="34" t="str">
        <f t="shared" si="21"/>
        <v> </v>
      </c>
      <c r="AD13" s="34" t="str">
        <f t="shared" ref="AD13:AF13" si="22">IF(U13=0," ",U13)</f>
        <v> </v>
      </c>
      <c r="AE13" s="34" t="str">
        <f t="shared" si="22"/>
        <v> </v>
      </c>
      <c r="AF13" s="34" t="str">
        <f t="shared" si="22"/>
        <v> 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ht="25.5" customHeight="1">
      <c r="A14" s="31">
        <v>64.0</v>
      </c>
      <c r="B14" s="47">
        <v>64.0</v>
      </c>
      <c r="C14" s="40">
        <v>37.0</v>
      </c>
      <c r="D14" s="29">
        <v>9.0</v>
      </c>
      <c r="E14" s="30" t="s">
        <v>81</v>
      </c>
      <c r="F14" s="15" t="s">
        <v>82</v>
      </c>
      <c r="G14" s="31" t="s">
        <v>83</v>
      </c>
      <c r="H14" s="15" t="s">
        <v>29</v>
      </c>
      <c r="I14" s="15" t="s">
        <v>38</v>
      </c>
      <c r="J14" s="15" t="s">
        <v>84</v>
      </c>
      <c r="K14" s="15" t="s">
        <v>40</v>
      </c>
      <c r="L14" s="15"/>
      <c r="M14" s="49" t="s">
        <v>85</v>
      </c>
      <c r="N14" s="32" t="s">
        <v>86</v>
      </c>
      <c r="O14" s="5">
        <v>65.0</v>
      </c>
      <c r="P14" s="6"/>
      <c r="Q14" s="41">
        <f t="shared" si="3"/>
        <v>0</v>
      </c>
      <c r="R14" s="41">
        <f t="shared" si="4"/>
        <v>0</v>
      </c>
      <c r="S14" s="42">
        <f t="shared" si="5"/>
        <v>0</v>
      </c>
      <c r="T14" s="41">
        <f t="shared" si="6"/>
        <v>0</v>
      </c>
      <c r="U14" s="41">
        <f t="shared" si="7"/>
        <v>0</v>
      </c>
      <c r="V14" s="41">
        <f t="shared" si="8"/>
        <v>0</v>
      </c>
      <c r="W14" s="41">
        <f t="shared" si="9"/>
        <v>0</v>
      </c>
      <c r="X14" s="43"/>
      <c r="Y14" s="34" t="str">
        <f t="shared" si="10"/>
        <v/>
      </c>
      <c r="Z14" s="34" t="str">
        <f t="shared" ref="Z14:AC14" si="23">IF(OR($Y14=$Y12,$Y14=$Y13,$Y14=$Y11,$Y14=$Y10,$Y14=$Y9,$Y14=$Y7)," ",IF(Q14=0," ",Q14))</f>
        <v> </v>
      </c>
      <c r="AA14" s="34" t="str">
        <f t="shared" si="23"/>
        <v> </v>
      </c>
      <c r="AB14" s="34" t="str">
        <f t="shared" si="23"/>
        <v> </v>
      </c>
      <c r="AC14" s="34" t="str">
        <f t="shared" si="23"/>
        <v> </v>
      </c>
      <c r="AD14" s="34" t="str">
        <f t="shared" ref="AD14:AF14" si="24">IF(U14=0," ",U14)</f>
        <v> </v>
      </c>
      <c r="AE14" s="34" t="str">
        <f t="shared" si="24"/>
        <v> </v>
      </c>
      <c r="AF14" s="34" t="str">
        <f t="shared" si="24"/>
        <v> 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ht="25.5" customHeight="1">
      <c r="A15" s="38">
        <v>64.0</v>
      </c>
      <c r="B15" s="39">
        <v>64.0</v>
      </c>
      <c r="C15" s="40"/>
      <c r="D15" s="29">
        <v>10.0</v>
      </c>
      <c r="E15" s="30" t="s">
        <v>87</v>
      </c>
      <c r="F15" s="15" t="s">
        <v>88</v>
      </c>
      <c r="G15" s="31" t="s">
        <v>89</v>
      </c>
      <c r="H15" s="15" t="s">
        <v>90</v>
      </c>
      <c r="I15" s="15" t="s">
        <v>30</v>
      </c>
      <c r="J15" s="15" t="s">
        <v>91</v>
      </c>
      <c r="K15" s="15" t="s">
        <v>92</v>
      </c>
      <c r="L15" s="15"/>
      <c r="M15" s="49" t="s">
        <v>93</v>
      </c>
      <c r="N15" s="52" t="s">
        <v>94</v>
      </c>
      <c r="O15" s="5">
        <v>71.0</v>
      </c>
      <c r="P15" s="6"/>
      <c r="Q15" s="41">
        <f t="shared" si="3"/>
        <v>0</v>
      </c>
      <c r="R15" s="41">
        <f t="shared" si="4"/>
        <v>0</v>
      </c>
      <c r="S15" s="42">
        <f t="shared" si="5"/>
        <v>0</v>
      </c>
      <c r="T15" s="41">
        <f t="shared" si="6"/>
        <v>0</v>
      </c>
      <c r="U15" s="41">
        <f t="shared" si="7"/>
        <v>0</v>
      </c>
      <c r="V15" s="41">
        <f t="shared" si="8"/>
        <v>0</v>
      </c>
      <c r="W15" s="41">
        <f t="shared" si="9"/>
        <v>0</v>
      </c>
      <c r="X15" s="53"/>
      <c r="Y15" s="34" t="str">
        <f t="shared" si="10"/>
        <v/>
      </c>
      <c r="Z15" s="34" t="str">
        <f t="shared" ref="Z15:AC15" si="25">IF(OR($Y15=$Y13,$Y15=$Y14,$Y15=$Y12,$Y15=$Y11,$Y15=$Y10,$Y15=$Y8,$Y15=$Y7)," ",IF(Q15=0," ",Q15))</f>
        <v> </v>
      </c>
      <c r="AA15" s="34" t="str">
        <f t="shared" si="25"/>
        <v> </v>
      </c>
      <c r="AB15" s="34" t="str">
        <f t="shared" si="25"/>
        <v> </v>
      </c>
      <c r="AC15" s="34" t="str">
        <f t="shared" si="25"/>
        <v> </v>
      </c>
      <c r="AD15" s="34" t="str">
        <f t="shared" ref="AD15:AF15" si="26">IF(U15=0," ",U15)</f>
        <v> </v>
      </c>
      <c r="AE15" s="34" t="str">
        <f t="shared" si="26"/>
        <v> </v>
      </c>
      <c r="AF15" s="34" t="str">
        <f t="shared" si="26"/>
        <v> 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ht="25.5" customHeight="1">
      <c r="A16" s="31">
        <v>64.0</v>
      </c>
      <c r="B16" s="47">
        <v>64.0</v>
      </c>
      <c r="C16" s="40">
        <v>19.0</v>
      </c>
      <c r="D16" s="29">
        <v>11.0</v>
      </c>
      <c r="E16" s="30" t="s">
        <v>95</v>
      </c>
      <c r="F16" s="15" t="s">
        <v>96</v>
      </c>
      <c r="G16" s="31" t="s">
        <v>97</v>
      </c>
      <c r="H16" s="15" t="s">
        <v>29</v>
      </c>
      <c r="I16" s="15" t="s">
        <v>55</v>
      </c>
      <c r="J16" s="15" t="s">
        <v>98</v>
      </c>
      <c r="K16" s="15" t="s">
        <v>57</v>
      </c>
      <c r="L16" s="15"/>
      <c r="M16" s="15" t="s">
        <v>99</v>
      </c>
      <c r="N16" s="54" t="s">
        <v>100</v>
      </c>
      <c r="O16" s="6"/>
      <c r="P16" s="6"/>
      <c r="Q16" s="41">
        <f t="shared" si="3"/>
        <v>0</v>
      </c>
      <c r="R16" s="41">
        <f t="shared" si="4"/>
        <v>0</v>
      </c>
      <c r="S16" s="42">
        <f t="shared" si="5"/>
        <v>0</v>
      </c>
      <c r="T16" s="41">
        <f t="shared" si="6"/>
        <v>0</v>
      </c>
      <c r="U16" s="41">
        <f t="shared" si="7"/>
        <v>0</v>
      </c>
      <c r="V16" s="41">
        <f t="shared" si="8"/>
        <v>0</v>
      </c>
      <c r="W16" s="41">
        <f t="shared" si="9"/>
        <v>0</v>
      </c>
      <c r="X16" s="7"/>
      <c r="Y16" s="34" t="str">
        <f t="shared" si="10"/>
        <v/>
      </c>
      <c r="Z16" s="34" t="str">
        <f t="shared" ref="Z16:AC16" si="27">IF(OR($Y16=$Y14,$Y16=$Y15,$Y16=$Y13,$Y16=$Y12,$Y16=$Y11,$Y16=$Y9,$Y16=$Y8,$Y16=$Y7)," ",IF(Q16=0," ",Q16))</f>
        <v> </v>
      </c>
      <c r="AA16" s="34" t="str">
        <f t="shared" si="27"/>
        <v> </v>
      </c>
      <c r="AB16" s="34" t="str">
        <f t="shared" si="27"/>
        <v> </v>
      </c>
      <c r="AC16" s="34" t="str">
        <f t="shared" si="27"/>
        <v> </v>
      </c>
      <c r="AD16" s="34" t="str">
        <f t="shared" ref="AD16:AF16" si="28">IF(U16=0," ",U16)</f>
        <v> </v>
      </c>
      <c r="AE16" s="34" t="str">
        <f t="shared" si="28"/>
        <v> </v>
      </c>
      <c r="AF16" s="34" t="str">
        <f t="shared" si="28"/>
        <v> 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ht="25.5" customHeight="1">
      <c r="A17" s="31">
        <v>64.0</v>
      </c>
      <c r="B17" s="47">
        <v>64.0</v>
      </c>
      <c r="C17" s="40">
        <v>19.0</v>
      </c>
      <c r="D17" s="29">
        <v>12.0</v>
      </c>
      <c r="E17" s="29" t="s">
        <v>101</v>
      </c>
      <c r="F17" s="29" t="s">
        <v>102</v>
      </c>
      <c r="G17" s="55" t="s">
        <v>103</v>
      </c>
      <c r="H17" s="29" t="s">
        <v>29</v>
      </c>
      <c r="I17" s="29" t="s">
        <v>104</v>
      </c>
      <c r="J17" s="29" t="s">
        <v>105</v>
      </c>
      <c r="K17" s="29" t="s">
        <v>106</v>
      </c>
      <c r="L17" s="15"/>
      <c r="M17" s="29" t="s">
        <v>107</v>
      </c>
      <c r="N17" s="54" t="s">
        <v>108</v>
      </c>
      <c r="O17" s="6"/>
      <c r="P17" s="6"/>
      <c r="Q17" s="41">
        <f t="shared" si="3"/>
        <v>0</v>
      </c>
      <c r="R17" s="41">
        <f t="shared" si="4"/>
        <v>0</v>
      </c>
      <c r="S17" s="42">
        <f t="shared" si="5"/>
        <v>0</v>
      </c>
      <c r="T17" s="41">
        <f t="shared" si="6"/>
        <v>0</v>
      </c>
      <c r="U17" s="41">
        <f t="shared" si="7"/>
        <v>0</v>
      </c>
      <c r="V17" s="41">
        <f t="shared" si="8"/>
        <v>0</v>
      </c>
      <c r="W17" s="41">
        <f t="shared" si="9"/>
        <v>0</v>
      </c>
      <c r="X17" s="7"/>
      <c r="Y17" s="34" t="str">
        <f t="shared" si="10"/>
        <v/>
      </c>
      <c r="Z17" s="34" t="str">
        <f t="shared" ref="Z17:AC17" si="29">IF(OR($Y17=$Y15,$Y17=$Y16,$Y17=$Y14,$Y17=$Y13,$Y17=$Y12,$Y17=$Y10,$Y17=$Y9,$Y17=$Y8,$Y17=$Y7)," ",IF(Q17=0," ",Q17))</f>
        <v> </v>
      </c>
      <c r="AA17" s="34" t="str">
        <f t="shared" si="29"/>
        <v> </v>
      </c>
      <c r="AB17" s="34" t="str">
        <f t="shared" si="29"/>
        <v> </v>
      </c>
      <c r="AC17" s="34" t="str">
        <f t="shared" si="29"/>
        <v> </v>
      </c>
      <c r="AD17" s="34" t="str">
        <f t="shared" ref="AD17:AF17" si="30">IF(U17=0," ",U17)</f>
        <v> </v>
      </c>
      <c r="AE17" s="34" t="str">
        <f t="shared" si="30"/>
        <v> </v>
      </c>
      <c r="AF17" s="34" t="str">
        <f t="shared" si="30"/>
        <v> 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ht="25.5" customHeight="1">
      <c r="A18" s="31">
        <v>64.0</v>
      </c>
      <c r="B18" s="47">
        <v>64.0</v>
      </c>
      <c r="C18" s="40">
        <v>19.0</v>
      </c>
      <c r="D18" s="29">
        <v>13.0</v>
      </c>
      <c r="E18" s="29" t="s">
        <v>109</v>
      </c>
      <c r="F18" s="29" t="s">
        <v>110</v>
      </c>
      <c r="G18" s="55" t="s">
        <v>111</v>
      </c>
      <c r="H18" s="29" t="s">
        <v>29</v>
      </c>
      <c r="I18" s="29" t="s">
        <v>104</v>
      </c>
      <c r="J18" s="29" t="s">
        <v>112</v>
      </c>
      <c r="K18" s="29" t="s">
        <v>113</v>
      </c>
      <c r="L18" s="15"/>
      <c r="M18" s="29" t="s">
        <v>114</v>
      </c>
      <c r="N18" s="54" t="s">
        <v>115</v>
      </c>
      <c r="O18" s="6"/>
      <c r="P18" s="6"/>
      <c r="Q18" s="41">
        <f t="shared" si="3"/>
        <v>0</v>
      </c>
      <c r="R18" s="41">
        <f t="shared" si="4"/>
        <v>0</v>
      </c>
      <c r="S18" s="42">
        <f t="shared" si="5"/>
        <v>0</v>
      </c>
      <c r="T18" s="41">
        <f t="shared" si="6"/>
        <v>0</v>
      </c>
      <c r="U18" s="41">
        <f t="shared" si="7"/>
        <v>0</v>
      </c>
      <c r="V18" s="41">
        <f t="shared" si="8"/>
        <v>0</v>
      </c>
      <c r="W18" s="41">
        <f t="shared" si="9"/>
        <v>0</v>
      </c>
      <c r="X18" s="7"/>
      <c r="Y18" s="34" t="str">
        <f t="shared" si="10"/>
        <v/>
      </c>
      <c r="Z18" s="34" t="str">
        <f t="shared" ref="Z18:AC18" si="31">IF(OR($Y18=$Y16,$Y18=$Y17,$Y18=$Y15,$Y18=$Y14,$Y18=$Y13,$Y18=$Y11,$Y18=$Y10,$Y18=$Y9,$Y18=$Y8,$Y18=$Y7)," ",IF(Q18=0," ",Q18))</f>
        <v> </v>
      </c>
      <c r="AA18" s="34" t="str">
        <f t="shared" si="31"/>
        <v> </v>
      </c>
      <c r="AB18" s="34" t="str">
        <f t="shared" si="31"/>
        <v> </v>
      </c>
      <c r="AC18" s="34" t="str">
        <f t="shared" si="31"/>
        <v> </v>
      </c>
      <c r="AD18" s="34" t="str">
        <f t="shared" ref="AD18:AF18" si="32">IF(U18=0," ",U18)</f>
        <v> </v>
      </c>
      <c r="AE18" s="34" t="str">
        <f t="shared" si="32"/>
        <v> </v>
      </c>
      <c r="AF18" s="34" t="str">
        <f t="shared" si="32"/>
        <v> 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ht="25.5" customHeight="1">
      <c r="A19" s="38">
        <v>64.0</v>
      </c>
      <c r="B19" s="47">
        <v>64.0</v>
      </c>
      <c r="C19" s="40">
        <v>19.0</v>
      </c>
      <c r="D19" s="29">
        <v>14.0</v>
      </c>
      <c r="E19" s="30" t="s">
        <v>116</v>
      </c>
      <c r="F19" s="15" t="s">
        <v>117</v>
      </c>
      <c r="G19" s="31" t="s">
        <v>118</v>
      </c>
      <c r="H19" s="15" t="s">
        <v>20</v>
      </c>
      <c r="I19" s="15" t="s">
        <v>47</v>
      </c>
      <c r="J19" s="15" t="s">
        <v>119</v>
      </c>
      <c r="K19" s="15" t="s">
        <v>49</v>
      </c>
      <c r="L19" s="15"/>
      <c r="M19" s="49" t="s">
        <v>120</v>
      </c>
      <c r="N19" s="54" t="s">
        <v>121</v>
      </c>
      <c r="O19" s="6"/>
      <c r="P19" s="6"/>
      <c r="Q19" s="41">
        <f t="shared" si="3"/>
        <v>0</v>
      </c>
      <c r="R19" s="41">
        <f t="shared" si="4"/>
        <v>0</v>
      </c>
      <c r="S19" s="42">
        <f t="shared" si="5"/>
        <v>0</v>
      </c>
      <c r="T19" s="41">
        <f t="shared" si="6"/>
        <v>0</v>
      </c>
      <c r="U19" s="41">
        <f t="shared" si="7"/>
        <v>0</v>
      </c>
      <c r="V19" s="41">
        <f t="shared" si="8"/>
        <v>0</v>
      </c>
      <c r="W19" s="41">
        <f t="shared" si="9"/>
        <v>0</v>
      </c>
      <c r="X19" s="7"/>
      <c r="Y19" s="34" t="str">
        <f t="shared" si="10"/>
        <v/>
      </c>
      <c r="Z19" s="34" t="str">
        <f t="shared" ref="Z19:AF19" si="33">IF(Q19=0," ",Q19)</f>
        <v> </v>
      </c>
      <c r="AA19" s="34" t="str">
        <f t="shared" si="33"/>
        <v> </v>
      </c>
      <c r="AB19" s="34" t="str">
        <f t="shared" si="33"/>
        <v> </v>
      </c>
      <c r="AC19" s="34" t="str">
        <f t="shared" si="33"/>
        <v> </v>
      </c>
      <c r="AD19" s="34" t="str">
        <f t="shared" si="33"/>
        <v> </v>
      </c>
      <c r="AE19" s="34" t="str">
        <f t="shared" si="33"/>
        <v> </v>
      </c>
      <c r="AF19" s="34" t="str">
        <f t="shared" si="33"/>
        <v> 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ht="25.5" customHeight="1">
      <c r="A20" s="31">
        <v>64.0</v>
      </c>
      <c r="B20" s="47">
        <v>64.0</v>
      </c>
      <c r="C20" s="40">
        <v>19.0</v>
      </c>
      <c r="D20" s="29">
        <v>15.0</v>
      </c>
      <c r="E20" s="30" t="s">
        <v>122</v>
      </c>
      <c r="F20" s="15" t="s">
        <v>123</v>
      </c>
      <c r="G20" s="31" t="s">
        <v>124</v>
      </c>
      <c r="H20" s="15" t="s">
        <v>20</v>
      </c>
      <c r="I20" s="15" t="s">
        <v>21</v>
      </c>
      <c r="J20" s="15" t="s">
        <v>125</v>
      </c>
      <c r="K20" s="15" t="s">
        <v>126</v>
      </c>
      <c r="L20" s="15"/>
      <c r="M20" s="15" t="s">
        <v>127</v>
      </c>
      <c r="N20" s="54" t="s">
        <v>128</v>
      </c>
      <c r="O20" s="6"/>
      <c r="P20" s="6"/>
      <c r="Q20" s="41">
        <f t="shared" si="3"/>
        <v>0</v>
      </c>
      <c r="R20" s="41">
        <f t="shared" si="4"/>
        <v>0</v>
      </c>
      <c r="S20" s="42">
        <f t="shared" si="5"/>
        <v>0</v>
      </c>
      <c r="T20" s="41">
        <f t="shared" si="6"/>
        <v>0</v>
      </c>
      <c r="U20" s="41">
        <f t="shared" si="7"/>
        <v>0</v>
      </c>
      <c r="V20" s="41">
        <f t="shared" si="8"/>
        <v>0</v>
      </c>
      <c r="W20" s="41">
        <f t="shared" si="9"/>
        <v>0</v>
      </c>
      <c r="X20" s="7"/>
      <c r="Y20" s="34" t="str">
        <f t="shared" si="10"/>
        <v/>
      </c>
      <c r="Z20" s="34" t="str">
        <f t="shared" ref="Z20:AF20" si="34">IF(Q20=0," ",Q20)</f>
        <v> </v>
      </c>
      <c r="AA20" s="34" t="str">
        <f t="shared" si="34"/>
        <v> </v>
      </c>
      <c r="AB20" s="34" t="str">
        <f t="shared" si="34"/>
        <v> </v>
      </c>
      <c r="AC20" s="34" t="str">
        <f t="shared" si="34"/>
        <v> </v>
      </c>
      <c r="AD20" s="34" t="str">
        <f t="shared" si="34"/>
        <v> </v>
      </c>
      <c r="AE20" s="34" t="str">
        <f t="shared" si="34"/>
        <v> </v>
      </c>
      <c r="AF20" s="34" t="str">
        <f t="shared" si="34"/>
        <v> 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ht="25.5" customHeight="1">
      <c r="A21" s="31">
        <v>64.0</v>
      </c>
      <c r="B21" s="47">
        <v>64.0</v>
      </c>
      <c r="C21" s="40">
        <v>19.0</v>
      </c>
      <c r="D21" s="29">
        <v>16.0</v>
      </c>
      <c r="E21" s="30" t="s">
        <v>129</v>
      </c>
      <c r="F21" s="15" t="s">
        <v>130</v>
      </c>
      <c r="G21" s="31" t="s">
        <v>131</v>
      </c>
      <c r="H21" s="15" t="s">
        <v>20</v>
      </c>
      <c r="I21" s="15" t="s">
        <v>55</v>
      </c>
      <c r="J21" s="15" t="s">
        <v>98</v>
      </c>
      <c r="K21" s="15" t="s">
        <v>57</v>
      </c>
      <c r="L21" s="15"/>
      <c r="M21" s="15" t="s">
        <v>132</v>
      </c>
      <c r="N21" s="54" t="s">
        <v>133</v>
      </c>
      <c r="O21" s="6"/>
      <c r="P21" s="6"/>
      <c r="Q21" s="41">
        <f t="shared" si="3"/>
        <v>0</v>
      </c>
      <c r="R21" s="41">
        <f t="shared" si="4"/>
        <v>0</v>
      </c>
      <c r="S21" s="42">
        <f t="shared" si="5"/>
        <v>0</v>
      </c>
      <c r="T21" s="41">
        <f t="shared" si="6"/>
        <v>0</v>
      </c>
      <c r="U21" s="41">
        <f t="shared" si="7"/>
        <v>0</v>
      </c>
      <c r="V21" s="41">
        <f t="shared" si="8"/>
        <v>0</v>
      </c>
      <c r="W21" s="41">
        <f t="shared" si="9"/>
        <v>0</v>
      </c>
      <c r="X21" s="7"/>
      <c r="Y21" s="34" t="str">
        <f t="shared" si="10"/>
        <v/>
      </c>
      <c r="Z21" s="34" t="str">
        <f t="shared" ref="Z21:AF21" si="35">IF(Q21=0," ",Q21)</f>
        <v> </v>
      </c>
      <c r="AA21" s="34" t="str">
        <f t="shared" si="35"/>
        <v> </v>
      </c>
      <c r="AB21" s="34" t="str">
        <f t="shared" si="35"/>
        <v> </v>
      </c>
      <c r="AC21" s="34" t="str">
        <f t="shared" si="35"/>
        <v> </v>
      </c>
      <c r="AD21" s="34" t="str">
        <f t="shared" si="35"/>
        <v> </v>
      </c>
      <c r="AE21" s="34" t="str">
        <f t="shared" si="35"/>
        <v> </v>
      </c>
      <c r="AF21" s="34" t="str">
        <f t="shared" si="35"/>
        <v> 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ht="25.5" customHeight="1">
      <c r="A22" s="38">
        <v>64.0</v>
      </c>
      <c r="B22" s="47">
        <v>64.0</v>
      </c>
      <c r="C22" s="40">
        <v>14.0</v>
      </c>
      <c r="D22" s="29">
        <v>17.0</v>
      </c>
      <c r="E22" s="30" t="s">
        <v>134</v>
      </c>
      <c r="F22" s="15" t="s">
        <v>135</v>
      </c>
      <c r="G22" s="31" t="s">
        <v>136</v>
      </c>
      <c r="H22" s="15" t="s">
        <v>20</v>
      </c>
      <c r="I22" s="15" t="s">
        <v>47</v>
      </c>
      <c r="J22" s="15" t="s">
        <v>137</v>
      </c>
      <c r="K22" s="15" t="s">
        <v>49</v>
      </c>
      <c r="L22" s="15"/>
      <c r="M22" s="15" t="s">
        <v>138</v>
      </c>
      <c r="N22" s="6" t="s">
        <v>139</v>
      </c>
      <c r="O22" s="6"/>
      <c r="P22" s="6"/>
      <c r="Q22" s="41">
        <f t="shared" si="3"/>
        <v>0</v>
      </c>
      <c r="R22" s="41">
        <f t="shared" si="4"/>
        <v>0</v>
      </c>
      <c r="S22" s="42">
        <f t="shared" si="5"/>
        <v>0</v>
      </c>
      <c r="T22" s="41">
        <f t="shared" si="6"/>
        <v>0</v>
      </c>
      <c r="U22" s="41">
        <f t="shared" si="7"/>
        <v>0</v>
      </c>
      <c r="V22" s="41">
        <f t="shared" si="8"/>
        <v>0</v>
      </c>
      <c r="W22" s="41">
        <f t="shared" si="9"/>
        <v>0</v>
      </c>
      <c r="X22" s="7"/>
      <c r="Y22" s="34" t="str">
        <f t="shared" si="10"/>
        <v/>
      </c>
      <c r="Z22" s="34" t="str">
        <f t="shared" ref="Z22:AF22" si="36">IF(Q22=0," ",Q22)</f>
        <v> </v>
      </c>
      <c r="AA22" s="34" t="str">
        <f t="shared" si="36"/>
        <v> </v>
      </c>
      <c r="AB22" s="34" t="str">
        <f t="shared" si="36"/>
        <v> </v>
      </c>
      <c r="AC22" s="34" t="str">
        <f t="shared" si="36"/>
        <v> </v>
      </c>
      <c r="AD22" s="34" t="str">
        <f t="shared" si="36"/>
        <v> </v>
      </c>
      <c r="AE22" s="34" t="str">
        <f t="shared" si="36"/>
        <v> </v>
      </c>
      <c r="AF22" s="34" t="str">
        <f t="shared" si="36"/>
        <v> 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ht="25.5" customHeight="1">
      <c r="A23" s="38">
        <v>64.0</v>
      </c>
      <c r="B23" s="31">
        <v>64.0</v>
      </c>
      <c r="C23" s="31">
        <v>14.0</v>
      </c>
      <c r="D23" s="29">
        <v>18.0</v>
      </c>
      <c r="E23" s="30" t="s">
        <v>140</v>
      </c>
      <c r="F23" s="15" t="s">
        <v>141</v>
      </c>
      <c r="G23" s="31" t="s">
        <v>142</v>
      </c>
      <c r="H23" s="15" t="s">
        <v>29</v>
      </c>
      <c r="I23" s="15" t="s">
        <v>75</v>
      </c>
      <c r="J23" s="15" t="s">
        <v>76</v>
      </c>
      <c r="K23" s="15" t="s">
        <v>77</v>
      </c>
      <c r="L23" s="15"/>
      <c r="M23" s="15" t="s">
        <v>143</v>
      </c>
      <c r="N23" s="6" t="s">
        <v>144</v>
      </c>
      <c r="O23" s="6"/>
      <c r="P23" s="6"/>
      <c r="Q23" s="41">
        <f t="shared" si="3"/>
        <v>0</v>
      </c>
      <c r="R23" s="41">
        <f t="shared" si="4"/>
        <v>0</v>
      </c>
      <c r="S23" s="42">
        <f t="shared" si="5"/>
        <v>0</v>
      </c>
      <c r="T23" s="41">
        <f t="shared" si="6"/>
        <v>0</v>
      </c>
      <c r="U23" s="41">
        <f t="shared" si="7"/>
        <v>0</v>
      </c>
      <c r="V23" s="41">
        <f t="shared" si="8"/>
        <v>0</v>
      </c>
      <c r="W23" s="41">
        <f t="shared" si="9"/>
        <v>0</v>
      </c>
      <c r="X23" s="7"/>
      <c r="Y23" s="34" t="str">
        <f t="shared" si="10"/>
        <v/>
      </c>
      <c r="Z23" s="34" t="str">
        <f t="shared" ref="Z23:AF23" si="37">IF(Q23=0," ",Q23)</f>
        <v> </v>
      </c>
      <c r="AA23" s="34" t="str">
        <f t="shared" si="37"/>
        <v> </v>
      </c>
      <c r="AB23" s="34" t="str">
        <f t="shared" si="37"/>
        <v> </v>
      </c>
      <c r="AC23" s="34" t="str">
        <f t="shared" si="37"/>
        <v> </v>
      </c>
      <c r="AD23" s="34" t="str">
        <f t="shared" si="37"/>
        <v> </v>
      </c>
      <c r="AE23" s="34" t="str">
        <f t="shared" si="37"/>
        <v> </v>
      </c>
      <c r="AF23" s="34" t="str">
        <f t="shared" si="37"/>
        <v> 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ht="25.5" customHeight="1">
      <c r="A24" s="39">
        <v>64.0</v>
      </c>
      <c r="B24" s="27">
        <v>64.0</v>
      </c>
      <c r="C24" s="47">
        <v>14.0</v>
      </c>
      <c r="D24" s="29">
        <v>19.0</v>
      </c>
      <c r="E24" s="30" t="s">
        <v>145</v>
      </c>
      <c r="F24" s="15" t="s">
        <v>146</v>
      </c>
      <c r="G24" s="31" t="s">
        <v>147</v>
      </c>
      <c r="H24" s="15" t="s">
        <v>29</v>
      </c>
      <c r="I24" s="15" t="s">
        <v>75</v>
      </c>
      <c r="J24" s="15" t="s">
        <v>148</v>
      </c>
      <c r="K24" s="15" t="s">
        <v>77</v>
      </c>
      <c r="L24" s="15"/>
      <c r="M24" s="15" t="s">
        <v>149</v>
      </c>
      <c r="N24" s="6" t="s">
        <v>150</v>
      </c>
      <c r="O24" s="6"/>
      <c r="P24" s="6"/>
      <c r="Q24" s="41">
        <f t="shared" si="3"/>
        <v>0</v>
      </c>
      <c r="R24" s="41">
        <f t="shared" si="4"/>
        <v>0</v>
      </c>
      <c r="S24" s="42">
        <f t="shared" si="5"/>
        <v>0</v>
      </c>
      <c r="T24" s="41">
        <f t="shared" si="6"/>
        <v>0</v>
      </c>
      <c r="U24" s="41">
        <f t="shared" si="7"/>
        <v>0</v>
      </c>
      <c r="V24" s="41">
        <f t="shared" si="8"/>
        <v>0</v>
      </c>
      <c r="W24" s="41">
        <f t="shared" si="9"/>
        <v>0</v>
      </c>
      <c r="X24" s="7"/>
      <c r="Y24" s="34" t="str">
        <f t="shared" si="10"/>
        <v/>
      </c>
      <c r="Z24" s="34" t="str">
        <f t="shared" ref="Z24:AF24" si="38">IF(Q24=0," ",Q24)</f>
        <v> </v>
      </c>
      <c r="AA24" s="34" t="str">
        <f t="shared" si="38"/>
        <v> </v>
      </c>
      <c r="AB24" s="34" t="str">
        <f t="shared" si="38"/>
        <v> </v>
      </c>
      <c r="AC24" s="34" t="str">
        <f t="shared" si="38"/>
        <v> </v>
      </c>
      <c r="AD24" s="34" t="str">
        <f t="shared" si="38"/>
        <v> </v>
      </c>
      <c r="AE24" s="34" t="str">
        <f t="shared" si="38"/>
        <v> </v>
      </c>
      <c r="AF24" s="34" t="str">
        <f t="shared" si="38"/>
        <v> 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ht="25.5" customHeight="1">
      <c r="A25" s="31">
        <v>64.0</v>
      </c>
      <c r="B25" s="15">
        <v>64.0</v>
      </c>
      <c r="C25" s="40">
        <v>14.0</v>
      </c>
      <c r="D25" s="29">
        <v>20.0</v>
      </c>
      <c r="E25" s="30" t="s">
        <v>151</v>
      </c>
      <c r="F25" s="15" t="s">
        <v>152</v>
      </c>
      <c r="G25" s="31" t="s">
        <v>153</v>
      </c>
      <c r="H25" s="15" t="s">
        <v>20</v>
      </c>
      <c r="I25" s="15" t="s">
        <v>75</v>
      </c>
      <c r="J25" s="15" t="s">
        <v>76</v>
      </c>
      <c r="K25" s="15" t="s">
        <v>77</v>
      </c>
      <c r="L25" s="15"/>
      <c r="M25" s="15" t="s">
        <v>154</v>
      </c>
      <c r="N25" s="6" t="s">
        <v>155</v>
      </c>
      <c r="O25" s="6"/>
      <c r="P25" s="6"/>
      <c r="Q25" s="41">
        <f t="shared" si="3"/>
        <v>0</v>
      </c>
      <c r="R25" s="41">
        <f t="shared" si="4"/>
        <v>0</v>
      </c>
      <c r="S25" s="42">
        <f t="shared" si="5"/>
        <v>0</v>
      </c>
      <c r="T25" s="41">
        <f t="shared" si="6"/>
        <v>0</v>
      </c>
      <c r="U25" s="41">
        <f t="shared" si="7"/>
        <v>0</v>
      </c>
      <c r="V25" s="41">
        <f t="shared" si="8"/>
        <v>0</v>
      </c>
      <c r="W25" s="41">
        <f t="shared" si="9"/>
        <v>0</v>
      </c>
      <c r="X25" s="7"/>
      <c r="Y25" s="34" t="str">
        <f t="shared" si="10"/>
        <v/>
      </c>
      <c r="Z25" s="34" t="str">
        <f t="shared" ref="Z25:AF25" si="39">IF(Q25=0," ",Q25)</f>
        <v> </v>
      </c>
      <c r="AA25" s="34" t="str">
        <f t="shared" si="39"/>
        <v> </v>
      </c>
      <c r="AB25" s="34" t="str">
        <f t="shared" si="39"/>
        <v> </v>
      </c>
      <c r="AC25" s="34" t="str">
        <f t="shared" si="39"/>
        <v> </v>
      </c>
      <c r="AD25" s="34" t="str">
        <f t="shared" si="39"/>
        <v> </v>
      </c>
      <c r="AE25" s="34" t="str">
        <f t="shared" si="39"/>
        <v> </v>
      </c>
      <c r="AF25" s="34" t="str">
        <f t="shared" si="39"/>
        <v> 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ht="25.5" customHeight="1">
      <c r="A26" s="31">
        <v>64.0</v>
      </c>
      <c r="B26" s="47">
        <v>64.0</v>
      </c>
      <c r="C26" s="40">
        <v>7.0</v>
      </c>
      <c r="D26" s="29">
        <v>21.0</v>
      </c>
      <c r="E26" s="30" t="s">
        <v>156</v>
      </c>
      <c r="F26" s="15" t="s">
        <v>157</v>
      </c>
      <c r="G26" s="31" t="s">
        <v>158</v>
      </c>
      <c r="H26" s="15" t="s">
        <v>29</v>
      </c>
      <c r="I26" s="15" t="s">
        <v>159</v>
      </c>
      <c r="J26" s="15" t="s">
        <v>160</v>
      </c>
      <c r="K26" s="15" t="s">
        <v>161</v>
      </c>
      <c r="L26" s="15"/>
      <c r="M26" s="15" t="s">
        <v>162</v>
      </c>
      <c r="N26" s="6" t="s">
        <v>163</v>
      </c>
      <c r="O26" s="6"/>
      <c r="P26" s="6"/>
      <c r="Q26" s="41">
        <f t="shared" si="3"/>
        <v>0</v>
      </c>
      <c r="R26" s="41">
        <f t="shared" si="4"/>
        <v>0</v>
      </c>
      <c r="S26" s="42">
        <f t="shared" si="5"/>
        <v>0</v>
      </c>
      <c r="T26" s="41">
        <f t="shared" si="6"/>
        <v>0</v>
      </c>
      <c r="U26" s="41">
        <f t="shared" si="7"/>
        <v>0</v>
      </c>
      <c r="V26" s="41">
        <f t="shared" si="8"/>
        <v>0</v>
      </c>
      <c r="W26" s="41">
        <f t="shared" si="9"/>
        <v>0</v>
      </c>
      <c r="X26" s="7"/>
      <c r="Y26" s="34" t="str">
        <f t="shared" si="10"/>
        <v/>
      </c>
      <c r="Z26" s="34" t="str">
        <f t="shared" ref="Z26:AF26" si="40">IF(Q26=0," ",Q26)</f>
        <v> </v>
      </c>
      <c r="AA26" s="34" t="str">
        <f t="shared" si="40"/>
        <v> </v>
      </c>
      <c r="AB26" s="34" t="str">
        <f t="shared" si="40"/>
        <v> </v>
      </c>
      <c r="AC26" s="34" t="str">
        <f t="shared" si="40"/>
        <v> </v>
      </c>
      <c r="AD26" s="34" t="str">
        <f t="shared" si="40"/>
        <v> </v>
      </c>
      <c r="AE26" s="34" t="str">
        <f t="shared" si="40"/>
        <v> </v>
      </c>
      <c r="AF26" s="34" t="str">
        <f t="shared" si="40"/>
        <v> 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ht="25.5" customHeight="1">
      <c r="A27" s="31">
        <v>64.0</v>
      </c>
      <c r="B27" s="47">
        <v>64.0</v>
      </c>
      <c r="C27" s="40">
        <v>7.0</v>
      </c>
      <c r="D27" s="29">
        <v>22.0</v>
      </c>
      <c r="E27" s="30" t="s">
        <v>164</v>
      </c>
      <c r="F27" s="15" t="s">
        <v>165</v>
      </c>
      <c r="G27" s="31" t="s">
        <v>166</v>
      </c>
      <c r="H27" s="15" t="s">
        <v>29</v>
      </c>
      <c r="I27" s="15" t="s">
        <v>104</v>
      </c>
      <c r="J27" s="15" t="s">
        <v>167</v>
      </c>
      <c r="K27" s="15" t="s">
        <v>113</v>
      </c>
      <c r="L27" s="15"/>
      <c r="M27" s="15" t="s">
        <v>168</v>
      </c>
      <c r="N27" s="6" t="s">
        <v>169</v>
      </c>
      <c r="O27" s="6"/>
      <c r="P27" s="6"/>
      <c r="Q27" s="41">
        <f t="shared" si="3"/>
        <v>0</v>
      </c>
      <c r="R27" s="41">
        <f t="shared" si="4"/>
        <v>0</v>
      </c>
      <c r="S27" s="42">
        <f t="shared" si="5"/>
        <v>0</v>
      </c>
      <c r="T27" s="41">
        <f t="shared" si="6"/>
        <v>0</v>
      </c>
      <c r="U27" s="41">
        <f t="shared" si="7"/>
        <v>0</v>
      </c>
      <c r="V27" s="41">
        <f t="shared" si="8"/>
        <v>0</v>
      </c>
      <c r="W27" s="41">
        <f t="shared" si="9"/>
        <v>0</v>
      </c>
      <c r="X27" s="7"/>
      <c r="Y27" s="34" t="str">
        <f t="shared" si="10"/>
        <v/>
      </c>
      <c r="Z27" s="34" t="str">
        <f t="shared" ref="Z27:AF27" si="41">IF(Q27=0," ",Q27)</f>
        <v> </v>
      </c>
      <c r="AA27" s="34" t="str">
        <f t="shared" si="41"/>
        <v> </v>
      </c>
      <c r="AB27" s="34" t="str">
        <f t="shared" si="41"/>
        <v> </v>
      </c>
      <c r="AC27" s="34" t="str">
        <f t="shared" si="41"/>
        <v> </v>
      </c>
      <c r="AD27" s="34" t="str">
        <f t="shared" si="41"/>
        <v> </v>
      </c>
      <c r="AE27" s="34" t="str">
        <f t="shared" si="41"/>
        <v> </v>
      </c>
      <c r="AF27" s="34" t="str">
        <f t="shared" si="41"/>
        <v> 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ht="25.5" customHeight="1">
      <c r="A28" s="31">
        <v>64.0</v>
      </c>
      <c r="B28" s="47">
        <v>64.0</v>
      </c>
      <c r="C28" s="40">
        <v>7.0</v>
      </c>
      <c r="D28" s="29">
        <v>23.0</v>
      </c>
      <c r="E28" s="30" t="s">
        <v>170</v>
      </c>
      <c r="F28" s="15" t="s">
        <v>171</v>
      </c>
      <c r="G28" s="31" t="s">
        <v>172</v>
      </c>
      <c r="H28" s="15" t="s">
        <v>29</v>
      </c>
      <c r="I28" s="15" t="s">
        <v>47</v>
      </c>
      <c r="J28" s="15" t="s">
        <v>173</v>
      </c>
      <c r="K28" s="15" t="s">
        <v>174</v>
      </c>
      <c r="L28" s="15"/>
      <c r="M28" s="15" t="s">
        <v>175</v>
      </c>
      <c r="N28" s="6" t="s">
        <v>176</v>
      </c>
      <c r="O28" s="6"/>
      <c r="P28" s="6"/>
      <c r="Q28" s="41">
        <f t="shared" si="3"/>
        <v>0</v>
      </c>
      <c r="R28" s="41">
        <f t="shared" si="4"/>
        <v>0</v>
      </c>
      <c r="S28" s="42">
        <f t="shared" si="5"/>
        <v>0</v>
      </c>
      <c r="T28" s="41">
        <f t="shared" si="6"/>
        <v>0</v>
      </c>
      <c r="U28" s="41">
        <f t="shared" si="7"/>
        <v>0</v>
      </c>
      <c r="V28" s="41">
        <f t="shared" si="8"/>
        <v>0</v>
      </c>
      <c r="W28" s="41">
        <f t="shared" si="9"/>
        <v>0</v>
      </c>
      <c r="X28" s="7"/>
      <c r="Y28" s="34" t="str">
        <f t="shared" si="10"/>
        <v/>
      </c>
      <c r="Z28" s="34" t="str">
        <f t="shared" ref="Z28:AF28" si="42">IF(Q28=0," ",Q28)</f>
        <v> </v>
      </c>
      <c r="AA28" s="34" t="str">
        <f t="shared" si="42"/>
        <v> </v>
      </c>
      <c r="AB28" s="34" t="str">
        <f t="shared" si="42"/>
        <v> </v>
      </c>
      <c r="AC28" s="34" t="str">
        <f t="shared" si="42"/>
        <v> </v>
      </c>
      <c r="AD28" s="34" t="str">
        <f t="shared" si="42"/>
        <v> </v>
      </c>
      <c r="AE28" s="34" t="str">
        <f t="shared" si="42"/>
        <v> </v>
      </c>
      <c r="AF28" s="34" t="str">
        <f t="shared" si="42"/>
        <v> </v>
      </c>
      <c r="AG28" s="56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ht="25.5" customHeight="1">
      <c r="A29" s="38">
        <v>64.0</v>
      </c>
      <c r="B29" s="47">
        <v>64.0</v>
      </c>
      <c r="C29" s="40">
        <v>7.0</v>
      </c>
      <c r="D29" s="29">
        <v>24.0</v>
      </c>
      <c r="E29" s="31" t="s">
        <v>177</v>
      </c>
      <c r="F29" s="15" t="s">
        <v>178</v>
      </c>
      <c r="G29" s="31" t="s">
        <v>179</v>
      </c>
      <c r="H29" s="15" t="s">
        <v>20</v>
      </c>
      <c r="I29" s="15" t="s">
        <v>38</v>
      </c>
      <c r="J29" s="15" t="s">
        <v>180</v>
      </c>
      <c r="K29" s="15" t="s">
        <v>40</v>
      </c>
      <c r="L29" s="15"/>
      <c r="M29" s="49" t="s">
        <v>181</v>
      </c>
      <c r="N29" s="6" t="s">
        <v>182</v>
      </c>
      <c r="O29" s="6"/>
      <c r="P29" s="6"/>
      <c r="Q29" s="41">
        <f t="shared" si="3"/>
        <v>0</v>
      </c>
      <c r="R29" s="41">
        <f t="shared" si="4"/>
        <v>0</v>
      </c>
      <c r="S29" s="42">
        <f t="shared" si="5"/>
        <v>0</v>
      </c>
      <c r="T29" s="41">
        <f t="shared" si="6"/>
        <v>0</v>
      </c>
      <c r="U29" s="41">
        <f t="shared" si="7"/>
        <v>0</v>
      </c>
      <c r="V29" s="41">
        <f t="shared" si="8"/>
        <v>0</v>
      </c>
      <c r="W29" s="41">
        <f t="shared" si="9"/>
        <v>0</v>
      </c>
      <c r="X29" s="7"/>
      <c r="Y29" s="34" t="str">
        <f t="shared" si="10"/>
        <v/>
      </c>
      <c r="Z29" s="34" t="str">
        <f t="shared" ref="Z29:AF29" si="43">IF(Q29=0," ",Q29)</f>
        <v> </v>
      </c>
      <c r="AA29" s="34" t="str">
        <f t="shared" si="43"/>
        <v> </v>
      </c>
      <c r="AB29" s="34" t="str">
        <f t="shared" si="43"/>
        <v> </v>
      </c>
      <c r="AC29" s="34" t="str">
        <f t="shared" si="43"/>
        <v> </v>
      </c>
      <c r="AD29" s="34" t="str">
        <f t="shared" si="43"/>
        <v> </v>
      </c>
      <c r="AE29" s="34" t="str">
        <f t="shared" si="43"/>
        <v> </v>
      </c>
      <c r="AF29" s="34" t="str">
        <f t="shared" si="43"/>
        <v> 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ht="25.5" customHeight="1">
      <c r="A30" s="31">
        <v>64.0</v>
      </c>
      <c r="B30" s="47">
        <v>64.0</v>
      </c>
      <c r="C30" s="40">
        <v>7.0</v>
      </c>
      <c r="D30" s="29">
        <v>25.0</v>
      </c>
      <c r="E30" s="30" t="s">
        <v>183</v>
      </c>
      <c r="F30" s="15" t="s">
        <v>184</v>
      </c>
      <c r="G30" s="31" t="s">
        <v>185</v>
      </c>
      <c r="H30" s="15" t="s">
        <v>29</v>
      </c>
      <c r="I30" s="15" t="s">
        <v>75</v>
      </c>
      <c r="J30" s="15" t="s">
        <v>76</v>
      </c>
      <c r="K30" s="15" t="s">
        <v>77</v>
      </c>
      <c r="L30" s="15"/>
      <c r="M30" s="49" t="s">
        <v>186</v>
      </c>
      <c r="N30" s="6" t="s">
        <v>187</v>
      </c>
      <c r="O30" s="6"/>
      <c r="P30" s="6"/>
      <c r="Q30" s="41">
        <f t="shared" si="3"/>
        <v>0</v>
      </c>
      <c r="R30" s="41">
        <f t="shared" si="4"/>
        <v>0</v>
      </c>
      <c r="S30" s="42">
        <f t="shared" si="5"/>
        <v>0</v>
      </c>
      <c r="T30" s="41">
        <f t="shared" si="6"/>
        <v>0</v>
      </c>
      <c r="U30" s="41">
        <f t="shared" si="7"/>
        <v>0</v>
      </c>
      <c r="V30" s="41">
        <f t="shared" si="8"/>
        <v>0</v>
      </c>
      <c r="W30" s="41">
        <f t="shared" si="9"/>
        <v>0</v>
      </c>
      <c r="X30" s="7"/>
      <c r="Y30" s="34" t="str">
        <f t="shared" si="10"/>
        <v/>
      </c>
      <c r="Z30" s="34" t="str">
        <f t="shared" ref="Z30:AF30" si="44">IF(Q30=0," ",Q30)</f>
        <v> </v>
      </c>
      <c r="AA30" s="34" t="str">
        <f t="shared" si="44"/>
        <v> </v>
      </c>
      <c r="AB30" s="34" t="str">
        <f t="shared" si="44"/>
        <v> </v>
      </c>
      <c r="AC30" s="34" t="str">
        <f t="shared" si="44"/>
        <v> </v>
      </c>
      <c r="AD30" s="34" t="str">
        <f t="shared" si="44"/>
        <v> </v>
      </c>
      <c r="AE30" s="34" t="str">
        <f t="shared" si="44"/>
        <v> </v>
      </c>
      <c r="AF30" s="34" t="str">
        <f t="shared" si="44"/>
        <v> 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ht="25.5" customHeight="1">
      <c r="A31" s="38">
        <v>64.0</v>
      </c>
      <c r="B31" s="47">
        <v>64.0</v>
      </c>
      <c r="C31" s="40">
        <v>7.0</v>
      </c>
      <c r="D31" s="29">
        <v>26.0</v>
      </c>
      <c r="E31" s="30" t="s">
        <v>188</v>
      </c>
      <c r="F31" s="15" t="s">
        <v>189</v>
      </c>
      <c r="G31" s="31" t="s">
        <v>190</v>
      </c>
      <c r="H31" s="15" t="s">
        <v>20</v>
      </c>
      <c r="I31" s="15" t="s">
        <v>21</v>
      </c>
      <c r="J31" s="15" t="s">
        <v>191</v>
      </c>
      <c r="K31" s="15" t="s">
        <v>23</v>
      </c>
      <c r="L31" s="15"/>
      <c r="M31" s="49" t="s">
        <v>192</v>
      </c>
      <c r="N31" s="6" t="s">
        <v>193</v>
      </c>
      <c r="O31" s="6"/>
      <c r="P31" s="6"/>
      <c r="Q31" s="41">
        <f t="shared" si="3"/>
        <v>0</v>
      </c>
      <c r="R31" s="41">
        <f t="shared" si="4"/>
        <v>0</v>
      </c>
      <c r="S31" s="42">
        <f t="shared" si="5"/>
        <v>0</v>
      </c>
      <c r="T31" s="41">
        <f t="shared" si="6"/>
        <v>0</v>
      </c>
      <c r="U31" s="41">
        <f t="shared" si="7"/>
        <v>0</v>
      </c>
      <c r="V31" s="41">
        <f t="shared" si="8"/>
        <v>0</v>
      </c>
      <c r="W31" s="41">
        <f t="shared" si="9"/>
        <v>0</v>
      </c>
      <c r="X31" s="7"/>
      <c r="Y31" s="34" t="str">
        <f t="shared" si="10"/>
        <v/>
      </c>
      <c r="Z31" s="34" t="str">
        <f t="shared" ref="Z31:AF31" si="45">IF(Q31=0," ",Q31)</f>
        <v> </v>
      </c>
      <c r="AA31" s="34" t="str">
        <f t="shared" si="45"/>
        <v> </v>
      </c>
      <c r="AB31" s="34" t="str">
        <f t="shared" si="45"/>
        <v> </v>
      </c>
      <c r="AC31" s="57" t="str">
        <f t="shared" si="45"/>
        <v> </v>
      </c>
      <c r="AD31" s="34" t="str">
        <f t="shared" si="45"/>
        <v> </v>
      </c>
      <c r="AE31" s="34" t="str">
        <f t="shared" si="45"/>
        <v> </v>
      </c>
      <c r="AF31" s="34" t="str">
        <f t="shared" si="45"/>
        <v> 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ht="25.5" customHeight="1">
      <c r="A32" s="31">
        <v>64.0</v>
      </c>
      <c r="B32" s="47">
        <v>64.0</v>
      </c>
      <c r="C32" s="40">
        <v>1.0</v>
      </c>
      <c r="D32" s="29">
        <v>27.0</v>
      </c>
      <c r="E32" s="30" t="s">
        <v>194</v>
      </c>
      <c r="F32" s="15" t="s">
        <v>195</v>
      </c>
      <c r="G32" s="31" t="s">
        <v>196</v>
      </c>
      <c r="H32" s="15" t="s">
        <v>29</v>
      </c>
      <c r="I32" s="15" t="s">
        <v>75</v>
      </c>
      <c r="J32" s="15" t="s">
        <v>76</v>
      </c>
      <c r="K32" s="15" t="s">
        <v>77</v>
      </c>
      <c r="L32" s="15"/>
      <c r="M32" s="15" t="s">
        <v>197</v>
      </c>
      <c r="N32" s="6" t="s">
        <v>198</v>
      </c>
      <c r="O32" s="6"/>
      <c r="P32" s="6"/>
      <c r="Q32" s="41">
        <f t="shared" si="3"/>
        <v>0</v>
      </c>
      <c r="R32" s="41">
        <f t="shared" si="4"/>
        <v>0</v>
      </c>
      <c r="S32" s="42">
        <f t="shared" si="5"/>
        <v>0</v>
      </c>
      <c r="T32" s="41">
        <f t="shared" si="6"/>
        <v>0</v>
      </c>
      <c r="U32" s="41">
        <f t="shared" si="7"/>
        <v>0</v>
      </c>
      <c r="V32" s="41">
        <f t="shared" si="8"/>
        <v>0</v>
      </c>
      <c r="W32" s="41">
        <f t="shared" si="9"/>
        <v>0</v>
      </c>
      <c r="X32" s="7"/>
      <c r="Y32" s="34" t="str">
        <f t="shared" si="10"/>
        <v/>
      </c>
      <c r="Z32" s="34" t="str">
        <f t="shared" ref="Z32:AF32" si="46">IF(Q32=0," ",Q32)</f>
        <v> </v>
      </c>
      <c r="AA32" s="34" t="str">
        <f t="shared" si="46"/>
        <v> </v>
      </c>
      <c r="AB32" s="34" t="str">
        <f t="shared" si="46"/>
        <v> </v>
      </c>
      <c r="AC32" s="34" t="str">
        <f t="shared" si="46"/>
        <v> </v>
      </c>
      <c r="AD32" s="34" t="str">
        <f t="shared" si="46"/>
        <v> </v>
      </c>
      <c r="AE32" s="34" t="str">
        <f t="shared" si="46"/>
        <v> </v>
      </c>
      <c r="AF32" s="34" t="str">
        <f t="shared" si="46"/>
        <v> 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ht="25.5" customHeight="1">
      <c r="A33" s="31">
        <v>64.0</v>
      </c>
      <c r="B33" s="47">
        <v>64.0</v>
      </c>
      <c r="C33" s="40">
        <v>33.0</v>
      </c>
      <c r="D33" s="29">
        <v>28.0</v>
      </c>
      <c r="E33" s="30" t="s">
        <v>199</v>
      </c>
      <c r="F33" s="15" t="s">
        <v>200</v>
      </c>
      <c r="G33" s="31" t="s">
        <v>201</v>
      </c>
      <c r="H33" s="15" t="s">
        <v>20</v>
      </c>
      <c r="I33" s="15" t="s">
        <v>159</v>
      </c>
      <c r="J33" s="15" t="s">
        <v>202</v>
      </c>
      <c r="K33" s="15" t="s">
        <v>161</v>
      </c>
      <c r="L33" s="15"/>
      <c r="M33" s="49" t="s">
        <v>203</v>
      </c>
      <c r="N33" s="6" t="s">
        <v>204</v>
      </c>
      <c r="O33" s="6"/>
      <c r="P33" s="6"/>
      <c r="Q33" s="41">
        <f t="shared" si="3"/>
        <v>0</v>
      </c>
      <c r="R33" s="41">
        <f t="shared" si="4"/>
        <v>0</v>
      </c>
      <c r="S33" s="42">
        <f t="shared" si="5"/>
        <v>0</v>
      </c>
      <c r="T33" s="41">
        <f t="shared" si="6"/>
        <v>0</v>
      </c>
      <c r="U33" s="41">
        <f t="shared" si="7"/>
        <v>0</v>
      </c>
      <c r="V33" s="41">
        <f t="shared" si="8"/>
        <v>0</v>
      </c>
      <c r="W33" s="41">
        <f t="shared" si="9"/>
        <v>0</v>
      </c>
      <c r="X33" s="7"/>
      <c r="Y33" s="34" t="str">
        <f t="shared" si="10"/>
        <v/>
      </c>
      <c r="Z33" s="34" t="str">
        <f t="shared" ref="Z33:AF33" si="47">IF(Q33=0," ",Q33)</f>
        <v> </v>
      </c>
      <c r="AA33" s="34" t="str">
        <f t="shared" si="47"/>
        <v> </v>
      </c>
      <c r="AB33" s="34" t="str">
        <f t="shared" si="47"/>
        <v> </v>
      </c>
      <c r="AC33" s="34" t="str">
        <f t="shared" si="47"/>
        <v> </v>
      </c>
      <c r="AD33" s="34" t="str">
        <f t="shared" si="47"/>
        <v> </v>
      </c>
      <c r="AE33" s="34" t="str">
        <f t="shared" si="47"/>
        <v> </v>
      </c>
      <c r="AF33" s="34" t="str">
        <f t="shared" si="47"/>
        <v> 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ht="25.5" customHeight="1">
      <c r="A34" s="55">
        <v>64.0</v>
      </c>
      <c r="B34" s="29">
        <v>64.0</v>
      </c>
      <c r="C34" s="40">
        <v>33.0</v>
      </c>
      <c r="D34" s="29">
        <v>29.0</v>
      </c>
      <c r="E34" s="30" t="s">
        <v>205</v>
      </c>
      <c r="F34" s="15" t="s">
        <v>206</v>
      </c>
      <c r="G34" s="31" t="s">
        <v>207</v>
      </c>
      <c r="H34" s="15" t="s">
        <v>20</v>
      </c>
      <c r="I34" s="15" t="s">
        <v>47</v>
      </c>
      <c r="J34" s="15" t="s">
        <v>208</v>
      </c>
      <c r="K34" s="15" t="s">
        <v>49</v>
      </c>
      <c r="L34" s="15"/>
      <c r="M34" s="49" t="s">
        <v>209</v>
      </c>
      <c r="N34" s="6" t="s">
        <v>210</v>
      </c>
      <c r="O34" s="6"/>
      <c r="P34" s="6"/>
      <c r="Q34" s="41">
        <f t="shared" si="3"/>
        <v>0</v>
      </c>
      <c r="R34" s="41">
        <f t="shared" si="4"/>
        <v>0</v>
      </c>
      <c r="S34" s="42">
        <f t="shared" si="5"/>
        <v>0</v>
      </c>
      <c r="T34" s="41">
        <f t="shared" si="6"/>
        <v>0</v>
      </c>
      <c r="U34" s="41">
        <f t="shared" si="7"/>
        <v>0</v>
      </c>
      <c r="V34" s="41">
        <f t="shared" si="8"/>
        <v>0</v>
      </c>
      <c r="W34" s="41">
        <f t="shared" si="9"/>
        <v>0</v>
      </c>
      <c r="X34" s="7"/>
      <c r="Y34" s="34" t="str">
        <f t="shared" si="10"/>
        <v/>
      </c>
      <c r="Z34" s="34" t="str">
        <f t="shared" ref="Z34:AF34" si="48">IF(Q34=0," ",Q34)</f>
        <v> </v>
      </c>
      <c r="AA34" s="34" t="str">
        <f t="shared" si="48"/>
        <v> </v>
      </c>
      <c r="AB34" s="34" t="str">
        <f t="shared" si="48"/>
        <v> </v>
      </c>
      <c r="AC34" s="34" t="str">
        <f t="shared" si="48"/>
        <v> </v>
      </c>
      <c r="AD34" s="34" t="str">
        <f t="shared" si="48"/>
        <v> </v>
      </c>
      <c r="AE34" s="34" t="str">
        <f t="shared" si="48"/>
        <v> </v>
      </c>
      <c r="AF34" s="34" t="str">
        <f t="shared" si="48"/>
        <v> 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ht="25.5" customHeight="1">
      <c r="A35" s="55">
        <v>64.0</v>
      </c>
      <c r="B35" s="29">
        <v>64.0</v>
      </c>
      <c r="C35" s="40">
        <v>36.0</v>
      </c>
      <c r="D35" s="29">
        <v>30.0</v>
      </c>
      <c r="E35" s="30" t="s">
        <v>211</v>
      </c>
      <c r="F35" s="15" t="s">
        <v>212</v>
      </c>
      <c r="G35" s="31" t="s">
        <v>213</v>
      </c>
      <c r="H35" s="15" t="s">
        <v>29</v>
      </c>
      <c r="I35" s="15" t="s">
        <v>214</v>
      </c>
      <c r="J35" s="15" t="s">
        <v>215</v>
      </c>
      <c r="K35" s="15" t="s">
        <v>216</v>
      </c>
      <c r="L35" s="15"/>
      <c r="M35" s="15" t="s">
        <v>217</v>
      </c>
      <c r="N35" s="6" t="s">
        <v>218</v>
      </c>
      <c r="O35" s="6"/>
      <c r="P35" s="6"/>
      <c r="Q35" s="41">
        <f t="shared" si="3"/>
        <v>0</v>
      </c>
      <c r="R35" s="41">
        <f t="shared" si="4"/>
        <v>0</v>
      </c>
      <c r="S35" s="42">
        <f t="shared" si="5"/>
        <v>0</v>
      </c>
      <c r="T35" s="41">
        <f t="shared" si="6"/>
        <v>0</v>
      </c>
      <c r="U35" s="41">
        <f t="shared" si="7"/>
        <v>0</v>
      </c>
      <c r="V35" s="41">
        <f t="shared" si="8"/>
        <v>0</v>
      </c>
      <c r="W35" s="41">
        <f t="shared" si="9"/>
        <v>0</v>
      </c>
      <c r="X35" s="7"/>
      <c r="Y35" s="34" t="str">
        <f t="shared" si="10"/>
        <v/>
      </c>
      <c r="Z35" s="34" t="str">
        <f t="shared" ref="Z35:AF35" si="49">IF(Q35=0," ",Q35)</f>
        <v> </v>
      </c>
      <c r="AA35" s="34" t="str">
        <f t="shared" si="49"/>
        <v> </v>
      </c>
      <c r="AB35" s="34" t="str">
        <f t="shared" si="49"/>
        <v> </v>
      </c>
      <c r="AC35" s="34" t="str">
        <f t="shared" si="49"/>
        <v> </v>
      </c>
      <c r="AD35" s="34" t="str">
        <f t="shared" si="49"/>
        <v> </v>
      </c>
      <c r="AE35" s="34" t="str">
        <f t="shared" si="49"/>
        <v> </v>
      </c>
      <c r="AF35" s="34" t="str">
        <f t="shared" si="49"/>
        <v> 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ht="25.5" customHeight="1">
      <c r="A36" s="31">
        <v>64.0</v>
      </c>
      <c r="B36" s="47">
        <v>64.0</v>
      </c>
      <c r="C36" s="40">
        <v>28.0</v>
      </c>
      <c r="D36" s="29">
        <v>31.0</v>
      </c>
      <c r="E36" s="30" t="s">
        <v>219</v>
      </c>
      <c r="F36" s="15" t="s">
        <v>220</v>
      </c>
      <c r="G36" s="31" t="s">
        <v>221</v>
      </c>
      <c r="H36" s="15" t="s">
        <v>20</v>
      </c>
      <c r="I36" s="15" t="s">
        <v>222</v>
      </c>
      <c r="J36" s="15" t="s">
        <v>223</v>
      </c>
      <c r="K36" s="15" t="s">
        <v>224</v>
      </c>
      <c r="L36" s="15"/>
      <c r="M36" s="15" t="s">
        <v>225</v>
      </c>
      <c r="N36" s="6" t="s">
        <v>226</v>
      </c>
      <c r="O36" s="6"/>
      <c r="P36" s="6"/>
      <c r="Q36" s="41">
        <f t="shared" si="3"/>
        <v>0</v>
      </c>
      <c r="R36" s="41">
        <f t="shared" si="4"/>
        <v>0</v>
      </c>
      <c r="S36" s="42">
        <f t="shared" si="5"/>
        <v>0</v>
      </c>
      <c r="T36" s="41">
        <f t="shared" si="6"/>
        <v>0</v>
      </c>
      <c r="U36" s="41">
        <f t="shared" si="7"/>
        <v>0</v>
      </c>
      <c r="V36" s="41">
        <f t="shared" si="8"/>
        <v>0</v>
      </c>
      <c r="W36" s="41">
        <f t="shared" si="9"/>
        <v>0</v>
      </c>
      <c r="X36" s="7"/>
      <c r="Y36" s="34" t="str">
        <f t="shared" si="10"/>
        <v/>
      </c>
      <c r="Z36" s="34" t="str">
        <f t="shared" ref="Z36:AF36" si="50">IF(Q36=0," ",Q36)</f>
        <v> </v>
      </c>
      <c r="AA36" s="34" t="str">
        <f t="shared" si="50"/>
        <v> </v>
      </c>
      <c r="AB36" s="34" t="str">
        <f t="shared" si="50"/>
        <v> </v>
      </c>
      <c r="AC36" s="34" t="str">
        <f t="shared" si="50"/>
        <v> </v>
      </c>
      <c r="AD36" s="34" t="str">
        <f t="shared" si="50"/>
        <v> </v>
      </c>
      <c r="AE36" s="34" t="str">
        <f t="shared" si="50"/>
        <v> </v>
      </c>
      <c r="AF36" s="34" t="str">
        <f t="shared" si="50"/>
        <v> 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ht="25.5" customHeight="1">
      <c r="A37" s="38">
        <v>64.0</v>
      </c>
      <c r="B37" s="39">
        <v>64.0</v>
      </c>
      <c r="C37" s="40">
        <v>28.0</v>
      </c>
      <c r="D37" s="29">
        <v>32.0</v>
      </c>
      <c r="E37" s="30" t="s">
        <v>227</v>
      </c>
      <c r="F37" s="15" t="s">
        <v>228</v>
      </c>
      <c r="G37" s="31" t="s">
        <v>229</v>
      </c>
      <c r="H37" s="15" t="s">
        <v>20</v>
      </c>
      <c r="I37" s="15" t="s">
        <v>21</v>
      </c>
      <c r="J37" s="15" t="s">
        <v>230</v>
      </c>
      <c r="K37" s="15" t="s">
        <v>126</v>
      </c>
      <c r="L37" s="15"/>
      <c r="M37" s="49" t="s">
        <v>231</v>
      </c>
      <c r="N37" s="6" t="s">
        <v>232</v>
      </c>
      <c r="O37" s="6"/>
      <c r="P37" s="6"/>
      <c r="Q37" s="41">
        <f t="shared" si="3"/>
        <v>0</v>
      </c>
      <c r="R37" s="41">
        <f t="shared" si="4"/>
        <v>0</v>
      </c>
      <c r="S37" s="42">
        <f t="shared" si="5"/>
        <v>0</v>
      </c>
      <c r="T37" s="41">
        <f t="shared" si="6"/>
        <v>0</v>
      </c>
      <c r="U37" s="41">
        <f t="shared" si="7"/>
        <v>0</v>
      </c>
      <c r="V37" s="41">
        <f t="shared" si="8"/>
        <v>0</v>
      </c>
      <c r="W37" s="41">
        <f t="shared" si="9"/>
        <v>0</v>
      </c>
      <c r="X37" s="7"/>
      <c r="Y37" s="34" t="str">
        <f t="shared" si="10"/>
        <v/>
      </c>
      <c r="Z37" s="34" t="str">
        <f t="shared" ref="Z37:AF37" si="51">IF(Q37=0," ",Q37)</f>
        <v> </v>
      </c>
      <c r="AA37" s="34" t="str">
        <f t="shared" si="51"/>
        <v> </v>
      </c>
      <c r="AB37" s="34" t="str">
        <f t="shared" si="51"/>
        <v> </v>
      </c>
      <c r="AC37" s="34" t="str">
        <f t="shared" si="51"/>
        <v> </v>
      </c>
      <c r="AD37" s="34" t="str">
        <f t="shared" si="51"/>
        <v> </v>
      </c>
      <c r="AE37" s="34" t="str">
        <f t="shared" si="51"/>
        <v> </v>
      </c>
      <c r="AF37" s="34" t="str">
        <f t="shared" si="51"/>
        <v> 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ht="25.5" customHeight="1">
      <c r="A38" s="38">
        <v>64.0</v>
      </c>
      <c r="B38" s="39">
        <v>64.0</v>
      </c>
      <c r="C38" s="40">
        <v>6.0</v>
      </c>
      <c r="D38" s="29">
        <v>33.0</v>
      </c>
      <c r="E38" s="30" t="s">
        <v>233</v>
      </c>
      <c r="F38" s="15" t="s">
        <v>234</v>
      </c>
      <c r="G38" s="31" t="s">
        <v>235</v>
      </c>
      <c r="H38" s="29" t="s">
        <v>236</v>
      </c>
      <c r="I38" s="15" t="s">
        <v>159</v>
      </c>
      <c r="J38" s="15" t="s">
        <v>237</v>
      </c>
      <c r="K38" s="15" t="s">
        <v>238</v>
      </c>
      <c r="L38" s="15"/>
      <c r="M38" s="49" t="s">
        <v>239</v>
      </c>
      <c r="N38" s="6" t="s">
        <v>240</v>
      </c>
      <c r="O38" s="6"/>
      <c r="P38" s="6"/>
      <c r="Q38" s="41">
        <f t="shared" si="3"/>
        <v>0</v>
      </c>
      <c r="R38" s="41">
        <f t="shared" si="4"/>
        <v>0</v>
      </c>
      <c r="S38" s="42">
        <f t="shared" si="5"/>
        <v>0</v>
      </c>
      <c r="T38" s="41">
        <f t="shared" si="6"/>
        <v>0</v>
      </c>
      <c r="U38" s="41">
        <f t="shared" si="7"/>
        <v>0</v>
      </c>
      <c r="V38" s="41">
        <f t="shared" si="8"/>
        <v>0</v>
      </c>
      <c r="W38" s="41">
        <f t="shared" si="9"/>
        <v>0</v>
      </c>
      <c r="X38" s="7"/>
      <c r="Y38" s="34" t="str">
        <f t="shared" si="10"/>
        <v/>
      </c>
      <c r="Z38" s="34" t="str">
        <f t="shared" ref="Z38:AF38" si="52">IF(Q38=0," ",Q38)</f>
        <v> </v>
      </c>
      <c r="AA38" s="34" t="str">
        <f t="shared" si="52"/>
        <v> </v>
      </c>
      <c r="AB38" s="34" t="str">
        <f t="shared" si="52"/>
        <v> </v>
      </c>
      <c r="AC38" s="34" t="str">
        <f t="shared" si="52"/>
        <v> </v>
      </c>
      <c r="AD38" s="34" t="str">
        <f t="shared" si="52"/>
        <v> </v>
      </c>
      <c r="AE38" s="34" t="str">
        <f t="shared" si="52"/>
        <v> </v>
      </c>
      <c r="AF38" s="34" t="str">
        <f t="shared" si="52"/>
        <v> 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ht="25.5" customHeight="1">
      <c r="A39" s="31">
        <v>64.0</v>
      </c>
      <c r="B39" s="15">
        <v>64.0</v>
      </c>
      <c r="C39" s="40">
        <v>6.0</v>
      </c>
      <c r="D39" s="29">
        <v>34.0</v>
      </c>
      <c r="E39" s="30" t="s">
        <v>241</v>
      </c>
      <c r="F39" s="15" t="s">
        <v>242</v>
      </c>
      <c r="G39" s="31" t="s">
        <v>243</v>
      </c>
      <c r="H39" s="15" t="s">
        <v>29</v>
      </c>
      <c r="I39" s="15" t="s">
        <v>47</v>
      </c>
      <c r="J39" s="15" t="s">
        <v>244</v>
      </c>
      <c r="K39" s="15" t="s">
        <v>49</v>
      </c>
      <c r="L39" s="15"/>
      <c r="M39" s="15" t="s">
        <v>245</v>
      </c>
      <c r="N39" s="6" t="s">
        <v>246</v>
      </c>
      <c r="O39" s="6"/>
      <c r="P39" s="6"/>
      <c r="Q39" s="41">
        <f t="shared" si="3"/>
        <v>0</v>
      </c>
      <c r="R39" s="41">
        <f t="shared" si="4"/>
        <v>0</v>
      </c>
      <c r="S39" s="42">
        <f t="shared" si="5"/>
        <v>0</v>
      </c>
      <c r="T39" s="41">
        <f t="shared" si="6"/>
        <v>0</v>
      </c>
      <c r="U39" s="41">
        <f t="shared" si="7"/>
        <v>0</v>
      </c>
      <c r="V39" s="41">
        <f t="shared" si="8"/>
        <v>0</v>
      </c>
      <c r="W39" s="41">
        <f t="shared" si="9"/>
        <v>0</v>
      </c>
      <c r="X39" s="7">
        <f>SUM(Q7:T38)</f>
        <v>0</v>
      </c>
      <c r="Y39" s="34" t="str">
        <f t="shared" si="10"/>
        <v/>
      </c>
      <c r="Z39" s="34" t="str">
        <f t="shared" ref="Z39:AF39" si="53">IF(Q39=0," ",Q39)</f>
        <v> </v>
      </c>
      <c r="AA39" s="34" t="str">
        <f t="shared" si="53"/>
        <v> </v>
      </c>
      <c r="AB39" s="34" t="str">
        <f t="shared" si="53"/>
        <v> </v>
      </c>
      <c r="AC39" s="34" t="str">
        <f t="shared" si="53"/>
        <v> </v>
      </c>
      <c r="AD39" s="34" t="str">
        <f t="shared" si="53"/>
        <v> </v>
      </c>
      <c r="AE39" s="34" t="str">
        <f t="shared" si="53"/>
        <v> </v>
      </c>
      <c r="AF39" s="34" t="str">
        <f t="shared" si="53"/>
        <v> 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ht="25.5" customHeight="1">
      <c r="A40" s="38">
        <v>64.0</v>
      </c>
      <c r="B40" s="47">
        <v>64.0</v>
      </c>
      <c r="C40" s="40">
        <v>16.0</v>
      </c>
      <c r="D40" s="29">
        <v>35.0</v>
      </c>
      <c r="E40" s="30" t="s">
        <v>247</v>
      </c>
      <c r="F40" s="15" t="s">
        <v>248</v>
      </c>
      <c r="G40" s="31" t="s">
        <v>249</v>
      </c>
      <c r="H40" s="15" t="s">
        <v>20</v>
      </c>
      <c r="I40" s="15" t="s">
        <v>47</v>
      </c>
      <c r="J40" s="15" t="s">
        <v>250</v>
      </c>
      <c r="K40" s="15" t="s">
        <v>49</v>
      </c>
      <c r="L40" s="15"/>
      <c r="M40" s="15" t="s">
        <v>251</v>
      </c>
      <c r="N40" s="6" t="s">
        <v>252</v>
      </c>
      <c r="O40" s="6"/>
      <c r="P40" s="6"/>
      <c r="Q40" s="41">
        <f t="shared" si="3"/>
        <v>0</v>
      </c>
      <c r="R40" s="41">
        <f t="shared" si="4"/>
        <v>0</v>
      </c>
      <c r="S40" s="42">
        <f t="shared" si="5"/>
        <v>0</v>
      </c>
      <c r="T40" s="41">
        <f t="shared" si="6"/>
        <v>0</v>
      </c>
      <c r="U40" s="41">
        <f t="shared" si="7"/>
        <v>0</v>
      </c>
      <c r="V40" s="41">
        <f t="shared" si="8"/>
        <v>0</v>
      </c>
      <c r="W40" s="41">
        <f t="shared" si="9"/>
        <v>0</v>
      </c>
      <c r="X40" s="7"/>
      <c r="Y40" s="34" t="str">
        <f t="shared" si="10"/>
        <v/>
      </c>
      <c r="Z40" s="34" t="str">
        <f t="shared" ref="Z40:AF40" si="54">IF(Q40=0," ",Q40)</f>
        <v> </v>
      </c>
      <c r="AA40" s="34" t="str">
        <f t="shared" si="54"/>
        <v> </v>
      </c>
      <c r="AB40" s="34" t="str">
        <f t="shared" si="54"/>
        <v> </v>
      </c>
      <c r="AC40" s="34" t="str">
        <f t="shared" si="54"/>
        <v> </v>
      </c>
      <c r="AD40" s="34" t="str">
        <f t="shared" si="54"/>
        <v> </v>
      </c>
      <c r="AE40" s="34" t="str">
        <f t="shared" si="54"/>
        <v> </v>
      </c>
      <c r="AF40" s="34" t="str">
        <f t="shared" si="54"/>
        <v> 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ht="25.5" customHeight="1">
      <c r="A41" s="31">
        <v>64.0</v>
      </c>
      <c r="B41" s="15">
        <v>64.0</v>
      </c>
      <c r="C41" s="40">
        <v>5.0</v>
      </c>
      <c r="D41" s="29">
        <v>36.0</v>
      </c>
      <c r="E41" s="30" t="s">
        <v>253</v>
      </c>
      <c r="F41" s="15" t="s">
        <v>254</v>
      </c>
      <c r="G41" s="31" t="s">
        <v>255</v>
      </c>
      <c r="H41" s="29" t="s">
        <v>236</v>
      </c>
      <c r="I41" s="15" t="s">
        <v>55</v>
      </c>
      <c r="J41" s="15" t="s">
        <v>256</v>
      </c>
      <c r="K41" s="15" t="s">
        <v>257</v>
      </c>
      <c r="L41" s="15"/>
      <c r="M41" s="49" t="s">
        <v>258</v>
      </c>
      <c r="N41" s="6" t="s">
        <v>259</v>
      </c>
      <c r="O41" s="6"/>
      <c r="P41" s="6"/>
      <c r="Q41" s="41">
        <f t="shared" si="3"/>
        <v>0</v>
      </c>
      <c r="R41" s="41">
        <f t="shared" si="4"/>
        <v>0</v>
      </c>
      <c r="S41" s="42">
        <f t="shared" si="5"/>
        <v>0</v>
      </c>
      <c r="T41" s="41">
        <f t="shared" si="6"/>
        <v>0</v>
      </c>
      <c r="U41" s="41">
        <f t="shared" si="7"/>
        <v>0</v>
      </c>
      <c r="V41" s="41">
        <f t="shared" si="8"/>
        <v>0</v>
      </c>
      <c r="W41" s="41">
        <f t="shared" si="9"/>
        <v>0</v>
      </c>
      <c r="X41" s="7"/>
      <c r="Y41" s="34" t="str">
        <f t="shared" si="10"/>
        <v/>
      </c>
      <c r="Z41" s="34" t="str">
        <f t="shared" ref="Z41:AF41" si="55">IF(Q41=0," ",Q41)</f>
        <v> </v>
      </c>
      <c r="AA41" s="34" t="str">
        <f t="shared" si="55"/>
        <v> </v>
      </c>
      <c r="AB41" s="34" t="str">
        <f t="shared" si="55"/>
        <v> </v>
      </c>
      <c r="AC41" s="34" t="str">
        <f t="shared" si="55"/>
        <v> </v>
      </c>
      <c r="AD41" s="34" t="str">
        <f t="shared" si="55"/>
        <v> </v>
      </c>
      <c r="AE41" s="34" t="str">
        <f t="shared" si="55"/>
        <v> </v>
      </c>
      <c r="AF41" s="34" t="str">
        <f t="shared" si="55"/>
        <v> 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ht="25.5" customHeight="1">
      <c r="A42" s="55" t="s">
        <v>260</v>
      </c>
      <c r="B42" s="58">
        <v>64.0</v>
      </c>
      <c r="C42" s="40"/>
      <c r="D42" s="29">
        <v>37.0</v>
      </c>
      <c r="E42" s="29" t="s">
        <v>261</v>
      </c>
      <c r="F42" s="29" t="s">
        <v>262</v>
      </c>
      <c r="G42" s="55" t="s">
        <v>263</v>
      </c>
      <c r="H42" s="59" t="s">
        <v>264</v>
      </c>
      <c r="I42" s="29" t="s">
        <v>159</v>
      </c>
      <c r="J42" s="29" t="s">
        <v>265</v>
      </c>
      <c r="K42" s="29" t="s">
        <v>266</v>
      </c>
      <c r="L42" s="40"/>
      <c r="M42" s="60" t="s">
        <v>267</v>
      </c>
      <c r="N42" s="61" t="s">
        <v>268</v>
      </c>
      <c r="O42" s="62"/>
      <c r="P42" s="63"/>
      <c r="Q42" s="64" t="s">
        <v>267</v>
      </c>
      <c r="R42" s="41">
        <f t="shared" si="4"/>
        <v>0</v>
      </c>
      <c r="S42" s="42">
        <f t="shared" si="5"/>
        <v>0</v>
      </c>
      <c r="T42" s="41">
        <f t="shared" si="6"/>
        <v>0</v>
      </c>
      <c r="U42" s="41">
        <f t="shared" si="7"/>
        <v>0</v>
      </c>
      <c r="V42" s="41">
        <f t="shared" si="8"/>
        <v>0</v>
      </c>
      <c r="W42" s="41">
        <f t="shared" si="9"/>
        <v>0</v>
      </c>
      <c r="X42" s="7"/>
      <c r="Y42" s="34" t="str">
        <f t="shared" si="10"/>
        <v/>
      </c>
      <c r="Z42" s="34" t="str">
        <f t="shared" ref="Z42:AF42" si="56">IF(Q42=0," ",Q42)</f>
        <v>Бадмациренов ДЦ</v>
      </c>
      <c r="AA42" s="34" t="str">
        <f t="shared" si="56"/>
        <v> </v>
      </c>
      <c r="AB42" s="34" t="str">
        <f t="shared" si="56"/>
        <v> </v>
      </c>
      <c r="AC42" s="34" t="str">
        <f t="shared" si="56"/>
        <v> </v>
      </c>
      <c r="AD42" s="34" t="str">
        <f t="shared" si="56"/>
        <v> </v>
      </c>
      <c r="AE42" s="34" t="str">
        <f t="shared" si="56"/>
        <v> </v>
      </c>
      <c r="AF42" s="34" t="str">
        <f t="shared" si="56"/>
        <v> 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ht="25.5" customHeight="1">
      <c r="A43" s="31"/>
      <c r="B43" s="47"/>
      <c r="C43" s="40"/>
      <c r="D43" s="29"/>
      <c r="E43" s="30"/>
      <c r="F43" s="65"/>
      <c r="G43" s="31"/>
      <c r="H43" s="15"/>
      <c r="I43" s="15"/>
      <c r="J43" s="15"/>
      <c r="K43" s="15"/>
      <c r="L43" s="15"/>
      <c r="M43" s="15"/>
      <c r="N43" s="6" t="s">
        <v>79</v>
      </c>
      <c r="O43" s="6"/>
      <c r="P43" s="6"/>
      <c r="Q43" s="41">
        <f t="shared" ref="Q43:Q50" si="58">SUMIFS($J$7:$J$88,$L$7:$L$88,P43,$K$7:$K$88,Q$6)</f>
        <v>0</v>
      </c>
      <c r="R43" s="41">
        <f t="shared" si="4"/>
        <v>0</v>
      </c>
      <c r="S43" s="42">
        <f t="shared" si="5"/>
        <v>0</v>
      </c>
      <c r="T43" s="41">
        <f t="shared" si="6"/>
        <v>0</v>
      </c>
      <c r="U43" s="41">
        <f t="shared" si="7"/>
        <v>0</v>
      </c>
      <c r="V43" s="41">
        <f t="shared" si="8"/>
        <v>0</v>
      </c>
      <c r="W43" s="41">
        <f t="shared" si="9"/>
        <v>0</v>
      </c>
      <c r="X43" s="7"/>
      <c r="Y43" s="34" t="str">
        <f t="shared" si="10"/>
        <v/>
      </c>
      <c r="Z43" s="34" t="str">
        <f t="shared" ref="Z43:AF43" si="57">IF(Q43=0," ",Q43)</f>
        <v> </v>
      </c>
      <c r="AA43" s="34" t="str">
        <f t="shared" si="57"/>
        <v> </v>
      </c>
      <c r="AB43" s="34" t="str">
        <f t="shared" si="57"/>
        <v> </v>
      </c>
      <c r="AC43" s="34" t="str">
        <f t="shared" si="57"/>
        <v> </v>
      </c>
      <c r="AD43" s="34" t="str">
        <f t="shared" si="57"/>
        <v> </v>
      </c>
      <c r="AE43" s="34" t="str">
        <f t="shared" si="57"/>
        <v> </v>
      </c>
      <c r="AF43" s="34" t="str">
        <f t="shared" si="57"/>
        <v> 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ht="25.5" customHeight="1">
      <c r="A44" s="31"/>
      <c r="B44" s="15"/>
      <c r="C44" s="40"/>
      <c r="D44" s="29"/>
      <c r="E44" s="30"/>
      <c r="F44" s="15"/>
      <c r="G44" s="31"/>
      <c r="H44" s="15"/>
      <c r="I44" s="15"/>
      <c r="J44" s="15"/>
      <c r="K44" s="15"/>
      <c r="L44" s="15"/>
      <c r="M44" s="15"/>
      <c r="N44" s="6" t="s">
        <v>79</v>
      </c>
      <c r="O44" s="6"/>
      <c r="P44" s="6"/>
      <c r="Q44" s="41">
        <f t="shared" si="58"/>
        <v>0</v>
      </c>
      <c r="R44" s="41">
        <f t="shared" si="4"/>
        <v>0</v>
      </c>
      <c r="S44" s="42">
        <f t="shared" si="5"/>
        <v>0</v>
      </c>
      <c r="T44" s="41">
        <f t="shared" si="6"/>
        <v>0</v>
      </c>
      <c r="U44" s="41">
        <f t="shared" si="7"/>
        <v>0</v>
      </c>
      <c r="V44" s="41">
        <f t="shared" si="8"/>
        <v>0</v>
      </c>
      <c r="W44" s="41">
        <f t="shared" si="9"/>
        <v>0</v>
      </c>
      <c r="X44" s="7"/>
      <c r="Y44" s="34" t="str">
        <f t="shared" si="10"/>
        <v/>
      </c>
      <c r="Z44" s="34" t="str">
        <f t="shared" ref="Z44:AF44" si="59">IF(Q44=0," ",Q44)</f>
        <v> </v>
      </c>
      <c r="AA44" s="34" t="str">
        <f t="shared" si="59"/>
        <v> </v>
      </c>
      <c r="AB44" s="34" t="str">
        <f t="shared" si="59"/>
        <v> </v>
      </c>
      <c r="AC44" s="34" t="str">
        <f t="shared" si="59"/>
        <v> </v>
      </c>
      <c r="AD44" s="34" t="str">
        <f t="shared" si="59"/>
        <v> </v>
      </c>
      <c r="AE44" s="34" t="str">
        <f t="shared" si="59"/>
        <v> </v>
      </c>
      <c r="AF44" s="34" t="str">
        <f t="shared" si="59"/>
        <v> 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ht="25.5" customHeight="1">
      <c r="A45" s="31"/>
      <c r="B45" s="15"/>
      <c r="C45" s="40"/>
      <c r="D45" s="29"/>
      <c r="E45" s="30"/>
      <c r="F45" s="15"/>
      <c r="G45" s="31"/>
      <c r="H45" s="15"/>
      <c r="I45" s="15"/>
      <c r="J45" s="15"/>
      <c r="K45" s="15"/>
      <c r="L45" s="15"/>
      <c r="M45" s="15"/>
      <c r="N45" s="6" t="s">
        <v>79</v>
      </c>
      <c r="O45" s="6"/>
      <c r="P45" s="6"/>
      <c r="Q45" s="41">
        <f t="shared" si="58"/>
        <v>0</v>
      </c>
      <c r="R45" s="41">
        <f t="shared" si="4"/>
        <v>0</v>
      </c>
      <c r="S45" s="42">
        <f t="shared" si="5"/>
        <v>0</v>
      </c>
      <c r="T45" s="41">
        <f t="shared" si="6"/>
        <v>0</v>
      </c>
      <c r="U45" s="41">
        <f t="shared" si="7"/>
        <v>0</v>
      </c>
      <c r="V45" s="41">
        <f t="shared" si="8"/>
        <v>0</v>
      </c>
      <c r="W45" s="41">
        <f t="shared" si="9"/>
        <v>0</v>
      </c>
      <c r="X45" s="7"/>
      <c r="Y45" s="34" t="str">
        <f t="shared" si="10"/>
        <v/>
      </c>
      <c r="Z45" s="34" t="str">
        <f t="shared" ref="Z45:AF45" si="60">IF(Q45=0," ",Q45)</f>
        <v> </v>
      </c>
      <c r="AA45" s="34" t="str">
        <f t="shared" si="60"/>
        <v> </v>
      </c>
      <c r="AB45" s="34" t="str">
        <f t="shared" si="60"/>
        <v> </v>
      </c>
      <c r="AC45" s="34" t="str">
        <f t="shared" si="60"/>
        <v> </v>
      </c>
      <c r="AD45" s="34" t="str">
        <f t="shared" si="60"/>
        <v> </v>
      </c>
      <c r="AE45" s="34" t="str">
        <f t="shared" si="60"/>
        <v> </v>
      </c>
      <c r="AF45" s="34" t="str">
        <f t="shared" si="60"/>
        <v> 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ht="25.5" customHeight="1">
      <c r="A46" s="31"/>
      <c r="B46" s="15"/>
      <c r="C46" s="40"/>
      <c r="D46" s="29"/>
      <c r="E46" s="30"/>
      <c r="F46" s="15"/>
      <c r="G46" s="31"/>
      <c r="H46" s="15"/>
      <c r="I46" s="15"/>
      <c r="J46" s="15"/>
      <c r="K46" s="15"/>
      <c r="L46" s="15"/>
      <c r="M46" s="15"/>
      <c r="N46" s="6" t="s">
        <v>79</v>
      </c>
      <c r="O46" s="6"/>
      <c r="P46" s="6"/>
      <c r="Q46" s="41">
        <f t="shared" si="58"/>
        <v>0</v>
      </c>
      <c r="R46" s="41">
        <f t="shared" si="4"/>
        <v>0</v>
      </c>
      <c r="S46" s="42">
        <f t="shared" si="5"/>
        <v>0</v>
      </c>
      <c r="T46" s="41">
        <f t="shared" si="6"/>
        <v>0</v>
      </c>
      <c r="U46" s="41">
        <f t="shared" si="7"/>
        <v>0</v>
      </c>
      <c r="V46" s="41">
        <f t="shared" si="8"/>
        <v>0</v>
      </c>
      <c r="W46" s="41">
        <f t="shared" si="9"/>
        <v>0</v>
      </c>
      <c r="X46" s="7"/>
      <c r="Y46" s="34" t="str">
        <f t="shared" si="10"/>
        <v/>
      </c>
      <c r="Z46" s="34" t="str">
        <f t="shared" ref="Z46:AF46" si="61">IF(Q46=0," ",Q46)</f>
        <v> </v>
      </c>
      <c r="AA46" s="34" t="str">
        <f t="shared" si="61"/>
        <v> </v>
      </c>
      <c r="AB46" s="34" t="str">
        <f t="shared" si="61"/>
        <v> </v>
      </c>
      <c r="AC46" s="34" t="str">
        <f t="shared" si="61"/>
        <v> </v>
      </c>
      <c r="AD46" s="34" t="str">
        <f t="shared" si="61"/>
        <v> </v>
      </c>
      <c r="AE46" s="34" t="str">
        <f t="shared" si="61"/>
        <v> </v>
      </c>
      <c r="AF46" s="34" t="str">
        <f t="shared" si="61"/>
        <v> 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ht="25.5" customHeight="1">
      <c r="A47" s="31"/>
      <c r="B47" s="15"/>
      <c r="C47" s="40"/>
      <c r="D47" s="29"/>
      <c r="E47" s="30"/>
      <c r="F47" s="15"/>
      <c r="G47" s="31"/>
      <c r="H47" s="15"/>
      <c r="I47" s="15"/>
      <c r="J47" s="15"/>
      <c r="K47" s="15"/>
      <c r="L47" s="15"/>
      <c r="M47" s="15"/>
      <c r="N47" s="6" t="s">
        <v>79</v>
      </c>
      <c r="O47" s="6"/>
      <c r="P47" s="6"/>
      <c r="Q47" s="41">
        <f t="shared" si="58"/>
        <v>0</v>
      </c>
      <c r="R47" s="41">
        <f t="shared" si="4"/>
        <v>0</v>
      </c>
      <c r="S47" s="42">
        <f t="shared" si="5"/>
        <v>0</v>
      </c>
      <c r="T47" s="41">
        <f t="shared" si="6"/>
        <v>0</v>
      </c>
      <c r="U47" s="41">
        <f t="shared" si="7"/>
        <v>0</v>
      </c>
      <c r="V47" s="41">
        <f t="shared" si="8"/>
        <v>0</v>
      </c>
      <c r="W47" s="41">
        <f t="shared" si="9"/>
        <v>0</v>
      </c>
      <c r="X47" s="7"/>
      <c r="Y47" s="34" t="str">
        <f t="shared" si="10"/>
        <v/>
      </c>
      <c r="Z47" s="34" t="str">
        <f t="shared" ref="Z47:AF47" si="62">IF(Q47=0," ",Q47)</f>
        <v> </v>
      </c>
      <c r="AA47" s="34" t="str">
        <f t="shared" si="62"/>
        <v> </v>
      </c>
      <c r="AB47" s="34" t="str">
        <f t="shared" si="62"/>
        <v> </v>
      </c>
      <c r="AC47" s="34" t="str">
        <f t="shared" si="62"/>
        <v> </v>
      </c>
      <c r="AD47" s="34" t="str">
        <f t="shared" si="62"/>
        <v> </v>
      </c>
      <c r="AE47" s="34" t="str">
        <f t="shared" si="62"/>
        <v> </v>
      </c>
      <c r="AF47" s="34" t="str">
        <f t="shared" si="62"/>
        <v> 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ht="25.5" customHeight="1">
      <c r="A48" s="66"/>
      <c r="B48" s="15"/>
      <c r="C48" s="40"/>
      <c r="D48" s="29"/>
      <c r="E48" s="30"/>
      <c r="F48" s="15"/>
      <c r="G48" s="31"/>
      <c r="H48" s="15"/>
      <c r="I48" s="15"/>
      <c r="J48" s="15"/>
      <c r="K48" s="15"/>
      <c r="L48" s="15"/>
      <c r="M48" s="15"/>
      <c r="N48" s="6" t="s">
        <v>79</v>
      </c>
      <c r="O48" s="6"/>
      <c r="P48" s="6"/>
      <c r="Q48" s="41">
        <f t="shared" si="58"/>
        <v>0</v>
      </c>
      <c r="R48" s="41">
        <f t="shared" si="4"/>
        <v>0</v>
      </c>
      <c r="S48" s="42">
        <f t="shared" si="5"/>
        <v>0</v>
      </c>
      <c r="T48" s="41">
        <f t="shared" si="6"/>
        <v>0</v>
      </c>
      <c r="U48" s="41">
        <f t="shared" si="7"/>
        <v>0</v>
      </c>
      <c r="V48" s="41">
        <f t="shared" si="8"/>
        <v>0</v>
      </c>
      <c r="W48" s="41">
        <f t="shared" si="9"/>
        <v>0</v>
      </c>
      <c r="X48" s="7"/>
      <c r="Y48" s="34" t="str">
        <f t="shared" si="10"/>
        <v/>
      </c>
      <c r="Z48" s="34" t="str">
        <f t="shared" ref="Z48:AF48" si="63">IF(Q48=0," ",Q48)</f>
        <v> </v>
      </c>
      <c r="AA48" s="34" t="str">
        <f t="shared" si="63"/>
        <v> </v>
      </c>
      <c r="AB48" s="34" t="str">
        <f t="shared" si="63"/>
        <v> </v>
      </c>
      <c r="AC48" s="34" t="str">
        <f t="shared" si="63"/>
        <v> </v>
      </c>
      <c r="AD48" s="34" t="str">
        <f t="shared" si="63"/>
        <v> </v>
      </c>
      <c r="AE48" s="34" t="str">
        <f t="shared" si="63"/>
        <v> </v>
      </c>
      <c r="AF48" s="34" t="str">
        <f t="shared" si="63"/>
        <v> 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ht="25.5" customHeight="1">
      <c r="A49" s="66"/>
      <c r="B49" s="15"/>
      <c r="C49" s="40"/>
      <c r="D49" s="29"/>
      <c r="E49" s="30"/>
      <c r="F49" s="15"/>
      <c r="G49" s="31"/>
      <c r="H49" s="15"/>
      <c r="I49" s="15"/>
      <c r="J49" s="15"/>
      <c r="K49" s="15"/>
      <c r="L49" s="15"/>
      <c r="M49" s="15"/>
      <c r="N49" s="6" t="s">
        <v>79</v>
      </c>
      <c r="O49" s="6"/>
      <c r="P49" s="6"/>
      <c r="Q49" s="41">
        <f t="shared" si="58"/>
        <v>0</v>
      </c>
      <c r="R49" s="41">
        <f t="shared" si="4"/>
        <v>0</v>
      </c>
      <c r="S49" s="42">
        <f t="shared" si="5"/>
        <v>0</v>
      </c>
      <c r="T49" s="41">
        <f t="shared" si="6"/>
        <v>0</v>
      </c>
      <c r="U49" s="41">
        <f t="shared" si="7"/>
        <v>0</v>
      </c>
      <c r="V49" s="41">
        <f t="shared" si="8"/>
        <v>0</v>
      </c>
      <c r="W49" s="41">
        <f t="shared" si="9"/>
        <v>0</v>
      </c>
      <c r="X49" s="7"/>
      <c r="Y49" s="34" t="str">
        <f t="shared" si="10"/>
        <v/>
      </c>
      <c r="Z49" s="34" t="str">
        <f t="shared" ref="Z49:AF49" si="64">IF(Q49=0," ",Q49)</f>
        <v> </v>
      </c>
      <c r="AA49" s="34" t="str">
        <f t="shared" si="64"/>
        <v> </v>
      </c>
      <c r="AB49" s="34" t="str">
        <f t="shared" si="64"/>
        <v> </v>
      </c>
      <c r="AC49" s="34" t="str">
        <f t="shared" si="64"/>
        <v> </v>
      </c>
      <c r="AD49" s="34" t="str">
        <f t="shared" si="64"/>
        <v> </v>
      </c>
      <c r="AE49" s="34" t="str">
        <f t="shared" si="64"/>
        <v> </v>
      </c>
      <c r="AF49" s="34" t="str">
        <f t="shared" si="64"/>
        <v> 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ht="25.5" customHeight="1">
      <c r="A50" s="66"/>
      <c r="B50" s="15"/>
      <c r="C50" s="40"/>
      <c r="D50" s="29"/>
      <c r="E50" s="30"/>
      <c r="F50" s="15"/>
      <c r="G50" s="31"/>
      <c r="H50" s="15"/>
      <c r="I50" s="15"/>
      <c r="J50" s="15"/>
      <c r="K50" s="15"/>
      <c r="L50" s="15"/>
      <c r="M50" s="15"/>
      <c r="N50" s="6" t="s">
        <v>79</v>
      </c>
      <c r="O50" s="6"/>
      <c r="P50" s="6"/>
      <c r="Q50" s="41">
        <f t="shared" si="58"/>
        <v>0</v>
      </c>
      <c r="R50" s="41">
        <f t="shared" si="4"/>
        <v>0</v>
      </c>
      <c r="S50" s="42">
        <f t="shared" si="5"/>
        <v>0</v>
      </c>
      <c r="T50" s="41">
        <f t="shared" si="6"/>
        <v>0</v>
      </c>
      <c r="U50" s="41">
        <f t="shared" si="7"/>
        <v>0</v>
      </c>
      <c r="V50" s="41">
        <f t="shared" si="8"/>
        <v>0</v>
      </c>
      <c r="W50" s="41">
        <f t="shared" si="9"/>
        <v>0</v>
      </c>
      <c r="X50" s="7"/>
      <c r="Y50" s="34" t="str">
        <f t="shared" si="10"/>
        <v/>
      </c>
      <c r="Z50" s="34" t="str">
        <f t="shared" ref="Z50:AF50" si="65">IF(Q50=0," ",Q50)</f>
        <v> </v>
      </c>
      <c r="AA50" s="34" t="str">
        <f t="shared" si="65"/>
        <v> </v>
      </c>
      <c r="AB50" s="34" t="str">
        <f t="shared" si="65"/>
        <v> </v>
      </c>
      <c r="AC50" s="34" t="str">
        <f t="shared" si="65"/>
        <v> </v>
      </c>
      <c r="AD50" s="34" t="str">
        <f t="shared" si="65"/>
        <v> </v>
      </c>
      <c r="AE50" s="34" t="str">
        <f t="shared" si="65"/>
        <v> </v>
      </c>
      <c r="AF50" s="34" t="str">
        <f t="shared" si="65"/>
        <v> 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ht="25.5" customHeight="1">
      <c r="A51" s="66"/>
      <c r="B51" s="15"/>
      <c r="C51" s="40"/>
      <c r="D51" s="29"/>
      <c r="E51" s="30"/>
      <c r="F51" s="15"/>
      <c r="G51" s="31"/>
      <c r="H51" s="15"/>
      <c r="I51" s="15"/>
      <c r="J51" s="15"/>
      <c r="K51" s="15"/>
      <c r="L51" s="15"/>
      <c r="M51" s="15"/>
      <c r="N51" s="6" t="s">
        <v>79</v>
      </c>
      <c r="O51" s="6"/>
      <c r="P51" s="6"/>
      <c r="Q51" s="41"/>
      <c r="R51" s="41"/>
      <c r="S51" s="42"/>
      <c r="T51" s="41"/>
      <c r="U51" s="41"/>
      <c r="V51" s="41"/>
      <c r="W51" s="41"/>
      <c r="X51" s="7"/>
      <c r="Y51" s="34"/>
      <c r="Z51" s="34"/>
      <c r="AA51" s="34"/>
      <c r="AB51" s="34"/>
      <c r="AC51" s="34"/>
      <c r="AD51" s="34"/>
      <c r="AE51" s="34"/>
      <c r="AF51" s="34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ht="25.5" customHeight="1">
      <c r="A52" s="66"/>
      <c r="B52" s="15"/>
      <c r="C52" s="40"/>
      <c r="D52" s="29"/>
      <c r="E52" s="30"/>
      <c r="F52" s="15"/>
      <c r="G52" s="31"/>
      <c r="H52" s="15"/>
      <c r="I52" s="15"/>
      <c r="J52" s="15"/>
      <c r="K52" s="15"/>
      <c r="L52" s="15"/>
      <c r="M52" s="15"/>
      <c r="N52" s="6" t="s">
        <v>79</v>
      </c>
      <c r="O52" s="6"/>
      <c r="P52" s="6"/>
      <c r="Q52" s="41"/>
      <c r="R52" s="41"/>
      <c r="S52" s="42"/>
      <c r="T52" s="41"/>
      <c r="U52" s="41"/>
      <c r="V52" s="41"/>
      <c r="W52" s="41"/>
      <c r="X52" s="7"/>
      <c r="Y52" s="34"/>
      <c r="Z52" s="34"/>
      <c r="AA52" s="34"/>
      <c r="AB52" s="34"/>
      <c r="AC52" s="34"/>
      <c r="AD52" s="34"/>
      <c r="AE52" s="34"/>
      <c r="AF52" s="34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ht="25.5" customHeight="1">
      <c r="A53" s="66"/>
      <c r="B53" s="15"/>
      <c r="C53" s="40"/>
      <c r="D53" s="29"/>
      <c r="E53" s="30"/>
      <c r="F53" s="15"/>
      <c r="G53" s="31"/>
      <c r="H53" s="15"/>
      <c r="I53" s="15"/>
      <c r="J53" s="15"/>
      <c r="K53" s="15"/>
      <c r="L53" s="15"/>
      <c r="M53" s="15"/>
      <c r="N53" s="6" t="s">
        <v>79</v>
      </c>
      <c r="O53" s="6"/>
      <c r="P53" s="6"/>
      <c r="Q53" s="41"/>
      <c r="R53" s="41"/>
      <c r="S53" s="42"/>
      <c r="T53" s="41"/>
      <c r="U53" s="41"/>
      <c r="V53" s="41"/>
      <c r="W53" s="41"/>
      <c r="X53" s="7"/>
      <c r="Y53" s="34"/>
      <c r="Z53" s="34"/>
      <c r="AA53" s="34"/>
      <c r="AB53" s="34"/>
      <c r="AC53" s="34"/>
      <c r="AD53" s="34"/>
      <c r="AE53" s="34"/>
      <c r="AF53" s="34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ht="25.5" customHeight="1">
      <c r="A54" s="66"/>
      <c r="B54" s="15"/>
      <c r="C54" s="40"/>
      <c r="D54" s="29"/>
      <c r="E54" s="30"/>
      <c r="F54" s="15"/>
      <c r="G54" s="31"/>
      <c r="H54" s="15"/>
      <c r="I54" s="15"/>
      <c r="J54" s="15"/>
      <c r="K54" s="15"/>
      <c r="L54" s="15"/>
      <c r="M54" s="15"/>
      <c r="N54" s="6" t="s">
        <v>79</v>
      </c>
      <c r="O54" s="6"/>
      <c r="P54" s="6"/>
      <c r="Q54" s="41">
        <f t="shared" ref="Q54:Q64" si="67">SUMIFS($J$7:$J$88,$L$7:$L$88,P54,$K$7:$K$88,Q$6)</f>
        <v>0</v>
      </c>
      <c r="R54" s="41">
        <f t="shared" ref="R54:R64" si="68">SUMIFS($J$7:$J$88,$L$7:$L$88,P54,$K$7:$K$88,R$6)</f>
        <v>0</v>
      </c>
      <c r="S54" s="42">
        <f t="shared" ref="S54:S64" si="69">SUMIFS($J$7:$J$88,$L$7:$L$88,P54,$K$7:$K$88,S$6)</f>
        <v>0</v>
      </c>
      <c r="T54" s="41">
        <f t="shared" ref="T54:T64" si="70">SUMIFS($J$7:$J$88,$L$7:$L$88,P54,$K$7:$K$88,T$6)</f>
        <v>0</v>
      </c>
      <c r="U54" s="41">
        <f t="shared" ref="U54:U64" si="71">SUMIFS($J$7:$J$88,$L$7:$L$88,P54,$K$7:$K$88,U$6)</f>
        <v>0</v>
      </c>
      <c r="V54" s="41">
        <f t="shared" ref="V54:V64" si="72">SUMIFS($J$7:$J$88,$L$7:$L$88,P54,$K$7:$K$88,V$6)</f>
        <v>0</v>
      </c>
      <c r="W54" s="41">
        <f t="shared" ref="W54:W64" si="73">SUMIFS($J$7:$J$88,$L$7:$L$88,P54,$K$7:$K$88,W$6)</f>
        <v>0</v>
      </c>
      <c r="X54" s="7"/>
      <c r="Y54" s="34" t="str">
        <f t="shared" ref="Y54:Y64" si="74">P54</f>
        <v/>
      </c>
      <c r="Z54" s="34" t="str">
        <f t="shared" ref="Z54:AF54" si="66">IF(Q54=0," ",Q54)</f>
        <v> </v>
      </c>
      <c r="AA54" s="34" t="str">
        <f t="shared" si="66"/>
        <v> </v>
      </c>
      <c r="AB54" s="34" t="str">
        <f t="shared" si="66"/>
        <v> </v>
      </c>
      <c r="AC54" s="34" t="str">
        <f t="shared" si="66"/>
        <v> </v>
      </c>
      <c r="AD54" s="34" t="str">
        <f t="shared" si="66"/>
        <v> </v>
      </c>
      <c r="AE54" s="34" t="str">
        <f t="shared" si="66"/>
        <v> </v>
      </c>
      <c r="AF54" s="34" t="str">
        <f t="shared" si="66"/>
        <v> 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ht="25.5" customHeight="1">
      <c r="A55" s="66"/>
      <c r="B55" s="15"/>
      <c r="C55" s="40"/>
      <c r="D55" s="29"/>
      <c r="E55" s="30"/>
      <c r="F55" s="15"/>
      <c r="G55" s="31"/>
      <c r="H55" s="15"/>
      <c r="I55" s="15"/>
      <c r="J55" s="15"/>
      <c r="K55" s="15"/>
      <c r="L55" s="15"/>
      <c r="M55" s="15"/>
      <c r="N55" s="6" t="s">
        <v>79</v>
      </c>
      <c r="O55" s="6"/>
      <c r="P55" s="6"/>
      <c r="Q55" s="41">
        <f t="shared" si="67"/>
        <v>0</v>
      </c>
      <c r="R55" s="41">
        <f t="shared" si="68"/>
        <v>0</v>
      </c>
      <c r="S55" s="42">
        <f t="shared" si="69"/>
        <v>0</v>
      </c>
      <c r="T55" s="41">
        <f t="shared" si="70"/>
        <v>0</v>
      </c>
      <c r="U55" s="41">
        <f t="shared" si="71"/>
        <v>0</v>
      </c>
      <c r="V55" s="41">
        <f t="shared" si="72"/>
        <v>0</v>
      </c>
      <c r="W55" s="41">
        <f t="shared" si="73"/>
        <v>0</v>
      </c>
      <c r="X55" s="7"/>
      <c r="Y55" s="34" t="str">
        <f t="shared" si="74"/>
        <v/>
      </c>
      <c r="Z55" s="34" t="str">
        <f t="shared" ref="Z55:AF55" si="75">IF(Q55=0," ",Q55)</f>
        <v> </v>
      </c>
      <c r="AA55" s="34" t="str">
        <f t="shared" si="75"/>
        <v> </v>
      </c>
      <c r="AB55" s="34" t="str">
        <f t="shared" si="75"/>
        <v> </v>
      </c>
      <c r="AC55" s="34" t="str">
        <f t="shared" si="75"/>
        <v> </v>
      </c>
      <c r="AD55" s="34" t="str">
        <f t="shared" si="75"/>
        <v> </v>
      </c>
      <c r="AE55" s="34" t="str">
        <f t="shared" si="75"/>
        <v> </v>
      </c>
      <c r="AF55" s="34" t="str">
        <f t="shared" si="75"/>
        <v> 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ht="25.5" customHeight="1">
      <c r="A56" s="66"/>
      <c r="B56" s="15"/>
      <c r="C56" s="40"/>
      <c r="D56" s="29"/>
      <c r="E56" s="30"/>
      <c r="F56" s="15"/>
      <c r="G56" s="31"/>
      <c r="H56" s="15"/>
      <c r="I56" s="15"/>
      <c r="J56" s="15"/>
      <c r="K56" s="15"/>
      <c r="L56" s="15"/>
      <c r="M56" s="15"/>
      <c r="N56" s="6" t="s">
        <v>79</v>
      </c>
      <c r="O56" s="6"/>
      <c r="P56" s="6"/>
      <c r="Q56" s="41">
        <f t="shared" si="67"/>
        <v>0</v>
      </c>
      <c r="R56" s="41">
        <f t="shared" si="68"/>
        <v>0</v>
      </c>
      <c r="S56" s="42">
        <f t="shared" si="69"/>
        <v>0</v>
      </c>
      <c r="T56" s="41">
        <f t="shared" si="70"/>
        <v>0</v>
      </c>
      <c r="U56" s="41">
        <f t="shared" si="71"/>
        <v>0</v>
      </c>
      <c r="V56" s="41">
        <f t="shared" si="72"/>
        <v>0</v>
      </c>
      <c r="W56" s="41">
        <f t="shared" si="73"/>
        <v>0</v>
      </c>
      <c r="X56" s="7"/>
      <c r="Y56" s="34" t="str">
        <f t="shared" si="74"/>
        <v/>
      </c>
      <c r="Z56" s="34" t="str">
        <f t="shared" ref="Z56:AF56" si="76">IF(Q56=0," ",Q56)</f>
        <v> </v>
      </c>
      <c r="AA56" s="34" t="str">
        <f t="shared" si="76"/>
        <v> </v>
      </c>
      <c r="AB56" s="34" t="str">
        <f t="shared" si="76"/>
        <v> </v>
      </c>
      <c r="AC56" s="34" t="str">
        <f t="shared" si="76"/>
        <v> </v>
      </c>
      <c r="AD56" s="34" t="str">
        <f t="shared" si="76"/>
        <v> </v>
      </c>
      <c r="AE56" s="34" t="str">
        <f t="shared" si="76"/>
        <v> </v>
      </c>
      <c r="AF56" s="34" t="str">
        <f t="shared" si="76"/>
        <v> 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ht="25.5" customHeight="1">
      <c r="A57" s="66"/>
      <c r="B57" s="15"/>
      <c r="C57" s="40"/>
      <c r="D57" s="29"/>
      <c r="E57" s="30"/>
      <c r="F57" s="15"/>
      <c r="G57" s="31"/>
      <c r="H57" s="15"/>
      <c r="I57" s="15"/>
      <c r="J57" s="15"/>
      <c r="K57" s="15"/>
      <c r="L57" s="15"/>
      <c r="M57" s="15"/>
      <c r="N57" s="6" t="s">
        <v>79</v>
      </c>
      <c r="O57" s="6"/>
      <c r="P57" s="6"/>
      <c r="Q57" s="41">
        <f t="shared" si="67"/>
        <v>0</v>
      </c>
      <c r="R57" s="41">
        <f t="shared" si="68"/>
        <v>0</v>
      </c>
      <c r="S57" s="42">
        <f t="shared" si="69"/>
        <v>0</v>
      </c>
      <c r="T57" s="41">
        <f t="shared" si="70"/>
        <v>0</v>
      </c>
      <c r="U57" s="41">
        <f t="shared" si="71"/>
        <v>0</v>
      </c>
      <c r="V57" s="41">
        <f t="shared" si="72"/>
        <v>0</v>
      </c>
      <c r="W57" s="41">
        <f t="shared" si="73"/>
        <v>0</v>
      </c>
      <c r="X57" s="7"/>
      <c r="Y57" s="34" t="str">
        <f t="shared" si="74"/>
        <v/>
      </c>
      <c r="Z57" s="34" t="str">
        <f t="shared" ref="Z57:AF57" si="77">IF(Q57=0," ",Q57)</f>
        <v> </v>
      </c>
      <c r="AA57" s="34" t="str">
        <f t="shared" si="77"/>
        <v> </v>
      </c>
      <c r="AB57" s="34" t="str">
        <f t="shared" si="77"/>
        <v> </v>
      </c>
      <c r="AC57" s="34" t="str">
        <f t="shared" si="77"/>
        <v> </v>
      </c>
      <c r="AD57" s="34" t="str">
        <f t="shared" si="77"/>
        <v> </v>
      </c>
      <c r="AE57" s="34" t="str">
        <f t="shared" si="77"/>
        <v> </v>
      </c>
      <c r="AF57" s="34" t="str">
        <f t="shared" si="77"/>
        <v> 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ht="25.5" customHeight="1">
      <c r="A58" s="66"/>
      <c r="B58" s="15"/>
      <c r="C58" s="40"/>
      <c r="D58" s="29"/>
      <c r="E58" s="30"/>
      <c r="F58" s="15"/>
      <c r="G58" s="31"/>
      <c r="H58" s="15"/>
      <c r="I58" s="15"/>
      <c r="J58" s="15"/>
      <c r="K58" s="15"/>
      <c r="L58" s="15"/>
      <c r="M58" s="15"/>
      <c r="N58" s="6" t="s">
        <v>79</v>
      </c>
      <c r="O58" s="6"/>
      <c r="P58" s="6"/>
      <c r="Q58" s="41">
        <f t="shared" si="67"/>
        <v>0</v>
      </c>
      <c r="R58" s="41">
        <f t="shared" si="68"/>
        <v>0</v>
      </c>
      <c r="S58" s="42">
        <f t="shared" si="69"/>
        <v>0</v>
      </c>
      <c r="T58" s="41">
        <f t="shared" si="70"/>
        <v>0</v>
      </c>
      <c r="U58" s="41">
        <f t="shared" si="71"/>
        <v>0</v>
      </c>
      <c r="V58" s="41">
        <f t="shared" si="72"/>
        <v>0</v>
      </c>
      <c r="W58" s="41">
        <f t="shared" si="73"/>
        <v>0</v>
      </c>
      <c r="X58" s="7"/>
      <c r="Y58" s="34" t="str">
        <f t="shared" si="74"/>
        <v/>
      </c>
      <c r="Z58" s="34" t="str">
        <f t="shared" ref="Z58:AF58" si="78">IF(Q58=0," ",Q58)</f>
        <v> </v>
      </c>
      <c r="AA58" s="34" t="str">
        <f t="shared" si="78"/>
        <v> </v>
      </c>
      <c r="AB58" s="34" t="str">
        <f t="shared" si="78"/>
        <v> </v>
      </c>
      <c r="AC58" s="34" t="str">
        <f t="shared" si="78"/>
        <v> </v>
      </c>
      <c r="AD58" s="34" t="str">
        <f t="shared" si="78"/>
        <v> </v>
      </c>
      <c r="AE58" s="34" t="str">
        <f t="shared" si="78"/>
        <v> </v>
      </c>
      <c r="AF58" s="34" t="str">
        <f t="shared" si="78"/>
        <v> 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ht="25.5" customHeight="1">
      <c r="A59" s="66"/>
      <c r="B59" s="15"/>
      <c r="C59" s="40"/>
      <c r="D59" s="29"/>
      <c r="E59" s="30"/>
      <c r="F59" s="15"/>
      <c r="G59" s="31"/>
      <c r="H59" s="15"/>
      <c r="I59" s="15"/>
      <c r="J59" s="15"/>
      <c r="K59" s="15"/>
      <c r="L59" s="15"/>
      <c r="M59" s="15"/>
      <c r="N59" s="6" t="s">
        <v>79</v>
      </c>
      <c r="O59" s="6"/>
      <c r="P59" s="6"/>
      <c r="Q59" s="41">
        <f t="shared" si="67"/>
        <v>0</v>
      </c>
      <c r="R59" s="41">
        <f t="shared" si="68"/>
        <v>0</v>
      </c>
      <c r="S59" s="42">
        <f t="shared" si="69"/>
        <v>0</v>
      </c>
      <c r="T59" s="41">
        <f t="shared" si="70"/>
        <v>0</v>
      </c>
      <c r="U59" s="41">
        <f t="shared" si="71"/>
        <v>0</v>
      </c>
      <c r="V59" s="41">
        <f t="shared" si="72"/>
        <v>0</v>
      </c>
      <c r="W59" s="41">
        <f t="shared" si="73"/>
        <v>0</v>
      </c>
      <c r="X59" s="7"/>
      <c r="Y59" s="34" t="str">
        <f t="shared" si="74"/>
        <v/>
      </c>
      <c r="Z59" s="34" t="str">
        <f t="shared" ref="Z59:AF59" si="79">IF(Q59=0," ",Q59)</f>
        <v> </v>
      </c>
      <c r="AA59" s="34" t="str">
        <f t="shared" si="79"/>
        <v> </v>
      </c>
      <c r="AB59" s="34" t="str">
        <f t="shared" si="79"/>
        <v> </v>
      </c>
      <c r="AC59" s="34" t="str">
        <f t="shared" si="79"/>
        <v> </v>
      </c>
      <c r="AD59" s="34" t="str">
        <f t="shared" si="79"/>
        <v> </v>
      </c>
      <c r="AE59" s="34" t="str">
        <f t="shared" si="79"/>
        <v> </v>
      </c>
      <c r="AF59" s="34" t="str">
        <f t="shared" si="79"/>
        <v> 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ht="25.5" customHeight="1">
      <c r="A60" s="66"/>
      <c r="B60" s="15"/>
      <c r="C60" s="40"/>
      <c r="D60" s="29"/>
      <c r="E60" s="30"/>
      <c r="F60" s="15"/>
      <c r="G60" s="31"/>
      <c r="H60" s="15"/>
      <c r="I60" s="15"/>
      <c r="J60" s="15"/>
      <c r="K60" s="15"/>
      <c r="L60" s="15"/>
      <c r="M60" s="15"/>
      <c r="N60" s="6" t="s">
        <v>79</v>
      </c>
      <c r="O60" s="6"/>
      <c r="P60" s="6"/>
      <c r="Q60" s="41">
        <f t="shared" si="67"/>
        <v>0</v>
      </c>
      <c r="R60" s="41">
        <f t="shared" si="68"/>
        <v>0</v>
      </c>
      <c r="S60" s="42">
        <f t="shared" si="69"/>
        <v>0</v>
      </c>
      <c r="T60" s="41">
        <f t="shared" si="70"/>
        <v>0</v>
      </c>
      <c r="U60" s="41">
        <f t="shared" si="71"/>
        <v>0</v>
      </c>
      <c r="V60" s="41">
        <f t="shared" si="72"/>
        <v>0</v>
      </c>
      <c r="W60" s="41">
        <f t="shared" si="73"/>
        <v>0</v>
      </c>
      <c r="X60" s="7"/>
      <c r="Y60" s="34" t="str">
        <f t="shared" si="74"/>
        <v/>
      </c>
      <c r="Z60" s="34" t="str">
        <f t="shared" ref="Z60:AF60" si="80">IF(Q60=0," ",Q60)</f>
        <v> </v>
      </c>
      <c r="AA60" s="34" t="str">
        <f t="shared" si="80"/>
        <v> </v>
      </c>
      <c r="AB60" s="34" t="str">
        <f t="shared" si="80"/>
        <v> </v>
      </c>
      <c r="AC60" s="34" t="str">
        <f t="shared" si="80"/>
        <v> </v>
      </c>
      <c r="AD60" s="34" t="str">
        <f t="shared" si="80"/>
        <v> </v>
      </c>
      <c r="AE60" s="34" t="str">
        <f t="shared" si="80"/>
        <v> </v>
      </c>
      <c r="AF60" s="34" t="str">
        <f t="shared" si="80"/>
        <v> 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ht="25.5" customHeight="1">
      <c r="A61" s="66"/>
      <c r="B61" s="15"/>
      <c r="C61" s="40"/>
      <c r="D61" s="29"/>
      <c r="E61" s="30"/>
      <c r="F61" s="15"/>
      <c r="G61" s="31"/>
      <c r="H61" s="15"/>
      <c r="I61" s="15"/>
      <c r="J61" s="15"/>
      <c r="K61" s="15"/>
      <c r="L61" s="15"/>
      <c r="M61" s="15"/>
      <c r="N61" s="6" t="s">
        <v>79</v>
      </c>
      <c r="O61" s="6"/>
      <c r="P61" s="6"/>
      <c r="Q61" s="41">
        <f t="shared" si="67"/>
        <v>0</v>
      </c>
      <c r="R61" s="41">
        <f t="shared" si="68"/>
        <v>0</v>
      </c>
      <c r="S61" s="42">
        <f t="shared" si="69"/>
        <v>0</v>
      </c>
      <c r="T61" s="41">
        <f t="shared" si="70"/>
        <v>0</v>
      </c>
      <c r="U61" s="41">
        <f t="shared" si="71"/>
        <v>0</v>
      </c>
      <c r="V61" s="41">
        <f t="shared" si="72"/>
        <v>0</v>
      </c>
      <c r="W61" s="41">
        <f t="shared" si="73"/>
        <v>0</v>
      </c>
      <c r="X61" s="7"/>
      <c r="Y61" s="34" t="str">
        <f t="shared" si="74"/>
        <v/>
      </c>
      <c r="Z61" s="34" t="str">
        <f t="shared" ref="Z61:AF61" si="81">IF(Q61=0," ",Q61)</f>
        <v> </v>
      </c>
      <c r="AA61" s="34" t="str">
        <f t="shared" si="81"/>
        <v> </v>
      </c>
      <c r="AB61" s="34" t="str">
        <f t="shared" si="81"/>
        <v> </v>
      </c>
      <c r="AC61" s="34" t="str">
        <f t="shared" si="81"/>
        <v> </v>
      </c>
      <c r="AD61" s="34" t="str">
        <f t="shared" si="81"/>
        <v> </v>
      </c>
      <c r="AE61" s="34" t="str">
        <f t="shared" si="81"/>
        <v> </v>
      </c>
      <c r="AF61" s="34" t="str">
        <f t="shared" si="81"/>
        <v> 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ht="25.5" customHeight="1">
      <c r="A62" s="66"/>
      <c r="B62" s="15"/>
      <c r="C62" s="40"/>
      <c r="D62" s="29"/>
      <c r="E62" s="30"/>
      <c r="F62" s="15"/>
      <c r="G62" s="31"/>
      <c r="H62" s="15"/>
      <c r="I62" s="15"/>
      <c r="J62" s="15"/>
      <c r="K62" s="15"/>
      <c r="L62" s="15"/>
      <c r="M62" s="15"/>
      <c r="N62" s="6" t="s">
        <v>79</v>
      </c>
      <c r="O62" s="6"/>
      <c r="P62" s="6"/>
      <c r="Q62" s="41">
        <f t="shared" si="67"/>
        <v>0</v>
      </c>
      <c r="R62" s="41">
        <f t="shared" si="68"/>
        <v>0</v>
      </c>
      <c r="S62" s="42">
        <f t="shared" si="69"/>
        <v>0</v>
      </c>
      <c r="T62" s="41">
        <f t="shared" si="70"/>
        <v>0</v>
      </c>
      <c r="U62" s="41">
        <f t="shared" si="71"/>
        <v>0</v>
      </c>
      <c r="V62" s="41">
        <f t="shared" si="72"/>
        <v>0</v>
      </c>
      <c r="W62" s="41">
        <f t="shared" si="73"/>
        <v>0</v>
      </c>
      <c r="X62" s="7"/>
      <c r="Y62" s="34" t="str">
        <f t="shared" si="74"/>
        <v/>
      </c>
      <c r="Z62" s="34" t="str">
        <f t="shared" ref="Z62:AF62" si="82">IF(Q62=0," ",Q62)</f>
        <v> </v>
      </c>
      <c r="AA62" s="34" t="str">
        <f t="shared" si="82"/>
        <v> </v>
      </c>
      <c r="AB62" s="34" t="str">
        <f t="shared" si="82"/>
        <v> </v>
      </c>
      <c r="AC62" s="34" t="str">
        <f t="shared" si="82"/>
        <v> </v>
      </c>
      <c r="AD62" s="34" t="str">
        <f t="shared" si="82"/>
        <v> </v>
      </c>
      <c r="AE62" s="34" t="str">
        <f t="shared" si="82"/>
        <v> </v>
      </c>
      <c r="AF62" s="34" t="str">
        <f t="shared" si="82"/>
        <v> 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ht="25.5" customHeight="1">
      <c r="A63" s="66"/>
      <c r="B63" s="15"/>
      <c r="C63" s="40"/>
      <c r="D63" s="29"/>
      <c r="E63" s="30"/>
      <c r="F63" s="15"/>
      <c r="G63" s="31"/>
      <c r="H63" s="15"/>
      <c r="I63" s="15"/>
      <c r="J63" s="15"/>
      <c r="K63" s="15"/>
      <c r="L63" s="15"/>
      <c r="M63" s="15"/>
      <c r="N63" s="6" t="s">
        <v>79</v>
      </c>
      <c r="O63" s="6"/>
      <c r="P63" s="6"/>
      <c r="Q63" s="41">
        <f t="shared" si="67"/>
        <v>0</v>
      </c>
      <c r="R63" s="41">
        <f t="shared" si="68"/>
        <v>0</v>
      </c>
      <c r="S63" s="42">
        <f t="shared" si="69"/>
        <v>0</v>
      </c>
      <c r="T63" s="41">
        <f t="shared" si="70"/>
        <v>0</v>
      </c>
      <c r="U63" s="41">
        <f t="shared" si="71"/>
        <v>0</v>
      </c>
      <c r="V63" s="41">
        <f t="shared" si="72"/>
        <v>0</v>
      </c>
      <c r="W63" s="41">
        <f t="shared" si="73"/>
        <v>0</v>
      </c>
      <c r="X63" s="7"/>
      <c r="Y63" s="34" t="str">
        <f t="shared" si="74"/>
        <v/>
      </c>
      <c r="Z63" s="34" t="str">
        <f t="shared" ref="Z63:AF63" si="83">IF(Q63=0," ",Q63)</f>
        <v> </v>
      </c>
      <c r="AA63" s="34" t="str">
        <f t="shared" si="83"/>
        <v> </v>
      </c>
      <c r="AB63" s="34" t="str">
        <f t="shared" si="83"/>
        <v> </v>
      </c>
      <c r="AC63" s="34" t="str">
        <f t="shared" si="83"/>
        <v> </v>
      </c>
      <c r="AD63" s="34" t="str">
        <f t="shared" si="83"/>
        <v> </v>
      </c>
      <c r="AE63" s="34" t="str">
        <f t="shared" si="83"/>
        <v> </v>
      </c>
      <c r="AF63" s="34" t="str">
        <f t="shared" si="83"/>
        <v> 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ht="25.5" customHeight="1">
      <c r="A64" s="66"/>
      <c r="B64" s="15"/>
      <c r="C64" s="40"/>
      <c r="D64" s="29"/>
      <c r="E64" s="30"/>
      <c r="F64" s="15"/>
      <c r="G64" s="31"/>
      <c r="H64" s="15"/>
      <c r="I64" s="15"/>
      <c r="J64" s="15"/>
      <c r="K64" s="15"/>
      <c r="L64" s="15"/>
      <c r="M64" s="15"/>
      <c r="N64" s="6" t="s">
        <v>79</v>
      </c>
      <c r="O64" s="6"/>
      <c r="P64" s="6"/>
      <c r="Q64" s="41">
        <f t="shared" si="67"/>
        <v>0</v>
      </c>
      <c r="R64" s="41">
        <f t="shared" si="68"/>
        <v>0</v>
      </c>
      <c r="S64" s="42">
        <f t="shared" si="69"/>
        <v>0</v>
      </c>
      <c r="T64" s="41">
        <f t="shared" si="70"/>
        <v>0</v>
      </c>
      <c r="U64" s="41">
        <f t="shared" si="71"/>
        <v>0</v>
      </c>
      <c r="V64" s="41">
        <f t="shared" si="72"/>
        <v>0</v>
      </c>
      <c r="W64" s="41">
        <f t="shared" si="73"/>
        <v>0</v>
      </c>
      <c r="X64" s="7"/>
      <c r="Y64" s="34" t="str">
        <f t="shared" si="74"/>
        <v/>
      </c>
      <c r="Z64" s="34" t="str">
        <f t="shared" ref="Z64:AF64" si="84">IF(Q64=0," ",Q64)</f>
        <v> </v>
      </c>
      <c r="AA64" s="34" t="str">
        <f t="shared" si="84"/>
        <v> </v>
      </c>
      <c r="AB64" s="34" t="str">
        <f t="shared" si="84"/>
        <v> </v>
      </c>
      <c r="AC64" s="34" t="str">
        <f t="shared" si="84"/>
        <v> </v>
      </c>
      <c r="AD64" s="34" t="str">
        <f t="shared" si="84"/>
        <v> </v>
      </c>
      <c r="AE64" s="34" t="str">
        <f t="shared" si="84"/>
        <v> </v>
      </c>
      <c r="AF64" s="34" t="str">
        <f t="shared" si="84"/>
        <v> 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ht="25.5" customHeight="1">
      <c r="A65" s="66"/>
      <c r="B65" s="15"/>
      <c r="C65" s="40"/>
      <c r="D65" s="29"/>
      <c r="E65" s="30"/>
      <c r="F65" s="15"/>
      <c r="G65" s="31"/>
      <c r="H65" s="15"/>
      <c r="I65" s="15"/>
      <c r="J65" s="15"/>
      <c r="K65" s="15"/>
      <c r="L65" s="15"/>
      <c r="M65" s="15"/>
      <c r="N65" s="6" t="s">
        <v>79</v>
      </c>
      <c r="O65" s="6"/>
      <c r="P65" s="6"/>
      <c r="Q65" s="41"/>
      <c r="R65" s="41"/>
      <c r="S65" s="42"/>
      <c r="T65" s="41"/>
      <c r="U65" s="41"/>
      <c r="V65" s="41"/>
      <c r="W65" s="41"/>
      <c r="X65" s="7"/>
      <c r="Y65" s="34"/>
      <c r="Z65" s="34"/>
      <c r="AA65" s="34"/>
      <c r="AB65" s="34"/>
      <c r="AC65" s="34"/>
      <c r="AD65" s="34"/>
      <c r="AE65" s="34"/>
      <c r="AF65" s="34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ht="25.5" customHeight="1">
      <c r="A66" s="66"/>
      <c r="B66" s="15"/>
      <c r="C66" s="40"/>
      <c r="D66" s="29"/>
      <c r="E66" s="30"/>
      <c r="F66" s="15"/>
      <c r="G66" s="31"/>
      <c r="H66" s="15"/>
      <c r="I66" s="15"/>
      <c r="J66" s="15"/>
      <c r="K66" s="15"/>
      <c r="L66" s="15"/>
      <c r="M66" s="15"/>
      <c r="N66" s="6" t="s">
        <v>79</v>
      </c>
      <c r="O66" s="6"/>
      <c r="P66" s="6"/>
      <c r="Q66" s="41"/>
      <c r="R66" s="41"/>
      <c r="S66" s="42"/>
      <c r="T66" s="41"/>
      <c r="U66" s="41"/>
      <c r="V66" s="41"/>
      <c r="W66" s="41"/>
      <c r="X66" s="7"/>
      <c r="Y66" s="34"/>
      <c r="Z66" s="34"/>
      <c r="AA66" s="34"/>
      <c r="AB66" s="34"/>
      <c r="AC66" s="34"/>
      <c r="AD66" s="34"/>
      <c r="AE66" s="34"/>
      <c r="AF66" s="34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ht="25.5" customHeight="1">
      <c r="A67" s="66"/>
      <c r="B67" s="15"/>
      <c r="C67" s="40"/>
      <c r="D67" s="29"/>
      <c r="E67" s="30"/>
      <c r="F67" s="15"/>
      <c r="G67" s="31"/>
      <c r="H67" s="15"/>
      <c r="I67" s="15"/>
      <c r="J67" s="15"/>
      <c r="K67" s="15"/>
      <c r="L67" s="15"/>
      <c r="M67" s="15"/>
      <c r="N67" s="6" t="s">
        <v>79</v>
      </c>
      <c r="O67" s="6"/>
      <c r="P67" s="6"/>
      <c r="Q67" s="41">
        <f t="shared" ref="Q67:Q70" si="86">SUMIFS($J$7:$J$88,$L$7:$L$88,P67,$K$7:$K$88,Q$6)</f>
        <v>0</v>
      </c>
      <c r="R67" s="41">
        <f t="shared" ref="R67:R70" si="87">SUMIFS($J$7:$J$88,$L$7:$L$88,P67,$K$7:$K$88,R$6)</f>
        <v>0</v>
      </c>
      <c r="S67" s="42">
        <f t="shared" ref="S67:S70" si="88">SUMIFS($J$7:$J$88,$L$7:$L$88,P67,$K$7:$K$88,S$6)</f>
        <v>0</v>
      </c>
      <c r="T67" s="41">
        <f t="shared" ref="T67:T70" si="89">SUMIFS($J$7:$J$88,$L$7:$L$88,P67,$K$7:$K$88,T$6)</f>
        <v>0</v>
      </c>
      <c r="U67" s="41">
        <f t="shared" ref="U67:U70" si="90">SUMIFS($J$7:$J$88,$L$7:$L$88,P67,$K$7:$K$88,U$6)</f>
        <v>0</v>
      </c>
      <c r="V67" s="41">
        <f t="shared" ref="V67:V70" si="91">SUMIFS($J$7:$J$88,$L$7:$L$88,P67,$K$7:$K$88,V$6)</f>
        <v>0</v>
      </c>
      <c r="W67" s="41">
        <f t="shared" ref="W67:W70" si="92">SUMIFS($J$7:$J$88,$L$7:$L$88,P67,$K$7:$K$88,W$6)</f>
        <v>0</v>
      </c>
      <c r="X67" s="7"/>
      <c r="Y67" s="34" t="str">
        <f t="shared" ref="Y67:Y70" si="93">P67</f>
        <v/>
      </c>
      <c r="Z67" s="34" t="str">
        <f t="shared" ref="Z67:AF67" si="85">IF(Q67=0," ",Q67)</f>
        <v> </v>
      </c>
      <c r="AA67" s="34" t="str">
        <f t="shared" si="85"/>
        <v> </v>
      </c>
      <c r="AB67" s="34" t="str">
        <f t="shared" si="85"/>
        <v> </v>
      </c>
      <c r="AC67" s="34" t="str">
        <f t="shared" si="85"/>
        <v> </v>
      </c>
      <c r="AD67" s="34" t="str">
        <f t="shared" si="85"/>
        <v> </v>
      </c>
      <c r="AE67" s="34" t="str">
        <f t="shared" si="85"/>
        <v> </v>
      </c>
      <c r="AF67" s="34" t="str">
        <f t="shared" si="85"/>
        <v> 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ht="25.5" customHeight="1">
      <c r="A68" s="66"/>
      <c r="B68" s="15"/>
      <c r="C68" s="40"/>
      <c r="D68" s="29"/>
      <c r="E68" s="30"/>
      <c r="F68" s="15"/>
      <c r="G68" s="31"/>
      <c r="H68" s="15"/>
      <c r="I68" s="15"/>
      <c r="J68" s="15"/>
      <c r="K68" s="15"/>
      <c r="L68" s="15"/>
      <c r="M68" s="15"/>
      <c r="N68" s="6" t="s">
        <v>79</v>
      </c>
      <c r="O68" s="6"/>
      <c r="P68" s="6"/>
      <c r="Q68" s="41">
        <f t="shared" si="86"/>
        <v>0</v>
      </c>
      <c r="R68" s="41">
        <f t="shared" si="87"/>
        <v>0</v>
      </c>
      <c r="S68" s="42">
        <f t="shared" si="88"/>
        <v>0</v>
      </c>
      <c r="T68" s="41">
        <f t="shared" si="89"/>
        <v>0</v>
      </c>
      <c r="U68" s="41">
        <f t="shared" si="90"/>
        <v>0</v>
      </c>
      <c r="V68" s="41">
        <f t="shared" si="91"/>
        <v>0</v>
      </c>
      <c r="W68" s="41">
        <f t="shared" si="92"/>
        <v>0</v>
      </c>
      <c r="X68" s="7"/>
      <c r="Y68" s="34" t="str">
        <f t="shared" si="93"/>
        <v/>
      </c>
      <c r="Z68" s="34" t="str">
        <f t="shared" ref="Z68:AF68" si="94">IF(Q68=0," ",Q68)</f>
        <v> </v>
      </c>
      <c r="AA68" s="34" t="str">
        <f t="shared" si="94"/>
        <v> </v>
      </c>
      <c r="AB68" s="34" t="str">
        <f t="shared" si="94"/>
        <v> </v>
      </c>
      <c r="AC68" s="34" t="str">
        <f t="shared" si="94"/>
        <v> </v>
      </c>
      <c r="AD68" s="34" t="str">
        <f t="shared" si="94"/>
        <v> </v>
      </c>
      <c r="AE68" s="34" t="str">
        <f t="shared" si="94"/>
        <v> </v>
      </c>
      <c r="AF68" s="34" t="str">
        <f t="shared" si="94"/>
        <v> 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ht="25.5" customHeight="1">
      <c r="A69" s="66"/>
      <c r="B69" s="15"/>
      <c r="C69" s="40"/>
      <c r="D69" s="29"/>
      <c r="E69" s="30"/>
      <c r="F69" s="15"/>
      <c r="G69" s="31"/>
      <c r="H69" s="15"/>
      <c r="I69" s="15"/>
      <c r="J69" s="15"/>
      <c r="K69" s="15"/>
      <c r="L69" s="15"/>
      <c r="M69" s="15"/>
      <c r="N69" s="6" t="s">
        <v>79</v>
      </c>
      <c r="O69" s="6"/>
      <c r="P69" s="6"/>
      <c r="Q69" s="41">
        <f t="shared" si="86"/>
        <v>0</v>
      </c>
      <c r="R69" s="41">
        <f t="shared" si="87"/>
        <v>0</v>
      </c>
      <c r="S69" s="42">
        <f t="shared" si="88"/>
        <v>0</v>
      </c>
      <c r="T69" s="41">
        <f t="shared" si="89"/>
        <v>0</v>
      </c>
      <c r="U69" s="41">
        <f t="shared" si="90"/>
        <v>0</v>
      </c>
      <c r="V69" s="41">
        <f t="shared" si="91"/>
        <v>0</v>
      </c>
      <c r="W69" s="41">
        <f t="shared" si="92"/>
        <v>0</v>
      </c>
      <c r="X69" s="7"/>
      <c r="Y69" s="34" t="str">
        <f t="shared" si="93"/>
        <v/>
      </c>
      <c r="Z69" s="34" t="str">
        <f t="shared" ref="Z69:AF69" si="95">IF(Q69=0," ",Q69)</f>
        <v> </v>
      </c>
      <c r="AA69" s="34" t="str">
        <f t="shared" si="95"/>
        <v> </v>
      </c>
      <c r="AB69" s="34" t="str">
        <f t="shared" si="95"/>
        <v> </v>
      </c>
      <c r="AC69" s="34" t="str">
        <f t="shared" si="95"/>
        <v> </v>
      </c>
      <c r="AD69" s="34" t="str">
        <f t="shared" si="95"/>
        <v> </v>
      </c>
      <c r="AE69" s="34" t="str">
        <f t="shared" si="95"/>
        <v> </v>
      </c>
      <c r="AF69" s="34" t="str">
        <f t="shared" si="95"/>
        <v> 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ht="25.5" customHeight="1">
      <c r="A70" s="31"/>
      <c r="B70" s="15"/>
      <c r="C70" s="40"/>
      <c r="D70" s="29"/>
      <c r="E70" s="30"/>
      <c r="F70" s="15"/>
      <c r="G70" s="31"/>
      <c r="H70" s="15"/>
      <c r="I70" s="15"/>
      <c r="J70" s="15"/>
      <c r="K70" s="15"/>
      <c r="L70" s="15"/>
      <c r="M70" s="15"/>
      <c r="N70" s="6" t="s">
        <v>79</v>
      </c>
      <c r="O70" s="6"/>
      <c r="P70" s="6"/>
      <c r="Q70" s="41">
        <f t="shared" si="86"/>
        <v>0</v>
      </c>
      <c r="R70" s="41">
        <f t="shared" si="87"/>
        <v>0</v>
      </c>
      <c r="S70" s="42">
        <f t="shared" si="88"/>
        <v>0</v>
      </c>
      <c r="T70" s="41">
        <f t="shared" si="89"/>
        <v>0</v>
      </c>
      <c r="U70" s="41">
        <f t="shared" si="90"/>
        <v>0</v>
      </c>
      <c r="V70" s="41">
        <f t="shared" si="91"/>
        <v>0</v>
      </c>
      <c r="W70" s="41">
        <f t="shared" si="92"/>
        <v>0</v>
      </c>
      <c r="X70" s="7"/>
      <c r="Y70" s="34" t="str">
        <f t="shared" si="93"/>
        <v/>
      </c>
      <c r="Z70" s="34" t="str">
        <f t="shared" ref="Z70:AF70" si="96">IF(Q70=0," ",Q70)</f>
        <v> </v>
      </c>
      <c r="AA70" s="34" t="str">
        <f t="shared" si="96"/>
        <v> </v>
      </c>
      <c r="AB70" s="34" t="str">
        <f t="shared" si="96"/>
        <v> </v>
      </c>
      <c r="AC70" s="34" t="str">
        <f t="shared" si="96"/>
        <v> </v>
      </c>
      <c r="AD70" s="34" t="str">
        <f t="shared" si="96"/>
        <v> </v>
      </c>
      <c r="AE70" s="34" t="str">
        <f t="shared" si="96"/>
        <v> </v>
      </c>
      <c r="AF70" s="34" t="str">
        <f t="shared" si="96"/>
        <v> </v>
      </c>
      <c r="AG70" s="7"/>
      <c r="AH70" s="7"/>
      <c r="AI70" s="25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ht="13.5" customHeight="1">
      <c r="I71" s="7"/>
      <c r="J71" s="7"/>
      <c r="K71" s="67"/>
      <c r="L71" s="67"/>
      <c r="M71" s="68"/>
      <c r="N71" s="68" t="s">
        <v>79</v>
      </c>
      <c r="O71" s="69"/>
      <c r="P71" s="7"/>
      <c r="Q71" s="43"/>
      <c r="R71" s="43"/>
      <c r="S71" s="43"/>
      <c r="T71" s="43"/>
      <c r="U71" s="43"/>
      <c r="V71" s="43"/>
      <c r="W71" s="43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25"/>
      <c r="AJ71" s="25"/>
      <c r="AK71" s="25"/>
      <c r="AL71" s="25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ht="13.5" customHeight="1">
      <c r="I72" s="7"/>
      <c r="J72" s="7"/>
      <c r="K72" s="67"/>
      <c r="L72" s="67"/>
      <c r="M72" s="68"/>
      <c r="N72" s="68" t="s">
        <v>79</v>
      </c>
      <c r="O72" s="69"/>
      <c r="P72" s="7"/>
      <c r="Q72" s="43"/>
      <c r="R72" s="43"/>
      <c r="S72" s="43"/>
      <c r="T72" s="43"/>
      <c r="U72" s="43"/>
      <c r="V72" s="43"/>
      <c r="W72" s="43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25"/>
      <c r="AJ72" s="25"/>
      <c r="AK72" s="25"/>
      <c r="AL72" s="25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ht="12.75" customHeight="1">
      <c r="A73" s="7" t="s">
        <v>269</v>
      </c>
      <c r="B73" s="7"/>
      <c r="C73" s="7"/>
      <c r="D73" s="70"/>
      <c r="E73" s="70"/>
      <c r="F73" s="70"/>
      <c r="G73" s="70"/>
      <c r="H73" s="70"/>
      <c r="I73" s="7"/>
      <c r="J73" s="25"/>
      <c r="K73" s="67"/>
      <c r="L73" s="68"/>
      <c r="M73" s="68"/>
      <c r="N73" s="68" t="s">
        <v>79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ht="12.75" customHeight="1">
      <c r="A74" s="7"/>
      <c r="B74" s="7"/>
      <c r="C74" s="7"/>
      <c r="D74" s="70"/>
      <c r="E74" s="70"/>
      <c r="F74" s="70"/>
      <c r="G74" s="70"/>
      <c r="H74" s="70"/>
      <c r="I74" s="7"/>
      <c r="M74" s="68"/>
      <c r="N74" s="68" t="s">
        <v>79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ht="12.75" customHeight="1">
      <c r="A75" s="7" t="s">
        <v>270</v>
      </c>
      <c r="B75" s="7"/>
      <c r="C75" s="7"/>
      <c r="D75" s="70"/>
      <c r="E75" s="70"/>
      <c r="F75" s="70"/>
      <c r="G75" s="70"/>
      <c r="H75" s="70"/>
      <c r="I75" s="7"/>
      <c r="J75" s="25"/>
      <c r="K75" s="67"/>
      <c r="L75" s="68"/>
      <c r="M75" s="68"/>
      <c r="N75" s="68" t="s">
        <v>79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ht="12.75" customHeight="1">
      <c r="A76" s="7"/>
      <c r="B76" s="7"/>
      <c r="C76" s="7"/>
      <c r="D76" s="70"/>
      <c r="E76" s="70"/>
      <c r="F76" s="70"/>
      <c r="G76" s="70"/>
      <c r="H76" s="70"/>
      <c r="I76" s="7"/>
      <c r="M76" s="68"/>
      <c r="N76" s="68" t="s">
        <v>79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ht="12.75" customHeight="1">
      <c r="A77" s="7" t="s">
        <v>271</v>
      </c>
      <c r="B77" s="7"/>
      <c r="C77" s="7"/>
      <c r="D77" s="70"/>
      <c r="E77" s="70"/>
      <c r="F77" s="70"/>
      <c r="G77" s="70"/>
      <c r="H77" s="70"/>
      <c r="I77" s="7"/>
      <c r="J77" s="25"/>
      <c r="K77" s="67"/>
      <c r="L77" s="68"/>
      <c r="M77" s="68"/>
      <c r="N77" s="68" t="s">
        <v>79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ht="12.75" customHeight="1">
      <c r="A78" s="7"/>
      <c r="B78" s="7"/>
      <c r="C78" s="7"/>
      <c r="D78" s="70"/>
      <c r="E78" s="70"/>
      <c r="F78" s="70"/>
      <c r="G78" s="70"/>
      <c r="H78" s="70"/>
      <c r="I78" s="7"/>
      <c r="M78" s="68"/>
      <c r="N78" s="68" t="s">
        <v>79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ht="12.75" customHeight="1">
      <c r="A79" s="7" t="s">
        <v>272</v>
      </c>
      <c r="B79" s="7"/>
      <c r="C79" s="7"/>
      <c r="D79" s="70"/>
      <c r="E79" s="70"/>
      <c r="F79" s="70"/>
      <c r="G79" s="70"/>
      <c r="H79" s="70"/>
      <c r="I79" s="7"/>
      <c r="J79" s="25"/>
      <c r="K79" s="67"/>
      <c r="L79" s="68"/>
      <c r="M79" s="68"/>
      <c r="N79" s="68" t="s">
        <v>79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ht="12.75" customHeight="1">
      <c r="A80" s="70"/>
      <c r="B80" s="70"/>
      <c r="C80" s="70"/>
      <c r="D80" s="70"/>
      <c r="E80" s="70"/>
      <c r="F80" s="70"/>
      <c r="G80" s="70"/>
      <c r="H80" s="70"/>
      <c r="I80" s="7"/>
      <c r="M80" s="68"/>
      <c r="N80" s="68" t="s">
        <v>79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ht="12.75" customHeight="1">
      <c r="A81" s="70"/>
      <c r="B81" s="70"/>
      <c r="C81" s="70"/>
      <c r="D81" s="70"/>
      <c r="E81" s="70"/>
      <c r="F81" s="70"/>
      <c r="G81" s="70"/>
      <c r="H81" s="70"/>
      <c r="I81" s="7"/>
      <c r="J81" s="25"/>
      <c r="K81" s="67"/>
      <c r="L81" s="68"/>
      <c r="M81" s="68"/>
      <c r="N81" s="68" t="s">
        <v>79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ht="12.75" customHeight="1">
      <c r="A82" s="70"/>
      <c r="B82" s="70"/>
      <c r="C82" s="70"/>
      <c r="D82" s="70"/>
      <c r="E82" s="70"/>
      <c r="F82" s="70"/>
      <c r="G82" s="70"/>
      <c r="H82" s="70"/>
      <c r="I82" s="7"/>
      <c r="M82" s="68"/>
      <c r="N82" s="68" t="s">
        <v>79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ht="12.75" customHeight="1">
      <c r="A83" s="70"/>
      <c r="B83" s="70"/>
      <c r="C83" s="70"/>
      <c r="D83" s="70"/>
      <c r="E83" s="70"/>
      <c r="F83" s="70"/>
      <c r="G83" s="70"/>
      <c r="H83" s="70"/>
      <c r="I83" s="7"/>
      <c r="J83" s="25"/>
      <c r="K83" s="67"/>
      <c r="L83" s="68"/>
      <c r="M83" s="68"/>
      <c r="N83" s="68" t="s">
        <v>79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ht="12.75" customHeight="1">
      <c r="A84" s="70"/>
      <c r="B84" s="70"/>
      <c r="C84" s="70"/>
      <c r="D84" s="70"/>
      <c r="E84" s="70"/>
      <c r="F84" s="70"/>
      <c r="G84" s="70"/>
      <c r="H84" s="70"/>
      <c r="I84" s="7"/>
      <c r="M84" s="68"/>
      <c r="N84" s="68" t="s">
        <v>79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ht="12.75" customHeight="1">
      <c r="A85" s="70"/>
      <c r="B85" s="70"/>
      <c r="C85" s="70"/>
      <c r="D85" s="70"/>
      <c r="E85" s="70"/>
      <c r="F85" s="70"/>
      <c r="G85" s="70"/>
      <c r="H85" s="70"/>
      <c r="I85" s="7"/>
      <c r="J85" s="25"/>
      <c r="K85" s="67"/>
      <c r="L85" s="68"/>
      <c r="M85" s="68"/>
      <c r="N85" s="68" t="s">
        <v>79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ht="12.75" customHeight="1">
      <c r="A86" s="70"/>
      <c r="B86" s="70"/>
      <c r="C86" s="70"/>
      <c r="D86" s="70"/>
      <c r="E86" s="70"/>
      <c r="F86" s="70"/>
      <c r="G86" s="70"/>
      <c r="H86" s="70"/>
      <c r="I86" s="7"/>
      <c r="M86" s="68"/>
      <c r="N86" s="68" t="s">
        <v>79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ht="12.75" customHeight="1">
      <c r="A87" s="70"/>
      <c r="B87" s="70"/>
      <c r="C87" s="70"/>
      <c r="D87" s="70"/>
      <c r="E87" s="70"/>
      <c r="F87" s="70"/>
      <c r="G87" s="70"/>
      <c r="H87" s="70"/>
      <c r="I87" s="7"/>
      <c r="J87" s="25"/>
      <c r="K87" s="67"/>
      <c r="L87" s="68"/>
      <c r="M87" s="68"/>
      <c r="N87" s="68" t="s">
        <v>79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ht="12.75" customHeight="1">
      <c r="A88" s="70"/>
      <c r="B88" s="70"/>
      <c r="C88" s="70"/>
      <c r="D88" s="70"/>
      <c r="E88" s="70"/>
      <c r="F88" s="70"/>
      <c r="G88" s="70"/>
      <c r="H88" s="70"/>
      <c r="I88" s="7"/>
      <c r="M88" s="68"/>
      <c r="N88" s="68" t="s">
        <v>79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ht="12.75" customHeight="1">
      <c r="A89" s="70"/>
      <c r="B89" s="70"/>
      <c r="C89" s="70"/>
      <c r="D89" s="70"/>
      <c r="E89" s="70"/>
      <c r="F89" s="70"/>
      <c r="G89" s="70"/>
      <c r="H89" s="70"/>
      <c r="I89" s="70"/>
      <c r="J89" s="7"/>
      <c r="K89" s="7"/>
      <c r="L89" s="7"/>
      <c r="M89" s="7"/>
      <c r="N89" s="7" t="s">
        <v>79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ht="12.75" customHeight="1">
      <c r="A90" s="70"/>
      <c r="B90" s="70"/>
      <c r="C90" s="70"/>
      <c r="D90" s="70"/>
      <c r="E90" s="70"/>
      <c r="F90" s="70"/>
      <c r="G90" s="70"/>
      <c r="H90" s="70"/>
      <c r="I90" s="70"/>
      <c r="J90" s="7"/>
      <c r="K90" s="7"/>
      <c r="L90" s="7"/>
      <c r="M90" s="7"/>
      <c r="N90" s="7" t="s">
        <v>79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ht="12.75" customHeight="1">
      <c r="A91" s="70"/>
      <c r="B91" s="70"/>
      <c r="C91" s="70"/>
      <c r="D91" s="70"/>
      <c r="E91" s="70"/>
      <c r="F91" s="70"/>
      <c r="G91" s="70"/>
      <c r="H91" s="70"/>
      <c r="I91" s="70"/>
      <c r="J91" s="7"/>
      <c r="K91" s="7"/>
      <c r="L91" s="7"/>
      <c r="M91" s="7"/>
      <c r="N91" s="7" t="s">
        <v>79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ht="12.75" customHeight="1">
      <c r="A92" s="70"/>
      <c r="B92" s="70"/>
      <c r="C92" s="70"/>
      <c r="D92" s="70"/>
      <c r="E92" s="70"/>
      <c r="F92" s="70"/>
      <c r="G92" s="70"/>
      <c r="H92" s="70"/>
      <c r="I92" s="70"/>
      <c r="J92" s="7"/>
      <c r="K92" s="7"/>
      <c r="L92" s="7"/>
      <c r="M92" s="7"/>
      <c r="N92" s="7" t="s">
        <v>79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ht="12.75" customHeight="1">
      <c r="A93" s="70"/>
      <c r="B93" s="70"/>
      <c r="C93" s="70"/>
      <c r="D93" s="70"/>
      <c r="E93" s="70"/>
      <c r="F93" s="70"/>
      <c r="G93" s="70"/>
      <c r="H93" s="70"/>
      <c r="I93" s="70"/>
      <c r="J93" s="7"/>
      <c r="K93" s="7"/>
      <c r="L93" s="7"/>
      <c r="M93" s="7"/>
      <c r="N93" s="7" t="s">
        <v>79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ht="12.75" customHeight="1">
      <c r="A94" s="70"/>
      <c r="B94" s="70"/>
      <c r="C94" s="70"/>
      <c r="D94" s="70"/>
      <c r="E94" s="70"/>
      <c r="F94" s="70"/>
      <c r="G94" s="70"/>
      <c r="H94" s="70"/>
      <c r="I94" s="70"/>
      <c r="J94" s="7"/>
      <c r="K94" s="7"/>
      <c r="L94" s="7"/>
      <c r="M94" s="7"/>
      <c r="N94" s="7" t="s">
        <v>79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ht="12.75" customHeight="1">
      <c r="A95" s="70"/>
      <c r="B95" s="70"/>
      <c r="C95" s="70"/>
      <c r="D95" s="70"/>
      <c r="E95" s="70"/>
      <c r="F95" s="70"/>
      <c r="G95" s="70"/>
      <c r="H95" s="70"/>
      <c r="I95" s="70"/>
      <c r="J95" s="7"/>
      <c r="K95" s="7"/>
      <c r="L95" s="7"/>
      <c r="M95" s="7"/>
      <c r="N95" s="7" t="s">
        <v>79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ht="12.75" customHeight="1">
      <c r="A96" s="70"/>
      <c r="B96" s="70"/>
      <c r="C96" s="70"/>
      <c r="D96" s="70"/>
      <c r="E96" s="70"/>
      <c r="F96" s="70"/>
      <c r="G96" s="70"/>
      <c r="H96" s="70"/>
      <c r="I96" s="70"/>
      <c r="J96" s="7"/>
      <c r="K96" s="7"/>
      <c r="L96" s="7"/>
      <c r="M96" s="7"/>
      <c r="N96" s="7" t="s">
        <v>79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ht="12.75" customHeight="1">
      <c r="A97" s="70"/>
      <c r="B97" s="70"/>
      <c r="C97" s="70"/>
      <c r="D97" s="70"/>
      <c r="E97" s="70"/>
      <c r="F97" s="70"/>
      <c r="G97" s="70"/>
      <c r="H97" s="70"/>
      <c r="I97" s="70"/>
      <c r="J97" s="7"/>
      <c r="K97" s="7"/>
      <c r="L97" s="7"/>
      <c r="M97" s="7"/>
      <c r="N97" s="7" t="s">
        <v>79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ht="12.75" customHeight="1">
      <c r="A98" s="70"/>
      <c r="B98" s="70"/>
      <c r="C98" s="70"/>
      <c r="D98" s="70"/>
      <c r="E98" s="70"/>
      <c r="F98" s="70"/>
      <c r="G98" s="70"/>
      <c r="H98" s="70"/>
      <c r="I98" s="70"/>
      <c r="J98" s="7"/>
      <c r="K98" s="7"/>
      <c r="L98" s="7"/>
      <c r="M98" s="7"/>
      <c r="N98" s="7" t="s">
        <v>79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ht="12.75" customHeight="1">
      <c r="A99" s="70"/>
      <c r="B99" s="70"/>
      <c r="C99" s="70"/>
      <c r="D99" s="70"/>
      <c r="E99" s="70"/>
      <c r="F99" s="70"/>
      <c r="G99" s="70"/>
      <c r="H99" s="70"/>
      <c r="I99" s="70"/>
      <c r="J99" s="7"/>
      <c r="K99" s="7"/>
      <c r="L99" s="7"/>
      <c r="M99" s="7"/>
      <c r="N99" s="7" t="s">
        <v>79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ht="12.75" customHeight="1">
      <c r="A100" s="70"/>
      <c r="B100" s="70"/>
      <c r="C100" s="70"/>
      <c r="D100" s="70"/>
      <c r="E100" s="70"/>
      <c r="F100" s="70"/>
      <c r="G100" s="70"/>
      <c r="H100" s="70"/>
      <c r="I100" s="70"/>
      <c r="J100" s="7"/>
      <c r="K100" s="7"/>
      <c r="L100" s="7"/>
      <c r="M100" s="7"/>
      <c r="N100" s="7" t="s">
        <v>79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ht="12.75" customHeight="1">
      <c r="A101" s="70"/>
      <c r="B101" s="70"/>
      <c r="C101" s="70"/>
      <c r="D101" s="70"/>
      <c r="E101" s="70"/>
      <c r="F101" s="70"/>
      <c r="G101" s="70"/>
      <c r="H101" s="70"/>
      <c r="I101" s="70"/>
      <c r="J101" s="7"/>
      <c r="K101" s="7"/>
      <c r="L101" s="7"/>
      <c r="M101" s="7"/>
      <c r="N101" s="7" t="s">
        <v>79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ht="12.75" customHeight="1">
      <c r="A102" s="70"/>
      <c r="B102" s="70"/>
      <c r="C102" s="70"/>
      <c r="D102" s="70"/>
      <c r="E102" s="70"/>
      <c r="F102" s="70"/>
      <c r="G102" s="70"/>
      <c r="H102" s="70"/>
      <c r="I102" s="70"/>
      <c r="J102" s="7"/>
      <c r="K102" s="7"/>
      <c r="L102" s="7"/>
      <c r="M102" s="7"/>
      <c r="N102" s="7" t="s">
        <v>79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ht="12.75" customHeight="1">
      <c r="A103" s="70"/>
      <c r="B103" s="70"/>
      <c r="C103" s="70"/>
      <c r="D103" s="70"/>
      <c r="E103" s="70"/>
      <c r="F103" s="70"/>
      <c r="G103" s="70"/>
      <c r="H103" s="70"/>
      <c r="I103" s="70"/>
      <c r="J103" s="7"/>
      <c r="K103" s="7"/>
      <c r="L103" s="7"/>
      <c r="M103" s="7"/>
      <c r="N103" s="7" t="s">
        <v>79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ht="12.75" customHeight="1">
      <c r="A104" s="70"/>
      <c r="B104" s="70"/>
      <c r="C104" s="70"/>
      <c r="D104" s="70"/>
      <c r="E104" s="70"/>
      <c r="F104" s="70"/>
      <c r="G104" s="70"/>
      <c r="H104" s="70"/>
      <c r="I104" s="70"/>
      <c r="J104" s="7"/>
      <c r="K104" s="7"/>
      <c r="L104" s="7"/>
      <c r="M104" s="7"/>
      <c r="N104" s="7" t="s">
        <v>79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ht="12.75" customHeight="1">
      <c r="A105" s="70"/>
      <c r="B105" s="70"/>
      <c r="C105" s="70"/>
      <c r="D105" s="70"/>
      <c r="E105" s="70"/>
      <c r="F105" s="70"/>
      <c r="G105" s="70"/>
      <c r="H105" s="70"/>
      <c r="I105" s="70"/>
      <c r="J105" s="7"/>
      <c r="K105" s="7"/>
      <c r="L105" s="7"/>
      <c r="M105" s="7"/>
      <c r="N105" s="7" t="s">
        <v>79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ht="12.75" customHeight="1">
      <c r="A106" s="70"/>
      <c r="B106" s="70"/>
      <c r="C106" s="70"/>
      <c r="D106" s="70"/>
      <c r="E106" s="70"/>
      <c r="F106" s="70"/>
      <c r="G106" s="70"/>
      <c r="H106" s="70"/>
      <c r="I106" s="70"/>
      <c r="J106" s="7"/>
      <c r="K106" s="7"/>
      <c r="L106" s="7"/>
      <c r="M106" s="7"/>
      <c r="N106" s="7" t="s">
        <v>79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ht="12.75" customHeight="1">
      <c r="A107" s="70"/>
      <c r="B107" s="70"/>
      <c r="C107" s="70"/>
      <c r="D107" s="70"/>
      <c r="E107" s="70"/>
      <c r="F107" s="70"/>
      <c r="G107" s="70"/>
      <c r="H107" s="70"/>
      <c r="I107" s="70"/>
      <c r="J107" s="7"/>
      <c r="K107" s="7"/>
      <c r="L107" s="7"/>
      <c r="M107" s="7"/>
      <c r="N107" s="7" t="s">
        <v>79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ht="12.75" customHeight="1">
      <c r="A108" s="70"/>
      <c r="B108" s="70"/>
      <c r="C108" s="70"/>
      <c r="D108" s="70"/>
      <c r="E108" s="70"/>
      <c r="F108" s="70"/>
      <c r="G108" s="70"/>
      <c r="H108" s="70"/>
      <c r="I108" s="70"/>
      <c r="J108" s="7"/>
      <c r="K108" s="7"/>
      <c r="L108" s="7"/>
      <c r="M108" s="7"/>
      <c r="N108" s="7" t="s">
        <v>79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ht="12.75" customHeight="1">
      <c r="A109" s="70"/>
      <c r="B109" s="70"/>
      <c r="C109" s="70"/>
      <c r="D109" s="70"/>
      <c r="E109" s="70"/>
      <c r="F109" s="70"/>
      <c r="G109" s="70"/>
      <c r="H109" s="70"/>
      <c r="I109" s="70"/>
      <c r="J109" s="7"/>
      <c r="K109" s="7"/>
      <c r="L109" s="7"/>
      <c r="M109" s="7"/>
      <c r="N109" s="7" t="s">
        <v>79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ht="12.75" customHeight="1">
      <c r="A110" s="70"/>
      <c r="B110" s="70"/>
      <c r="C110" s="70"/>
      <c r="D110" s="70"/>
      <c r="E110" s="70"/>
      <c r="F110" s="70"/>
      <c r="G110" s="70"/>
      <c r="H110" s="70"/>
      <c r="I110" s="70"/>
      <c r="J110" s="7"/>
      <c r="K110" s="7"/>
      <c r="L110" s="7"/>
      <c r="M110" s="7"/>
      <c r="N110" s="7" t="s">
        <v>79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ht="12.75" customHeight="1">
      <c r="A111" s="70"/>
      <c r="B111" s="70"/>
      <c r="C111" s="70"/>
      <c r="D111" s="70"/>
      <c r="E111" s="70"/>
      <c r="F111" s="70"/>
      <c r="G111" s="70"/>
      <c r="H111" s="70"/>
      <c r="I111" s="70"/>
      <c r="J111" s="7"/>
      <c r="K111" s="7"/>
      <c r="L111" s="7"/>
      <c r="M111" s="7"/>
      <c r="N111" s="7" t="s">
        <v>79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ht="12.75" customHeight="1">
      <c r="A112" s="70"/>
      <c r="B112" s="70"/>
      <c r="C112" s="70"/>
      <c r="D112" s="70"/>
      <c r="E112" s="70"/>
      <c r="F112" s="70"/>
      <c r="G112" s="70"/>
      <c r="H112" s="70"/>
      <c r="I112" s="70"/>
      <c r="J112" s="7"/>
      <c r="K112" s="7"/>
      <c r="L112" s="7"/>
      <c r="M112" s="7"/>
      <c r="N112" s="7" t="s">
        <v>79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ht="12.75" customHeight="1">
      <c r="A113" s="70"/>
      <c r="B113" s="70"/>
      <c r="C113" s="70"/>
      <c r="D113" s="70"/>
      <c r="E113" s="70"/>
      <c r="F113" s="70"/>
      <c r="G113" s="70"/>
      <c r="H113" s="70"/>
      <c r="I113" s="70"/>
      <c r="J113" s="7"/>
      <c r="K113" s="7"/>
      <c r="L113" s="7"/>
      <c r="M113" s="7"/>
      <c r="N113" s="7" t="s">
        <v>79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ht="12.75" customHeight="1">
      <c r="A114" s="70"/>
      <c r="B114" s="70"/>
      <c r="C114" s="70"/>
      <c r="D114" s="70"/>
      <c r="E114" s="70"/>
      <c r="F114" s="70"/>
      <c r="G114" s="70"/>
      <c r="H114" s="70"/>
      <c r="I114" s="70"/>
      <c r="J114" s="7"/>
      <c r="K114" s="7"/>
      <c r="L114" s="7"/>
      <c r="M114" s="7"/>
      <c r="N114" s="7" t="s">
        <v>79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ht="21.0" customHeight="1">
      <c r="A115" s="70"/>
      <c r="B115" s="70"/>
      <c r="C115" s="70"/>
      <c r="D115" s="70"/>
      <c r="E115" s="70"/>
      <c r="F115" s="70"/>
      <c r="G115" s="70"/>
      <c r="H115" s="70"/>
      <c r="I115" s="70"/>
      <c r="J115" s="7"/>
      <c r="K115" s="7"/>
      <c r="L115" s="7"/>
      <c r="M115" s="7"/>
      <c r="N115" s="7" t="s">
        <v>79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ht="12.0" customHeight="1">
      <c r="A116" s="70"/>
      <c r="B116" s="70"/>
      <c r="C116" s="70"/>
      <c r="D116" s="70"/>
      <c r="E116" s="70"/>
      <c r="F116" s="70"/>
      <c r="G116" s="70"/>
      <c r="H116" s="70"/>
      <c r="I116" s="70"/>
      <c r="J116" s="7"/>
      <c r="K116" s="7"/>
      <c r="L116" s="7"/>
      <c r="M116" s="7"/>
      <c r="N116" s="7" t="s">
        <v>79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ht="12.0" customHeight="1">
      <c r="A117" s="70"/>
      <c r="B117" s="70"/>
      <c r="C117" s="70"/>
      <c r="D117" s="70"/>
      <c r="E117" s="70"/>
      <c r="F117" s="70"/>
      <c r="G117" s="70"/>
      <c r="H117" s="70"/>
      <c r="I117" s="70"/>
      <c r="J117" s="7"/>
      <c r="K117" s="7"/>
      <c r="L117" s="7"/>
      <c r="M117" s="7"/>
      <c r="N117" s="7" t="s">
        <v>79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ht="12.0" customHeight="1">
      <c r="A118" s="70"/>
      <c r="B118" s="70"/>
      <c r="C118" s="70"/>
      <c r="D118" s="70"/>
      <c r="E118" s="70"/>
      <c r="F118" s="70"/>
      <c r="G118" s="70"/>
      <c r="H118" s="70"/>
      <c r="I118" s="70"/>
      <c r="J118" s="7"/>
      <c r="K118" s="7"/>
      <c r="L118" s="7"/>
      <c r="M118" s="7"/>
      <c r="N118" s="7" t="s">
        <v>79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ht="12.0" customHeight="1">
      <c r="A119" s="70"/>
      <c r="B119" s="70"/>
      <c r="C119" s="70"/>
      <c r="D119" s="70"/>
      <c r="E119" s="70"/>
      <c r="F119" s="70"/>
      <c r="G119" s="70"/>
      <c r="H119" s="70"/>
      <c r="I119" s="70"/>
      <c r="J119" s="7"/>
      <c r="K119" s="7"/>
      <c r="L119" s="7"/>
      <c r="M119" s="7"/>
      <c r="N119" s="7" t="s">
        <v>79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ht="12.0" customHeight="1">
      <c r="A120" s="70"/>
      <c r="B120" s="70"/>
      <c r="C120" s="70"/>
      <c r="D120" s="70"/>
      <c r="E120" s="70"/>
      <c r="F120" s="70"/>
      <c r="G120" s="70"/>
      <c r="H120" s="70"/>
      <c r="I120" s="70"/>
      <c r="J120" s="7"/>
      <c r="K120" s="7"/>
      <c r="L120" s="7"/>
      <c r="M120" s="7"/>
      <c r="N120" s="7" t="s">
        <v>79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ht="12.0" customHeight="1">
      <c r="A121" s="70"/>
      <c r="B121" s="70"/>
      <c r="C121" s="70"/>
      <c r="D121" s="70"/>
      <c r="E121" s="70"/>
      <c r="F121" s="70"/>
      <c r="G121" s="70"/>
      <c r="H121" s="70"/>
      <c r="I121" s="70"/>
      <c r="J121" s="7"/>
      <c r="K121" s="7"/>
      <c r="L121" s="7"/>
      <c r="M121" s="7"/>
      <c r="N121" s="7" t="s">
        <v>79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ht="12.0" customHeight="1">
      <c r="A122" s="70"/>
      <c r="B122" s="70"/>
      <c r="C122" s="70"/>
      <c r="D122" s="70"/>
      <c r="E122" s="70"/>
      <c r="F122" s="70"/>
      <c r="G122" s="70"/>
      <c r="H122" s="70"/>
      <c r="I122" s="70"/>
      <c r="J122" s="7"/>
      <c r="K122" s="7"/>
      <c r="L122" s="7"/>
      <c r="M122" s="7"/>
      <c r="N122" s="7" t="s">
        <v>79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ht="12.0" customHeight="1">
      <c r="A123" s="70"/>
      <c r="B123" s="70"/>
      <c r="C123" s="70"/>
      <c r="D123" s="70"/>
      <c r="E123" s="70"/>
      <c r="F123" s="70"/>
      <c r="G123" s="70"/>
      <c r="H123" s="70"/>
      <c r="I123" s="70"/>
      <c r="J123" s="7"/>
      <c r="K123" s="7"/>
      <c r="L123" s="7"/>
      <c r="M123" s="7"/>
      <c r="N123" s="7" t="s">
        <v>79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4" ht="12.0" customHeight="1">
      <c r="A124" s="70"/>
      <c r="B124" s="70"/>
      <c r="C124" s="70"/>
      <c r="D124" s="70"/>
      <c r="E124" s="70"/>
      <c r="F124" s="70"/>
      <c r="G124" s="70"/>
      <c r="H124" s="70"/>
      <c r="I124" s="70"/>
      <c r="J124" s="7"/>
      <c r="K124" s="7"/>
      <c r="L124" s="7"/>
      <c r="M124" s="7"/>
      <c r="N124" s="7" t="s">
        <v>79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</row>
    <row r="125" ht="12.0" customHeight="1">
      <c r="A125" s="70"/>
      <c r="B125" s="70"/>
      <c r="C125" s="70"/>
      <c r="D125" s="70"/>
      <c r="E125" s="70"/>
      <c r="F125" s="70"/>
      <c r="G125" s="70"/>
      <c r="H125" s="70"/>
      <c r="I125" s="70"/>
      <c r="J125" s="7"/>
      <c r="K125" s="7"/>
      <c r="L125" s="7"/>
      <c r="M125" s="7"/>
      <c r="N125" s="7" t="s">
        <v>79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</row>
    <row r="126" ht="12.0" customHeight="1">
      <c r="A126" s="70"/>
      <c r="B126" s="70"/>
      <c r="C126" s="70"/>
      <c r="D126" s="70"/>
      <c r="E126" s="70"/>
      <c r="F126" s="70"/>
      <c r="G126" s="70"/>
      <c r="H126" s="70"/>
      <c r="I126" s="70"/>
      <c r="J126" s="7"/>
      <c r="K126" s="7"/>
      <c r="L126" s="7"/>
      <c r="M126" s="7"/>
      <c r="N126" s="7" t="s">
        <v>79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</row>
    <row r="127" ht="12.0" customHeight="1">
      <c r="A127" s="70"/>
      <c r="B127" s="70"/>
      <c r="C127" s="70"/>
      <c r="D127" s="70"/>
      <c r="E127" s="70"/>
      <c r="F127" s="70"/>
      <c r="G127" s="70"/>
      <c r="H127" s="70"/>
      <c r="I127" s="70"/>
      <c r="J127" s="7"/>
      <c r="K127" s="7"/>
      <c r="L127" s="7"/>
      <c r="M127" s="7"/>
      <c r="N127" s="7" t="s">
        <v>79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</row>
    <row r="128" ht="12.0" customHeight="1">
      <c r="A128" s="70"/>
      <c r="B128" s="70"/>
      <c r="C128" s="70"/>
      <c r="D128" s="70"/>
      <c r="E128" s="70"/>
      <c r="F128" s="70"/>
      <c r="G128" s="70"/>
      <c r="H128" s="70"/>
      <c r="I128" s="70"/>
      <c r="J128" s="7"/>
      <c r="K128" s="7"/>
      <c r="L128" s="7"/>
      <c r="M128" s="7"/>
      <c r="N128" s="7" t="s">
        <v>79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</row>
    <row r="129" ht="12.0" customHeight="1">
      <c r="A129" s="70"/>
      <c r="B129" s="70"/>
      <c r="C129" s="70"/>
      <c r="D129" s="70"/>
      <c r="E129" s="70"/>
      <c r="F129" s="70"/>
      <c r="G129" s="70"/>
      <c r="H129" s="70"/>
      <c r="I129" s="70"/>
      <c r="J129" s="7"/>
      <c r="K129" s="7"/>
      <c r="L129" s="7"/>
      <c r="M129" s="7"/>
      <c r="N129" s="7" t="s">
        <v>79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</row>
    <row r="130" ht="12.0" customHeight="1">
      <c r="A130" s="70"/>
      <c r="B130" s="70"/>
      <c r="C130" s="70"/>
      <c r="D130" s="70"/>
      <c r="E130" s="70"/>
      <c r="F130" s="70"/>
      <c r="G130" s="70"/>
      <c r="H130" s="70"/>
      <c r="I130" s="70"/>
      <c r="J130" s="7"/>
      <c r="K130" s="7"/>
      <c r="L130" s="7"/>
      <c r="M130" s="7"/>
      <c r="N130" s="7" t="s">
        <v>79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</row>
    <row r="131" ht="12.0" customHeight="1">
      <c r="A131" s="70"/>
      <c r="B131" s="70"/>
      <c r="C131" s="70"/>
      <c r="D131" s="70"/>
      <c r="E131" s="70"/>
      <c r="F131" s="70"/>
      <c r="G131" s="70"/>
      <c r="H131" s="70"/>
      <c r="I131" s="70"/>
      <c r="J131" s="7"/>
      <c r="K131" s="7"/>
      <c r="L131" s="7"/>
      <c r="M131" s="7"/>
      <c r="N131" s="7" t="s">
        <v>79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</row>
    <row r="132" ht="12.0" customHeight="1">
      <c r="A132" s="70"/>
      <c r="B132" s="70"/>
      <c r="C132" s="70"/>
      <c r="D132" s="70"/>
      <c r="E132" s="70"/>
      <c r="F132" s="70"/>
      <c r="G132" s="70"/>
      <c r="H132" s="70"/>
      <c r="I132" s="70"/>
      <c r="J132" s="7"/>
      <c r="K132" s="7"/>
      <c r="L132" s="7"/>
      <c r="M132" s="7"/>
      <c r="N132" s="7" t="s">
        <v>79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</row>
    <row r="133" ht="12.0" customHeight="1">
      <c r="A133" s="70"/>
      <c r="B133" s="70"/>
      <c r="C133" s="70"/>
      <c r="D133" s="70"/>
      <c r="E133" s="70"/>
      <c r="F133" s="70"/>
      <c r="G133" s="70"/>
      <c r="H133" s="70"/>
      <c r="I133" s="70"/>
      <c r="J133" s="7"/>
      <c r="K133" s="7"/>
      <c r="L133" s="7"/>
      <c r="M133" s="7"/>
      <c r="N133" s="7" t="s">
        <v>79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</row>
    <row r="134" ht="12.0" customHeight="1">
      <c r="A134" s="70"/>
      <c r="B134" s="70"/>
      <c r="C134" s="70"/>
      <c r="D134" s="70"/>
      <c r="E134" s="70"/>
      <c r="F134" s="70"/>
      <c r="G134" s="70"/>
      <c r="H134" s="70"/>
      <c r="I134" s="70"/>
      <c r="J134" s="7"/>
      <c r="K134" s="7"/>
      <c r="L134" s="7"/>
      <c r="M134" s="7"/>
      <c r="N134" s="7" t="s">
        <v>79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</row>
    <row r="135" ht="12.0" customHeight="1">
      <c r="A135" s="70"/>
      <c r="B135" s="70"/>
      <c r="C135" s="70"/>
      <c r="D135" s="70"/>
      <c r="E135" s="70"/>
      <c r="F135" s="70"/>
      <c r="G135" s="70"/>
      <c r="H135" s="70"/>
      <c r="I135" s="70"/>
      <c r="J135" s="7"/>
      <c r="K135" s="7"/>
      <c r="L135" s="7"/>
      <c r="M135" s="7"/>
      <c r="N135" s="7" t="s">
        <v>79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</row>
    <row r="136" ht="12.0" customHeight="1">
      <c r="A136" s="70"/>
      <c r="B136" s="70"/>
      <c r="C136" s="70"/>
      <c r="D136" s="70"/>
      <c r="E136" s="70"/>
      <c r="F136" s="70"/>
      <c r="G136" s="70"/>
      <c r="H136" s="70"/>
      <c r="I136" s="70"/>
      <c r="J136" s="7"/>
      <c r="K136" s="7"/>
      <c r="L136" s="7"/>
      <c r="M136" s="7"/>
      <c r="N136" s="7" t="s">
        <v>79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</row>
    <row r="137" ht="12.0" customHeight="1">
      <c r="A137" s="70"/>
      <c r="B137" s="70"/>
      <c r="C137" s="70"/>
      <c r="D137" s="70"/>
      <c r="E137" s="70"/>
      <c r="F137" s="70"/>
      <c r="G137" s="70"/>
      <c r="H137" s="70"/>
      <c r="I137" s="70"/>
      <c r="J137" s="7"/>
      <c r="K137" s="7"/>
      <c r="L137" s="7"/>
      <c r="M137" s="7"/>
      <c r="N137" s="7" t="s">
        <v>79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</row>
    <row r="138" ht="12.0" customHeight="1">
      <c r="A138" s="70"/>
      <c r="B138" s="70"/>
      <c r="C138" s="70"/>
      <c r="D138" s="70"/>
      <c r="E138" s="70"/>
      <c r="F138" s="70"/>
      <c r="G138" s="70"/>
      <c r="H138" s="70"/>
      <c r="I138" s="70"/>
      <c r="J138" s="7"/>
      <c r="K138" s="7"/>
      <c r="L138" s="7"/>
      <c r="M138" s="7"/>
      <c r="N138" s="7" t="s">
        <v>79</v>
      </c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</row>
    <row r="139" ht="12.0" customHeight="1">
      <c r="A139" s="70"/>
      <c r="B139" s="70"/>
      <c r="C139" s="70"/>
      <c r="D139" s="70"/>
      <c r="E139" s="70"/>
      <c r="F139" s="70"/>
      <c r="G139" s="70"/>
      <c r="H139" s="70"/>
      <c r="I139" s="70"/>
      <c r="J139" s="7"/>
      <c r="K139" s="7"/>
      <c r="L139" s="7"/>
      <c r="M139" s="7"/>
      <c r="N139" s="7" t="s">
        <v>79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</row>
    <row r="140" ht="12.0" customHeight="1">
      <c r="A140" s="70"/>
      <c r="B140" s="70"/>
      <c r="C140" s="70"/>
      <c r="D140" s="70"/>
      <c r="E140" s="70"/>
      <c r="F140" s="70"/>
      <c r="G140" s="70"/>
      <c r="H140" s="70"/>
      <c r="I140" s="70"/>
      <c r="J140" s="7"/>
      <c r="K140" s="7"/>
      <c r="L140" s="7"/>
      <c r="M140" s="7"/>
      <c r="N140" s="7" t="s">
        <v>79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</row>
    <row r="141" ht="12.0" customHeight="1">
      <c r="A141" s="70"/>
      <c r="B141" s="70"/>
      <c r="C141" s="70"/>
      <c r="D141" s="70"/>
      <c r="E141" s="70"/>
      <c r="F141" s="70"/>
      <c r="G141" s="70"/>
      <c r="H141" s="70"/>
      <c r="I141" s="70"/>
      <c r="J141" s="7"/>
      <c r="K141" s="7"/>
      <c r="L141" s="7"/>
      <c r="M141" s="7"/>
      <c r="N141" s="7" t="s">
        <v>79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</row>
    <row r="142" ht="12.0" customHeight="1">
      <c r="A142" s="70"/>
      <c r="B142" s="70"/>
      <c r="C142" s="70"/>
      <c r="D142" s="70"/>
      <c r="E142" s="70"/>
      <c r="F142" s="70"/>
      <c r="G142" s="70"/>
      <c r="H142" s="70"/>
      <c r="I142" s="70"/>
      <c r="J142" s="7"/>
      <c r="K142" s="7"/>
      <c r="L142" s="7"/>
      <c r="M142" s="7"/>
      <c r="N142" s="7" t="s">
        <v>79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</row>
    <row r="143" ht="12.0" customHeight="1">
      <c r="A143" s="70"/>
      <c r="B143" s="70"/>
      <c r="C143" s="70"/>
      <c r="D143" s="70"/>
      <c r="E143" s="70"/>
      <c r="F143" s="70"/>
      <c r="G143" s="70"/>
      <c r="H143" s="70"/>
      <c r="I143" s="70"/>
      <c r="J143" s="7"/>
      <c r="K143" s="7"/>
      <c r="L143" s="7"/>
      <c r="M143" s="7"/>
      <c r="N143" s="7" t="s">
        <v>79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</row>
    <row r="144" ht="12.0" customHeight="1">
      <c r="A144" s="70"/>
      <c r="B144" s="70"/>
      <c r="C144" s="70"/>
      <c r="D144" s="70"/>
      <c r="E144" s="70"/>
      <c r="F144" s="70"/>
      <c r="G144" s="70"/>
      <c r="H144" s="70"/>
      <c r="I144" s="70"/>
      <c r="J144" s="7"/>
      <c r="K144" s="7"/>
      <c r="L144" s="7"/>
      <c r="M144" s="7"/>
      <c r="N144" s="7" t="s">
        <v>79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</row>
    <row r="145" ht="12.0" customHeight="1">
      <c r="A145" s="70"/>
      <c r="B145" s="70"/>
      <c r="C145" s="70"/>
      <c r="D145" s="70"/>
      <c r="E145" s="70"/>
      <c r="F145" s="70"/>
      <c r="G145" s="70"/>
      <c r="H145" s="70"/>
      <c r="I145" s="70"/>
      <c r="J145" s="7"/>
      <c r="K145" s="7"/>
      <c r="L145" s="7"/>
      <c r="M145" s="7"/>
      <c r="N145" s="7" t="s">
        <v>79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</row>
    <row r="146" ht="12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 t="s">
        <v>79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</row>
    <row r="147" ht="12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 t="s">
        <v>79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</row>
    <row r="148" ht="12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 t="s">
        <v>79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</row>
    <row r="149" ht="12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 t="s">
        <v>79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</row>
    <row r="150" ht="12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 t="s">
        <v>79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</row>
    <row r="151" ht="12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 t="s">
        <v>79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</row>
    <row r="152" ht="12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 t="s">
        <v>79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</row>
    <row r="153" ht="12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 t="s">
        <v>79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</row>
    <row r="154" ht="12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 t="s">
        <v>79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</row>
    <row r="155" ht="12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 t="s">
        <v>79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</row>
    <row r="156" ht="12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 t="s">
        <v>79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</row>
    <row r="157" ht="12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 t="s">
        <v>79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</row>
    <row r="158" ht="12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 t="s">
        <v>79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</row>
    <row r="159" ht="12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 t="s">
        <v>79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</row>
    <row r="160" ht="12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 t="s">
        <v>79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</row>
    <row r="161" ht="12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 t="s">
        <v>79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</row>
    <row r="162" ht="12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 t="s">
        <v>79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</row>
    <row r="163" ht="12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 t="s">
        <v>79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</row>
    <row r="164" ht="12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 t="s">
        <v>79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</row>
    <row r="165" ht="12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 t="s">
        <v>79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</row>
    <row r="166" ht="12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 t="s">
        <v>79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</row>
    <row r="167" ht="12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 t="s">
        <v>79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</row>
    <row r="168" ht="12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 t="s">
        <v>79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</row>
    <row r="169" ht="12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 t="s">
        <v>79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</row>
    <row r="170" ht="12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 t="s">
        <v>79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</row>
    <row r="171" ht="12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 t="s">
        <v>79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</row>
    <row r="172" ht="12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 t="s">
        <v>79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</row>
    <row r="173" ht="12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 t="s">
        <v>79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</row>
    <row r="174" ht="12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 t="s">
        <v>79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</row>
    <row r="175" ht="12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 t="s">
        <v>79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</row>
    <row r="176" ht="12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 t="s">
        <v>79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</row>
    <row r="177" ht="12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 t="s">
        <v>79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</row>
    <row r="178" ht="12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 t="s">
        <v>79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</row>
    <row r="179" ht="12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 t="s">
        <v>79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</row>
    <row r="180" ht="12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 t="s">
        <v>79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</row>
    <row r="181" ht="12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 t="s">
        <v>79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</row>
    <row r="182" ht="12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 t="s">
        <v>79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</row>
    <row r="183" ht="12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 t="s">
        <v>79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</row>
    <row r="184" ht="12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 t="s">
        <v>79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</row>
    <row r="185" ht="12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 t="s">
        <v>79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</row>
    <row r="186" ht="12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 t="s">
        <v>79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</row>
    <row r="187" ht="12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 t="s">
        <v>79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</row>
    <row r="188" ht="12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 t="s">
        <v>79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</row>
    <row r="189" ht="12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 t="s">
        <v>79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</row>
    <row r="190" ht="12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 t="s">
        <v>79</v>
      </c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</row>
    <row r="191" ht="12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 t="s">
        <v>79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</row>
    <row r="192" ht="12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 t="s">
        <v>79</v>
      </c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</row>
    <row r="193" ht="12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 t="s">
        <v>79</v>
      </c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</row>
    <row r="194" ht="12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 t="s">
        <v>79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</row>
    <row r="195" ht="12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 t="s">
        <v>79</v>
      </c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</row>
    <row r="196" ht="12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 t="s">
        <v>79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</row>
    <row r="197" ht="12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 t="s">
        <v>79</v>
      </c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</row>
    <row r="198" ht="12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 t="s">
        <v>79</v>
      </c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</row>
    <row r="199" ht="12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 t="s">
        <v>79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</row>
    <row r="200" ht="12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 t="s">
        <v>79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</row>
    <row r="201" ht="12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 t="s">
        <v>79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</row>
    <row r="202" ht="12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 t="s">
        <v>79</v>
      </c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</row>
    <row r="203" ht="12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 t="s">
        <v>79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</row>
    <row r="204" ht="12.0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 t="s">
        <v>79</v>
      </c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</row>
    <row r="205" ht="12.0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 t="s">
        <v>79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</row>
    <row r="206" ht="12.0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 t="s">
        <v>79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</row>
    <row r="207" ht="12.0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 t="s">
        <v>79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</row>
    <row r="208" ht="12.0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 t="s">
        <v>79</v>
      </c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</row>
    <row r="209" ht="12.0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 t="s">
        <v>79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</row>
    <row r="210" ht="12.0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 t="s">
        <v>79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</row>
    <row r="211" ht="12.0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 t="s">
        <v>79</v>
      </c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</row>
    <row r="212" ht="12.0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 t="s">
        <v>79</v>
      </c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</row>
    <row r="213" ht="12.0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 t="s">
        <v>79</v>
      </c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</row>
    <row r="214" ht="12.0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 t="s">
        <v>79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</row>
    <row r="215" ht="12.0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 t="s">
        <v>79</v>
      </c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</row>
    <row r="216" ht="12.0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 t="s">
        <v>79</v>
      </c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</row>
    <row r="217" ht="12.0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 t="s">
        <v>79</v>
      </c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</row>
    <row r="218" ht="12.0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 t="s">
        <v>79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</row>
    <row r="219" ht="12.0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 t="s">
        <v>79</v>
      </c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</row>
    <row r="220" ht="12.0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 t="s">
        <v>79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</row>
    <row r="221" ht="12.0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 t="s">
        <v>79</v>
      </c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</row>
    <row r="222" ht="12.0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 t="s">
        <v>79</v>
      </c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</row>
    <row r="223" ht="12.0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 t="s">
        <v>79</v>
      </c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</row>
    <row r="224" ht="12.0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 t="s">
        <v>79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</row>
    <row r="225" ht="12.0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 t="s">
        <v>79</v>
      </c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</row>
    <row r="226" ht="12.0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 t="s">
        <v>79</v>
      </c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</row>
    <row r="227" ht="12.0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 t="s">
        <v>79</v>
      </c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</row>
    <row r="228" ht="12.0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 t="s">
        <v>79</v>
      </c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</row>
    <row r="229" ht="12.0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 t="s">
        <v>79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</row>
    <row r="230" ht="12.0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 t="s">
        <v>79</v>
      </c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</row>
    <row r="231" ht="12.0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 t="s">
        <v>79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</row>
    <row r="232" ht="12.0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 t="s">
        <v>79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</row>
    <row r="233" ht="12.0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 t="s">
        <v>79</v>
      </c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</row>
    <row r="234" ht="12.0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 t="s">
        <v>79</v>
      </c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</row>
    <row r="235" ht="12.0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 t="s">
        <v>79</v>
      </c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</row>
    <row r="236" ht="12.0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 t="s">
        <v>79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</row>
    <row r="237" ht="12.0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 t="s">
        <v>79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</row>
    <row r="238" ht="12.0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 t="s">
        <v>79</v>
      </c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</row>
    <row r="239" ht="12.0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 t="s">
        <v>79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</row>
    <row r="240" ht="12.0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 t="s">
        <v>79</v>
      </c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</row>
    <row r="241" ht="12.0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 t="s">
        <v>79</v>
      </c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</row>
    <row r="242" ht="12.0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 t="s">
        <v>79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</row>
    <row r="243" ht="12.0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 t="s">
        <v>79</v>
      </c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</row>
    <row r="244" ht="12.0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 t="s">
        <v>79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</row>
    <row r="245" ht="12.0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 t="s">
        <v>79</v>
      </c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</row>
    <row r="246" ht="12.0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 t="s">
        <v>79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</row>
    <row r="247" ht="12.0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 t="s">
        <v>79</v>
      </c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</row>
    <row r="248" ht="12.0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 t="s">
        <v>79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</row>
    <row r="249" ht="12.0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 t="s">
        <v>79</v>
      </c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</row>
    <row r="250" ht="12.0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 t="s">
        <v>79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</row>
    <row r="251" ht="12.0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 t="s">
        <v>79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</row>
    <row r="252" ht="12.0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 t="s">
        <v>79</v>
      </c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</row>
    <row r="253" ht="12.0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 t="s">
        <v>79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</row>
    <row r="254" ht="12.0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 t="s">
        <v>79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</row>
    <row r="255" ht="12.0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 t="s">
        <v>79</v>
      </c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</row>
    <row r="256" ht="12.0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 t="s">
        <v>79</v>
      </c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</row>
    <row r="257" ht="12.0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 t="s">
        <v>79</v>
      </c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</row>
    <row r="258" ht="12.0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 t="s">
        <v>79</v>
      </c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</row>
    <row r="259" ht="12.0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 t="s">
        <v>79</v>
      </c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</row>
    <row r="260" ht="12.0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 t="s">
        <v>79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</row>
    <row r="261" ht="12.0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 t="s">
        <v>79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</row>
    <row r="262" ht="12.0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 t="s">
        <v>79</v>
      </c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</row>
    <row r="263" ht="12.0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 t="s">
        <v>79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</row>
    <row r="264" ht="12.0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 t="s">
        <v>79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</row>
    <row r="265" ht="12.0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 t="s">
        <v>79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</row>
    <row r="266" ht="12.0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 t="s">
        <v>79</v>
      </c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</row>
    <row r="267" ht="12.0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 t="s">
        <v>79</v>
      </c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</row>
    <row r="268" ht="12.0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 t="s">
        <v>79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</row>
    <row r="269" ht="12.0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 t="s">
        <v>79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</row>
    <row r="270" ht="12.0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 t="s">
        <v>79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</row>
    <row r="271" ht="12.0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 t="s">
        <v>79</v>
      </c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</row>
    <row r="272" ht="12.0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 t="s">
        <v>79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</row>
    <row r="273" ht="12.0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 t="s">
        <v>79</v>
      </c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</row>
    <row r="274" ht="12.0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 t="s">
        <v>79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</row>
    <row r="275" ht="12.0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 t="s">
        <v>79</v>
      </c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</row>
    <row r="276" ht="12.0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 t="s">
        <v>79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</row>
    <row r="277" ht="12.0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 t="s">
        <v>79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</row>
    <row r="278" ht="12.0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 t="s">
        <v>79</v>
      </c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</row>
    <row r="279" ht="12.0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 t="s">
        <v>79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</row>
    <row r="280" ht="12.0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 t="s">
        <v>79</v>
      </c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</row>
    <row r="281" ht="12.0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 t="s">
        <v>79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</row>
    <row r="282" ht="12.0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 t="s">
        <v>79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</row>
    <row r="283" ht="12.0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 t="s">
        <v>79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</row>
    <row r="284" ht="12.0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 t="s">
        <v>79</v>
      </c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</row>
    <row r="285" ht="12.0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 t="s">
        <v>79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</row>
    <row r="286" ht="12.0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 t="s">
        <v>79</v>
      </c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</row>
    <row r="287" ht="12.0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 t="s">
        <v>79</v>
      </c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</row>
    <row r="288" ht="12.0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 t="s">
        <v>79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</row>
    <row r="289" ht="12.0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 t="s">
        <v>79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</row>
    <row r="290" ht="12.0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 t="s">
        <v>79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</row>
    <row r="291" ht="12.0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 t="s">
        <v>79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</row>
    <row r="292" ht="12.0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 t="s">
        <v>79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</row>
    <row r="293" ht="12.0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 t="s">
        <v>79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</row>
    <row r="294" ht="12.0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 t="s">
        <v>79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</row>
    <row r="295" ht="12.0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 t="s">
        <v>79</v>
      </c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</row>
    <row r="296" ht="12.0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 t="s">
        <v>79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</row>
    <row r="297" ht="12.0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 t="s">
        <v>79</v>
      </c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</row>
    <row r="298" ht="12.0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 t="s">
        <v>79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</row>
    <row r="299" ht="12.0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 t="s">
        <v>79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</row>
    <row r="300" ht="12.0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 t="s">
        <v>79</v>
      </c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</row>
    <row r="301" ht="12.0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 t="s">
        <v>79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</row>
    <row r="302" ht="12.0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 t="s">
        <v>79</v>
      </c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</row>
    <row r="303" ht="12.0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 t="s">
        <v>79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</row>
    <row r="304" ht="12.0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 t="s">
        <v>79</v>
      </c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</row>
    <row r="305" ht="12.0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 t="s">
        <v>79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</row>
    <row r="306" ht="12.0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 t="s">
        <v>79</v>
      </c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</row>
    <row r="307" ht="12.0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 t="s">
        <v>79</v>
      </c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</row>
    <row r="308" ht="12.0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 t="s">
        <v>79</v>
      </c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</row>
    <row r="309" ht="12.0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 t="s">
        <v>79</v>
      </c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</row>
    <row r="310" ht="12.0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 t="s">
        <v>79</v>
      </c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</row>
    <row r="311" ht="12.0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 t="s">
        <v>79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</row>
    <row r="312" ht="12.0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 t="s">
        <v>79</v>
      </c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</row>
    <row r="313" ht="12.0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 t="s">
        <v>79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</row>
    <row r="314" ht="12.0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 t="s">
        <v>79</v>
      </c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</row>
    <row r="315" ht="12.0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 t="s">
        <v>79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</row>
    <row r="316" ht="12.0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 t="s">
        <v>79</v>
      </c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</row>
    <row r="317" ht="12.0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 t="s">
        <v>79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</row>
    <row r="318" ht="12.0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 t="s">
        <v>79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</row>
    <row r="319" ht="12.0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 t="s">
        <v>79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</row>
    <row r="320" ht="12.0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 t="s">
        <v>79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</row>
    <row r="321" ht="12.0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 t="s">
        <v>79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</row>
    <row r="322" ht="12.0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 t="s">
        <v>79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</row>
    <row r="323" ht="12.0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 t="s">
        <v>79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</row>
    <row r="324" ht="12.0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 t="s">
        <v>79</v>
      </c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</row>
    <row r="325" ht="12.0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 t="s">
        <v>79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</row>
    <row r="326" ht="12.0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 t="s">
        <v>79</v>
      </c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</row>
    <row r="327" ht="12.0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 t="s">
        <v>79</v>
      </c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</row>
    <row r="328" ht="12.0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 t="s">
        <v>79</v>
      </c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</row>
    <row r="329" ht="12.0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 t="s">
        <v>79</v>
      </c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</row>
    <row r="330" ht="12.0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 t="s">
        <v>79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</row>
    <row r="331" ht="12.0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 t="s">
        <v>79</v>
      </c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</row>
    <row r="332" ht="12.0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 t="s">
        <v>79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</row>
    <row r="333" ht="12.0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 t="s">
        <v>79</v>
      </c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</row>
    <row r="334" ht="12.0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 t="s">
        <v>79</v>
      </c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</row>
    <row r="335" ht="12.0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 t="s">
        <v>79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</row>
    <row r="336" ht="12.0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 t="s">
        <v>79</v>
      </c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</row>
    <row r="337" ht="12.0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 t="s">
        <v>79</v>
      </c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</row>
    <row r="338" ht="12.0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 t="s">
        <v>79</v>
      </c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</row>
    <row r="339" ht="12.0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 t="s">
        <v>79</v>
      </c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</row>
    <row r="340" ht="12.0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 t="s">
        <v>79</v>
      </c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</row>
    <row r="341" ht="12.0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 t="s">
        <v>79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</row>
    <row r="342" ht="12.0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 t="s">
        <v>79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</row>
    <row r="343" ht="12.0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 t="s">
        <v>79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</row>
    <row r="344" ht="12.0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 t="s">
        <v>79</v>
      </c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</row>
    <row r="345" ht="12.0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 t="s">
        <v>79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</row>
    <row r="346" ht="12.0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 t="s">
        <v>79</v>
      </c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</row>
    <row r="347" ht="12.0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 t="s">
        <v>79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</row>
    <row r="348" ht="12.0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 t="s">
        <v>79</v>
      </c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</row>
    <row r="349" ht="12.0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 t="s">
        <v>79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</row>
    <row r="350" ht="12.0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 t="s">
        <v>79</v>
      </c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</row>
    <row r="351" ht="12.0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 t="s">
        <v>79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</row>
    <row r="352" ht="12.0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 t="s">
        <v>79</v>
      </c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</row>
    <row r="353" ht="12.0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 t="s">
        <v>79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</row>
    <row r="354" ht="12.0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 t="s">
        <v>79</v>
      </c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</row>
    <row r="355" ht="12.0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 t="s">
        <v>79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</row>
    <row r="356" ht="12.0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 t="s">
        <v>79</v>
      </c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</row>
    <row r="357" ht="12.0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 t="s">
        <v>79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</row>
    <row r="358" ht="12.0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 t="s">
        <v>79</v>
      </c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</row>
    <row r="359" ht="12.0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 t="s">
        <v>79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</row>
    <row r="360" ht="12.0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 t="s">
        <v>79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</row>
    <row r="361" ht="12.0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 t="s">
        <v>79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</row>
    <row r="362" ht="12.0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 t="s">
        <v>79</v>
      </c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</row>
    <row r="363" ht="12.0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 t="s">
        <v>79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</row>
    <row r="364" ht="12.0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 t="s">
        <v>79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</row>
    <row r="365" ht="12.0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 t="s">
        <v>79</v>
      </c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</row>
    <row r="366" ht="12.0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 t="s">
        <v>79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</row>
    <row r="367" ht="12.0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 t="s">
        <v>79</v>
      </c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</row>
    <row r="368" ht="12.0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 t="s">
        <v>79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</row>
    <row r="369" ht="12.0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 t="s">
        <v>79</v>
      </c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</row>
    <row r="370" ht="12.0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 t="s">
        <v>79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</row>
    <row r="371" ht="12.0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 t="s">
        <v>79</v>
      </c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</row>
    <row r="372" ht="12.0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 t="s">
        <v>79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</row>
    <row r="373" ht="12.0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 t="s">
        <v>79</v>
      </c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</row>
    <row r="374" ht="12.0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 t="s">
        <v>79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</row>
    <row r="375" ht="12.0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 t="s">
        <v>79</v>
      </c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</row>
    <row r="376" ht="12.0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 t="s">
        <v>79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</row>
    <row r="377" ht="12.0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 t="s">
        <v>79</v>
      </c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</row>
    <row r="378" ht="12.0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 t="s">
        <v>79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</row>
    <row r="379" ht="12.0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 t="s">
        <v>79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</row>
    <row r="380" ht="12.0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 t="s">
        <v>79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</row>
    <row r="381" ht="12.0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 t="s">
        <v>79</v>
      </c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</row>
    <row r="382" ht="12.0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 t="s">
        <v>79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</row>
    <row r="383" ht="12.0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 t="s">
        <v>79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</row>
    <row r="384" ht="12.0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 t="s">
        <v>79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</row>
    <row r="385" ht="12.0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 t="s">
        <v>79</v>
      </c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</row>
    <row r="386" ht="12.0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 t="s">
        <v>79</v>
      </c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</row>
    <row r="387" ht="12.0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 t="s">
        <v>79</v>
      </c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</row>
    <row r="388" ht="12.0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 t="s">
        <v>79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</row>
    <row r="389" ht="12.0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 t="s">
        <v>79</v>
      </c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</row>
    <row r="390" ht="12.0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 t="s">
        <v>79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</row>
    <row r="391" ht="12.0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 t="s">
        <v>79</v>
      </c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</row>
    <row r="392" ht="12.0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 t="s">
        <v>79</v>
      </c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</row>
    <row r="393" ht="12.0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 t="s">
        <v>79</v>
      </c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</row>
    <row r="394" ht="12.0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 t="s">
        <v>79</v>
      </c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</row>
    <row r="395" ht="12.0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 t="s">
        <v>79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</row>
    <row r="396" ht="12.0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 t="s">
        <v>79</v>
      </c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</row>
    <row r="397" ht="12.0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 t="s">
        <v>79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</row>
    <row r="398" ht="12.0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 t="s">
        <v>79</v>
      </c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</row>
    <row r="399" ht="12.0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 t="s">
        <v>79</v>
      </c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</row>
    <row r="400" ht="12.0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 t="s">
        <v>79</v>
      </c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</row>
    <row r="401" ht="12.0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 t="s">
        <v>79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</row>
    <row r="402" ht="12.0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 t="s">
        <v>79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</row>
    <row r="403" ht="12.0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 t="s">
        <v>79</v>
      </c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</row>
    <row r="404" ht="12.0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 t="s">
        <v>79</v>
      </c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</row>
    <row r="405" ht="12.0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 t="s">
        <v>79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</row>
    <row r="406" ht="12.0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 t="s">
        <v>79</v>
      </c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</row>
    <row r="407" ht="12.0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 t="s">
        <v>79</v>
      </c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</row>
    <row r="408" ht="12.0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 t="s">
        <v>79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</row>
    <row r="409" ht="12.0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 t="s">
        <v>79</v>
      </c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</row>
    <row r="410" ht="12.0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 t="s">
        <v>79</v>
      </c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</row>
    <row r="411" ht="12.0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 t="s">
        <v>79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</row>
    <row r="412" ht="12.0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 t="s">
        <v>79</v>
      </c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</row>
    <row r="413" ht="12.0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 t="s">
        <v>79</v>
      </c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</row>
    <row r="414" ht="12.0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 t="s">
        <v>79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</row>
    <row r="415" ht="12.0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 t="s">
        <v>79</v>
      </c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</row>
    <row r="416" ht="12.0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 t="s">
        <v>79</v>
      </c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</row>
    <row r="417" ht="12.0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 t="s">
        <v>79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</row>
    <row r="418" ht="12.0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 t="s">
        <v>79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</row>
    <row r="419" ht="12.0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 t="s">
        <v>79</v>
      </c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</row>
    <row r="420" ht="12.0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 t="s">
        <v>79</v>
      </c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</row>
    <row r="421" ht="12.0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 t="s">
        <v>79</v>
      </c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</row>
    <row r="422" ht="12.0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 t="s">
        <v>79</v>
      </c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</row>
    <row r="423" ht="12.0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 t="s">
        <v>79</v>
      </c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</row>
    <row r="424" ht="12.0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 t="s">
        <v>79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</row>
    <row r="425" ht="12.0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 t="s">
        <v>79</v>
      </c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</row>
    <row r="426" ht="12.0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 t="s">
        <v>79</v>
      </c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</row>
    <row r="427" ht="12.0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 t="s">
        <v>79</v>
      </c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</row>
    <row r="428" ht="12.0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 t="s">
        <v>79</v>
      </c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</row>
    <row r="429" ht="12.0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 t="s">
        <v>79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</row>
    <row r="430" ht="12.0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 t="s">
        <v>79</v>
      </c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</row>
    <row r="431" ht="12.0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 t="s">
        <v>79</v>
      </c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</row>
    <row r="432" ht="12.0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 t="s">
        <v>79</v>
      </c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</row>
    <row r="433" ht="12.0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 t="s">
        <v>79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</row>
    <row r="434" ht="12.0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 t="s">
        <v>79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</row>
    <row r="435" ht="12.0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 t="s">
        <v>79</v>
      </c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</row>
    <row r="436" ht="12.0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 t="s">
        <v>79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</row>
    <row r="437" ht="12.0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 t="s">
        <v>79</v>
      </c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</row>
    <row r="438" ht="12.0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 t="s">
        <v>79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</row>
    <row r="439" ht="12.0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 t="s">
        <v>79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</row>
    <row r="440" ht="12.0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 t="s">
        <v>79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</row>
    <row r="441" ht="12.0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 t="s">
        <v>79</v>
      </c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</row>
    <row r="442" ht="12.0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 t="s">
        <v>79</v>
      </c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</row>
    <row r="443" ht="12.0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 t="s">
        <v>79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</row>
    <row r="444" ht="12.0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 t="s">
        <v>79</v>
      </c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</row>
    <row r="445" ht="12.0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 t="s">
        <v>79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</row>
    <row r="446" ht="12.0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 t="s">
        <v>79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</row>
    <row r="447" ht="12.0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 t="s">
        <v>79</v>
      </c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</row>
    <row r="448" ht="12.0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 t="s">
        <v>79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</row>
    <row r="449" ht="12.0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 t="s">
        <v>79</v>
      </c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</row>
    <row r="450" ht="12.0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 t="s">
        <v>79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</row>
    <row r="451" ht="12.0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 t="s">
        <v>79</v>
      </c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</row>
    <row r="452" ht="12.0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 t="s">
        <v>79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</row>
    <row r="453" ht="12.0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 t="s">
        <v>79</v>
      </c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</row>
    <row r="454" ht="12.0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 t="s">
        <v>79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</row>
    <row r="455" ht="12.0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 t="s">
        <v>79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</row>
    <row r="456" ht="12.0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 t="s">
        <v>79</v>
      </c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</row>
    <row r="457" ht="12.0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 t="s">
        <v>79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</row>
    <row r="458" ht="12.0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 t="s">
        <v>79</v>
      </c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</row>
    <row r="459" ht="12.0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 t="s">
        <v>79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</row>
    <row r="460" ht="12.0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 t="s">
        <v>79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</row>
    <row r="461" ht="12.0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 t="s">
        <v>79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</row>
    <row r="462" ht="12.0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 t="s">
        <v>79</v>
      </c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</row>
    <row r="463" ht="12.0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 t="s">
        <v>79</v>
      </c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</row>
    <row r="464" ht="12.0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 t="s">
        <v>79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</row>
    <row r="465" ht="12.0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 t="s">
        <v>79</v>
      </c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</row>
    <row r="466" ht="12.0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 t="s">
        <v>79</v>
      </c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</row>
    <row r="467" ht="12.0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 t="s">
        <v>79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</row>
    <row r="468" ht="12.0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 t="s">
        <v>79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</row>
    <row r="469" ht="12.0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 t="s">
        <v>79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</row>
    <row r="470" ht="12.0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 t="s">
        <v>79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</row>
    <row r="471" ht="12.0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 t="s">
        <v>79</v>
      </c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</row>
    <row r="472" ht="12.0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 t="s">
        <v>79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</row>
    <row r="473" ht="12.0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 t="s">
        <v>79</v>
      </c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</row>
    <row r="474" ht="12.0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 t="s">
        <v>79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</row>
    <row r="475" ht="12.0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 t="s">
        <v>79</v>
      </c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</row>
    <row r="476" ht="12.0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 t="s">
        <v>79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</row>
    <row r="477" ht="12.0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 t="s">
        <v>79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</row>
    <row r="478" ht="12.0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 t="s">
        <v>79</v>
      </c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</row>
    <row r="479" ht="12.0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 t="s">
        <v>79</v>
      </c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</row>
    <row r="480" ht="12.0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 t="s">
        <v>79</v>
      </c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</row>
    <row r="481" ht="12.0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 t="s">
        <v>79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</row>
    <row r="482" ht="12.0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 t="s">
        <v>79</v>
      </c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</row>
    <row r="483" ht="12.0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 t="s">
        <v>79</v>
      </c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</row>
    <row r="484" ht="12.0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 t="s">
        <v>79</v>
      </c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</row>
    <row r="485" ht="12.0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 t="s">
        <v>79</v>
      </c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</row>
    <row r="486" ht="12.0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 t="s">
        <v>79</v>
      </c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</row>
    <row r="487" ht="12.0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 t="s">
        <v>79</v>
      </c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</row>
    <row r="488" ht="12.0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 t="s">
        <v>79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</row>
    <row r="489" ht="12.0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 t="s">
        <v>79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</row>
    <row r="490" ht="12.0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 t="s">
        <v>79</v>
      </c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</row>
    <row r="491" ht="12.0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 t="s">
        <v>79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</row>
    <row r="492" ht="12.0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 t="s">
        <v>79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</row>
    <row r="493" ht="12.0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 t="s">
        <v>79</v>
      </c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</row>
    <row r="494" ht="12.0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 t="s">
        <v>79</v>
      </c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</row>
    <row r="495" ht="12.0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 t="s">
        <v>79</v>
      </c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</row>
    <row r="496" ht="12.0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 t="s">
        <v>79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</row>
    <row r="497" ht="12.0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 t="s">
        <v>79</v>
      </c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</row>
    <row r="498" ht="12.0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 t="s">
        <v>79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ht="12.0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 t="s">
        <v>79</v>
      </c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ht="12.0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 t="s">
        <v>79</v>
      </c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ht="12.0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 t="s">
        <v>79</v>
      </c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ht="12.0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 t="s">
        <v>79</v>
      </c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ht="12.0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 t="s">
        <v>79</v>
      </c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ht="12.0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 t="s">
        <v>79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ht="12.0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 t="s">
        <v>79</v>
      </c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ht="12.0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 t="s">
        <v>79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ht="12.0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 t="s">
        <v>79</v>
      </c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ht="12.0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 t="s">
        <v>79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ht="12.0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 t="s">
        <v>79</v>
      </c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ht="12.0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 t="s">
        <v>79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ht="12.0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 t="s">
        <v>79</v>
      </c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ht="12.0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 t="s">
        <v>79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ht="12.0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 t="s">
        <v>79</v>
      </c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ht="12.0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 t="s">
        <v>79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ht="12.0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 t="s">
        <v>79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ht="12.0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 t="s">
        <v>79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ht="12.0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 t="s">
        <v>79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ht="12.0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 t="s">
        <v>79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ht="12.0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 t="s">
        <v>79</v>
      </c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ht="12.0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 t="s">
        <v>79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ht="12.0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 t="s">
        <v>79</v>
      </c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ht="12.0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 t="s">
        <v>79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ht="12.0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 t="s">
        <v>79</v>
      </c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ht="12.0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 t="s">
        <v>79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ht="12.0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 t="s">
        <v>79</v>
      </c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ht="12.0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 t="s">
        <v>79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ht="12.0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 t="s">
        <v>79</v>
      </c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ht="12.0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 t="s">
        <v>79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ht="12.0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 t="s">
        <v>79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ht="12.0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 t="s">
        <v>79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ht="12.0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 t="s">
        <v>79</v>
      </c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ht="12.0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 t="s">
        <v>79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ht="12.0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 t="s">
        <v>79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ht="12.0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 t="s">
        <v>79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ht="12.0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 t="s">
        <v>79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ht="12.0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 t="s">
        <v>79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ht="12.0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 t="s">
        <v>79</v>
      </c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ht="12.0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 t="s">
        <v>79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ht="12.0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 t="s">
        <v>79</v>
      </c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ht="12.0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 t="s">
        <v>79</v>
      </c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ht="12.0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 t="s">
        <v>79</v>
      </c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ht="12.0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 t="s">
        <v>79</v>
      </c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ht="12.0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 t="s">
        <v>79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ht="12.0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 t="s">
        <v>79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ht="12.0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 t="s">
        <v>79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ht="12.0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 t="s">
        <v>79</v>
      </c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ht="12.0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 t="s">
        <v>79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ht="12.0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 t="s">
        <v>79</v>
      </c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ht="12.0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 t="s">
        <v>79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ht="12.0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 t="s">
        <v>79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ht="12.0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 t="s">
        <v>79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ht="12.0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 t="s">
        <v>79</v>
      </c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ht="12.0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 t="s">
        <v>79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ht="12.0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 t="s">
        <v>79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ht="12.0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 t="s">
        <v>79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ht="12.0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 t="s">
        <v>79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ht="12.0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 t="s">
        <v>79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ht="12.0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 t="s">
        <v>79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ht="12.0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 t="s">
        <v>79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ht="12.0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 t="s">
        <v>79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ht="12.0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 t="s">
        <v>79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ht="12.0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 t="s">
        <v>79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ht="12.0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 t="s">
        <v>79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ht="12.0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 t="s">
        <v>79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ht="12.0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 t="s">
        <v>79</v>
      </c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ht="12.0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 t="s">
        <v>79</v>
      </c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ht="12.0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 t="s">
        <v>79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ht="12.0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 t="s">
        <v>79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ht="12.0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 t="s">
        <v>79</v>
      </c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ht="12.0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 t="s">
        <v>79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ht="12.0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 t="s">
        <v>79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ht="12.0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 t="s">
        <v>79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ht="12.0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 t="s">
        <v>79</v>
      </c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ht="12.0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 t="s">
        <v>79</v>
      </c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ht="12.0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 t="s">
        <v>79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ht="12.0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 t="s">
        <v>79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ht="12.0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 t="s">
        <v>79</v>
      </c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ht="12.0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 t="s">
        <v>79</v>
      </c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ht="12.0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 t="s">
        <v>79</v>
      </c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ht="12.0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 t="s">
        <v>79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ht="12.0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 t="s">
        <v>79</v>
      </c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ht="12.0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 t="s">
        <v>79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ht="12.0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 t="s">
        <v>79</v>
      </c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ht="12.0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 t="s">
        <v>79</v>
      </c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ht="12.0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 t="s">
        <v>79</v>
      </c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ht="12.0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 t="s">
        <v>79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ht="12.0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 t="s">
        <v>79</v>
      </c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ht="12.0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 t="s">
        <v>79</v>
      </c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ht="12.0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 t="s">
        <v>79</v>
      </c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ht="12.0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 t="s">
        <v>79</v>
      </c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ht="12.0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 t="s">
        <v>79</v>
      </c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ht="12.0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 t="s">
        <v>79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ht="12.0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 t="s">
        <v>79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ht="12.0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 t="s">
        <v>79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ht="12.0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 t="s">
        <v>79</v>
      </c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ht="12.0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 t="s">
        <v>79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ht="12.0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 t="s">
        <v>79</v>
      </c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ht="12.0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 t="s">
        <v>79</v>
      </c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ht="12.0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 t="s">
        <v>79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ht="12.0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 t="s">
        <v>79</v>
      </c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ht="12.0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 t="s">
        <v>79</v>
      </c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ht="12.0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 t="s">
        <v>79</v>
      </c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ht="12.0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 t="s">
        <v>79</v>
      </c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ht="12.0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 t="s">
        <v>79</v>
      </c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ht="12.0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 t="s">
        <v>79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ht="12.0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 t="s">
        <v>79</v>
      </c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ht="12.0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 t="s">
        <v>79</v>
      </c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ht="12.0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 t="s">
        <v>79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ht="12.0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 t="s">
        <v>79</v>
      </c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ht="12.0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 t="s">
        <v>79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ht="12.0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 t="s">
        <v>79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ht="12.0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 t="s">
        <v>79</v>
      </c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ht="12.0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 t="s">
        <v>79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ht="12.0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 t="s">
        <v>79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ht="12.0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 t="s">
        <v>79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ht="12.0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 t="s">
        <v>79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ht="12.0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 t="s">
        <v>79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ht="12.0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 t="s">
        <v>79</v>
      </c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ht="12.0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 t="s">
        <v>79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ht="12.0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 t="s">
        <v>79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ht="12.0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 t="s">
        <v>79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ht="12.0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 t="s">
        <v>79</v>
      </c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ht="12.0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 t="s">
        <v>79</v>
      </c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ht="12.0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 t="s">
        <v>79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ht="12.0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 t="s">
        <v>79</v>
      </c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ht="12.0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 t="s">
        <v>79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ht="12.0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 t="s">
        <v>79</v>
      </c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ht="12.0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 t="s">
        <v>79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ht="12.0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 t="s">
        <v>79</v>
      </c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ht="12.0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 t="s">
        <v>79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ht="12.0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 t="s">
        <v>79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ht="12.0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 t="s">
        <v>79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ht="12.0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 t="s">
        <v>79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ht="12.0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 t="s">
        <v>79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ht="12.0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 t="s">
        <v>79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ht="12.0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 t="s">
        <v>79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ht="12.0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 t="s">
        <v>79</v>
      </c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ht="12.0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 t="s">
        <v>79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ht="12.0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 t="s">
        <v>79</v>
      </c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ht="12.0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 t="s">
        <v>79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ht="12.0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 t="s">
        <v>79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ht="12.0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 t="s">
        <v>79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ht="12.0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 t="s">
        <v>79</v>
      </c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ht="12.0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 t="s">
        <v>79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ht="12.0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 t="s">
        <v>79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ht="12.0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 t="s">
        <v>79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ht="12.0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 t="s">
        <v>79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ht="12.0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 t="s">
        <v>79</v>
      </c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ht="12.0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 t="s">
        <v>79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ht="12.0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 t="s">
        <v>79</v>
      </c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ht="12.0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 t="s">
        <v>79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ht="12.0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 t="s">
        <v>79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ht="12.0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 t="s">
        <v>79</v>
      </c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ht="12.0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 t="s">
        <v>79</v>
      </c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ht="12.0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 t="s">
        <v>79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ht="12.0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 t="s">
        <v>79</v>
      </c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ht="12.0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 t="s">
        <v>79</v>
      </c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ht="12.0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 t="s">
        <v>79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ht="12.0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 t="s">
        <v>79</v>
      </c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ht="12.0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 t="s">
        <v>79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ht="12.0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 t="s">
        <v>79</v>
      </c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ht="12.0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 t="s">
        <v>79</v>
      </c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ht="12.0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 t="s">
        <v>79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ht="12.0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 t="s">
        <v>79</v>
      </c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ht="12.0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 t="s">
        <v>79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ht="12.0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 t="s">
        <v>79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ht="12.0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 t="s">
        <v>79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ht="12.0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 t="s">
        <v>79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ht="12.0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 t="s">
        <v>79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ht="12.0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 t="s">
        <v>79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ht="12.0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 t="s">
        <v>79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ht="12.0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 t="s">
        <v>79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ht="12.0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 t="s">
        <v>79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ht="12.0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 t="s">
        <v>79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ht="12.0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 t="s">
        <v>79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ht="12.0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 t="s">
        <v>79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ht="12.0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 t="s">
        <v>79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ht="12.0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 t="s">
        <v>79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ht="12.0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 t="s">
        <v>79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ht="12.0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 t="s">
        <v>79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ht="12.0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 t="s">
        <v>79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ht="12.0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 t="s">
        <v>79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ht="12.0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 t="s">
        <v>79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ht="12.0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 t="s">
        <v>79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ht="12.0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 t="s">
        <v>79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ht="12.0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 t="s">
        <v>79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ht="12.0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 t="s">
        <v>79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ht="12.0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 t="s">
        <v>79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ht="12.0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 t="s">
        <v>79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ht="12.0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 t="s">
        <v>79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ht="12.0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 t="s">
        <v>79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ht="12.0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 t="s">
        <v>79</v>
      </c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ht="12.0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 t="s">
        <v>79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ht="12.0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 t="s">
        <v>79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ht="12.0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 t="s">
        <v>79</v>
      </c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ht="12.0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 t="s">
        <v>79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ht="12.0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 t="s">
        <v>79</v>
      </c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ht="12.0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 t="s">
        <v>79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ht="12.0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 t="s">
        <v>79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ht="12.0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 t="s">
        <v>79</v>
      </c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ht="12.0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 t="s">
        <v>79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ht="12.0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 t="s">
        <v>79</v>
      </c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ht="12.0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 t="s">
        <v>79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ht="12.0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 t="s">
        <v>79</v>
      </c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ht="12.0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 t="s">
        <v>79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ht="12.0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 t="s">
        <v>79</v>
      </c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ht="12.0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 t="s">
        <v>79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ht="12.0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 t="s">
        <v>79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ht="12.0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 t="s">
        <v>79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ht="12.0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 t="s">
        <v>79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ht="12.0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 t="s">
        <v>79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ht="12.0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 t="s">
        <v>79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ht="12.0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 t="s">
        <v>79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ht="12.0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 t="s">
        <v>79</v>
      </c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ht="12.0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 t="s">
        <v>79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ht="12.0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 t="s">
        <v>79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ht="12.0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 t="s">
        <v>79</v>
      </c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ht="12.0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 t="s">
        <v>79</v>
      </c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ht="12.0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 t="s">
        <v>79</v>
      </c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ht="12.0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 t="s">
        <v>79</v>
      </c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ht="12.0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 t="s">
        <v>79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ht="12.0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 t="s">
        <v>79</v>
      </c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ht="12.0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 t="s">
        <v>79</v>
      </c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ht="12.0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 t="s">
        <v>79</v>
      </c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ht="12.0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 t="s">
        <v>79</v>
      </c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ht="12.0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 t="s">
        <v>79</v>
      </c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ht="12.0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 t="s">
        <v>79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ht="12.0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 t="s">
        <v>79</v>
      </c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ht="12.0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 t="s">
        <v>79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ht="12.0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 t="s">
        <v>79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ht="12.0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 t="s">
        <v>79</v>
      </c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ht="12.0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 t="s">
        <v>79</v>
      </c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ht="12.0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 t="s">
        <v>79</v>
      </c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ht="12.0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 t="s">
        <v>79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ht="12.0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 t="s">
        <v>79</v>
      </c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ht="12.0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 t="s">
        <v>79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ht="12.0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 t="s">
        <v>79</v>
      </c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ht="12.0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 t="s">
        <v>79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ht="12.0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 t="s">
        <v>79</v>
      </c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ht="12.0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 t="s">
        <v>79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ht="12.0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 t="s">
        <v>79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ht="12.0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 t="s">
        <v>79</v>
      </c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ht="12.0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 t="s">
        <v>79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ht="12.0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 t="s">
        <v>79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ht="12.0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 t="s">
        <v>79</v>
      </c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ht="12.0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 t="s">
        <v>79</v>
      </c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ht="12.0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 t="s">
        <v>79</v>
      </c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ht="12.0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 t="s">
        <v>79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ht="12.0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 t="s">
        <v>79</v>
      </c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ht="12.0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 t="s">
        <v>79</v>
      </c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ht="12.0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 t="s">
        <v>79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ht="12.0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 t="s">
        <v>79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ht="12.0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 t="s">
        <v>79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ht="12.0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 t="s">
        <v>79</v>
      </c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ht="12.0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 t="s">
        <v>79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ht="12.0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 t="s">
        <v>79</v>
      </c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ht="12.0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 t="s">
        <v>79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ht="12.0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 t="s">
        <v>79</v>
      </c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ht="12.0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 t="s">
        <v>79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ht="12.0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 t="s">
        <v>79</v>
      </c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ht="12.0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 t="s">
        <v>79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ht="12.0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 t="s">
        <v>79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ht="12.0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 t="s">
        <v>79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ht="12.0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 t="s">
        <v>79</v>
      </c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ht="12.0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 t="s">
        <v>79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ht="12.0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 t="s">
        <v>79</v>
      </c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ht="12.0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 t="s">
        <v>79</v>
      </c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ht="12.0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 t="s">
        <v>79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ht="12.0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 t="s">
        <v>79</v>
      </c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ht="12.0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 t="s">
        <v>79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ht="12.0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 t="s">
        <v>79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ht="12.0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 t="s">
        <v>79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ht="12.0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 t="s">
        <v>79</v>
      </c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ht="12.0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 t="s">
        <v>79</v>
      </c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ht="12.0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 t="s">
        <v>79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ht="12.0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 t="s">
        <v>79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ht="12.0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 t="s">
        <v>79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ht="12.0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 t="s">
        <v>79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ht="12.0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 t="s">
        <v>79</v>
      </c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ht="12.0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 t="s">
        <v>79</v>
      </c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ht="12.0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 t="s">
        <v>79</v>
      </c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ht="12.0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 t="s">
        <v>79</v>
      </c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ht="12.0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 t="s">
        <v>79</v>
      </c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ht="12.0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 t="s">
        <v>79</v>
      </c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ht="12.0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 t="s">
        <v>79</v>
      </c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ht="12.0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 t="s">
        <v>79</v>
      </c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ht="12.0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 t="s">
        <v>79</v>
      </c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ht="12.0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 t="s">
        <v>79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ht="12.0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 t="s">
        <v>79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ht="12.0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 t="s">
        <v>79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ht="12.0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 t="s">
        <v>79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ht="12.0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 t="s">
        <v>79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ht="12.0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 t="s">
        <v>79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ht="12.0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 t="s">
        <v>79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ht="12.0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 t="s">
        <v>79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ht="12.0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 t="s">
        <v>79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ht="12.0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 t="s">
        <v>79</v>
      </c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ht="12.0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 t="s">
        <v>79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ht="12.0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 t="s">
        <v>79</v>
      </c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ht="12.0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 t="s">
        <v>79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ht="12.0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 t="s">
        <v>79</v>
      </c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ht="12.0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 t="s">
        <v>79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ht="12.0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 t="s">
        <v>79</v>
      </c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ht="12.0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 t="s">
        <v>79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ht="12.0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 t="s">
        <v>79</v>
      </c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ht="12.0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 t="s">
        <v>79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ht="12.0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 t="s">
        <v>79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ht="12.0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 t="s">
        <v>79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ht="12.0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 t="s">
        <v>79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ht="12.0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 t="s">
        <v>79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ht="12.0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 t="s">
        <v>79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ht="12.0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 t="s">
        <v>79</v>
      </c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ht="12.0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 t="s">
        <v>79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ht="12.0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 t="s">
        <v>79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ht="12.0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 t="s">
        <v>79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ht="12.0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 t="s">
        <v>79</v>
      </c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ht="12.0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 t="s">
        <v>79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ht="12.0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 t="s">
        <v>79</v>
      </c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ht="12.0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 t="s">
        <v>79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ht="12.0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 t="s">
        <v>79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ht="12.0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 t="s">
        <v>79</v>
      </c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ht="12.0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 t="s">
        <v>79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ht="12.0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 t="s">
        <v>79</v>
      </c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ht="12.0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 t="s">
        <v>79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ht="12.0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 t="s">
        <v>79</v>
      </c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ht="12.0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 t="s">
        <v>79</v>
      </c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ht="12.0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 t="s">
        <v>79</v>
      </c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ht="12.0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 t="s">
        <v>79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ht="12.0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 t="s">
        <v>79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ht="12.0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 t="s">
        <v>79</v>
      </c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ht="12.0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 t="s">
        <v>79</v>
      </c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ht="12.0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 t="s">
        <v>79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ht="12.0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 t="s">
        <v>79</v>
      </c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ht="12.0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 t="s">
        <v>79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ht="12.0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 t="s">
        <v>79</v>
      </c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ht="12.0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 t="s">
        <v>79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ht="12.0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 t="s">
        <v>79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ht="12.0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 t="s">
        <v>79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ht="12.0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 t="s">
        <v>79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ht="12.0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 t="s">
        <v>79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ht="12.0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 t="s">
        <v>79</v>
      </c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ht="12.0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 t="s">
        <v>79</v>
      </c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ht="12.0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 t="s">
        <v>79</v>
      </c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ht="12.0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 t="s">
        <v>79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ht="12.0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 t="s">
        <v>79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ht="12.0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 t="s">
        <v>79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ht="12.0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 t="s">
        <v>79</v>
      </c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ht="12.0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 t="s">
        <v>79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ht="12.0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 t="s">
        <v>79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ht="12.0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 t="s">
        <v>79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ht="12.0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 t="s">
        <v>79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ht="12.0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 t="s">
        <v>79</v>
      </c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ht="12.0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 t="s">
        <v>79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ht="12.0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 t="s">
        <v>79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ht="12.0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 t="s">
        <v>79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ht="12.0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 t="s">
        <v>79</v>
      </c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ht="12.0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 t="s">
        <v>79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ht="12.0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 t="s">
        <v>79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ht="12.0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 t="s">
        <v>79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ht="12.0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 t="s">
        <v>79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ht="12.0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 t="s">
        <v>79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ht="12.0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 t="s">
        <v>79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ht="12.0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 t="s">
        <v>79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ht="12.0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 t="s">
        <v>79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ht="12.0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 t="s">
        <v>79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ht="12.0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 t="s">
        <v>79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ht="12.0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 t="s">
        <v>79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ht="12.0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 t="s">
        <v>79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ht="12.0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 t="s">
        <v>79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ht="12.0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 t="s">
        <v>79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ht="12.0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 t="s">
        <v>79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ht="12.0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 t="s">
        <v>79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ht="12.0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 t="s">
        <v>79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ht="12.0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 t="s">
        <v>79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ht="12.0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 t="s">
        <v>79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ht="12.0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 t="s">
        <v>79</v>
      </c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ht="12.0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 t="s">
        <v>79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ht="12.0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 t="s">
        <v>79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ht="12.0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 t="s">
        <v>79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ht="12.0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 t="s">
        <v>79</v>
      </c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ht="12.0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 t="s">
        <v>79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ht="12.0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 t="s">
        <v>79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ht="12.0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 t="s">
        <v>79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ht="12.0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 t="s">
        <v>79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ht="12.0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 t="s">
        <v>79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ht="12.0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 t="s">
        <v>79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ht="12.0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 t="s">
        <v>79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ht="12.0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 t="s">
        <v>79</v>
      </c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ht="12.0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 t="s">
        <v>79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ht="12.0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 t="s">
        <v>79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ht="12.0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 t="s">
        <v>79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ht="12.0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 t="s">
        <v>79</v>
      </c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ht="12.0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 t="s">
        <v>79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ht="12.0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 t="s">
        <v>79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ht="12.0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 t="s">
        <v>79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ht="12.0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 t="s">
        <v>79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ht="12.0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 t="s">
        <v>79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ht="12.0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 t="s">
        <v>79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ht="12.0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 t="s">
        <v>79</v>
      </c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ht="12.0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 t="s">
        <v>79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ht="12.0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 t="s">
        <v>79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ht="12.0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 t="s">
        <v>79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ht="12.0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 t="s">
        <v>79</v>
      </c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ht="12.0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 t="s">
        <v>79</v>
      </c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ht="12.0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 t="s">
        <v>79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ht="12.0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 t="s">
        <v>79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ht="12.0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 t="s">
        <v>79</v>
      </c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ht="12.0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 t="s">
        <v>79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ht="12.0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 t="s">
        <v>79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ht="12.0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 t="s">
        <v>79</v>
      </c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ht="12.0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 t="s">
        <v>79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ht="12.0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 t="s">
        <v>79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ht="12.0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 t="s">
        <v>79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ht="12.0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 t="s">
        <v>79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ht="12.0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 t="s">
        <v>79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ht="12.0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 t="s">
        <v>79</v>
      </c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ht="12.0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 t="s">
        <v>79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ht="12.0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 t="s">
        <v>79</v>
      </c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ht="12.0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 t="s">
        <v>79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ht="12.0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 t="s">
        <v>79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ht="12.0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 t="s">
        <v>79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ht="12.0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 t="s">
        <v>79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ht="12.0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 t="s">
        <v>79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ht="12.0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 t="s">
        <v>79</v>
      </c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ht="12.0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 t="s">
        <v>79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ht="12.0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 t="s">
        <v>79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ht="12.0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 t="s">
        <v>79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ht="12.0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 t="s">
        <v>79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ht="12.0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 t="s">
        <v>79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ht="12.0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 t="s">
        <v>79</v>
      </c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ht="12.0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 t="s">
        <v>79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ht="12.0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 t="s">
        <v>79</v>
      </c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ht="12.0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 t="s">
        <v>79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ht="12.0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 t="s">
        <v>79</v>
      </c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ht="12.0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 t="s">
        <v>79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ht="12.0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 t="s">
        <v>79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ht="12.0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 t="s">
        <v>79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ht="12.0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 t="s">
        <v>79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ht="12.0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 t="s">
        <v>79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ht="12.0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 t="s">
        <v>79</v>
      </c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ht="12.0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 t="s">
        <v>79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ht="12.0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 t="s">
        <v>79</v>
      </c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ht="12.0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 t="s">
        <v>79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ht="12.0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 t="s">
        <v>79</v>
      </c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ht="12.0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 t="s">
        <v>79</v>
      </c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ht="12.0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 t="s">
        <v>79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ht="12.0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 t="s">
        <v>79</v>
      </c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ht="12.0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 t="s">
        <v>79</v>
      </c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ht="12.0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 t="s">
        <v>79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ht="12.0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 t="s">
        <v>79</v>
      </c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ht="12.0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 t="s">
        <v>79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ht="12.0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 t="s">
        <v>79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ht="12.0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 t="s">
        <v>79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ht="12.0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 t="s">
        <v>79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ht="12.0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 t="s">
        <v>79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ht="12.0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 t="s">
        <v>79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ht="12.0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 t="s">
        <v>79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ht="12.0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 t="s">
        <v>79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ht="12.0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 t="s">
        <v>79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ht="12.0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 t="s">
        <v>79</v>
      </c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ht="12.0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 t="s">
        <v>79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ht="12.0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 t="s">
        <v>79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ht="12.0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 t="s">
        <v>79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ht="12.0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 t="s">
        <v>79</v>
      </c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ht="12.0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 t="s">
        <v>79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ht="12.0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 t="s">
        <v>79</v>
      </c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ht="12.0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 t="s">
        <v>79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ht="12.0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 t="s">
        <v>79</v>
      </c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ht="12.0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 t="s">
        <v>79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ht="12.0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 t="s">
        <v>79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ht="12.0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 t="s">
        <v>79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ht="12.0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 t="s">
        <v>79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ht="12.0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 t="s">
        <v>79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ht="12.0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 t="s">
        <v>79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ht="12.0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 t="s">
        <v>79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ht="12.0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 t="s">
        <v>79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ht="12.0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 t="s">
        <v>79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ht="12.0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 t="s">
        <v>79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ht="12.0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 t="s">
        <v>79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ht="12.0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 t="s">
        <v>79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ht="12.0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 t="s">
        <v>79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ht="12.0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 t="s">
        <v>79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ht="12.0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 t="s">
        <v>79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ht="12.0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 t="s">
        <v>79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ht="12.0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 t="s">
        <v>79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ht="12.0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 t="s">
        <v>79</v>
      </c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ht="12.0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 t="s">
        <v>79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ht="12.0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 t="s">
        <v>79</v>
      </c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ht="12.0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 t="s">
        <v>79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ht="12.0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 t="s">
        <v>79</v>
      </c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ht="12.0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 t="s">
        <v>79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ht="12.0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 t="s">
        <v>79</v>
      </c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ht="12.0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 t="s">
        <v>79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ht="12.0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 t="s">
        <v>79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ht="12.0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 t="s">
        <v>79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ht="12.0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 t="s">
        <v>79</v>
      </c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ht="12.0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 t="s">
        <v>79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ht="12.0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 t="s">
        <v>79</v>
      </c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ht="12.0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 t="s">
        <v>79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ht="12.0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 t="s">
        <v>79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</sheetData>
  <mergeCells count="31">
    <mergeCell ref="C1:M1"/>
    <mergeCell ref="C2:M2"/>
    <mergeCell ref="C3:M3"/>
    <mergeCell ref="Y4:AE4"/>
    <mergeCell ref="Q5:S5"/>
    <mergeCell ref="AH7:AI8"/>
    <mergeCell ref="AI70:AL70"/>
    <mergeCell ref="K77:K78"/>
    <mergeCell ref="L77:L78"/>
    <mergeCell ref="J73:J74"/>
    <mergeCell ref="K73:K74"/>
    <mergeCell ref="L73:L74"/>
    <mergeCell ref="J75:J76"/>
    <mergeCell ref="K75:K76"/>
    <mergeCell ref="L75:L76"/>
    <mergeCell ref="J77:J78"/>
    <mergeCell ref="K83:K84"/>
    <mergeCell ref="L83:L84"/>
    <mergeCell ref="J85:J86"/>
    <mergeCell ref="K85:K86"/>
    <mergeCell ref="L85:L86"/>
    <mergeCell ref="J87:J88"/>
    <mergeCell ref="K87:K88"/>
    <mergeCell ref="L87:L88"/>
    <mergeCell ref="J79:J80"/>
    <mergeCell ref="K79:K80"/>
    <mergeCell ref="L79:L80"/>
    <mergeCell ref="J81:J82"/>
    <mergeCell ref="K81:K82"/>
    <mergeCell ref="L81:L82"/>
    <mergeCell ref="J83:J84"/>
  </mergeCells>
  <hyperlinks>
    <hyperlink r:id="rId1" location="gid=946786355" ref="N1"/>
  </hyperlinks>
  <printOptions/>
  <pageMargins bottom="0.0" footer="0.0" header="0.0" left="0.1968503937007874" right="0.1968503937007874" top="0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1.86"/>
    <col customWidth="1" min="3" max="3" width="6.43"/>
    <col customWidth="1" min="4" max="4" width="12.57"/>
    <col customWidth="1" min="5" max="11" width="5.71"/>
    <col customWidth="1" min="12" max="20" width="4.71"/>
    <col customWidth="1" min="21" max="27" width="5.71"/>
    <col customWidth="1" min="28" max="28" width="23.29"/>
    <col customWidth="1" min="29" max="29" width="6.29"/>
    <col customWidth="1" min="30" max="30" width="12.57"/>
    <col customWidth="1" min="31" max="31" width="5.29"/>
    <col customWidth="1" min="32" max="32" width="9.14"/>
    <col customWidth="1" min="33" max="33" width="6.57"/>
    <col customWidth="1" min="34" max="41" width="9.14"/>
    <col customWidth="1" min="42" max="43" width="8.71"/>
  </cols>
  <sheetData>
    <row r="1" ht="27.75" customHeight="1">
      <c r="A1" s="7"/>
      <c r="B1" s="71"/>
      <c r="C1" s="71"/>
      <c r="D1" s="71"/>
      <c r="E1" s="71"/>
      <c r="F1" s="72" t="s">
        <v>273</v>
      </c>
      <c r="AA1" s="71"/>
      <c r="AB1" s="73" t="str">
        <f>'пр.взв'!$D$4</f>
        <v/>
      </c>
      <c r="AC1" s="74"/>
      <c r="AD1" s="75" t="str">
        <f>'пр.взв'!G4</f>
        <v>В.к.  64  кг</v>
      </c>
      <c r="AE1" s="46"/>
      <c r="AF1" s="7"/>
      <c r="AG1" s="7"/>
      <c r="AH1" s="7"/>
      <c r="AI1" s="7"/>
      <c r="AJ1" s="7"/>
      <c r="AK1" s="7"/>
      <c r="AL1" s="7"/>
      <c r="AM1" s="7"/>
      <c r="AN1" s="7"/>
    </row>
    <row r="2" ht="14.25" customHeight="1">
      <c r="A2" s="7"/>
      <c r="B2" s="76"/>
      <c r="C2" s="76"/>
      <c r="D2" s="76"/>
      <c r="E2" s="76"/>
      <c r="F2" s="77" t="s">
        <v>274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6"/>
      <c r="AB2" s="73"/>
      <c r="AC2" s="73"/>
      <c r="AD2" s="50"/>
      <c r="AE2" s="51"/>
      <c r="AF2" s="7"/>
      <c r="AG2" s="7"/>
      <c r="AH2" s="7"/>
      <c r="AI2" s="7"/>
      <c r="AJ2" s="7"/>
      <c r="AK2" s="7"/>
      <c r="AL2" s="7"/>
      <c r="AM2" s="7"/>
      <c r="AN2" s="7"/>
    </row>
    <row r="3" ht="24.75" customHeight="1">
      <c r="A3" s="7"/>
      <c r="B3" s="76"/>
      <c r="C3" s="79" t="str">
        <f>'пр.взв'!C2</f>
        <v>Чемпионат России по самбо (боевое) мужчины (отбор на Чемпионат Мира и Европы) ЕКП №23747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1"/>
      <c r="AC3" s="73"/>
      <c r="AD3" s="82" t="str">
        <f>AH3&amp;" "&amp;AI3</f>
        <v>37 участников</v>
      </c>
      <c r="AE3" s="81"/>
      <c r="AF3" s="7"/>
      <c r="AG3" s="7"/>
      <c r="AH3" s="7">
        <f>'пр.взв'!O3</f>
        <v>37</v>
      </c>
      <c r="AI3" s="83" t="s">
        <v>5</v>
      </c>
      <c r="AJ3" s="7"/>
      <c r="AK3" s="7"/>
      <c r="AL3" s="7"/>
      <c r="AM3" s="7"/>
      <c r="AN3" s="7"/>
      <c r="AO3" s="7"/>
    </row>
    <row r="4" ht="18.0" customHeight="1">
      <c r="A4" s="84" t="s">
        <v>275</v>
      </c>
      <c r="B4" s="85"/>
      <c r="C4" s="7"/>
      <c r="D4" s="86"/>
      <c r="E4" s="7"/>
      <c r="F4" s="7"/>
      <c r="G4" s="7"/>
      <c r="H4" s="87" t="str">
        <f>'пр.взв'!C3</f>
        <v>27.02 - 03.03.2023 г.                                                                                        г. Пермь</v>
      </c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7"/>
      <c r="X4" s="7"/>
      <c r="Y4" s="7"/>
      <c r="Z4" s="7"/>
      <c r="AA4" s="7"/>
      <c r="AB4" s="89" t="s">
        <v>276</v>
      </c>
      <c r="AC4" s="78"/>
      <c r="AD4" s="78"/>
      <c r="AE4" s="78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ht="12.0" customHeight="1">
      <c r="A5" s="90">
        <v>1.0</v>
      </c>
      <c r="B5" s="91" t="str">
        <f>IFERROR(VLOOKUP(A5,'пр.взв'!$D$6:$Q$70,2,0),"")</f>
        <v>НИКУЛИН Анатолий</v>
      </c>
      <c r="C5" s="91" t="str">
        <f>IFERROR(VLOOKUP(A5,'пр.взв'!$D$6:$Q$70,5,0),"")</f>
        <v>МС</v>
      </c>
      <c r="D5" s="92" t="str">
        <f>IFERROR(VLOOKUP(A5,'пр.взв'!$D$6:$Q$70,8,0),"")</f>
        <v>Московская</v>
      </c>
      <c r="E5" s="7"/>
      <c r="F5" s="7"/>
      <c r="G5" s="84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1" t="str">
        <f>IFERROR(VLOOKUP(AE5,'пр.взв'!$D$6:$Q$70,2,0),"")</f>
        <v>АКОПЯН Грант</v>
      </c>
      <c r="AC5" s="91" t="str">
        <f>IFERROR(VLOOKUP(AE5,'пр.взв'!$D$6:$Q$70,5,0),"")</f>
        <v>КМС</v>
      </c>
      <c r="AD5" s="92" t="str">
        <f>IFERROR(VLOOKUP(AE5,'пр.взв'!$D$6:$Q$70,8,0),"")</f>
        <v>Ростовская</v>
      </c>
      <c r="AE5" s="93">
        <v>2.0</v>
      </c>
      <c r="AF5" s="7"/>
      <c r="AG5" s="7"/>
      <c r="AH5" s="7"/>
      <c r="AI5" s="7"/>
      <c r="AJ5" s="7"/>
      <c r="AK5" s="7"/>
      <c r="AL5" s="7"/>
      <c r="AM5" s="7"/>
      <c r="AN5" s="7"/>
      <c r="AO5" s="7"/>
    </row>
    <row r="6" ht="12.0" customHeight="1">
      <c r="A6" s="94"/>
      <c r="B6" s="95"/>
      <c r="C6" s="95"/>
      <c r="D6" s="95"/>
      <c r="E6" s="96"/>
      <c r="F6" s="97"/>
      <c r="G6" s="98"/>
      <c r="H6" s="25"/>
      <c r="I6" s="7"/>
      <c r="J6" s="7"/>
      <c r="K6" s="84"/>
      <c r="L6" s="7"/>
      <c r="M6" s="7"/>
      <c r="N6" s="7"/>
      <c r="O6" s="7"/>
      <c r="P6" s="7"/>
      <c r="Q6" s="7"/>
      <c r="R6" s="7"/>
      <c r="T6" s="7"/>
      <c r="U6" s="7"/>
      <c r="V6" s="7"/>
      <c r="W6" s="7"/>
      <c r="X6" s="7"/>
      <c r="Y6" s="7"/>
      <c r="Z6" s="7"/>
      <c r="AA6" s="99"/>
      <c r="AB6" s="95"/>
      <c r="AC6" s="95"/>
      <c r="AD6" s="95"/>
      <c r="AE6" s="100"/>
      <c r="AF6" s="7"/>
      <c r="AG6" s="7"/>
      <c r="AH6" s="83" t="str">
        <f>N32</f>
        <v/>
      </c>
      <c r="AI6" s="7"/>
      <c r="AJ6" s="7"/>
      <c r="AK6" s="7">
        <v>1.0</v>
      </c>
      <c r="AL6" s="7"/>
      <c r="AM6" s="7"/>
      <c r="AN6" s="7"/>
      <c r="AO6" s="7"/>
    </row>
    <row r="7" ht="12.0" customHeight="1">
      <c r="A7" s="101">
        <v>33.0</v>
      </c>
      <c r="B7" s="102" t="str">
        <f>IFERROR(VLOOKUP(A7,'пр.взв'!$D$6:$Q$70,2,0),"")</f>
        <v>ХАБИБУЛАЕВ Шейх-Мансур</v>
      </c>
      <c r="C7" s="102" t="str">
        <f>IFERROR(VLOOKUP(A7,'пр.взв'!$D$6:$Q$70,5,0),"")</f>
        <v>ЗМС</v>
      </c>
      <c r="D7" s="103" t="str">
        <f>IFERROR(VLOOKUP(A7,'пр.взв'!$D$6:$Q$70,8,0),"")</f>
        <v>Камчатский</v>
      </c>
      <c r="E7" s="104"/>
      <c r="F7" s="105"/>
      <c r="G7" s="97"/>
      <c r="H7" s="106"/>
      <c r="I7" s="7"/>
      <c r="J7" s="84"/>
      <c r="K7" s="84"/>
      <c r="L7" s="107"/>
      <c r="M7" s="107"/>
      <c r="N7" s="7"/>
      <c r="O7" s="7"/>
      <c r="P7" s="7"/>
      <c r="Q7" s="7"/>
      <c r="R7" s="7"/>
      <c r="T7" s="7"/>
      <c r="U7" s="7"/>
      <c r="V7" s="7"/>
      <c r="W7" s="7"/>
      <c r="X7" s="7"/>
      <c r="Y7" s="7"/>
      <c r="Z7" s="108"/>
      <c r="AA7" s="109"/>
      <c r="AB7" s="102" t="str">
        <f>IFERROR(VLOOKUP(AE7,'пр.взв'!$D$6:$Q$70,2,0),"")</f>
        <v>ХЕРЛИИ Маадыр</v>
      </c>
      <c r="AC7" s="102" t="str">
        <f>IFERROR(VLOOKUP(AE7,'пр.взв'!$D$6:$Q$70,5,0),"")</f>
        <v>КМС</v>
      </c>
      <c r="AD7" s="103" t="str">
        <f>IFERROR(VLOOKUP(AE7,'пр.взв'!$D$6:$Q$70,8,0),"")</f>
        <v>Новосибирская</v>
      </c>
      <c r="AE7" s="110">
        <v>34.0</v>
      </c>
      <c r="AF7" s="7"/>
      <c r="AG7" s="7"/>
      <c r="AH7" s="83" t="str">
        <f>N40</f>
        <v> </v>
      </c>
      <c r="AI7" s="7"/>
      <c r="AJ7" s="7"/>
      <c r="AK7" s="111">
        <v>2.0</v>
      </c>
      <c r="AL7" s="7"/>
      <c r="AM7" s="7"/>
      <c r="AN7" s="7"/>
      <c r="AO7" s="7"/>
    </row>
    <row r="8" ht="12.0" customHeight="1">
      <c r="A8" s="112"/>
      <c r="B8" s="113"/>
      <c r="C8" s="113"/>
      <c r="D8" s="113"/>
      <c r="E8" s="97"/>
      <c r="F8" s="114"/>
      <c r="G8" s="115"/>
      <c r="H8" s="116"/>
      <c r="I8" s="7"/>
      <c r="J8" s="7"/>
      <c r="K8" s="7"/>
      <c r="L8" s="107"/>
      <c r="M8" s="107"/>
      <c r="N8" s="7"/>
      <c r="O8" s="7"/>
      <c r="P8" s="7"/>
      <c r="Q8" s="7"/>
      <c r="R8" s="7"/>
      <c r="T8" s="7"/>
      <c r="U8" s="7"/>
      <c r="V8" s="7"/>
      <c r="W8" s="7"/>
      <c r="X8" s="117"/>
      <c r="Y8" s="115"/>
      <c r="Z8" s="56"/>
      <c r="AA8" s="7"/>
      <c r="AB8" s="113"/>
      <c r="AC8" s="113"/>
      <c r="AD8" s="113"/>
      <c r="AE8" s="118"/>
      <c r="AF8" s="7"/>
      <c r="AG8" s="83" t="s">
        <v>277</v>
      </c>
      <c r="AH8" s="119" t="str">
        <f>IF(M36=""," ",IF(M36=K20,K53,K20))</f>
        <v> </v>
      </c>
      <c r="AI8" s="83">
        <v>3.0</v>
      </c>
      <c r="AJ8" s="7"/>
      <c r="AK8" s="7">
        <v>3.0</v>
      </c>
      <c r="AL8" s="7"/>
      <c r="AM8" s="7"/>
      <c r="AN8" s="7"/>
      <c r="AO8" s="7"/>
    </row>
    <row r="9" ht="12.0" customHeight="1">
      <c r="A9" s="90">
        <v>17.0</v>
      </c>
      <c r="B9" s="91" t="str">
        <f>IFERROR(VLOOKUP(A9,'пр.взв'!$D$6:$Q$70,2,0),"")</f>
        <v>МАЛЫГИН Александр</v>
      </c>
      <c r="C9" s="91" t="str">
        <f>IFERROR(VLOOKUP(A9,'пр.взв'!$D$6:$Q$70,5,0),"")</f>
        <v>МС</v>
      </c>
      <c r="D9" s="92" t="str">
        <f>IFERROR(VLOOKUP(A9,'пр.взв'!$D$6:$Q$70,8,0),"")</f>
        <v>Новосибирская</v>
      </c>
      <c r="E9" s="7"/>
      <c r="F9" s="97"/>
      <c r="G9" s="120"/>
      <c r="H9" s="121"/>
      <c r="I9" s="56"/>
      <c r="J9" s="7"/>
      <c r="K9" s="84"/>
      <c r="L9" s="107"/>
      <c r="M9" s="107"/>
      <c r="N9" s="7"/>
      <c r="O9" s="7"/>
      <c r="P9" s="7"/>
      <c r="Q9" s="7"/>
      <c r="R9" s="7"/>
      <c r="T9" s="7"/>
      <c r="U9" s="7"/>
      <c r="V9" s="7"/>
      <c r="W9" s="7"/>
      <c r="X9" s="56"/>
      <c r="Y9" s="120"/>
      <c r="Z9" s="56"/>
      <c r="AA9" s="7"/>
      <c r="AB9" s="91" t="str">
        <f>IFERROR(VLOOKUP(AE9,'пр.взв'!$D$6:$Q$70,2,0),"")</f>
        <v>ЗАЛИМХАНОВ Залимхан</v>
      </c>
      <c r="AC9" s="91" t="str">
        <f>IFERROR(VLOOKUP(AE9,'пр.взв'!$D$6:$Q$70,5,0),"")</f>
        <v>КМС</v>
      </c>
      <c r="AD9" s="92" t="str">
        <f>IFERROR(VLOOKUP(AE9,'пр.взв'!$D$6:$Q$70,8,0),"")</f>
        <v>Р.Дагестан</v>
      </c>
      <c r="AE9" s="122">
        <v>18.0</v>
      </c>
      <c r="AF9" s="7"/>
      <c r="AG9" s="83" t="s">
        <v>277</v>
      </c>
      <c r="AH9" s="119" t="str">
        <f>IF(S36=""," ",IF(S36=U20,U53,U20))</f>
        <v> </v>
      </c>
      <c r="AI9" s="83">
        <v>4.0</v>
      </c>
      <c r="AJ9" s="7"/>
      <c r="AK9" s="7">
        <v>5.0</v>
      </c>
      <c r="AL9" s="7"/>
      <c r="AM9" s="7"/>
      <c r="AN9" s="7"/>
      <c r="AO9" s="7"/>
    </row>
    <row r="10" ht="12.0" customHeight="1">
      <c r="A10" s="94"/>
      <c r="B10" s="95"/>
      <c r="C10" s="95"/>
      <c r="D10" s="95"/>
      <c r="E10" s="110">
        <v>17.0</v>
      </c>
      <c r="F10" s="123"/>
      <c r="G10" s="97"/>
      <c r="H10" s="25"/>
      <c r="I10" s="56"/>
      <c r="J10" s="116"/>
      <c r="K10" s="7"/>
      <c r="L10" s="107"/>
      <c r="M10" s="107"/>
      <c r="N10" s="7"/>
      <c r="O10" s="7"/>
      <c r="P10" s="7"/>
      <c r="Q10" s="7"/>
      <c r="R10" s="7"/>
      <c r="S10" s="124"/>
      <c r="T10" s="7"/>
      <c r="U10" s="7"/>
      <c r="V10" s="7"/>
      <c r="W10" s="7"/>
      <c r="X10" s="56"/>
      <c r="Y10" s="7"/>
      <c r="Z10" s="125"/>
      <c r="AA10" s="101">
        <v>18.0</v>
      </c>
      <c r="AB10" s="95"/>
      <c r="AC10" s="95"/>
      <c r="AD10" s="95"/>
      <c r="AE10" s="100"/>
      <c r="AF10" s="7"/>
      <c r="AG10" s="83" t="s">
        <v>278</v>
      </c>
      <c r="AH10" s="7" t="str">
        <f>IF(K20=""," ",IF(K20=I12,I28,I12))</f>
        <v> </v>
      </c>
      <c r="AI10" s="83">
        <v>5.0</v>
      </c>
      <c r="AJ10" s="7"/>
      <c r="AK10" s="7">
        <v>6.0</v>
      </c>
      <c r="AL10" s="7"/>
      <c r="AM10" s="7"/>
      <c r="AN10" s="7"/>
      <c r="AO10" s="7"/>
    </row>
    <row r="11" ht="12.0" customHeight="1">
      <c r="A11" s="101">
        <v>49.0</v>
      </c>
      <c r="B11" s="102" t="str">
        <f>IFERROR(VLOOKUP(A11,'пр.взв'!$D$6:$Q$70,2,0),"")</f>
        <v/>
      </c>
      <c r="C11" s="102" t="str">
        <f>IFERROR(VLOOKUP(A11,'пр.взв'!$D$6:$Q$70,5,0),"")</f>
        <v/>
      </c>
      <c r="D11" s="103" t="str">
        <f>IFERROR(VLOOKUP(A11,'пр.взв'!$D$6:$Q$70,8,0),"")</f>
        <v/>
      </c>
      <c r="E11" s="126"/>
      <c r="F11" s="97"/>
      <c r="G11" s="97"/>
      <c r="H11" s="106"/>
      <c r="I11" s="127"/>
      <c r="J11" s="116"/>
      <c r="K11" s="7"/>
      <c r="L11" s="107"/>
      <c r="M11" s="107"/>
      <c r="N11" s="7"/>
      <c r="O11" s="7"/>
      <c r="P11" s="7"/>
      <c r="Q11" s="7"/>
      <c r="R11" s="7"/>
      <c r="S11" s="25"/>
      <c r="T11" s="7"/>
      <c r="U11" s="7"/>
      <c r="V11" s="7"/>
      <c r="W11" s="7"/>
      <c r="X11" s="56"/>
      <c r="Y11" s="7"/>
      <c r="Z11" s="7"/>
      <c r="AA11" s="128"/>
      <c r="AB11" s="102" t="str">
        <f>IFERROR(VLOOKUP(AE11,'пр.взв'!$D$6:$Q$70,2,0),"")</f>
        <v/>
      </c>
      <c r="AC11" s="102" t="str">
        <f>IFERROR(VLOOKUP(AE11,'пр.взв'!$D$6:$Q$70,5,0),"")</f>
        <v/>
      </c>
      <c r="AD11" s="103" t="str">
        <f>IFERROR(VLOOKUP(AE11,'пр.взв'!$D$6:$Q$70,8,0),"")</f>
        <v/>
      </c>
      <c r="AE11" s="110">
        <v>50.0</v>
      </c>
      <c r="AF11" s="7"/>
      <c r="AG11" s="83" t="s">
        <v>278</v>
      </c>
      <c r="AH11" s="119" t="str">
        <f>IF(K53=""," ",IF(K53=I45,I61,I45))</f>
        <v> </v>
      </c>
      <c r="AI11" s="83">
        <v>6.0</v>
      </c>
      <c r="AJ11" s="7"/>
      <c r="AK11" s="7">
        <v>7.0</v>
      </c>
      <c r="AL11" s="7"/>
      <c r="AM11" s="7"/>
      <c r="AN11" s="7"/>
      <c r="AO11" s="7"/>
    </row>
    <row r="12" ht="12.0" customHeight="1">
      <c r="A12" s="112"/>
      <c r="B12" s="113"/>
      <c r="C12" s="113"/>
      <c r="D12" s="113"/>
      <c r="E12" s="97"/>
      <c r="F12" s="97"/>
      <c r="G12" s="114"/>
      <c r="H12" s="116"/>
      <c r="I12" s="115"/>
      <c r="J12" s="117"/>
      <c r="K12" s="7"/>
      <c r="L12" s="107"/>
      <c r="M12" s="107"/>
      <c r="N12" s="7"/>
      <c r="O12" s="7"/>
      <c r="P12" s="7"/>
      <c r="Q12" s="7"/>
      <c r="R12" s="7"/>
      <c r="S12" s="25"/>
      <c r="T12" s="7"/>
      <c r="U12" s="7"/>
      <c r="V12" s="7"/>
      <c r="W12" s="115"/>
      <c r="X12" s="56"/>
      <c r="Y12" s="7"/>
      <c r="Z12" s="7"/>
      <c r="AA12" s="7"/>
      <c r="AB12" s="113"/>
      <c r="AC12" s="113"/>
      <c r="AD12" s="113"/>
      <c r="AE12" s="118"/>
      <c r="AF12" s="7"/>
      <c r="AG12" s="83" t="s">
        <v>278</v>
      </c>
      <c r="AH12" s="119" t="str">
        <f>IF(U20=""," ",IF(U20=W12,W28,U20))</f>
        <v> </v>
      </c>
      <c r="AI12" s="83">
        <v>7.0</v>
      </c>
      <c r="AJ12" s="7"/>
      <c r="AK12" s="7">
        <v>8.0</v>
      </c>
      <c r="AL12" s="7"/>
      <c r="AM12" s="7"/>
      <c r="AN12" s="7"/>
      <c r="AO12" s="7"/>
    </row>
    <row r="13" ht="12.0" customHeight="1">
      <c r="A13" s="90">
        <v>9.0</v>
      </c>
      <c r="B13" s="91" t="str">
        <f>IFERROR(VLOOKUP(A13,'пр.взв'!$D$6:$Q$70,2,0),"")</f>
        <v>САМЕДОВ Марат</v>
      </c>
      <c r="C13" s="91" t="str">
        <f>IFERROR(VLOOKUP(A13,'пр.взв'!$D$6:$Q$70,5,0),"")</f>
        <v>КМС</v>
      </c>
      <c r="D13" s="92" t="str">
        <f>IFERROR(VLOOKUP(A13,'пр.взв'!$D$6:$Q$70,8,0),"")</f>
        <v>Санкт-Петербург</v>
      </c>
      <c r="E13" s="7"/>
      <c r="F13" s="7"/>
      <c r="G13" s="97"/>
      <c r="H13" s="129"/>
      <c r="I13" s="120"/>
      <c r="J13" s="7"/>
      <c r="K13" s="56"/>
      <c r="L13" s="107"/>
      <c r="M13" s="107"/>
      <c r="N13" s="7"/>
      <c r="O13" s="7"/>
      <c r="P13" s="7"/>
      <c r="Q13" s="7"/>
      <c r="R13" s="7"/>
      <c r="S13" s="25"/>
      <c r="T13" s="124"/>
      <c r="U13" s="7"/>
      <c r="V13" s="108"/>
      <c r="W13" s="120"/>
      <c r="X13" s="56"/>
      <c r="Y13" s="7"/>
      <c r="Z13" s="7"/>
      <c r="AA13" s="7"/>
      <c r="AB13" s="91" t="str">
        <f>IFERROR(VLOOKUP(AE13,'пр.взв'!$D$6:$Q$70,2,0),"")</f>
        <v>ДУРЫМАНОВ Фёдор</v>
      </c>
      <c r="AC13" s="91" t="str">
        <f>IFERROR(VLOOKUP(AE13,'пр.взв'!$D$6:$Q$70,5,0),"")</f>
        <v>3p</v>
      </c>
      <c r="AD13" s="92" t="str">
        <f>IFERROR(VLOOKUP(AE13,'пр.взв'!$D$6:$Q$70,8,0),"")</f>
        <v>Краснодарский</v>
      </c>
      <c r="AE13" s="122">
        <v>10.0</v>
      </c>
      <c r="AF13" s="7"/>
      <c r="AG13" s="83" t="s">
        <v>278</v>
      </c>
      <c r="AH13" s="119" t="str">
        <f>IF(U53=""," ",IF(U53=W45,W61,W45))</f>
        <v> </v>
      </c>
      <c r="AI13" s="83">
        <v>8.0</v>
      </c>
      <c r="AJ13" s="7"/>
      <c r="AK13" s="7">
        <v>10.0</v>
      </c>
      <c r="AL13" s="7"/>
      <c r="AM13" s="7"/>
      <c r="AN13" s="7"/>
      <c r="AO13" s="7"/>
    </row>
    <row r="14" ht="12.0" customHeight="1">
      <c r="A14" s="94"/>
      <c r="B14" s="95"/>
      <c r="C14" s="95"/>
      <c r="D14" s="95"/>
      <c r="E14" s="96">
        <v>9.0</v>
      </c>
      <c r="F14" s="97"/>
      <c r="G14" s="97"/>
      <c r="H14" s="130"/>
      <c r="I14" s="7"/>
      <c r="J14" s="7"/>
      <c r="K14" s="56"/>
      <c r="L14" s="107"/>
      <c r="M14" s="107"/>
      <c r="N14" s="7"/>
      <c r="O14" s="7"/>
      <c r="P14" s="7"/>
      <c r="Q14" s="7"/>
      <c r="R14" s="7"/>
      <c r="S14" s="25"/>
      <c r="T14" s="124"/>
      <c r="U14" s="7"/>
      <c r="V14" s="56"/>
      <c r="W14" s="7"/>
      <c r="X14" s="56"/>
      <c r="Y14" s="7"/>
      <c r="Z14" s="7"/>
      <c r="AA14" s="99">
        <v>10.0</v>
      </c>
      <c r="AB14" s="95"/>
      <c r="AC14" s="95"/>
      <c r="AD14" s="95"/>
      <c r="AE14" s="100"/>
      <c r="AF14" s="7"/>
      <c r="AG14" s="83" t="s">
        <v>279</v>
      </c>
      <c r="AH14" s="119" t="str">
        <f>IF(I12=""," ",IF(I12=G8,G16,G8))</f>
        <v> </v>
      </c>
      <c r="AI14" s="83">
        <v>9.0</v>
      </c>
      <c r="AJ14" s="7"/>
      <c r="AK14" s="7">
        <v>11.0</v>
      </c>
      <c r="AL14" s="7"/>
      <c r="AM14" s="7"/>
      <c r="AN14" s="7"/>
      <c r="AO14" s="7"/>
    </row>
    <row r="15" ht="12.0" customHeight="1">
      <c r="A15" s="101">
        <v>41.0</v>
      </c>
      <c r="B15" s="102" t="str">
        <f>IFERROR(VLOOKUP(A15,'пр.взв'!$D$6:$Q$70,2,0),"")</f>
        <v/>
      </c>
      <c r="C15" s="102" t="str">
        <f>IFERROR(VLOOKUP(A15,'пр.взв'!$D$6:$Q$70,5,0),"")</f>
        <v/>
      </c>
      <c r="D15" s="103" t="str">
        <f>IFERROR(VLOOKUP(A15,'пр.взв'!$D$6:$Q$70,8,0),"")</f>
        <v/>
      </c>
      <c r="E15" s="104"/>
      <c r="F15" s="105"/>
      <c r="G15" s="97"/>
      <c r="H15" s="131"/>
      <c r="I15" s="7"/>
      <c r="J15" s="7"/>
      <c r="K15" s="56"/>
      <c r="L15" s="107"/>
      <c r="M15" s="107"/>
      <c r="N15" s="7"/>
      <c r="O15" s="7"/>
      <c r="P15" s="7"/>
      <c r="Q15" s="7"/>
      <c r="R15" s="7"/>
      <c r="S15" s="116"/>
      <c r="T15" s="124"/>
      <c r="U15" s="7"/>
      <c r="V15" s="56"/>
      <c r="W15" s="7"/>
      <c r="X15" s="56"/>
      <c r="Y15" s="7"/>
      <c r="Z15" s="108"/>
      <c r="AA15" s="109"/>
      <c r="AB15" s="102" t="str">
        <f>IFERROR(VLOOKUP(AE15,'пр.взв'!$D$6:$Q$70,2,0),"")</f>
        <v/>
      </c>
      <c r="AC15" s="102" t="str">
        <f>IFERROR(VLOOKUP(AE15,'пр.взв'!$D$6:$Q$70,5,0),"")</f>
        <v/>
      </c>
      <c r="AD15" s="103" t="str">
        <f>IFERROR(VLOOKUP(AE15,'пр.взв'!$D$6:$Q$70,8,0),"")</f>
        <v/>
      </c>
      <c r="AE15" s="110">
        <v>42.0</v>
      </c>
      <c r="AF15" s="7"/>
      <c r="AG15" s="83" t="s">
        <v>279</v>
      </c>
      <c r="AH15" s="119" t="str">
        <f>IF(I28=""," ",IF(I28=G24,G32,G24))</f>
        <v> </v>
      </c>
      <c r="AI15" s="83">
        <v>10.0</v>
      </c>
      <c r="AJ15" s="7"/>
      <c r="AK15" s="7">
        <v>12.0</v>
      </c>
      <c r="AL15" s="7"/>
      <c r="AM15" s="7"/>
      <c r="AN15" s="7"/>
      <c r="AO15" s="7"/>
    </row>
    <row r="16" ht="12.0" customHeight="1">
      <c r="A16" s="112"/>
      <c r="B16" s="113"/>
      <c r="C16" s="113"/>
      <c r="D16" s="113"/>
      <c r="E16" s="97"/>
      <c r="F16" s="114"/>
      <c r="G16" s="132"/>
      <c r="H16" s="133"/>
      <c r="I16" s="7"/>
      <c r="J16" s="7"/>
      <c r="K16" s="56"/>
      <c r="L16" s="107"/>
      <c r="M16" s="107"/>
      <c r="N16" s="7"/>
      <c r="O16" s="7"/>
      <c r="P16" s="7"/>
      <c r="Q16" s="7"/>
      <c r="R16" s="7"/>
      <c r="S16" s="25"/>
      <c r="T16" s="7"/>
      <c r="U16" s="7"/>
      <c r="V16" s="56"/>
      <c r="W16" s="7"/>
      <c r="X16" s="125"/>
      <c r="Y16" s="132"/>
      <c r="Z16" s="56"/>
      <c r="AA16" s="7"/>
      <c r="AB16" s="113"/>
      <c r="AC16" s="113"/>
      <c r="AD16" s="113"/>
      <c r="AE16" s="118"/>
      <c r="AF16" s="7"/>
      <c r="AG16" s="83" t="s">
        <v>279</v>
      </c>
      <c r="AH16" s="119" t="str">
        <f>IF(I45=""," ",IF(I45=G41,G49,G41))</f>
        <v> </v>
      </c>
      <c r="AI16" s="83">
        <v>11.0</v>
      </c>
      <c r="AJ16" s="7"/>
      <c r="AK16" s="7">
        <v>13.0</v>
      </c>
      <c r="AL16" s="7"/>
      <c r="AM16" s="7"/>
      <c r="AN16" s="7"/>
      <c r="AO16" s="7"/>
    </row>
    <row r="17" ht="12.0" customHeight="1">
      <c r="A17" s="90">
        <v>25.0</v>
      </c>
      <c r="B17" s="91" t="str">
        <f>IFERROR(VLOOKUP(A17,'пр.взв'!$D$6:$Q$70,2,0),"")</f>
        <v>РАДЖАБОВ Рамазан</v>
      </c>
      <c r="C17" s="91" t="str">
        <f>IFERROR(VLOOKUP(A17,'пр.взв'!$D$6:$Q$70,5,0),"")</f>
        <v>КМС</v>
      </c>
      <c r="D17" s="92" t="str">
        <f>IFERROR(VLOOKUP(A17,'пр.взв'!$D$6:$Q$70,8,0),"")</f>
        <v>Р.Дагестан</v>
      </c>
      <c r="E17" s="7"/>
      <c r="F17" s="97"/>
      <c r="G17" s="134"/>
      <c r="H17" s="106"/>
      <c r="I17" s="7"/>
      <c r="J17" s="7"/>
      <c r="K17" s="56"/>
      <c r="L17" s="107"/>
      <c r="M17" s="107"/>
      <c r="N17" s="7"/>
      <c r="O17" s="7"/>
      <c r="P17" s="7"/>
      <c r="Q17" s="7"/>
      <c r="R17" s="7"/>
      <c r="S17" s="25"/>
      <c r="T17" s="7"/>
      <c r="U17" s="7"/>
      <c r="V17" s="56"/>
      <c r="W17" s="7"/>
      <c r="X17" s="7"/>
      <c r="Y17" s="134"/>
      <c r="Z17" s="56"/>
      <c r="AA17" s="7"/>
      <c r="AB17" s="91" t="str">
        <f>IFERROR(VLOOKUP(AE17,'пр.взв'!$D$6:$Q$70,2,0),"")</f>
        <v>ТОЛСТУХИН Сергей</v>
      </c>
      <c r="AC17" s="91" t="str">
        <f>IFERROR(VLOOKUP(AE17,'пр.взв'!$D$6:$Q$70,5,0),"")</f>
        <v>МС</v>
      </c>
      <c r="AD17" s="92" t="str">
        <f>IFERROR(VLOOKUP(AE17,'пр.взв'!$D$6:$Q$70,8,0),"")</f>
        <v>Московская</v>
      </c>
      <c r="AE17" s="93">
        <v>26.0</v>
      </c>
      <c r="AF17" s="7"/>
      <c r="AG17" s="83" t="s">
        <v>279</v>
      </c>
      <c r="AH17" s="119" t="str">
        <f>IF(I61=""," ",IF(I61=G57,G65,G57))</f>
        <v> </v>
      </c>
      <c r="AI17" s="83">
        <v>12.0</v>
      </c>
      <c r="AJ17" s="7"/>
      <c r="AK17" s="7">
        <v>14.0</v>
      </c>
      <c r="AL17" s="7"/>
      <c r="AM17" s="7"/>
      <c r="AN17" s="7"/>
      <c r="AO17" s="7"/>
    </row>
    <row r="18" ht="12.0" customHeight="1">
      <c r="A18" s="94"/>
      <c r="B18" s="95"/>
      <c r="C18" s="95"/>
      <c r="D18" s="95"/>
      <c r="E18" s="110">
        <v>25.0</v>
      </c>
      <c r="F18" s="123"/>
      <c r="G18" s="97"/>
      <c r="H18" s="25"/>
      <c r="I18" s="7"/>
      <c r="J18" s="7"/>
      <c r="K18" s="56"/>
      <c r="L18" s="7"/>
      <c r="M18" s="25"/>
      <c r="N18" s="7"/>
      <c r="O18" s="7"/>
      <c r="P18" s="7"/>
      <c r="Q18" s="7"/>
      <c r="R18" s="7"/>
      <c r="S18" s="25"/>
      <c r="T18" s="7"/>
      <c r="U18" s="7"/>
      <c r="V18" s="56"/>
      <c r="W18" s="7"/>
      <c r="X18" s="7"/>
      <c r="Y18" s="7"/>
      <c r="Z18" s="125"/>
      <c r="AA18" s="101">
        <v>26.0</v>
      </c>
      <c r="AB18" s="95"/>
      <c r="AC18" s="95"/>
      <c r="AD18" s="95"/>
      <c r="AE18" s="100"/>
      <c r="AF18" s="7"/>
      <c r="AG18" s="83" t="s">
        <v>279</v>
      </c>
      <c r="AH18" s="119" t="str">
        <f>IF(W12=""," ",IF(W12=Y8,Y16,Y8))</f>
        <v> </v>
      </c>
      <c r="AI18" s="83">
        <v>13.0</v>
      </c>
      <c r="AJ18" s="7"/>
      <c r="AK18" s="7">
        <v>15.0</v>
      </c>
      <c r="AL18" s="7"/>
      <c r="AM18" s="7"/>
      <c r="AN18" s="7"/>
      <c r="AO18" s="7"/>
    </row>
    <row r="19" ht="12.0" customHeight="1">
      <c r="A19" s="101">
        <v>57.0</v>
      </c>
      <c r="B19" s="102" t="str">
        <f>IFERROR(VLOOKUP(A19,'пр.взв'!$D$6:$Q$70,2,0),"")</f>
        <v/>
      </c>
      <c r="C19" s="102" t="str">
        <f>IFERROR(VLOOKUP(A19,'пр.взв'!$D$6:$Q$70,5,0),"")</f>
        <v/>
      </c>
      <c r="D19" s="103" t="str">
        <f>IFERROR(VLOOKUP(A19,'пр.взв'!$D$6:$Q$70,8,0),"")</f>
        <v/>
      </c>
      <c r="E19" s="126"/>
      <c r="F19" s="97"/>
      <c r="G19" s="97"/>
      <c r="H19" s="106"/>
      <c r="I19" s="7"/>
      <c r="J19" s="7"/>
      <c r="K19" s="56"/>
      <c r="L19" s="7"/>
      <c r="M19" s="25"/>
      <c r="N19" s="7"/>
      <c r="O19" s="7"/>
      <c r="P19" s="7"/>
      <c r="Q19" s="7"/>
      <c r="R19" s="7"/>
      <c r="S19" s="25"/>
      <c r="T19" s="7"/>
      <c r="U19" s="7"/>
      <c r="V19" s="56"/>
      <c r="W19" s="7"/>
      <c r="X19" s="7"/>
      <c r="Y19" s="7"/>
      <c r="Z19" s="7"/>
      <c r="AA19" s="128"/>
      <c r="AB19" s="102" t="str">
        <f>IFERROR(VLOOKUP(AE19,'пр.взв'!$D$6:$Q$70,2,0),"")</f>
        <v/>
      </c>
      <c r="AC19" s="102" t="str">
        <f>IFERROR(VLOOKUP(AE19,'пр.взв'!$D$6:$Q$70,5,0),"")</f>
        <v/>
      </c>
      <c r="AD19" s="103" t="str">
        <f>IFERROR(VLOOKUP(AE19,'пр.взв'!$D$6:$Q$70,8,0),"")</f>
        <v/>
      </c>
      <c r="AE19" s="110">
        <v>58.0</v>
      </c>
      <c r="AF19" s="7"/>
      <c r="AG19" s="83" t="s">
        <v>279</v>
      </c>
      <c r="AH19" s="119" t="str">
        <f>IF(W28=""," ",IF(W28=Y24,Y32,Y24))</f>
        <v> </v>
      </c>
      <c r="AI19" s="83">
        <v>14.0</v>
      </c>
      <c r="AJ19" s="7"/>
      <c r="AK19" s="7">
        <v>16.0</v>
      </c>
      <c r="AL19" s="7"/>
      <c r="AM19" s="7"/>
      <c r="AN19" s="7"/>
      <c r="AO19" s="7"/>
    </row>
    <row r="20" ht="12.0" customHeight="1">
      <c r="A20" s="112"/>
      <c r="B20" s="113"/>
      <c r="C20" s="113"/>
      <c r="D20" s="113"/>
      <c r="E20" s="97"/>
      <c r="F20" s="97"/>
      <c r="G20" s="97"/>
      <c r="H20" s="25"/>
      <c r="I20" s="7"/>
      <c r="J20" s="7"/>
      <c r="K20" s="115"/>
      <c r="L20" s="117"/>
      <c r="M20" s="116"/>
      <c r="N20" s="7"/>
      <c r="O20" s="7"/>
      <c r="P20" s="7"/>
      <c r="Q20" s="7"/>
      <c r="R20" s="7"/>
      <c r="S20" s="25"/>
      <c r="T20" s="117"/>
      <c r="U20" s="115"/>
      <c r="V20" s="56"/>
      <c r="W20" s="7"/>
      <c r="X20" s="7"/>
      <c r="Y20" s="7"/>
      <c r="Z20" s="7"/>
      <c r="AA20" s="7"/>
      <c r="AB20" s="113"/>
      <c r="AC20" s="113"/>
      <c r="AD20" s="113"/>
      <c r="AE20" s="118"/>
      <c r="AF20" s="7"/>
      <c r="AG20" s="83" t="s">
        <v>279</v>
      </c>
      <c r="AH20" s="119" t="str">
        <f>IF(W45=""," ",IF(W45=Y41,Y49,Y41))</f>
        <v> </v>
      </c>
      <c r="AI20" s="83">
        <v>15.0</v>
      </c>
      <c r="AJ20" s="7"/>
      <c r="AK20" s="7">
        <v>17.0</v>
      </c>
      <c r="AL20" s="7"/>
      <c r="AM20" s="7"/>
      <c r="AN20" s="7"/>
      <c r="AO20" s="7"/>
    </row>
    <row r="21" ht="12.0" customHeight="1">
      <c r="A21" s="90">
        <v>5.0</v>
      </c>
      <c r="B21" s="91" t="str">
        <f>IFERROR(VLOOKUP(A21,'пр.взв'!$D$6:$Q$70,2,0),"")</f>
        <v>БОЛОТОВ Артём</v>
      </c>
      <c r="C21" s="91" t="str">
        <f>IFERROR(VLOOKUP(A21,'пр.взв'!$D$6:$Q$70,5,0),"")</f>
        <v>КМС</v>
      </c>
      <c r="D21" s="92" t="str">
        <f>IFERROR(VLOOKUP(A21,'пр.взв'!$D$6:$Q$70,8,0),"")</f>
        <v>Пермский</v>
      </c>
      <c r="E21" s="7"/>
      <c r="F21" s="7"/>
      <c r="G21" s="84"/>
      <c r="H21" s="84"/>
      <c r="I21" s="116"/>
      <c r="J21" s="116"/>
      <c r="K21" s="120"/>
      <c r="L21" s="135"/>
      <c r="M21" s="7"/>
      <c r="N21" s="7"/>
      <c r="O21" s="7"/>
      <c r="P21" s="7"/>
      <c r="Q21" s="7"/>
      <c r="R21" s="7"/>
      <c r="S21" s="7"/>
      <c r="T21" s="56"/>
      <c r="U21" s="120"/>
      <c r="V21" s="56"/>
      <c r="W21" s="7"/>
      <c r="X21" s="7"/>
      <c r="Y21" s="7"/>
      <c r="Z21" s="7"/>
      <c r="AA21" s="7"/>
      <c r="AB21" s="91" t="str">
        <f>IFERROR(VLOOKUP(AE21,'пр.взв'!$D$6:$Q$70,2,0),"")</f>
        <v>ДЕЙНЕКО Евгений</v>
      </c>
      <c r="AC21" s="91" t="str">
        <f>IFERROR(VLOOKUP(AE21,'пр.взв'!$D$6:$Q$70,5,0),"")</f>
        <v>КМС</v>
      </c>
      <c r="AD21" s="92" t="str">
        <f>IFERROR(VLOOKUP(AE21,'пр.взв'!$D$6:$Q$70,8,0),"")</f>
        <v>Санкт-Петербург</v>
      </c>
      <c r="AE21" s="122">
        <v>6.0</v>
      </c>
      <c r="AF21" s="7"/>
      <c r="AG21" s="83" t="s">
        <v>279</v>
      </c>
      <c r="AH21" s="119" t="str">
        <f>IF(W61=""," ",IF(W61=Y57,Y65,Y57))</f>
        <v> </v>
      </c>
      <c r="AI21" s="83">
        <v>16.0</v>
      </c>
      <c r="AJ21" s="7"/>
      <c r="AK21" s="7">
        <v>18.0</v>
      </c>
      <c r="AL21" s="7"/>
      <c r="AM21" s="7"/>
      <c r="AN21" s="7"/>
      <c r="AO21" s="7"/>
    </row>
    <row r="22" ht="12.0" customHeight="1">
      <c r="A22" s="94"/>
      <c r="B22" s="95"/>
      <c r="C22" s="95"/>
      <c r="D22" s="95"/>
      <c r="E22" s="96"/>
      <c r="F22" s="97"/>
      <c r="G22" s="98"/>
      <c r="H22" s="25"/>
      <c r="I22" s="129"/>
      <c r="J22" s="116"/>
      <c r="K22" s="136"/>
      <c r="L22" s="135"/>
      <c r="M22" s="7"/>
      <c r="N22" s="7"/>
      <c r="O22" s="7"/>
      <c r="P22" s="7"/>
      <c r="Q22" s="7"/>
      <c r="R22" s="124"/>
      <c r="S22" s="7"/>
      <c r="T22" s="56"/>
      <c r="U22" s="137"/>
      <c r="V22" s="56"/>
      <c r="W22" s="7"/>
      <c r="X22" s="7"/>
      <c r="Y22" s="7"/>
      <c r="Z22" s="7"/>
      <c r="AA22" s="99">
        <v>6.0</v>
      </c>
      <c r="AB22" s="95"/>
      <c r="AC22" s="95"/>
      <c r="AD22" s="95"/>
      <c r="AE22" s="100"/>
      <c r="AF22" s="7"/>
      <c r="AG22" s="83">
        <v>17.0</v>
      </c>
      <c r="AH22" s="119" t="str">
        <f>IF(G8=""," ",IF(E6=G8,E10,E6))</f>
        <v> </v>
      </c>
      <c r="AI22" s="83">
        <v>17.0</v>
      </c>
      <c r="AJ22" s="7"/>
      <c r="AK22" s="7">
        <v>19.0</v>
      </c>
      <c r="AL22" s="7"/>
      <c r="AM22" s="7"/>
      <c r="AN22" s="7"/>
      <c r="AO22" s="7"/>
    </row>
    <row r="23" ht="12.0" customHeight="1">
      <c r="A23" s="101">
        <v>37.0</v>
      </c>
      <c r="B23" s="102" t="str">
        <f>IFERROR(VLOOKUP(A23,'пр.взв'!$D$6:$Q$70,2,0),"")</f>
        <v>ЗАЙЦЕВ Евгений</v>
      </c>
      <c r="C23" s="102" t="str">
        <f>IFERROR(VLOOKUP(A23,'пр.взв'!$D$6:$Q$70,5,0),"")</f>
        <v>1989г., КМС</v>
      </c>
      <c r="D23" s="103" t="str">
        <f>IFERROR(VLOOKUP(A23,'пр.взв'!$D$6:$Q$70,8,0),"")</f>
        <v>Забайкальский</v>
      </c>
      <c r="E23" s="104"/>
      <c r="F23" s="105"/>
      <c r="G23" s="97"/>
      <c r="H23" s="106"/>
      <c r="I23" s="116"/>
      <c r="J23" s="129"/>
      <c r="K23" s="56"/>
      <c r="L23" s="135"/>
      <c r="M23" s="7"/>
      <c r="N23" s="7"/>
      <c r="O23" s="7"/>
      <c r="P23" s="7"/>
      <c r="Q23" s="7"/>
      <c r="R23" s="7"/>
      <c r="S23" s="7"/>
      <c r="T23" s="56"/>
      <c r="U23" s="137"/>
      <c r="V23" s="56"/>
      <c r="W23" s="7"/>
      <c r="X23" s="7"/>
      <c r="Y23" s="7"/>
      <c r="Z23" s="108"/>
      <c r="AA23" s="109"/>
      <c r="AB23" s="102" t="str">
        <f>IFERROR(VLOOKUP(AE23,'пр.взв'!$D$6:$Q$70,2,0),"")</f>
        <v/>
      </c>
      <c r="AC23" s="102" t="str">
        <f>IFERROR(VLOOKUP(AE23,'пр.взв'!$D$6:$Q$70,5,0),"")</f>
        <v/>
      </c>
      <c r="AD23" s="103" t="str">
        <f>IFERROR(VLOOKUP(AE23,'пр.взв'!$D$6:$Q$70,8,0),"")</f>
        <v/>
      </c>
      <c r="AE23" s="110">
        <v>38.0</v>
      </c>
      <c r="AF23" s="7"/>
      <c r="AG23" s="83">
        <v>18.0</v>
      </c>
      <c r="AH23" s="119" t="str">
        <f>IF(G16=""," ",IF(E14=G16,E18,E14))</f>
        <v> </v>
      </c>
      <c r="AI23" s="83">
        <v>18.0</v>
      </c>
      <c r="AJ23" s="7"/>
      <c r="AK23" s="7">
        <v>20.0</v>
      </c>
      <c r="AL23" s="7"/>
      <c r="AM23" s="7"/>
      <c r="AN23" s="7"/>
      <c r="AO23" s="7"/>
    </row>
    <row r="24" ht="12.0" customHeight="1">
      <c r="A24" s="112"/>
      <c r="B24" s="113"/>
      <c r="C24" s="113"/>
      <c r="D24" s="113"/>
      <c r="E24" s="97"/>
      <c r="F24" s="114"/>
      <c r="G24" s="115"/>
      <c r="H24" s="116"/>
      <c r="I24" s="129"/>
      <c r="J24" s="116"/>
      <c r="K24" s="56"/>
      <c r="L24" s="7"/>
      <c r="M24" s="56"/>
      <c r="N24" s="7"/>
      <c r="O24" s="7"/>
      <c r="P24" s="7"/>
      <c r="Q24" s="7"/>
      <c r="R24" s="7"/>
      <c r="S24" s="97"/>
      <c r="T24" s="56"/>
      <c r="U24" s="7"/>
      <c r="V24" s="56"/>
      <c r="W24" s="7"/>
      <c r="X24" s="7"/>
      <c r="Y24" s="115"/>
      <c r="Z24" s="56"/>
      <c r="AA24" s="7"/>
      <c r="AB24" s="113"/>
      <c r="AC24" s="113"/>
      <c r="AD24" s="113"/>
      <c r="AE24" s="118"/>
      <c r="AF24" s="7"/>
      <c r="AG24" s="83">
        <v>19.0</v>
      </c>
      <c r="AH24" s="119" t="str">
        <f>IF(G24=""," ",IF(E22=G24,E26,E22))</f>
        <v> </v>
      </c>
      <c r="AI24" s="83">
        <v>19.0</v>
      </c>
      <c r="AJ24" s="7"/>
      <c r="AK24" s="7">
        <v>21.0</v>
      </c>
      <c r="AL24" s="7"/>
      <c r="AM24" s="7"/>
      <c r="AN24" s="7"/>
      <c r="AO24" s="7"/>
    </row>
    <row r="25" ht="12.0" customHeight="1">
      <c r="A25" s="90">
        <v>21.0</v>
      </c>
      <c r="B25" s="91" t="str">
        <f>IFERROR(VLOOKUP(A25,'пр.взв'!$D$6:$Q$70,2,0),"")</f>
        <v>МАМЕДОВ Яшар</v>
      </c>
      <c r="C25" s="91" t="str">
        <f>IFERROR(VLOOKUP(A25,'пр.взв'!$D$6:$Q$70,5,0),"")</f>
        <v>КМС</v>
      </c>
      <c r="D25" s="92" t="str">
        <f>IFERROR(VLOOKUP(A25,'пр.взв'!$D$6:$Q$70,8,0),"")</f>
        <v>Р.Бурятия</v>
      </c>
      <c r="E25" s="7"/>
      <c r="F25" s="97"/>
      <c r="G25" s="120"/>
      <c r="H25" s="138"/>
      <c r="I25" s="116"/>
      <c r="J25" s="116"/>
      <c r="K25" s="136"/>
      <c r="L25" s="7"/>
      <c r="M25" s="139"/>
      <c r="N25" s="7"/>
      <c r="O25" s="129"/>
      <c r="P25" s="116"/>
      <c r="Q25" s="116"/>
      <c r="R25" s="124"/>
      <c r="S25" s="7"/>
      <c r="T25" s="56"/>
      <c r="U25" s="7"/>
      <c r="V25" s="56"/>
      <c r="W25" s="7"/>
      <c r="X25" s="108"/>
      <c r="Y25" s="120"/>
      <c r="Z25" s="56"/>
      <c r="AA25" s="7"/>
      <c r="AB25" s="91" t="str">
        <f>IFERROR(VLOOKUP(AE25,'пр.взв'!$D$6:$Q$70,2,0),"")</f>
        <v>ФОМИН Артем</v>
      </c>
      <c r="AC25" s="91" t="str">
        <f>IFERROR(VLOOKUP(AE25,'пр.взв'!$D$6:$Q$70,5,0),"")</f>
        <v>КМС</v>
      </c>
      <c r="AD25" s="92" t="str">
        <f>IFERROR(VLOOKUP(AE25,'пр.взв'!$D$6:$Q$70,8,0),"")</f>
        <v>Свердловская</v>
      </c>
      <c r="AE25" s="122">
        <v>22.0</v>
      </c>
      <c r="AF25" s="7"/>
      <c r="AG25" s="83">
        <v>20.0</v>
      </c>
      <c r="AH25" s="119" t="str">
        <f>IF(G32=""," ",IF(E30=G32,E34,E30))</f>
        <v> </v>
      </c>
      <c r="AI25" s="83">
        <v>20.0</v>
      </c>
      <c r="AJ25" s="7"/>
      <c r="AK25" s="7">
        <v>22.0</v>
      </c>
      <c r="AL25" s="7"/>
      <c r="AM25" s="7"/>
      <c r="AN25" s="7"/>
      <c r="AO25" s="7"/>
    </row>
    <row r="26" ht="12.0" customHeight="1">
      <c r="A26" s="94"/>
      <c r="B26" s="95"/>
      <c r="C26" s="95"/>
      <c r="D26" s="95"/>
      <c r="E26" s="110">
        <v>21.0</v>
      </c>
      <c r="F26" s="123"/>
      <c r="G26" s="97"/>
      <c r="H26" s="140"/>
      <c r="I26" s="116"/>
      <c r="J26" s="116"/>
      <c r="K26" s="56"/>
      <c r="L26" s="7"/>
      <c r="M26" s="56"/>
      <c r="N26" s="6"/>
      <c r="O26" s="6"/>
      <c r="P26" s="141" t="s">
        <v>280</v>
      </c>
      <c r="Q26" s="6"/>
      <c r="R26" s="6"/>
      <c r="S26" s="6"/>
      <c r="T26" s="56"/>
      <c r="U26" s="7"/>
      <c r="V26" s="56"/>
      <c r="W26" s="7"/>
      <c r="X26" s="56"/>
      <c r="Y26" s="7"/>
      <c r="Z26" s="125"/>
      <c r="AA26" s="101">
        <v>22.0</v>
      </c>
      <c r="AB26" s="95"/>
      <c r="AC26" s="95"/>
      <c r="AD26" s="95"/>
      <c r="AE26" s="100"/>
      <c r="AF26" s="7"/>
      <c r="AG26" s="83">
        <v>21.0</v>
      </c>
      <c r="AH26" s="119" t="str">
        <f>IF(G41=""," ",IF(E39=G41,E43,E39))</f>
        <v> </v>
      </c>
      <c r="AI26" s="83">
        <v>21.0</v>
      </c>
      <c r="AJ26" s="7"/>
      <c r="AK26" s="7">
        <v>23.0</v>
      </c>
      <c r="AL26" s="7"/>
      <c r="AM26" s="7"/>
      <c r="AN26" s="7"/>
      <c r="AO26" s="7"/>
    </row>
    <row r="27" ht="12.0" customHeight="1">
      <c r="A27" s="101">
        <v>53.0</v>
      </c>
      <c r="B27" s="102" t="str">
        <f>IFERROR(VLOOKUP(A27,'пр.взв'!$D$6:$Q$70,2,0),"")</f>
        <v/>
      </c>
      <c r="C27" s="102" t="str">
        <f>IFERROR(VLOOKUP(A27,'пр.взв'!$D$6:$Q$70,5,0),"")</f>
        <v/>
      </c>
      <c r="D27" s="103" t="str">
        <f>IFERROR(VLOOKUP(A27,'пр.взв'!$D$6:$Q$70,8,0),"")</f>
        <v/>
      </c>
      <c r="E27" s="126"/>
      <c r="F27" s="97"/>
      <c r="G27" s="97"/>
      <c r="H27" s="131"/>
      <c r="I27" s="116"/>
      <c r="J27" s="129"/>
      <c r="K27" s="56"/>
      <c r="L27" s="7"/>
      <c r="M27" s="56"/>
      <c r="N27" s="142" t="str">
        <f>IFERROR(VLOOKUP(AH8,'пр.взв'!$D$6:$Q$70,2,0),"")</f>
        <v/>
      </c>
      <c r="O27" s="143"/>
      <c r="P27" s="143"/>
      <c r="Q27" s="143"/>
      <c r="R27" s="144"/>
      <c r="S27" s="6"/>
      <c r="T27" s="56"/>
      <c r="U27" s="7"/>
      <c r="V27" s="56"/>
      <c r="W27" s="7"/>
      <c r="X27" s="56"/>
      <c r="Y27" s="7"/>
      <c r="Z27" s="7"/>
      <c r="AA27" s="128"/>
      <c r="AB27" s="102" t="str">
        <f>IFERROR(VLOOKUP(AE27,'пр.взв'!$D$6:$Q$70,2,0),"")</f>
        <v/>
      </c>
      <c r="AC27" s="102" t="str">
        <f>IFERROR(VLOOKUP(AE27,'пр.взв'!$D$6:$Q$70,5,0),"")</f>
        <v/>
      </c>
      <c r="AD27" s="103" t="str">
        <f>IFERROR(VLOOKUP(AE27,'пр.взв'!$D$6:$Q$70,8,0),"")</f>
        <v/>
      </c>
      <c r="AE27" s="110">
        <v>54.0</v>
      </c>
      <c r="AF27" s="7"/>
      <c r="AG27" s="83">
        <v>22.0</v>
      </c>
      <c r="AH27" s="119" t="str">
        <f>IF(G49=""," ",IF(E47=G49,E51,E47))</f>
        <v> </v>
      </c>
      <c r="AI27" s="83">
        <v>22.0</v>
      </c>
      <c r="AJ27" s="7"/>
      <c r="AK27" s="7">
        <v>24.0</v>
      </c>
      <c r="AL27" s="7"/>
      <c r="AM27" s="7"/>
      <c r="AN27" s="7"/>
      <c r="AO27" s="7"/>
    </row>
    <row r="28" ht="12.0" customHeight="1">
      <c r="A28" s="112"/>
      <c r="B28" s="113"/>
      <c r="C28" s="113"/>
      <c r="D28" s="113"/>
      <c r="E28" s="97"/>
      <c r="F28" s="97"/>
      <c r="G28" s="114"/>
      <c r="H28" s="116"/>
      <c r="I28" s="132"/>
      <c r="J28" s="145"/>
      <c r="K28" s="56"/>
      <c r="L28" s="7"/>
      <c r="M28" s="56"/>
      <c r="N28" s="146"/>
      <c r="O28" s="147"/>
      <c r="P28" s="147"/>
      <c r="Q28" s="147"/>
      <c r="R28" s="148"/>
      <c r="S28" s="6"/>
      <c r="T28" s="56"/>
      <c r="U28" s="7"/>
      <c r="V28" s="125"/>
      <c r="W28" s="132"/>
      <c r="X28" s="56"/>
      <c r="Y28" s="7"/>
      <c r="Z28" s="7"/>
      <c r="AA28" s="7"/>
      <c r="AB28" s="113"/>
      <c r="AC28" s="113"/>
      <c r="AD28" s="113"/>
      <c r="AE28" s="118"/>
      <c r="AF28" s="7"/>
      <c r="AG28" s="83">
        <v>23.0</v>
      </c>
      <c r="AH28" s="119" t="str">
        <f>IF(G57=""," ",IF(E55=G57,E59,E55))</f>
        <v> </v>
      </c>
      <c r="AI28" s="83">
        <v>23.0</v>
      </c>
      <c r="AJ28" s="7"/>
      <c r="AK28" s="7">
        <v>25.0</v>
      </c>
      <c r="AL28" s="7"/>
      <c r="AM28" s="7"/>
      <c r="AN28" s="7"/>
      <c r="AO28" s="7"/>
    </row>
    <row r="29" ht="12.0" customHeight="1">
      <c r="A29" s="90">
        <v>13.0</v>
      </c>
      <c r="B29" s="91" t="str">
        <f>IFERROR(VLOOKUP(A29,'пр.взв'!$D$6:$Q$70,2,0),"")</f>
        <v>МОЛДОГОЛИЕВ Реваль</v>
      </c>
      <c r="C29" s="91" t="str">
        <f>IFERROR(VLOOKUP(A29,'пр.взв'!$D$6:$Q$70,5,0),"")</f>
        <v>КМС</v>
      </c>
      <c r="D29" s="92" t="str">
        <f>IFERROR(VLOOKUP(A29,'пр.взв'!$D$6:$Q$70,8,0),"")</f>
        <v>Свердловская</v>
      </c>
      <c r="E29" s="7"/>
      <c r="F29" s="7"/>
      <c r="G29" s="97"/>
      <c r="H29" s="129"/>
      <c r="I29" s="134"/>
      <c r="J29" s="116"/>
      <c r="K29" s="7"/>
      <c r="L29" s="7"/>
      <c r="M29" s="56"/>
      <c r="N29" s="6"/>
      <c r="O29" s="6"/>
      <c r="P29" s="149"/>
      <c r="Q29" s="6"/>
      <c r="R29" s="6"/>
      <c r="S29" s="6"/>
      <c r="T29" s="56"/>
      <c r="U29" s="7"/>
      <c r="V29" s="7"/>
      <c r="W29" s="134"/>
      <c r="X29" s="56"/>
      <c r="Y29" s="7"/>
      <c r="Z29" s="7"/>
      <c r="AA29" s="7"/>
      <c r="AB29" s="91" t="str">
        <f>IFERROR(VLOOKUP(AE29,'пр.взв'!$D$6:$Q$70,2,0),"")</f>
        <v>ЛИЗНЕВ Анатолий</v>
      </c>
      <c r="AC29" s="91" t="str">
        <f>IFERROR(VLOOKUP(AE29,'пр.взв'!$D$6:$Q$70,5,0),"")</f>
        <v>МС</v>
      </c>
      <c r="AD29" s="92" t="str">
        <f>IFERROR(VLOOKUP(AE29,'пр.взв'!$D$6:$Q$70,8,0),"")</f>
        <v>Новосибирская</v>
      </c>
      <c r="AE29" s="122">
        <v>14.0</v>
      </c>
      <c r="AF29" s="7"/>
      <c r="AG29" s="83">
        <v>24.0</v>
      </c>
      <c r="AH29" s="119" t="str">
        <f>IF(G65=""," ",IF(E63=G65,E67,E63))</f>
        <v> </v>
      </c>
      <c r="AI29" s="83">
        <v>24.0</v>
      </c>
      <c r="AJ29" s="7"/>
      <c r="AK29" s="7">
        <v>26.0</v>
      </c>
      <c r="AL29" s="7"/>
      <c r="AM29" s="7"/>
      <c r="AN29" s="7"/>
      <c r="AO29" s="7"/>
    </row>
    <row r="30" ht="12.0" customHeight="1">
      <c r="A30" s="94"/>
      <c r="B30" s="95"/>
      <c r="C30" s="95"/>
      <c r="D30" s="95"/>
      <c r="E30" s="96">
        <v>13.0</v>
      </c>
      <c r="F30" s="97"/>
      <c r="G30" s="97"/>
      <c r="H30" s="130"/>
      <c r="I30" s="7"/>
      <c r="J30" s="7"/>
      <c r="K30" s="7"/>
      <c r="L30" s="7"/>
      <c r="M30" s="56"/>
      <c r="N30" s="6"/>
      <c r="O30" s="6"/>
      <c r="P30" s="6"/>
      <c r="Q30" s="6"/>
      <c r="R30" s="6"/>
      <c r="S30" s="6"/>
      <c r="T30" s="56"/>
      <c r="U30" s="7"/>
      <c r="V30" s="7"/>
      <c r="W30" s="7"/>
      <c r="X30" s="56"/>
      <c r="Y30" s="7"/>
      <c r="Z30" s="7"/>
      <c r="AA30" s="99">
        <v>14.0</v>
      </c>
      <c r="AB30" s="95"/>
      <c r="AC30" s="95"/>
      <c r="AD30" s="95"/>
      <c r="AE30" s="100"/>
      <c r="AF30" s="7"/>
      <c r="AG30" s="83">
        <v>25.0</v>
      </c>
      <c r="AH30" s="119" t="str">
        <f>IF(Y8=""," ",IF(Y8=AA6,AA10,AA6))</f>
        <v> </v>
      </c>
      <c r="AI30" s="83">
        <v>25.0</v>
      </c>
      <c r="AJ30" s="7"/>
      <c r="AK30" s="7">
        <v>27.0</v>
      </c>
      <c r="AL30" s="7"/>
      <c r="AM30" s="7"/>
      <c r="AN30" s="7"/>
      <c r="AO30" s="7"/>
    </row>
    <row r="31" ht="12.0" customHeight="1">
      <c r="A31" s="101">
        <v>45.0</v>
      </c>
      <c r="B31" s="102" t="str">
        <f>IFERROR(VLOOKUP(A31,'пр.взв'!$D$6:$Q$70,2,0),"")</f>
        <v/>
      </c>
      <c r="C31" s="102" t="str">
        <f>IFERROR(VLOOKUP(A31,'пр.взв'!$D$6:$Q$70,5,0),"")</f>
        <v/>
      </c>
      <c r="D31" s="103" t="str">
        <f>IFERROR(VLOOKUP(A31,'пр.взв'!$D$6:$Q$70,8,0),"")</f>
        <v/>
      </c>
      <c r="E31" s="104"/>
      <c r="F31" s="105"/>
      <c r="G31" s="97"/>
      <c r="H31" s="131"/>
      <c r="I31" s="7"/>
      <c r="J31" s="7"/>
      <c r="K31" s="7"/>
      <c r="L31" s="7"/>
      <c r="M31" s="56"/>
      <c r="N31" s="6"/>
      <c r="O31" s="6"/>
      <c r="P31" s="141" t="s">
        <v>281</v>
      </c>
      <c r="Q31" s="6"/>
      <c r="R31" s="6"/>
      <c r="S31" s="6"/>
      <c r="T31" s="56"/>
      <c r="U31" s="7"/>
      <c r="V31" s="7"/>
      <c r="W31" s="7"/>
      <c r="X31" s="56"/>
      <c r="Y31" s="7"/>
      <c r="Z31" s="108"/>
      <c r="AA31" s="109"/>
      <c r="AB31" s="102" t="str">
        <f>IFERROR(VLOOKUP(AE31,'пр.взв'!$D$6:$Q$70,2,0),"")</f>
        <v/>
      </c>
      <c r="AC31" s="102" t="str">
        <f>IFERROR(VLOOKUP(AE31,'пр.взв'!$D$6:$Q$70,5,0),"")</f>
        <v/>
      </c>
      <c r="AD31" s="103" t="str">
        <f>IFERROR(VLOOKUP(AE31,'пр.взв'!$D$6:$Q$70,8,0),"")</f>
        <v/>
      </c>
      <c r="AE31" s="110">
        <v>46.0</v>
      </c>
      <c r="AF31" s="7"/>
      <c r="AG31" s="83">
        <v>26.0</v>
      </c>
      <c r="AH31" s="119" t="str">
        <f>IF(Y16=""," ",IF(Y16=AA14,AA18,AA14))</f>
        <v> </v>
      </c>
      <c r="AI31" s="83">
        <v>26.0</v>
      </c>
      <c r="AJ31" s="7"/>
      <c r="AK31" s="7">
        <v>28.0</v>
      </c>
      <c r="AL31" s="7"/>
      <c r="AM31" s="7"/>
      <c r="AN31" s="7"/>
      <c r="AO31" s="7"/>
    </row>
    <row r="32" ht="12.0" customHeight="1">
      <c r="A32" s="112"/>
      <c r="B32" s="113"/>
      <c r="C32" s="113"/>
      <c r="D32" s="113"/>
      <c r="E32" s="97"/>
      <c r="F32" s="114"/>
      <c r="G32" s="132"/>
      <c r="H32" s="133"/>
      <c r="I32" s="7"/>
      <c r="J32" s="7"/>
      <c r="K32" s="7"/>
      <c r="L32" s="7"/>
      <c r="M32" s="56"/>
      <c r="N32" s="61"/>
      <c r="O32" s="6"/>
      <c r="P32" s="6"/>
      <c r="Q32" s="6"/>
      <c r="R32" s="6"/>
      <c r="S32" s="6"/>
      <c r="T32" s="56"/>
      <c r="U32" s="7"/>
      <c r="V32" s="7"/>
      <c r="W32" s="7"/>
      <c r="X32" s="125"/>
      <c r="Y32" s="132">
        <v>14.0</v>
      </c>
      <c r="Z32" s="56"/>
      <c r="AA32" s="7"/>
      <c r="AB32" s="113"/>
      <c r="AC32" s="113"/>
      <c r="AD32" s="113"/>
      <c r="AE32" s="118"/>
      <c r="AF32" s="7"/>
      <c r="AG32" s="83">
        <v>27.0</v>
      </c>
      <c r="AH32" s="119" t="str">
        <f>IF(Y24=""," ",IF(Y24=AA22,AA26,AA22))</f>
        <v> </v>
      </c>
      <c r="AI32" s="83">
        <v>27.0</v>
      </c>
      <c r="AJ32" s="7"/>
      <c r="AK32" s="7">
        <v>29.0</v>
      </c>
      <c r="AL32" s="7"/>
      <c r="AM32" s="7"/>
      <c r="AN32" s="7"/>
      <c r="AO32" s="7"/>
    </row>
    <row r="33" ht="12.0" customHeight="1">
      <c r="A33" s="90">
        <v>29.0</v>
      </c>
      <c r="B33" s="91" t="str">
        <f>IFERROR(VLOOKUP(A33,'пр.взв'!$D$6:$Q$70,2,0),"")</f>
        <v>КУУЛАР Найдан</v>
      </c>
      <c r="C33" s="91" t="str">
        <f>IFERROR(VLOOKUP(A33,'пр.взв'!$D$6:$Q$70,5,0),"")</f>
        <v>МС</v>
      </c>
      <c r="D33" s="92" t="str">
        <f>IFERROR(VLOOKUP(A33,'пр.взв'!$D$6:$Q$70,8,0),"")</f>
        <v>Новосибирская</v>
      </c>
      <c r="E33" s="7"/>
      <c r="F33" s="97"/>
      <c r="G33" s="134"/>
      <c r="H33" s="106"/>
      <c r="I33" s="7"/>
      <c r="J33" s="7"/>
      <c r="K33" s="7"/>
      <c r="L33" s="7"/>
      <c r="M33" s="56"/>
      <c r="N33" s="142" t="str">
        <f>IFERROR(VLOOKUP(N32,'пр.взв'!$D$6:$Q$70,2,0),"")</f>
        <v/>
      </c>
      <c r="O33" s="143"/>
      <c r="P33" s="143"/>
      <c r="Q33" s="143"/>
      <c r="R33" s="144"/>
      <c r="S33" s="6"/>
      <c r="T33" s="56"/>
      <c r="U33" s="7"/>
      <c r="V33" s="7"/>
      <c r="W33" s="7"/>
      <c r="X33" s="7"/>
      <c r="Y33" s="134"/>
      <c r="Z33" s="56"/>
      <c r="AA33" s="7"/>
      <c r="AB33" s="91" t="str">
        <f>IFERROR(VLOOKUP(AE33,'пр.взв'!$D$6:$Q$70,2,0),"")</f>
        <v>ИСЛАМОВ Шамиль</v>
      </c>
      <c r="AC33" s="91" t="str">
        <f>IFERROR(VLOOKUP(AE33,'пр.взв'!$D$6:$Q$70,5,0),"")</f>
        <v>КМС</v>
      </c>
      <c r="AD33" s="92" t="str">
        <f>IFERROR(VLOOKUP(AE33,'пр.взв'!$D$6:$Q$70,8,0),"")</f>
        <v>Вологодская</v>
      </c>
      <c r="AE33" s="122">
        <v>30.0</v>
      </c>
      <c r="AF33" s="7"/>
      <c r="AG33" s="83">
        <v>28.0</v>
      </c>
      <c r="AH33" s="119">
        <f>IF(Y32=""," ",IF(Y32=AA30,AA34,AA30))</f>
        <v>30</v>
      </c>
      <c r="AI33" s="83">
        <v>28.0</v>
      </c>
      <c r="AJ33" s="7"/>
      <c r="AK33" s="7">
        <v>30.0</v>
      </c>
      <c r="AL33" s="7"/>
      <c r="AM33" s="7"/>
      <c r="AN33" s="7"/>
      <c r="AO33" s="7"/>
    </row>
    <row r="34" ht="12.0" customHeight="1">
      <c r="A34" s="94"/>
      <c r="B34" s="95"/>
      <c r="C34" s="95"/>
      <c r="D34" s="95"/>
      <c r="E34" s="110">
        <v>29.0</v>
      </c>
      <c r="F34" s="123"/>
      <c r="G34" s="97"/>
      <c r="H34" s="25"/>
      <c r="I34" s="7"/>
      <c r="J34" s="7"/>
      <c r="K34" s="7"/>
      <c r="L34" s="7"/>
      <c r="M34" s="56"/>
      <c r="N34" s="146"/>
      <c r="O34" s="147"/>
      <c r="P34" s="147"/>
      <c r="Q34" s="147"/>
      <c r="R34" s="148"/>
      <c r="S34" s="6"/>
      <c r="T34" s="56"/>
      <c r="U34" s="7"/>
      <c r="V34" s="7"/>
      <c r="W34" s="7"/>
      <c r="X34" s="7"/>
      <c r="Y34" s="7"/>
      <c r="Z34" s="125"/>
      <c r="AA34" s="101">
        <v>30.0</v>
      </c>
      <c r="AB34" s="95"/>
      <c r="AC34" s="95"/>
      <c r="AD34" s="95"/>
      <c r="AE34" s="100"/>
      <c r="AF34" s="7"/>
      <c r="AG34" s="83">
        <v>29.0</v>
      </c>
      <c r="AH34" s="119" t="str">
        <f>IF(Y41=""," ",IF(Y41=AA39,AA43,AA39))</f>
        <v> </v>
      </c>
      <c r="AI34" s="83">
        <v>29.0</v>
      </c>
      <c r="AJ34" s="7"/>
      <c r="AK34" s="7">
        <v>31.0</v>
      </c>
      <c r="AL34" s="7"/>
      <c r="AM34" s="7"/>
      <c r="AN34" s="7"/>
      <c r="AO34" s="7"/>
    </row>
    <row r="35" ht="12.0" customHeight="1">
      <c r="A35" s="101">
        <v>61.0</v>
      </c>
      <c r="B35" s="102" t="str">
        <f>IFERROR(VLOOKUP(A35,'пр.взв'!$D$6:$Q$70,2,0),"")</f>
        <v/>
      </c>
      <c r="C35" s="102" t="str">
        <f>IFERROR(VLOOKUP(A35,'пр.взв'!$D$6:$Q$70,5,0),"")</f>
        <v/>
      </c>
      <c r="D35" s="103" t="str">
        <f>IFERROR(VLOOKUP(A35,'пр.взв'!$D$6:$Q$70,8,0),"")</f>
        <v/>
      </c>
      <c r="E35" s="126"/>
      <c r="F35" s="97"/>
      <c r="G35" s="97"/>
      <c r="H35" s="106"/>
      <c r="I35" s="7"/>
      <c r="J35" s="7"/>
      <c r="K35" s="7"/>
      <c r="L35" s="7"/>
      <c r="M35" s="56"/>
      <c r="N35" s="7"/>
      <c r="O35" s="7"/>
      <c r="P35" s="150"/>
      <c r="Q35" s="7"/>
      <c r="R35" s="7"/>
      <c r="S35" s="7"/>
      <c r="T35" s="56"/>
      <c r="U35" s="7"/>
      <c r="V35" s="7"/>
      <c r="W35" s="7"/>
      <c r="X35" s="7"/>
      <c r="Y35" s="7"/>
      <c r="Z35" s="7"/>
      <c r="AA35" s="128"/>
      <c r="AB35" s="102" t="str">
        <f>IFERROR(VLOOKUP(AE35,'пр.взв'!$D$6:$Q$70,2,0),"")</f>
        <v/>
      </c>
      <c r="AC35" s="102" t="str">
        <f>IFERROR(VLOOKUP(AE35,'пр.взв'!$D$6:$Q$70,5,0),"")</f>
        <v/>
      </c>
      <c r="AD35" s="103" t="str">
        <f>IFERROR(VLOOKUP(AE35,'пр.взв'!$D$6:$Q$70,8,0),"")</f>
        <v/>
      </c>
      <c r="AE35" s="110">
        <v>62.0</v>
      </c>
      <c r="AF35" s="7"/>
      <c r="AG35" s="83">
        <v>30.0</v>
      </c>
      <c r="AH35" s="119" t="str">
        <f>IF(Y49=""," ",IF(Y49=AA47,AA51,AA47))</f>
        <v> </v>
      </c>
      <c r="AI35" s="83">
        <v>30.0</v>
      </c>
      <c r="AJ35" s="7"/>
      <c r="AK35" s="7">
        <v>32.0</v>
      </c>
      <c r="AL35" s="7"/>
      <c r="AM35" s="7"/>
      <c r="AN35" s="7"/>
      <c r="AO35" s="7"/>
    </row>
    <row r="36" ht="12.0" customHeight="1">
      <c r="A36" s="112"/>
      <c r="B36" s="113"/>
      <c r="C36" s="113"/>
      <c r="D36" s="113"/>
      <c r="E36" s="97"/>
      <c r="F36" s="97"/>
      <c r="G36" s="97"/>
      <c r="H36" s="25"/>
      <c r="I36" s="7"/>
      <c r="J36" s="7"/>
      <c r="K36" s="7"/>
      <c r="L36" s="7"/>
      <c r="M36" s="151"/>
      <c r="N36" s="7"/>
      <c r="O36" s="7"/>
      <c r="P36" s="7"/>
      <c r="Q36" s="7"/>
      <c r="R36" s="7"/>
      <c r="S36" s="152"/>
      <c r="T36" s="56"/>
      <c r="U36" s="7"/>
      <c r="V36" s="7"/>
      <c r="W36" s="7"/>
      <c r="X36" s="7"/>
      <c r="Y36" s="7"/>
      <c r="Z36" s="7"/>
      <c r="AA36" s="7"/>
      <c r="AB36" s="113"/>
      <c r="AC36" s="113"/>
      <c r="AD36" s="113"/>
      <c r="AE36" s="118"/>
      <c r="AF36" s="7"/>
      <c r="AG36" s="83">
        <v>31.0</v>
      </c>
      <c r="AH36" s="119" t="str">
        <f t="shared" ref="AH36:AH37" si="1">IF(Y57=""," ",IF(Y57=AA55,AA59,AA55))</f>
        <v> </v>
      </c>
      <c r="AI36" s="83">
        <v>31.0</v>
      </c>
      <c r="AJ36" s="7"/>
      <c r="AK36" s="7">
        <v>33.0</v>
      </c>
      <c r="AL36" s="7"/>
      <c r="AM36" s="7"/>
      <c r="AN36" s="7"/>
      <c r="AO36" s="7"/>
    </row>
    <row r="37" ht="3.0" customHeight="1">
      <c r="A37" s="153"/>
      <c r="B37" s="7"/>
      <c r="C37" s="7"/>
      <c r="D37" s="154"/>
      <c r="E37" s="97"/>
      <c r="F37" s="97"/>
      <c r="G37" s="97"/>
      <c r="H37" s="7"/>
      <c r="I37" s="116"/>
      <c r="J37" s="7"/>
      <c r="K37" s="7"/>
      <c r="L37" s="7"/>
      <c r="M37" s="155"/>
      <c r="N37" s="7"/>
      <c r="O37" s="7"/>
      <c r="P37" s="7"/>
      <c r="Q37" s="7"/>
      <c r="R37" s="7"/>
      <c r="S37" s="156"/>
      <c r="T37" s="56"/>
      <c r="U37" s="7"/>
      <c r="V37" s="7"/>
      <c r="W37" s="7"/>
      <c r="X37" s="7"/>
      <c r="Y37" s="7"/>
      <c r="Z37" s="7"/>
      <c r="AA37" s="7"/>
      <c r="AB37" s="7"/>
      <c r="AC37" s="7"/>
      <c r="AD37" s="154"/>
      <c r="AE37" s="153"/>
      <c r="AF37" s="7"/>
      <c r="AG37" s="7"/>
      <c r="AH37" s="119" t="str">
        <f t="shared" si="1"/>
        <v> </v>
      </c>
      <c r="AI37" s="83">
        <v>32.0</v>
      </c>
      <c r="AJ37" s="7"/>
      <c r="AK37" s="7">
        <v>34.0</v>
      </c>
      <c r="AL37" s="7"/>
      <c r="AM37" s="7"/>
      <c r="AN37" s="7"/>
      <c r="AO37" s="7"/>
    </row>
    <row r="38" ht="12.0" customHeight="1">
      <c r="A38" s="90">
        <v>3.0</v>
      </c>
      <c r="B38" s="91" t="str">
        <f>IFERROR(VLOOKUP(A38,'пр.взв'!$D$6:$Q$70,2,0),"")</f>
        <v>ДОНЦОВ Александр</v>
      </c>
      <c r="C38" s="91" t="str">
        <f>IFERROR(VLOOKUP(A38,'пр.взв'!$D$6:$Q$70,5,0),"")</f>
        <v>МС</v>
      </c>
      <c r="D38" s="92" t="str">
        <f>IFERROR(VLOOKUP(A38,'пр.взв'!$D$6:$Q$70,8,0),"")</f>
        <v>Санкт-Петербург</v>
      </c>
      <c r="E38" s="7"/>
      <c r="F38" s="7"/>
      <c r="G38" s="84"/>
      <c r="H38" s="7"/>
      <c r="I38" s="84"/>
      <c r="J38" s="7"/>
      <c r="K38" s="7"/>
      <c r="L38" s="7"/>
      <c r="M38" s="157"/>
      <c r="N38" s="7"/>
      <c r="O38" s="7"/>
      <c r="P38" s="7"/>
      <c r="Q38" s="7"/>
      <c r="R38" s="7"/>
      <c r="S38" s="158"/>
      <c r="T38" s="56"/>
      <c r="U38" s="7"/>
      <c r="V38" s="7"/>
      <c r="W38" s="7"/>
      <c r="X38" s="7"/>
      <c r="Y38" s="7"/>
      <c r="Z38" s="7"/>
      <c r="AA38" s="7"/>
      <c r="AB38" s="91" t="str">
        <f>IFERROR(VLOOKUP(AE38,'пр.взв'!$D$6:$Q$70,2,0),"")</f>
        <v>ПАНТЕЛЕЕВ Павел</v>
      </c>
      <c r="AC38" s="91" t="str">
        <f>IFERROR(VLOOKUP(AE38,'пр.взв'!$D$6:$Q$70,5,0),"")</f>
        <v>МСМК</v>
      </c>
      <c r="AD38" s="92" t="str">
        <f>IFERROR(VLOOKUP(AE38,'пр.взв'!$D$6:$Q$70,8,0),"")</f>
        <v>Новосибирская</v>
      </c>
      <c r="AE38" s="122">
        <v>4.0</v>
      </c>
      <c r="AF38" s="7"/>
      <c r="AG38" s="83">
        <v>32.0</v>
      </c>
      <c r="AH38" s="119" t="str">
        <f>IF(Y65=""," ",IF(Y65=AA63,AA67,AA63))</f>
        <v> </v>
      </c>
      <c r="AI38" s="83">
        <v>32.0</v>
      </c>
      <c r="AJ38" s="7"/>
      <c r="AK38" s="7">
        <v>35.0</v>
      </c>
      <c r="AL38" s="7"/>
      <c r="AM38" s="7"/>
      <c r="AN38" s="7"/>
      <c r="AO38" s="7"/>
    </row>
    <row r="39" ht="12.0" customHeight="1">
      <c r="A39" s="94"/>
      <c r="B39" s="95"/>
      <c r="C39" s="95"/>
      <c r="D39" s="95"/>
      <c r="E39" s="96"/>
      <c r="F39" s="97"/>
      <c r="G39" s="98"/>
      <c r="H39" s="25"/>
      <c r="I39" s="129"/>
      <c r="J39" s="84"/>
      <c r="K39" s="7"/>
      <c r="L39" s="7"/>
      <c r="M39" s="56"/>
      <c r="N39" s="7"/>
      <c r="O39" s="7"/>
      <c r="P39" s="84" t="s">
        <v>282</v>
      </c>
      <c r="Q39" s="7"/>
      <c r="R39" s="7"/>
      <c r="S39" s="7"/>
      <c r="T39" s="56"/>
      <c r="U39" s="7"/>
      <c r="V39" s="7"/>
      <c r="W39" s="7"/>
      <c r="X39" s="7"/>
      <c r="Y39" s="7"/>
      <c r="Z39" s="7"/>
      <c r="AA39" s="99"/>
      <c r="AB39" s="95"/>
      <c r="AC39" s="95"/>
      <c r="AD39" s="95"/>
      <c r="AE39" s="100"/>
      <c r="AF39" s="7"/>
      <c r="AG39" s="83">
        <v>33.0</v>
      </c>
      <c r="AH39" s="119" t="str">
        <f>IF(E6=""," ",IF(E6=A5,A7,A5))</f>
        <v> </v>
      </c>
      <c r="AI39" s="83">
        <v>33.0</v>
      </c>
      <c r="AJ39" s="7"/>
      <c r="AK39" s="7">
        <v>36.0</v>
      </c>
      <c r="AL39" s="7"/>
      <c r="AM39" s="7"/>
      <c r="AN39" s="7"/>
      <c r="AO39" s="7"/>
    </row>
    <row r="40" ht="12.0" customHeight="1">
      <c r="A40" s="101">
        <v>35.0</v>
      </c>
      <c r="B40" s="102" t="str">
        <f>IFERROR(VLOOKUP(A40,'пр.взв'!$D$6:$Q$70,2,0),"")</f>
        <v>НОЗИМЗОДА Шахбози</v>
      </c>
      <c r="C40" s="102" t="str">
        <f>IFERROR(VLOOKUP(A40,'пр.взв'!$D$6:$Q$70,5,0),"")</f>
        <v>МС</v>
      </c>
      <c r="D40" s="103" t="str">
        <f>IFERROR(VLOOKUP(A40,'пр.взв'!$D$6:$Q$70,8,0),"")</f>
        <v>Новосибирская</v>
      </c>
      <c r="E40" s="104"/>
      <c r="F40" s="105"/>
      <c r="G40" s="97"/>
      <c r="H40" s="106"/>
      <c r="I40" s="116"/>
      <c r="J40" s="7"/>
      <c r="K40" s="7"/>
      <c r="L40" s="7"/>
      <c r="M40" s="159" t="str">
        <f>AH70</f>
        <v> </v>
      </c>
      <c r="N40" s="7" t="str">
        <f>IF(N32=""," ",IF(M36=N32,S36,M36))</f>
        <v> </v>
      </c>
      <c r="O40" s="7"/>
      <c r="P40" s="7"/>
      <c r="Q40" s="7"/>
      <c r="R40" s="7"/>
      <c r="S40" s="7"/>
      <c r="T40" s="56"/>
      <c r="U40" s="7"/>
      <c r="V40" s="7"/>
      <c r="W40" s="7"/>
      <c r="X40" s="7"/>
      <c r="Y40" s="7"/>
      <c r="Z40" s="108"/>
      <c r="AA40" s="109"/>
      <c r="AB40" s="102" t="str">
        <f>IFERROR(VLOOKUP(AE40,'пр.взв'!$D$6:$Q$70,2,0),"")</f>
        <v>САЛИКОВ Александр</v>
      </c>
      <c r="AC40" s="102" t="str">
        <f>IFERROR(VLOOKUP(AE40,'пр.взв'!$D$6:$Q$70,5,0),"")</f>
        <v>ЗМС</v>
      </c>
      <c r="AD40" s="103" t="str">
        <f>IFERROR(VLOOKUP(AE40,'пр.взв'!$D$6:$Q$70,8,0),"")</f>
        <v>Нижегородская</v>
      </c>
      <c r="AE40" s="110">
        <v>36.0</v>
      </c>
      <c r="AF40" s="7"/>
      <c r="AG40" s="83"/>
      <c r="AH40" s="119">
        <f>IF(E14=""," ",IF(E14=A13,A15,A13))</f>
        <v>41</v>
      </c>
      <c r="AI40" s="83">
        <v>34.0</v>
      </c>
      <c r="AJ40" s="7"/>
      <c r="AK40" s="7">
        <v>37.0</v>
      </c>
      <c r="AL40" s="7"/>
      <c r="AM40" s="7"/>
      <c r="AN40" s="7"/>
      <c r="AO40" s="7"/>
      <c r="AP40" s="7"/>
      <c r="AQ40" s="7"/>
    </row>
    <row r="41" ht="12.0" customHeight="1">
      <c r="A41" s="112"/>
      <c r="B41" s="113"/>
      <c r="C41" s="113"/>
      <c r="D41" s="113"/>
      <c r="E41" s="97"/>
      <c r="F41" s="114"/>
      <c r="G41" s="115"/>
      <c r="H41" s="116"/>
      <c r="I41" s="129"/>
      <c r="J41" s="7"/>
      <c r="K41" s="7"/>
      <c r="L41" s="7"/>
      <c r="M41" s="139"/>
      <c r="N41" s="142" t="str">
        <f>IFERROR(VLOOKUP(N40,'пр.взв'!$D$6:$Q$70,2,0),"")</f>
        <v/>
      </c>
      <c r="O41" s="143"/>
      <c r="P41" s="143"/>
      <c r="Q41" s="143"/>
      <c r="R41" s="144"/>
      <c r="S41" s="7"/>
      <c r="T41" s="56"/>
      <c r="U41" s="7"/>
      <c r="V41" s="7"/>
      <c r="W41" s="7"/>
      <c r="X41" s="117"/>
      <c r="Y41" s="115"/>
      <c r="Z41" s="56"/>
      <c r="AA41" s="7"/>
      <c r="AB41" s="113"/>
      <c r="AC41" s="113"/>
      <c r="AD41" s="113"/>
      <c r="AE41" s="118"/>
      <c r="AF41" s="7"/>
      <c r="AG41" s="83">
        <v>34.0</v>
      </c>
      <c r="AH41" s="119">
        <f>IF(E10=""," ",IF(E10=A9,A11,A9))</f>
        <v>49</v>
      </c>
      <c r="AI41" s="83">
        <v>35.0</v>
      </c>
      <c r="AJ41" s="7"/>
      <c r="AK41" s="7">
        <v>38.0</v>
      </c>
      <c r="AL41" s="7"/>
      <c r="AM41" s="7"/>
      <c r="AN41" s="7"/>
      <c r="AO41" s="7"/>
      <c r="AP41" s="7"/>
      <c r="AQ41" s="7"/>
    </row>
    <row r="42" ht="12.0" customHeight="1">
      <c r="A42" s="90">
        <v>19.0</v>
      </c>
      <c r="B42" s="91" t="str">
        <f>IFERROR(VLOOKUP(A42,'пр.взв'!$D$6:$Q$70,2,0),"")</f>
        <v>АЛИСКАНТОВ Шамиль</v>
      </c>
      <c r="C42" s="91" t="str">
        <f>IFERROR(VLOOKUP(A42,'пр.взв'!$D$6:$Q$70,5,0),"")</f>
        <v>КМС</v>
      </c>
      <c r="D42" s="92" t="str">
        <f>IFERROR(VLOOKUP(A42,'пр.взв'!$D$6:$Q$70,8,0),"")</f>
        <v>Р.Дагестан</v>
      </c>
      <c r="E42" s="7"/>
      <c r="F42" s="97"/>
      <c r="G42" s="120"/>
      <c r="H42" s="121"/>
      <c r="I42" s="127"/>
      <c r="J42" s="7"/>
      <c r="K42" s="7"/>
      <c r="L42" s="7"/>
      <c r="M42" s="139"/>
      <c r="N42" s="146"/>
      <c r="O42" s="147"/>
      <c r="P42" s="147"/>
      <c r="Q42" s="147"/>
      <c r="R42" s="148"/>
      <c r="S42" s="7"/>
      <c r="T42" s="56"/>
      <c r="U42" s="7"/>
      <c r="V42" s="7"/>
      <c r="W42" s="7"/>
      <c r="X42" s="56"/>
      <c r="Y42" s="120"/>
      <c r="Z42" s="56"/>
      <c r="AA42" s="7"/>
      <c r="AB42" s="91" t="str">
        <f>IFERROR(VLOOKUP(AE42,'пр.взв'!$D$6:$Q$70,2,0),"")</f>
        <v>ИБРАГИМГАДЖИЕВ Мурад</v>
      </c>
      <c r="AC42" s="91" t="str">
        <f>IFERROR(VLOOKUP(AE42,'пр.взв'!$D$6:$Q$70,5,0),"")</f>
        <v>МС</v>
      </c>
      <c r="AD42" s="92" t="str">
        <f>IFERROR(VLOOKUP(AE42,'пр.взв'!$D$6:$Q$70,8,0),"")</f>
        <v>Р.Дагестан</v>
      </c>
      <c r="AE42" s="122">
        <v>20.0</v>
      </c>
      <c r="AF42" s="7"/>
      <c r="AG42" s="83">
        <v>35.0</v>
      </c>
      <c r="AH42" s="119">
        <f>IF(E18=""," ",IF(E18=A17,A19,A17))</f>
        <v>57</v>
      </c>
      <c r="AI42" s="83">
        <v>36.0</v>
      </c>
      <c r="AJ42" s="7"/>
      <c r="AK42" s="7">
        <v>39.0</v>
      </c>
      <c r="AL42" s="7"/>
      <c r="AM42" s="7"/>
      <c r="AN42" s="7"/>
      <c r="AO42" s="7"/>
      <c r="AP42" s="7"/>
      <c r="AQ42" s="7"/>
    </row>
    <row r="43" ht="12.0" customHeight="1">
      <c r="A43" s="94"/>
      <c r="B43" s="95"/>
      <c r="C43" s="95"/>
      <c r="D43" s="95"/>
      <c r="E43" s="110">
        <v>19.0</v>
      </c>
      <c r="F43" s="123"/>
      <c r="G43" s="97"/>
      <c r="H43" s="25"/>
      <c r="I43" s="127"/>
      <c r="J43" s="116"/>
      <c r="K43" s="7"/>
      <c r="L43" s="7"/>
      <c r="M43" s="139"/>
      <c r="N43" s="116"/>
      <c r="O43" s="7"/>
      <c r="P43" s="150"/>
      <c r="Q43" s="116"/>
      <c r="R43" s="124"/>
      <c r="S43" s="7"/>
      <c r="T43" s="56"/>
      <c r="U43" s="7"/>
      <c r="V43" s="7"/>
      <c r="W43" s="7"/>
      <c r="X43" s="56"/>
      <c r="Y43" s="7"/>
      <c r="Z43" s="125"/>
      <c r="AA43" s="101">
        <v>20.0</v>
      </c>
      <c r="AB43" s="95"/>
      <c r="AC43" s="95"/>
      <c r="AD43" s="95"/>
      <c r="AE43" s="100"/>
      <c r="AF43" s="7"/>
      <c r="AG43" s="83">
        <v>36.0</v>
      </c>
      <c r="AH43" s="119" t="str">
        <f>IF(E22=""," ",IF(E22=A21,A23,A21))</f>
        <v> </v>
      </c>
      <c r="AI43" s="83">
        <v>37.0</v>
      </c>
      <c r="AJ43" s="7"/>
      <c r="AK43" s="7">
        <v>40.0</v>
      </c>
      <c r="AL43" s="7"/>
      <c r="AM43" s="7"/>
      <c r="AN43" s="7"/>
      <c r="AO43" s="7"/>
      <c r="AP43" s="7"/>
      <c r="AQ43" s="7"/>
    </row>
    <row r="44" ht="12.0" customHeight="1">
      <c r="A44" s="101">
        <v>51.0</v>
      </c>
      <c r="B44" s="102" t="str">
        <f>IFERROR(VLOOKUP(A44,'пр.взв'!$D$6:$Q$70,2,0),"")</f>
        <v/>
      </c>
      <c r="C44" s="102" t="str">
        <f>IFERROR(VLOOKUP(A44,'пр.взв'!$D$6:$Q$70,5,0),"")</f>
        <v/>
      </c>
      <c r="D44" s="103" t="str">
        <f>IFERROR(VLOOKUP(A44,'пр.взв'!$D$6:$Q$70,8,0),"")</f>
        <v/>
      </c>
      <c r="E44" s="126"/>
      <c r="F44" s="97"/>
      <c r="G44" s="97"/>
      <c r="H44" s="106"/>
      <c r="I44" s="127"/>
      <c r="J44" s="116"/>
      <c r="K44" s="7"/>
      <c r="L44" s="7"/>
      <c r="M44" s="139"/>
      <c r="N44" s="7"/>
      <c r="O44" s="84"/>
      <c r="P44" s="129"/>
      <c r="Q44" s="116"/>
      <c r="R44" s="124"/>
      <c r="S44" s="7"/>
      <c r="T44" s="56"/>
      <c r="U44" s="7"/>
      <c r="V44" s="7"/>
      <c r="W44" s="7"/>
      <c r="X44" s="56"/>
      <c r="Y44" s="7"/>
      <c r="Z44" s="7"/>
      <c r="AA44" s="128"/>
      <c r="AB44" s="102" t="str">
        <f>IFERROR(VLOOKUP(AE44,'пр.взв'!$D$6:$Q$70,2,0),"")</f>
        <v/>
      </c>
      <c r="AC44" s="102" t="str">
        <f>IFERROR(VLOOKUP(AE44,'пр.взв'!$D$6:$Q$70,5,0),"")</f>
        <v/>
      </c>
      <c r="AD44" s="103" t="str">
        <f>IFERROR(VLOOKUP(AE44,'пр.взв'!$D$6:$Q$70,8,0),"")</f>
        <v/>
      </c>
      <c r="AE44" s="110">
        <v>52.0</v>
      </c>
      <c r="AF44" s="7"/>
      <c r="AG44" s="83">
        <v>37.0</v>
      </c>
      <c r="AH44" s="119">
        <f>IF(E26=""," ",IF(E26=A25,A27,A25))</f>
        <v>53</v>
      </c>
      <c r="AI44" s="83">
        <v>38.0</v>
      </c>
      <c r="AJ44" s="7"/>
      <c r="AK44" s="7">
        <v>41.0</v>
      </c>
      <c r="AL44" s="7"/>
      <c r="AM44" s="7"/>
      <c r="AN44" s="7"/>
      <c r="AO44" s="7"/>
      <c r="AP44" s="7"/>
      <c r="AQ44" s="7"/>
    </row>
    <row r="45" ht="12.0" customHeight="1">
      <c r="A45" s="112"/>
      <c r="B45" s="113"/>
      <c r="C45" s="113"/>
      <c r="D45" s="113"/>
      <c r="E45" s="97"/>
      <c r="F45" s="97"/>
      <c r="G45" s="114"/>
      <c r="H45" s="116"/>
      <c r="I45" s="115"/>
      <c r="J45" s="117"/>
      <c r="K45" s="7"/>
      <c r="L45" s="7"/>
      <c r="M45" s="139"/>
      <c r="N45" s="7"/>
      <c r="O45" s="7"/>
      <c r="P45" s="7"/>
      <c r="Q45" s="7"/>
      <c r="R45" s="7"/>
      <c r="S45" s="7"/>
      <c r="T45" s="56"/>
      <c r="U45" s="7"/>
      <c r="V45" s="7"/>
      <c r="W45" s="115"/>
      <c r="X45" s="56"/>
      <c r="Y45" s="7"/>
      <c r="Z45" s="7"/>
      <c r="AA45" s="7"/>
      <c r="AB45" s="113"/>
      <c r="AC45" s="113"/>
      <c r="AD45" s="113"/>
      <c r="AE45" s="118"/>
      <c r="AF45" s="7"/>
      <c r="AG45" s="83">
        <v>38.0</v>
      </c>
      <c r="AH45" s="119">
        <f>IF(E30=""," ",IF(E30=A29,A31,A29))</f>
        <v>45</v>
      </c>
      <c r="AI45" s="83">
        <v>39.0</v>
      </c>
      <c r="AJ45" s="7"/>
      <c r="AK45" s="7">
        <v>42.0</v>
      </c>
      <c r="AL45" s="7"/>
      <c r="AM45" s="7"/>
      <c r="AN45" s="7"/>
      <c r="AO45" s="7"/>
    </row>
    <row r="46" ht="12.0" customHeight="1">
      <c r="A46" s="90">
        <v>11.0</v>
      </c>
      <c r="B46" s="91" t="str">
        <f>IFERROR(VLOOKUP(A46,'пр.взв'!$D$6:$Q$70,2,0),"")</f>
        <v>МАНСИМОВ Джошгун</v>
      </c>
      <c r="C46" s="91" t="str">
        <f>IFERROR(VLOOKUP(A46,'пр.взв'!$D$6:$Q$70,5,0),"")</f>
        <v>КМС</v>
      </c>
      <c r="D46" s="92" t="str">
        <f>IFERROR(VLOOKUP(A46,'пр.взв'!$D$6:$Q$70,8,0),"")</f>
        <v>Пермский</v>
      </c>
      <c r="E46" s="7"/>
      <c r="F46" s="7"/>
      <c r="G46" s="97"/>
      <c r="H46" s="129"/>
      <c r="I46" s="160"/>
      <c r="J46" s="7"/>
      <c r="K46" s="56"/>
      <c r="L46" s="7"/>
      <c r="M46" s="139"/>
      <c r="N46" s="7"/>
      <c r="O46" s="7"/>
      <c r="P46" s="7"/>
      <c r="Q46" s="7"/>
      <c r="R46" s="7"/>
      <c r="S46" s="7"/>
      <c r="T46" s="56"/>
      <c r="U46" s="7"/>
      <c r="V46" s="108"/>
      <c r="W46" s="120"/>
      <c r="X46" s="56"/>
      <c r="Y46" s="7"/>
      <c r="Z46" s="7"/>
      <c r="AA46" s="7"/>
      <c r="AB46" s="91" t="str">
        <f>IFERROR(VLOOKUP(AE46,'пр.взв'!$D$6:$Q$70,2,0),"")</f>
        <v>ШАХБАНОВ Али</v>
      </c>
      <c r="AC46" s="91" t="str">
        <f>IFERROR(VLOOKUP(AE46,'пр.взв'!$D$6:$Q$70,5,0),"")</f>
        <v>КМС</v>
      </c>
      <c r="AD46" s="92" t="str">
        <f>IFERROR(VLOOKUP(AE46,'пр.взв'!$D$6:$Q$70,8,0),"")</f>
        <v>Тюменская</v>
      </c>
      <c r="AE46" s="122">
        <v>12.0</v>
      </c>
      <c r="AF46" s="7"/>
      <c r="AG46" s="83">
        <v>39.0</v>
      </c>
      <c r="AH46" s="119">
        <f>IF(E34=""," ",IF(E34=A33,A35,A33))</f>
        <v>61</v>
      </c>
      <c r="AI46" s="83">
        <v>40.0</v>
      </c>
      <c r="AJ46" s="7"/>
      <c r="AK46" s="7">
        <v>43.0</v>
      </c>
      <c r="AL46" s="7"/>
      <c r="AM46" s="7"/>
      <c r="AN46" s="7"/>
      <c r="AO46" s="7"/>
    </row>
    <row r="47" ht="12.0" customHeight="1">
      <c r="A47" s="94"/>
      <c r="B47" s="95"/>
      <c r="C47" s="95"/>
      <c r="D47" s="95"/>
      <c r="E47" s="96">
        <v>11.0</v>
      </c>
      <c r="F47" s="97"/>
      <c r="G47" s="97"/>
      <c r="H47" s="116"/>
      <c r="I47" s="161"/>
      <c r="J47" s="7"/>
      <c r="K47" s="56"/>
      <c r="L47" s="7"/>
      <c r="M47" s="139" t="str">
        <f>AH9</f>
        <v> </v>
      </c>
      <c r="N47" s="7"/>
      <c r="O47" s="7"/>
      <c r="P47" s="84" t="s">
        <v>280</v>
      </c>
      <c r="Q47" s="7"/>
      <c r="R47" s="7"/>
      <c r="S47" s="7"/>
      <c r="T47" s="56"/>
      <c r="U47" s="7"/>
      <c r="V47" s="56"/>
      <c r="W47" s="7"/>
      <c r="X47" s="56"/>
      <c r="Y47" s="7"/>
      <c r="Z47" s="7"/>
      <c r="AA47" s="99">
        <v>12.0</v>
      </c>
      <c r="AB47" s="95"/>
      <c r="AC47" s="95"/>
      <c r="AD47" s="95"/>
      <c r="AE47" s="100"/>
      <c r="AF47" s="7"/>
      <c r="AG47" s="83">
        <v>40.0</v>
      </c>
      <c r="AH47" s="119" t="str">
        <f>IF(E39=""," ",IF(E39=A38,A40,A38))</f>
        <v> </v>
      </c>
      <c r="AI47" s="83">
        <v>41.0</v>
      </c>
      <c r="AJ47" s="7"/>
      <c r="AK47" s="7">
        <v>44.0</v>
      </c>
      <c r="AL47" s="7"/>
      <c r="AM47" s="7"/>
      <c r="AN47" s="7"/>
      <c r="AO47" s="7"/>
    </row>
    <row r="48" ht="12.0" customHeight="1">
      <c r="A48" s="101">
        <v>43.0</v>
      </c>
      <c r="B48" s="102" t="str">
        <f>IFERROR(VLOOKUP(A48,'пр.взв'!$D$6:$Q$70,2,0),"")</f>
        <v/>
      </c>
      <c r="C48" s="102" t="str">
        <f>IFERROR(VLOOKUP(A48,'пр.взв'!$D$6:$Q$70,5,0),"")</f>
        <v/>
      </c>
      <c r="D48" s="103" t="str">
        <f>IFERROR(VLOOKUP(A48,'пр.взв'!$D$6:$Q$70,8,0),"")</f>
        <v/>
      </c>
      <c r="E48" s="104"/>
      <c r="F48" s="105"/>
      <c r="G48" s="97"/>
      <c r="H48" s="106"/>
      <c r="I48" s="161"/>
      <c r="J48" s="7"/>
      <c r="K48" s="56"/>
      <c r="L48" s="7"/>
      <c r="M48" s="56"/>
      <c r="N48" s="142" t="str">
        <f>IFERROR(VLOOKUP(AH9,'пр.взв'!$D$6:$Q$70,2,0),"")</f>
        <v/>
      </c>
      <c r="O48" s="143"/>
      <c r="P48" s="143"/>
      <c r="Q48" s="143"/>
      <c r="R48" s="144"/>
      <c r="S48" s="7"/>
      <c r="T48" s="56"/>
      <c r="U48" s="7"/>
      <c r="V48" s="56"/>
      <c r="W48" s="7"/>
      <c r="X48" s="56"/>
      <c r="Y48" s="7"/>
      <c r="Z48" s="108"/>
      <c r="AA48" s="109"/>
      <c r="AB48" s="102" t="str">
        <f>IFERROR(VLOOKUP(AE48,'пр.взв'!$D$6:$Q$70,2,0),"")</f>
        <v/>
      </c>
      <c r="AC48" s="102" t="str">
        <f>IFERROR(VLOOKUP(AE48,'пр.взв'!$D$6:$Q$70,5,0),"")</f>
        <v/>
      </c>
      <c r="AD48" s="103" t="str">
        <f>IFERROR(VLOOKUP(AE48,'пр.взв'!$D$6:$Q$70,8,0),"")</f>
        <v/>
      </c>
      <c r="AE48" s="110">
        <v>44.0</v>
      </c>
      <c r="AF48" s="7"/>
      <c r="AG48" s="83">
        <v>41.0</v>
      </c>
      <c r="AH48" s="119">
        <f>IF(E43=""," ",IF(E43=A42,A44,A42))</f>
        <v>51</v>
      </c>
      <c r="AI48" s="83">
        <v>42.0</v>
      </c>
      <c r="AJ48" s="7"/>
      <c r="AK48" s="7">
        <v>45.0</v>
      </c>
      <c r="AL48" s="7"/>
      <c r="AM48" s="7"/>
      <c r="AN48" s="7"/>
      <c r="AO48" s="7"/>
    </row>
    <row r="49" ht="12.0" customHeight="1">
      <c r="A49" s="112"/>
      <c r="B49" s="113"/>
      <c r="C49" s="113"/>
      <c r="D49" s="113"/>
      <c r="E49" s="97"/>
      <c r="F49" s="114"/>
      <c r="G49" s="132"/>
      <c r="H49" s="133"/>
      <c r="I49" s="7"/>
      <c r="J49" s="7"/>
      <c r="K49" s="56"/>
      <c r="L49" s="7"/>
      <c r="M49" s="56"/>
      <c r="N49" s="146"/>
      <c r="O49" s="147"/>
      <c r="P49" s="147"/>
      <c r="Q49" s="147"/>
      <c r="R49" s="148"/>
      <c r="S49" s="7"/>
      <c r="T49" s="56"/>
      <c r="U49" s="7"/>
      <c r="V49" s="56"/>
      <c r="W49" s="7"/>
      <c r="X49" s="125"/>
      <c r="Y49" s="132"/>
      <c r="Z49" s="56"/>
      <c r="AA49" s="7"/>
      <c r="AB49" s="113"/>
      <c r="AC49" s="113"/>
      <c r="AD49" s="113"/>
      <c r="AE49" s="118"/>
      <c r="AF49" s="7"/>
      <c r="AG49" s="83">
        <v>42.0</v>
      </c>
      <c r="AH49" s="119">
        <f>IF(E47=""," ",IF(E47=A46,A48,A46))</f>
        <v>43</v>
      </c>
      <c r="AI49" s="83">
        <v>43.0</v>
      </c>
      <c r="AJ49" s="7"/>
      <c r="AK49" s="7">
        <v>46.0</v>
      </c>
      <c r="AL49" s="7"/>
      <c r="AM49" s="7"/>
      <c r="AN49" s="7"/>
      <c r="AO49" s="7"/>
    </row>
    <row r="50" ht="12.0" customHeight="1">
      <c r="A50" s="90">
        <v>27.0</v>
      </c>
      <c r="B50" s="91" t="str">
        <f>IFERROR(VLOOKUP(A50,'пр.взв'!$D$6:$Q$70,2,0),"")</f>
        <v>АЗИЗАГАЕВ Азизага</v>
      </c>
      <c r="C50" s="91" t="str">
        <f>IFERROR(VLOOKUP(A50,'пр.взв'!$D$6:$Q$70,5,0),"")</f>
        <v>КМС</v>
      </c>
      <c r="D50" s="92" t="str">
        <f>IFERROR(VLOOKUP(A50,'пр.взв'!$D$6:$Q$70,8,0),"")</f>
        <v>Р.Дагестан</v>
      </c>
      <c r="E50" s="7"/>
      <c r="F50" s="97"/>
      <c r="G50" s="134"/>
      <c r="H50" s="106"/>
      <c r="I50" s="7"/>
      <c r="J50" s="7"/>
      <c r="K50" s="56"/>
      <c r="L50" s="7"/>
      <c r="M50" s="56"/>
      <c r="N50" s="7"/>
      <c r="O50" s="7"/>
      <c r="P50" s="150"/>
      <c r="Q50" s="7"/>
      <c r="R50" s="7"/>
      <c r="S50" s="7"/>
      <c r="T50" s="56"/>
      <c r="U50" s="7"/>
      <c r="V50" s="56"/>
      <c r="W50" s="7"/>
      <c r="X50" s="7"/>
      <c r="Y50" s="134"/>
      <c r="Z50" s="56"/>
      <c r="AA50" s="7"/>
      <c r="AB50" s="91" t="str">
        <f>IFERROR(VLOOKUP(AE50,'пр.взв'!$D$6:$Q$70,2,0),"")</f>
        <v>БУДАНАЕВ Алдар</v>
      </c>
      <c r="AC50" s="91" t="str">
        <f>IFERROR(VLOOKUP(AE50,'пр.взв'!$D$6:$Q$70,5,0),"")</f>
        <v>МС</v>
      </c>
      <c r="AD50" s="92" t="str">
        <f>IFERROR(VLOOKUP(AE50,'пр.взв'!$D$6:$Q$70,8,0),"")</f>
        <v>Р.Бурятия</v>
      </c>
      <c r="AE50" s="93">
        <v>28.0</v>
      </c>
      <c r="AF50" s="7"/>
      <c r="AG50" s="83">
        <v>43.0</v>
      </c>
      <c r="AH50" s="119">
        <f>IF(E51=""," ",IF(E51=A50,A52,A50))</f>
        <v>59</v>
      </c>
      <c r="AI50" s="83">
        <v>44.0</v>
      </c>
      <c r="AJ50" s="7"/>
      <c r="AK50" s="7">
        <v>48.0</v>
      </c>
      <c r="AL50" s="7"/>
      <c r="AM50" s="7"/>
      <c r="AN50" s="7"/>
      <c r="AO50" s="7"/>
    </row>
    <row r="51" ht="12.0" customHeight="1">
      <c r="A51" s="94"/>
      <c r="B51" s="95"/>
      <c r="C51" s="95"/>
      <c r="D51" s="95"/>
      <c r="E51" s="110">
        <v>27.0</v>
      </c>
      <c r="F51" s="123"/>
      <c r="G51" s="97"/>
      <c r="H51" s="25"/>
      <c r="I51" s="7"/>
      <c r="J51" s="7"/>
      <c r="K51" s="56"/>
      <c r="L51" s="7"/>
      <c r="M51" s="56"/>
      <c r="N51" s="7"/>
      <c r="O51" s="7"/>
      <c r="P51" s="7"/>
      <c r="Q51" s="7"/>
      <c r="R51" s="7"/>
      <c r="S51" s="7"/>
      <c r="T51" s="56"/>
      <c r="U51" s="7"/>
      <c r="V51" s="56"/>
      <c r="W51" s="7"/>
      <c r="X51" s="7"/>
      <c r="Y51" s="7"/>
      <c r="Z51" s="125"/>
      <c r="AA51" s="101">
        <v>28.0</v>
      </c>
      <c r="AB51" s="95"/>
      <c r="AC51" s="95"/>
      <c r="AD51" s="95"/>
      <c r="AE51" s="100"/>
      <c r="AF51" s="7"/>
      <c r="AG51" s="83">
        <v>44.0</v>
      </c>
      <c r="AH51" s="119">
        <f>IF(E55=""," ",IF(E55=A54,A56,A54))</f>
        <v>39</v>
      </c>
      <c r="AI51" s="83">
        <v>45.0</v>
      </c>
      <c r="AJ51" s="7"/>
      <c r="AK51" s="7">
        <v>49.0</v>
      </c>
      <c r="AL51" s="7"/>
      <c r="AM51" s="7"/>
      <c r="AN51" s="7"/>
      <c r="AO51" s="7"/>
    </row>
    <row r="52" ht="12.0" customHeight="1">
      <c r="A52" s="101">
        <v>59.0</v>
      </c>
      <c r="B52" s="102" t="str">
        <f>IFERROR(VLOOKUP(A52,'пр.взв'!$D$6:$Q$70,2,0),"")</f>
        <v/>
      </c>
      <c r="C52" s="102" t="str">
        <f>IFERROR(VLOOKUP(A52,'пр.взв'!$D$6:$Q$70,5,0),"")</f>
        <v/>
      </c>
      <c r="D52" s="103" t="str">
        <f>IFERROR(VLOOKUP(A52,'пр.взв'!$D$6:$Q$70,8,0),"")</f>
        <v/>
      </c>
      <c r="E52" s="126"/>
      <c r="F52" s="97"/>
      <c r="G52" s="97"/>
      <c r="H52" s="106"/>
      <c r="I52" s="7"/>
      <c r="J52" s="7"/>
      <c r="K52" s="56"/>
      <c r="L52" s="7"/>
      <c r="M52" s="56"/>
      <c r="N52" s="7"/>
      <c r="O52" s="7"/>
      <c r="P52" s="7"/>
      <c r="Q52" s="7"/>
      <c r="R52" s="7"/>
      <c r="S52" s="7"/>
      <c r="T52" s="56"/>
      <c r="U52" s="7"/>
      <c r="V52" s="56"/>
      <c r="W52" s="7"/>
      <c r="X52" s="7"/>
      <c r="Y52" s="7"/>
      <c r="Z52" s="7"/>
      <c r="AA52" s="128"/>
      <c r="AB52" s="102" t="str">
        <f>IFERROR(VLOOKUP(AE52,'пр.взв'!$D$6:$Q$70,2,0),"")</f>
        <v/>
      </c>
      <c r="AC52" s="102" t="str">
        <f>IFERROR(VLOOKUP(AE52,'пр.взв'!$D$6:$Q$70,5,0),"")</f>
        <v/>
      </c>
      <c r="AD52" s="103" t="str">
        <f>IFERROR(VLOOKUP(AE52,'пр.взв'!$D$6:$Q$70,8,0),"")</f>
        <v/>
      </c>
      <c r="AE52" s="110">
        <v>60.0</v>
      </c>
      <c r="AF52" s="7"/>
      <c r="AG52" s="83">
        <v>45.0</v>
      </c>
      <c r="AH52" s="119">
        <f>IF(E59=""," ",IF(E59=A58,A60,A58))</f>
        <v>55</v>
      </c>
      <c r="AI52" s="83">
        <v>46.0</v>
      </c>
      <c r="AJ52" s="7"/>
      <c r="AK52" s="7">
        <v>50.0</v>
      </c>
      <c r="AL52" s="7"/>
      <c r="AM52" s="7"/>
      <c r="AN52" s="7"/>
      <c r="AO52" s="7"/>
    </row>
    <row r="53" ht="12.0" customHeight="1">
      <c r="A53" s="112"/>
      <c r="B53" s="113"/>
      <c r="C53" s="113"/>
      <c r="D53" s="113"/>
      <c r="E53" s="97"/>
      <c r="F53" s="97"/>
      <c r="G53" s="97"/>
      <c r="H53" s="25"/>
      <c r="I53" s="7"/>
      <c r="J53" s="7"/>
      <c r="K53" s="132"/>
      <c r="L53" s="117"/>
      <c r="M53" s="56"/>
      <c r="N53" s="7"/>
      <c r="O53" s="7"/>
      <c r="P53" s="7"/>
      <c r="Q53" s="7"/>
      <c r="R53" s="7"/>
      <c r="S53" s="7"/>
      <c r="T53" s="125"/>
      <c r="U53" s="132"/>
      <c r="V53" s="56"/>
      <c r="W53" s="7"/>
      <c r="X53" s="7"/>
      <c r="Y53" s="7"/>
      <c r="Z53" s="7"/>
      <c r="AA53" s="7"/>
      <c r="AB53" s="113"/>
      <c r="AC53" s="113"/>
      <c r="AD53" s="113"/>
      <c r="AE53" s="118"/>
      <c r="AF53" s="7"/>
      <c r="AG53" s="83">
        <v>46.0</v>
      </c>
      <c r="AH53" s="119">
        <f>IF(E67=""," ",IF(E67=A66,A68,A66))</f>
        <v>63</v>
      </c>
      <c r="AI53" s="83">
        <v>47.0</v>
      </c>
      <c r="AJ53" s="7"/>
      <c r="AK53" s="7">
        <v>51.0</v>
      </c>
      <c r="AL53" s="7"/>
      <c r="AM53" s="7"/>
      <c r="AN53" s="7"/>
      <c r="AO53" s="7"/>
    </row>
    <row r="54" ht="12.0" customHeight="1">
      <c r="A54" s="162">
        <v>7.0</v>
      </c>
      <c r="B54" s="91" t="str">
        <f>IFERROR(VLOOKUP(A54,'пр.взв'!$D$6:$Q$70,2,0),"")</f>
        <v>ГАЛОЧКИН Николай</v>
      </c>
      <c r="C54" s="91" t="str">
        <f>IFERROR(VLOOKUP(A54,'пр.взв'!$D$6:$Q$70,5,0),"")</f>
        <v>МС</v>
      </c>
      <c r="D54" s="92" t="str">
        <f>IFERROR(VLOOKUP(A54,'пр.взв'!$D$6:$Q$70,8,0),"")</f>
        <v>Ростовская</v>
      </c>
      <c r="E54" s="7"/>
      <c r="F54" s="7"/>
      <c r="G54" s="84"/>
      <c r="H54" s="84"/>
      <c r="I54" s="116"/>
      <c r="J54" s="116"/>
      <c r="K54" s="134"/>
      <c r="L54" s="7"/>
      <c r="M54" s="7"/>
      <c r="N54" s="7"/>
      <c r="O54" s="7"/>
      <c r="P54" s="7"/>
      <c r="Q54" s="7"/>
      <c r="R54" s="7"/>
      <c r="S54" s="7"/>
      <c r="T54" s="7"/>
      <c r="U54" s="134"/>
      <c r="V54" s="56"/>
      <c r="W54" s="7"/>
      <c r="X54" s="7"/>
      <c r="Y54" s="7"/>
      <c r="Z54" s="7"/>
      <c r="AA54" s="7"/>
      <c r="AB54" s="91" t="str">
        <f>IFERROR(VLOOKUP(AE54,'пр.взв'!$D$6:$Q$70,2,0),"")</f>
        <v/>
      </c>
      <c r="AC54" s="91" t="str">
        <f>IFERROR(VLOOKUP(AE54,'пр.взв'!$D$6:$Q$70,5,0),"")</f>
        <v/>
      </c>
      <c r="AD54" s="92" t="str">
        <f>IFERROR(VLOOKUP(AE54,'пр.взв'!$D$6:$Q$70,8,0),"")</f>
        <v/>
      </c>
      <c r="AE54" s="122">
        <v>8.0</v>
      </c>
      <c r="AF54" s="7"/>
      <c r="AG54" s="83">
        <v>47.0</v>
      </c>
      <c r="AH54" s="119" t="str">
        <f>IF(AA6=""," ",IF(AA6=AE5,AE7,AE5))</f>
        <v> </v>
      </c>
      <c r="AI54" s="83">
        <v>48.0</v>
      </c>
      <c r="AJ54" s="7"/>
      <c r="AK54" s="7">
        <v>52.0</v>
      </c>
      <c r="AL54" s="7"/>
      <c r="AM54" s="7"/>
      <c r="AN54" s="7"/>
      <c r="AO54" s="7"/>
    </row>
    <row r="55" ht="12.0" customHeight="1">
      <c r="A55" s="160"/>
      <c r="B55" s="95"/>
      <c r="C55" s="95"/>
      <c r="D55" s="95"/>
      <c r="E55" s="96">
        <v>7.0</v>
      </c>
      <c r="F55" s="97"/>
      <c r="G55" s="98"/>
      <c r="H55" s="25"/>
      <c r="I55" s="129"/>
      <c r="J55" s="116"/>
      <c r="K55" s="136"/>
      <c r="L55" s="7"/>
      <c r="M55" s="7"/>
      <c r="N55" s="7"/>
      <c r="O55" s="7"/>
      <c r="P55" s="7"/>
      <c r="Q55" s="7"/>
      <c r="R55" s="7"/>
      <c r="S55" s="7"/>
      <c r="T55" s="7"/>
      <c r="U55" s="7"/>
      <c r="V55" s="56"/>
      <c r="W55" s="7"/>
      <c r="X55" s="7"/>
      <c r="Y55" s="7"/>
      <c r="Z55" s="7"/>
      <c r="AA55" s="99">
        <v>8.0</v>
      </c>
      <c r="AB55" s="95"/>
      <c r="AC55" s="95"/>
      <c r="AD55" s="95"/>
      <c r="AE55" s="100"/>
      <c r="AF55" s="7"/>
      <c r="AG55" s="83">
        <v>48.0</v>
      </c>
      <c r="AH55" s="119">
        <f>IF(AA10=""," ",IF(AA10=AE9,AE11,AE9))</f>
        <v>50</v>
      </c>
      <c r="AI55" s="83">
        <v>49.0</v>
      </c>
      <c r="AJ55" s="7"/>
      <c r="AK55" s="7">
        <v>53.0</v>
      </c>
      <c r="AL55" s="7"/>
      <c r="AM55" s="7"/>
      <c r="AN55" s="7"/>
      <c r="AO55" s="7"/>
    </row>
    <row r="56" ht="12.0" customHeight="1">
      <c r="A56" s="101">
        <v>39.0</v>
      </c>
      <c r="B56" s="102" t="str">
        <f>IFERROR(VLOOKUP(A56,'пр.взв'!$D$6:$Q$70,2,0),"")</f>
        <v/>
      </c>
      <c r="C56" s="102" t="str">
        <f>IFERROR(VLOOKUP(A56,'пр.взв'!$D$6:$Q$70,5,0),"")</f>
        <v/>
      </c>
      <c r="D56" s="103" t="str">
        <f>IFERROR(VLOOKUP(A56,'пр.взв'!$D$6:$Q$70,8,0),"")</f>
        <v/>
      </c>
      <c r="E56" s="104"/>
      <c r="F56" s="105"/>
      <c r="G56" s="97"/>
      <c r="H56" s="106"/>
      <c r="I56" s="116"/>
      <c r="J56" s="129"/>
      <c r="K56" s="56"/>
      <c r="L56" s="7"/>
      <c r="M56" s="7"/>
      <c r="N56" s="7"/>
      <c r="O56" s="7"/>
      <c r="P56" s="7"/>
      <c r="Q56" s="7"/>
      <c r="R56" s="7"/>
      <c r="S56" s="7"/>
      <c r="T56" s="7"/>
      <c r="U56" s="7"/>
      <c r="V56" s="56"/>
      <c r="W56" s="7"/>
      <c r="X56" s="7"/>
      <c r="Y56" s="7"/>
      <c r="Z56" s="108"/>
      <c r="AA56" s="109"/>
      <c r="AB56" s="102" t="str">
        <f>IFERROR(VLOOKUP(AE56,'пр.взв'!$D$6:$Q$70,2,0),"")</f>
        <v/>
      </c>
      <c r="AC56" s="102" t="str">
        <f>IFERROR(VLOOKUP(AE56,'пр.взв'!$D$6:$Q$70,5,0),"")</f>
        <v/>
      </c>
      <c r="AD56" s="103" t="str">
        <f>IFERROR(VLOOKUP(AE56,'пр.взв'!$D$6:$Q$70,8,0),"")</f>
        <v/>
      </c>
      <c r="AE56" s="110">
        <v>40.0</v>
      </c>
      <c r="AF56" s="7"/>
      <c r="AG56" s="83">
        <v>49.0</v>
      </c>
      <c r="AH56" s="119">
        <f>IF(AA14=""," ",IF(AA14=AE13,AE15,AE13))</f>
        <v>42</v>
      </c>
      <c r="AI56" s="83">
        <v>50.0</v>
      </c>
      <c r="AJ56" s="7"/>
      <c r="AK56" s="7">
        <v>54.0</v>
      </c>
      <c r="AL56" s="7"/>
      <c r="AM56" s="7"/>
      <c r="AN56" s="7"/>
      <c r="AO56" s="7"/>
    </row>
    <row r="57" ht="12.0" customHeight="1">
      <c r="A57" s="112"/>
      <c r="B57" s="113"/>
      <c r="C57" s="113"/>
      <c r="D57" s="113"/>
      <c r="E57" s="97"/>
      <c r="F57" s="114"/>
      <c r="G57" s="115"/>
      <c r="H57" s="116"/>
      <c r="I57" s="129"/>
      <c r="J57" s="116"/>
      <c r="K57" s="56"/>
      <c r="L57" s="7"/>
      <c r="M57" s="7"/>
      <c r="N57" s="7"/>
      <c r="O57" s="7"/>
      <c r="P57" s="7"/>
      <c r="Q57" s="7"/>
      <c r="R57" s="7"/>
      <c r="S57" s="7"/>
      <c r="T57" s="7"/>
      <c r="U57" s="7"/>
      <c r="V57" s="56"/>
      <c r="W57" s="7"/>
      <c r="X57" s="7"/>
      <c r="Y57" s="115"/>
      <c r="Z57" s="56"/>
      <c r="AA57" s="7"/>
      <c r="AB57" s="113"/>
      <c r="AC57" s="113"/>
      <c r="AD57" s="113"/>
      <c r="AE57" s="118"/>
      <c r="AF57" s="7"/>
      <c r="AG57" s="83">
        <v>50.0</v>
      </c>
      <c r="AH57" s="119">
        <f>IF(AA18=""," ",IF(AA18=AE17,AE19,AE17))</f>
        <v>58</v>
      </c>
      <c r="AI57" s="83">
        <v>51.0</v>
      </c>
      <c r="AJ57" s="7"/>
      <c r="AK57" s="7">
        <v>55.0</v>
      </c>
      <c r="AL57" s="7"/>
      <c r="AM57" s="7"/>
      <c r="AN57" s="7"/>
      <c r="AO57" s="7"/>
    </row>
    <row r="58" ht="12.0" customHeight="1">
      <c r="A58" s="90">
        <v>23.0</v>
      </c>
      <c r="B58" s="91" t="str">
        <f>IFERROR(VLOOKUP(A58,'пр.взв'!$D$6:$Q$70,2,0),"")</f>
        <v>КАЛКИН Сергей</v>
      </c>
      <c r="C58" s="91" t="str">
        <f>IFERROR(VLOOKUP(A58,'пр.взв'!$D$6:$Q$70,5,0),"")</f>
        <v>КМС</v>
      </c>
      <c r="D58" s="92" t="str">
        <f>IFERROR(VLOOKUP(A58,'пр.взв'!$D$6:$Q$70,8,0),"")</f>
        <v>Р.Алтай</v>
      </c>
      <c r="E58" s="7"/>
      <c r="F58" s="97"/>
      <c r="G58" s="120"/>
      <c r="H58" s="138"/>
      <c r="I58" s="116"/>
      <c r="J58" s="116"/>
      <c r="K58" s="136"/>
      <c r="L58" s="7"/>
      <c r="M58" s="7"/>
      <c r="N58" s="7"/>
      <c r="O58" s="7"/>
      <c r="P58" s="7"/>
      <c r="Q58" s="7"/>
      <c r="R58" s="7"/>
      <c r="S58" s="7"/>
      <c r="T58" s="7"/>
      <c r="U58" s="7"/>
      <c r="V58" s="56"/>
      <c r="W58" s="7"/>
      <c r="X58" s="108"/>
      <c r="Y58" s="120"/>
      <c r="Z58" s="56"/>
      <c r="AA58" s="7"/>
      <c r="AB58" s="91" t="str">
        <f>IFERROR(VLOOKUP(AE58,'пр.взв'!$D$6:$Q$70,2,0),"")</f>
        <v>ТОРЧАЛОВСКИЙ Филипп</v>
      </c>
      <c r="AC58" s="91" t="str">
        <f>IFERROR(VLOOKUP(AE58,'пр.взв'!$D$6:$Q$70,5,0),"")</f>
        <v>МС</v>
      </c>
      <c r="AD58" s="92" t="str">
        <f>IFERROR(VLOOKUP(AE58,'пр.взв'!$D$6:$Q$70,8,0),"")</f>
        <v>Санкт-Петербург</v>
      </c>
      <c r="AE58" s="122">
        <v>24.0</v>
      </c>
      <c r="AF58" s="7"/>
      <c r="AG58" s="83">
        <v>51.0</v>
      </c>
      <c r="AH58" s="119">
        <f>IF(AA22=""," ",IF(AA22=AE21,AE23,AE21))</f>
        <v>38</v>
      </c>
      <c r="AI58" s="83">
        <v>52.0</v>
      </c>
      <c r="AJ58" s="7"/>
      <c r="AK58" s="7">
        <v>56.0</v>
      </c>
      <c r="AL58" s="7"/>
      <c r="AM58" s="7"/>
      <c r="AN58" s="7"/>
      <c r="AO58" s="7"/>
    </row>
    <row r="59" ht="12.0" customHeight="1">
      <c r="A59" s="94"/>
      <c r="B59" s="95"/>
      <c r="C59" s="95"/>
      <c r="D59" s="95"/>
      <c r="E59" s="110">
        <v>23.0</v>
      </c>
      <c r="F59" s="123"/>
      <c r="G59" s="97"/>
      <c r="H59" s="140"/>
      <c r="I59" s="116"/>
      <c r="J59" s="116"/>
      <c r="K59" s="56"/>
      <c r="L59" s="7"/>
      <c r="M59" s="7"/>
      <c r="N59" s="7"/>
      <c r="O59" s="7"/>
      <c r="P59" s="7"/>
      <c r="Q59" s="7"/>
      <c r="R59" s="7"/>
      <c r="S59" s="7"/>
      <c r="T59" s="7"/>
      <c r="U59" s="7"/>
      <c r="V59" s="56"/>
      <c r="W59" s="7"/>
      <c r="X59" s="56"/>
      <c r="Y59" s="7"/>
      <c r="Z59" s="125"/>
      <c r="AA59" s="101">
        <v>24.0</v>
      </c>
      <c r="AB59" s="95"/>
      <c r="AC59" s="95"/>
      <c r="AD59" s="95"/>
      <c r="AE59" s="100"/>
      <c r="AF59" s="7"/>
      <c r="AG59" s="83">
        <v>52.0</v>
      </c>
      <c r="AH59" s="119">
        <f>IF(AA26=""," ",IF(AA26=AE25,AE27,AE25))</f>
        <v>54</v>
      </c>
      <c r="AI59" s="83">
        <v>53.0</v>
      </c>
      <c r="AJ59" s="7"/>
      <c r="AK59" s="7">
        <v>57.0</v>
      </c>
      <c r="AL59" s="7"/>
      <c r="AM59" s="7"/>
      <c r="AN59" s="7"/>
      <c r="AO59" s="7"/>
    </row>
    <row r="60" ht="12.0" customHeight="1">
      <c r="A60" s="101">
        <v>55.0</v>
      </c>
      <c r="B60" s="102" t="str">
        <f>IFERROR(VLOOKUP(A60,'пр.взв'!$D$6:$Q$70,2,0),"")</f>
        <v/>
      </c>
      <c r="C60" s="102" t="str">
        <f>IFERROR(VLOOKUP(A60,'пр.взв'!$D$6:$Q$70,5,0),"")</f>
        <v/>
      </c>
      <c r="D60" s="103" t="str">
        <f>IFERROR(VLOOKUP(A60,'пр.взв'!$D$6:$Q$70,8,0),"")</f>
        <v/>
      </c>
      <c r="E60" s="126"/>
      <c r="F60" s="97"/>
      <c r="G60" s="97"/>
      <c r="H60" s="131"/>
      <c r="I60" s="116"/>
      <c r="J60" s="129"/>
      <c r="K60" s="56"/>
      <c r="L60" s="7"/>
      <c r="M60" s="7"/>
      <c r="N60" s="7"/>
      <c r="O60" s="7"/>
      <c r="P60" s="7"/>
      <c r="Q60" s="7"/>
      <c r="R60" s="7"/>
      <c r="S60" s="7"/>
      <c r="T60" s="7"/>
      <c r="U60" s="7"/>
      <c r="V60" s="56"/>
      <c r="W60" s="7"/>
      <c r="X60" s="56"/>
      <c r="Y60" s="7"/>
      <c r="Z60" s="7"/>
      <c r="AA60" s="128"/>
      <c r="AB60" s="102" t="str">
        <f>IFERROR(VLOOKUP(AE60,'пр.взв'!$D$6:$Q$70,2,0),"")</f>
        <v/>
      </c>
      <c r="AC60" s="102" t="str">
        <f>IFERROR(VLOOKUP(AE60,'пр.взв'!$D$6:$Q$70,5,0),"")</f>
        <v/>
      </c>
      <c r="AD60" s="103" t="str">
        <f>IFERROR(VLOOKUP(AE60,'пр.взв'!$D$6:$Q$70,8,0),"")</f>
        <v/>
      </c>
      <c r="AE60" s="110">
        <v>56.0</v>
      </c>
      <c r="AF60" s="7"/>
      <c r="AG60" s="83">
        <v>53.0</v>
      </c>
      <c r="AH60" s="119">
        <f>IF(AA30=""," ",IF(AA30=AE29,AE31,AE29))</f>
        <v>46</v>
      </c>
      <c r="AI60" s="83">
        <v>54.0</v>
      </c>
      <c r="AJ60" s="7"/>
      <c r="AK60" s="7">
        <v>58.0</v>
      </c>
      <c r="AL60" s="7"/>
      <c r="AM60" s="7"/>
      <c r="AN60" s="7"/>
      <c r="AO60" s="7"/>
    </row>
    <row r="61" ht="12.0" customHeight="1">
      <c r="A61" s="112"/>
      <c r="B61" s="113"/>
      <c r="C61" s="113"/>
      <c r="D61" s="113"/>
      <c r="E61" s="97"/>
      <c r="F61" s="97"/>
      <c r="G61" s="114"/>
      <c r="H61" s="116"/>
      <c r="I61" s="132"/>
      <c r="J61" s="145"/>
      <c r="K61" s="56"/>
      <c r="L61" s="7"/>
      <c r="M61" s="7"/>
      <c r="N61" s="7"/>
      <c r="O61" s="7"/>
      <c r="P61" s="7"/>
      <c r="Q61" s="7"/>
      <c r="R61" s="7"/>
      <c r="S61" s="7"/>
      <c r="T61" s="7"/>
      <c r="U61" s="7"/>
      <c r="V61" s="125"/>
      <c r="W61" s="132"/>
      <c r="X61" s="56"/>
      <c r="Y61" s="7"/>
      <c r="Z61" s="7"/>
      <c r="AA61" s="7"/>
      <c r="AB61" s="113"/>
      <c r="AC61" s="113"/>
      <c r="AD61" s="113"/>
      <c r="AE61" s="118"/>
      <c r="AF61" s="7"/>
      <c r="AG61" s="83">
        <v>54.0</v>
      </c>
      <c r="AH61" s="119">
        <f>IF(AA34=""," ",IF(AA34=AE33,AE35,AE33))</f>
        <v>62</v>
      </c>
      <c r="AI61" s="83">
        <v>55.0</v>
      </c>
      <c r="AJ61" s="7"/>
      <c r="AK61" s="7">
        <v>59.0</v>
      </c>
      <c r="AL61" s="7"/>
      <c r="AM61" s="7"/>
      <c r="AN61" s="7"/>
      <c r="AO61" s="7"/>
    </row>
    <row r="62" ht="12.0" customHeight="1">
      <c r="A62" s="90">
        <v>15.0</v>
      </c>
      <c r="B62" s="91" t="str">
        <f>IFERROR(VLOOKUP(A62,'пр.взв'!$D$6:$Q$70,2,0),"")</f>
        <v>МАЛЬКОВСКИЙ Павел</v>
      </c>
      <c r="C62" s="91" t="str">
        <f>IFERROR(VLOOKUP(A62,'пр.взв'!$D$6:$Q$70,5,0),"")</f>
        <v>МС</v>
      </c>
      <c r="D62" s="92" t="str">
        <f>IFERROR(VLOOKUP(A62,'пр.взв'!$D$6:$Q$70,8,0),"")</f>
        <v>Ярославская</v>
      </c>
      <c r="E62" s="7"/>
      <c r="F62" s="7"/>
      <c r="G62" s="97"/>
      <c r="H62" s="129"/>
      <c r="I62" s="134"/>
      <c r="J62" s="116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134"/>
      <c r="X62" s="56"/>
      <c r="Y62" s="7"/>
      <c r="Z62" s="7"/>
      <c r="AA62" s="7"/>
      <c r="AB62" s="91" t="str">
        <f>IFERROR(VLOOKUP(AE62,'пр.взв'!$D$6:$Q$70,2,0),"")</f>
        <v>БОЕВ Виталий</v>
      </c>
      <c r="AC62" s="91" t="str">
        <f>IFERROR(VLOOKUP(AE62,'пр.взв'!$D$6:$Q$70,5,0),"")</f>
        <v>МС</v>
      </c>
      <c r="AD62" s="92" t="str">
        <f>IFERROR(VLOOKUP(AE62,'пр.взв'!$D$6:$Q$70,8,0),"")</f>
        <v>Пермский</v>
      </c>
      <c r="AE62" s="122">
        <v>16.0</v>
      </c>
      <c r="AF62" s="7"/>
      <c r="AG62" s="83">
        <v>55.0</v>
      </c>
      <c r="AH62" s="119" t="str">
        <f>IF(AA39=""," ",IF(AA39=AE38,AE40,AE38))</f>
        <v> </v>
      </c>
      <c r="AI62" s="83">
        <v>56.0</v>
      </c>
      <c r="AJ62" s="7"/>
      <c r="AK62" s="7">
        <v>60.0</v>
      </c>
      <c r="AL62" s="7"/>
      <c r="AM62" s="7"/>
      <c r="AN62" s="7"/>
    </row>
    <row r="63" ht="12.0" customHeight="1">
      <c r="A63" s="94"/>
      <c r="B63" s="95"/>
      <c r="C63" s="95"/>
      <c r="D63" s="95"/>
      <c r="E63" s="96">
        <v>15.0</v>
      </c>
      <c r="F63" s="97"/>
      <c r="G63" s="97"/>
      <c r="H63" s="13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56"/>
      <c r="Y63" s="7"/>
      <c r="Z63" s="7"/>
      <c r="AA63" s="99">
        <v>16.0</v>
      </c>
      <c r="AB63" s="95"/>
      <c r="AC63" s="95"/>
      <c r="AD63" s="95"/>
      <c r="AE63" s="100"/>
      <c r="AF63" s="7"/>
      <c r="AG63" s="83">
        <v>56.0</v>
      </c>
      <c r="AH63" s="119">
        <f>IF(AA43=""," ",IF(AA43=AE42,AE44,AE42))</f>
        <v>52</v>
      </c>
      <c r="AI63" s="83">
        <v>57.0</v>
      </c>
      <c r="AJ63" s="7"/>
      <c r="AK63" s="7">
        <v>61.0</v>
      </c>
      <c r="AL63" s="7"/>
      <c r="AM63" s="7"/>
      <c r="AN63" s="7"/>
    </row>
    <row r="64" ht="12.0" customHeight="1">
      <c r="A64" s="101">
        <v>47.0</v>
      </c>
      <c r="B64" s="102" t="str">
        <f>IFERROR(VLOOKUP(A64,'пр.взв'!$D$6:$Q$70,2,0),"")</f>
        <v/>
      </c>
      <c r="C64" s="102" t="str">
        <f>IFERROR(VLOOKUP(A64,'пр.взв'!$D$6:$Q$70,5,0),"")</f>
        <v/>
      </c>
      <c r="D64" s="103" t="str">
        <f>IFERROR(VLOOKUP(A64,'пр.взв'!$D$6:$Q$70,8,0),"")</f>
        <v/>
      </c>
      <c r="E64" s="104"/>
      <c r="F64" s="105"/>
      <c r="G64" s="97"/>
      <c r="H64" s="131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56"/>
      <c r="Y64" s="7"/>
      <c r="Z64" s="108"/>
      <c r="AA64" s="109"/>
      <c r="AB64" s="102" t="str">
        <f>IFERROR(VLOOKUP(AE64,'пр.взв'!$D$6:$Q$70,2,0),"")</f>
        <v/>
      </c>
      <c r="AC64" s="102" t="str">
        <f>IFERROR(VLOOKUP(AE64,'пр.взв'!$D$6:$Q$70,5,0),"")</f>
        <v/>
      </c>
      <c r="AD64" s="103" t="str">
        <f>IFERROR(VLOOKUP(AE64,'пр.взв'!$D$6:$Q$70,8,0),"")</f>
        <v/>
      </c>
      <c r="AE64" s="110">
        <v>48.0</v>
      </c>
      <c r="AF64" s="7"/>
      <c r="AG64" s="83">
        <v>57.0</v>
      </c>
      <c r="AH64" s="119">
        <f>IF(AA47=""," ",IF(AA47=AE46,AE48,AE46))</f>
        <v>44</v>
      </c>
      <c r="AI64" s="83">
        <v>58.0</v>
      </c>
      <c r="AJ64" s="7"/>
      <c r="AK64" s="7">
        <v>62.0</v>
      </c>
      <c r="AL64" s="7"/>
      <c r="AM64" s="7"/>
      <c r="AN64" s="7"/>
    </row>
    <row r="65" ht="12.0" customHeight="1">
      <c r="A65" s="112"/>
      <c r="B65" s="113"/>
      <c r="C65" s="113"/>
      <c r="D65" s="113"/>
      <c r="E65" s="97"/>
      <c r="F65" s="114"/>
      <c r="G65" s="132"/>
      <c r="H65" s="133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125"/>
      <c r="Y65" s="132"/>
      <c r="Z65" s="56"/>
      <c r="AA65" s="7"/>
      <c r="AB65" s="113"/>
      <c r="AC65" s="113"/>
      <c r="AD65" s="113"/>
      <c r="AE65" s="118"/>
      <c r="AF65" s="7"/>
      <c r="AG65" s="83">
        <v>58.0</v>
      </c>
      <c r="AH65" s="119">
        <f>IF(AA51=""," ",IF(AA51=AE50,AE52,AE50))</f>
        <v>60</v>
      </c>
      <c r="AI65" s="83">
        <v>59.0</v>
      </c>
      <c r="AJ65" s="7"/>
      <c r="AK65" s="111">
        <v>63.0</v>
      </c>
      <c r="AL65" s="7"/>
      <c r="AM65" s="7"/>
      <c r="AN65" s="7"/>
    </row>
    <row r="66" ht="12.0" customHeight="1">
      <c r="A66" s="90">
        <v>31.0</v>
      </c>
      <c r="B66" s="91" t="str">
        <f>IFERROR(VLOOKUP(A66,'пр.взв'!$D$6:$Q$70,2,0),"")</f>
        <v>ШИХВЕЛИЕВ Эмин</v>
      </c>
      <c r="C66" s="91" t="str">
        <f>IFERROR(VLOOKUP(A66,'пр.взв'!$D$6:$Q$70,5,0),"")</f>
        <v>МС</v>
      </c>
      <c r="D66" s="92" t="str">
        <f>IFERROR(VLOOKUP(A66,'пр.взв'!$D$6:$Q$70,8,0),"")</f>
        <v>Москва</v>
      </c>
      <c r="E66" s="7"/>
      <c r="F66" s="97"/>
      <c r="G66" s="134"/>
      <c r="H66" s="106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134"/>
      <c r="Z66" s="56"/>
      <c r="AA66" s="7"/>
      <c r="AB66" s="91" t="str">
        <f>IFERROR(VLOOKUP(AE66,'пр.взв'!$D$6:$Q$70,2,0),"")</f>
        <v>МИРЗОАШРАФОВ Сурем</v>
      </c>
      <c r="AC66" s="91" t="str">
        <f>IFERROR(VLOOKUP(AE66,'пр.взв'!$D$6:$Q$70,5,0),"")</f>
        <v>МС</v>
      </c>
      <c r="AD66" s="92" t="str">
        <f>IFERROR(VLOOKUP(AE66,'пр.взв'!$D$6:$Q$70,8,0),"")</f>
        <v>Ярославская</v>
      </c>
      <c r="AE66" s="122">
        <v>32.0</v>
      </c>
      <c r="AF66" s="7"/>
      <c r="AG66" s="83">
        <v>59.0</v>
      </c>
      <c r="AH66" s="119">
        <f>IF(AA55=""," ",IF(AA55=AE54,AE56,AE54))</f>
        <v>40</v>
      </c>
      <c r="AI66" s="83">
        <v>60.0</v>
      </c>
      <c r="AJ66" s="7"/>
      <c r="AK66" s="7">
        <v>64.0</v>
      </c>
      <c r="AL66" s="7"/>
      <c r="AM66" s="7"/>
      <c r="AN66" s="7"/>
    </row>
    <row r="67" ht="12.0" customHeight="1">
      <c r="A67" s="94"/>
      <c r="B67" s="95"/>
      <c r="C67" s="95"/>
      <c r="D67" s="95"/>
      <c r="E67" s="110">
        <v>31.0</v>
      </c>
      <c r="F67" s="123"/>
      <c r="G67" s="97"/>
      <c r="H67" s="25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125"/>
      <c r="AA67" s="101">
        <v>32.0</v>
      </c>
      <c r="AB67" s="95"/>
      <c r="AC67" s="95"/>
      <c r="AD67" s="95"/>
      <c r="AE67" s="100"/>
      <c r="AF67" s="7"/>
      <c r="AG67" s="83">
        <v>60.0</v>
      </c>
      <c r="AH67" s="119">
        <f>IF(AA59=""," ",IF(AA59=AE58,AE60,AE58))</f>
        <v>56</v>
      </c>
      <c r="AI67" s="83">
        <v>61.0</v>
      </c>
      <c r="AJ67" s="7"/>
      <c r="AK67" s="7">
        <v>64.0</v>
      </c>
      <c r="AL67" s="7"/>
      <c r="AM67" s="7"/>
      <c r="AN67" s="7"/>
    </row>
    <row r="68" ht="12.0" customHeight="1">
      <c r="A68" s="101">
        <v>63.0</v>
      </c>
      <c r="B68" s="102" t="str">
        <f>IFERROR(VLOOKUP(A68,'пр.взв'!$D$6:$Q$70,2,0),"")</f>
        <v/>
      </c>
      <c r="C68" s="102" t="str">
        <f>IFERROR(VLOOKUP(A68,'пр.взв'!$D$6:$Q$70,5,0),"")</f>
        <v/>
      </c>
      <c r="D68" s="103" t="str">
        <f>IFERROR(VLOOKUP(A68,'пр.взв'!$D$6:$Q$70,8,0),"")</f>
        <v/>
      </c>
      <c r="E68" s="126"/>
      <c r="F68" s="97"/>
      <c r="G68" s="97"/>
      <c r="H68" s="10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128"/>
      <c r="AB68" s="102" t="str">
        <f>IFERROR(VLOOKUP(AE68,'пр.взв'!$D$6:$Q$70,2,0),"")</f>
        <v/>
      </c>
      <c r="AC68" s="102" t="str">
        <f>IFERROR(VLOOKUP(AE68,'пр.взв'!$D$6:$Q$70,5,0),"")</f>
        <v/>
      </c>
      <c r="AD68" s="103" t="str">
        <f>IFERROR(VLOOKUP(AE68,'пр.взв'!$D$6:$Q$70,8,0),"")</f>
        <v/>
      </c>
      <c r="AE68" s="110">
        <v>64.0</v>
      </c>
      <c r="AF68" s="7"/>
      <c r="AG68" s="83">
        <v>61.0</v>
      </c>
      <c r="AH68" s="119">
        <f>IF(AA63=""," ",IF(AA63=AE62,AE64,AE62))</f>
        <v>48</v>
      </c>
      <c r="AI68" s="83">
        <v>62.0</v>
      </c>
      <c r="AJ68" s="7"/>
      <c r="AK68" s="7" t="s">
        <v>283</v>
      </c>
      <c r="AL68" s="7"/>
      <c r="AM68" s="7"/>
      <c r="AN68" s="7"/>
    </row>
    <row r="69" ht="12.0" customHeight="1">
      <c r="A69" s="112"/>
      <c r="B69" s="113"/>
      <c r="C69" s="113"/>
      <c r="D69" s="113"/>
      <c r="E69" s="163"/>
      <c r="F69" s="97"/>
      <c r="G69" s="98"/>
      <c r="H69" s="25"/>
      <c r="I69" s="129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113"/>
      <c r="AC69" s="113"/>
      <c r="AD69" s="113"/>
      <c r="AE69" s="118"/>
      <c r="AF69" s="7"/>
      <c r="AG69" s="83">
        <v>62.0</v>
      </c>
      <c r="AH69" s="119">
        <f>IF(AA67=""," ",IF(AA67=AE66,AE68,AE66))</f>
        <v>64</v>
      </c>
      <c r="AI69" s="7"/>
      <c r="AJ69" s="7"/>
      <c r="AK69" s="7"/>
      <c r="AL69" s="7"/>
      <c r="AM69" s="7"/>
      <c r="AN69" s="7"/>
    </row>
    <row r="70" ht="9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164"/>
      <c r="L70" s="7"/>
      <c r="M70" s="7"/>
      <c r="N70" s="7"/>
      <c r="O70" s="7"/>
      <c r="P70" s="7"/>
      <c r="Q70" s="7"/>
      <c r="R70" s="7"/>
      <c r="S70" s="7"/>
      <c r="T70" s="7"/>
      <c r="U70" s="7"/>
      <c r="AF70" s="7"/>
      <c r="AG70" s="83" t="s">
        <v>284</v>
      </c>
      <c r="AH70" s="119" t="str">
        <f>IF(M32=""," ",IF(M32=S36,M36,S36))</f>
        <v> </v>
      </c>
      <c r="AI70" s="7"/>
      <c r="AJ70" s="7"/>
      <c r="AK70" s="7"/>
      <c r="AL70" s="7"/>
      <c r="AM70" s="7"/>
      <c r="AN70" s="7"/>
    </row>
    <row r="71" ht="12.0" customHeight="1">
      <c r="A71" s="7"/>
      <c r="B71" s="7"/>
      <c r="C71" s="7"/>
      <c r="D71" s="7"/>
      <c r="E71" s="7"/>
      <c r="F71" s="7"/>
      <c r="G71" s="7"/>
      <c r="H71" s="84" t="s">
        <v>79</v>
      </c>
      <c r="I71" s="84"/>
      <c r="J71" s="84"/>
      <c r="K71" s="164"/>
      <c r="L71" s="164"/>
      <c r="M71" s="164"/>
      <c r="N71" s="164"/>
      <c r="O71" s="164"/>
      <c r="P71" s="7" t="s">
        <v>79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119" t="str">
        <f t="shared" ref="AH71:AH74" si="2">IF(AA69=""," ",IF(AA69=AE68,AE70,AE68))</f>
        <v> </v>
      </c>
      <c r="AI71" s="7"/>
      <c r="AJ71" s="7"/>
      <c r="AK71" s="7"/>
      <c r="AL71" s="7"/>
      <c r="AM71" s="7"/>
      <c r="AN71" s="7"/>
    </row>
    <row r="72" ht="12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119" t="str">
        <f t="shared" si="2"/>
        <v> </v>
      </c>
      <c r="AI72" s="7"/>
      <c r="AJ72" s="7"/>
      <c r="AK72" s="7"/>
      <c r="AL72" s="7"/>
      <c r="AM72" s="7"/>
      <c r="AN72" s="7"/>
    </row>
    <row r="73" ht="13.5" customHeight="1">
      <c r="A73" s="84" t="str">
        <f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7"/>
      <c r="C73" s="164"/>
      <c r="D73" s="165"/>
      <c r="E73" s="165"/>
      <c r="F73" s="165"/>
      <c r="G73" s="166" t="str">
        <f>IFERROR(__xludf.DUMMYFUNCTION("IMPORTRANGE('пр.взв'!N1,""Реквизиты!$C6"")"),"Болотсктй Р.М.")</f>
        <v>Болотсктй Р.М.</v>
      </c>
      <c r="J73" s="164" t="str">
        <f>IFERROR(__xludf.DUMMYFUNCTION("IMPORTRANGE('пр.взв'!N1,""Реквизиты!$C7"")"),"Москва")</f>
        <v>Москва</v>
      </c>
      <c r="L73" s="164"/>
      <c r="M73" s="164"/>
      <c r="N73" s="164"/>
      <c r="O73" s="164"/>
      <c r="P73" s="7"/>
      <c r="Q73" s="7"/>
      <c r="R73" s="7"/>
      <c r="S73" s="7"/>
      <c r="T73" s="167" t="str">
        <f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7"/>
      <c r="V73" s="164"/>
      <c r="W73" s="164"/>
      <c r="X73" s="164"/>
      <c r="Y73" s="165"/>
      <c r="Z73" s="117"/>
      <c r="AA73" s="117"/>
      <c r="AB73" s="168" t="s">
        <v>285</v>
      </c>
      <c r="AC73" s="169" t="s">
        <v>286</v>
      </c>
      <c r="AD73" s="170"/>
      <c r="AE73" s="170"/>
      <c r="AF73" s="7"/>
      <c r="AG73" s="7"/>
      <c r="AH73" s="119" t="str">
        <f t="shared" si="2"/>
        <v> </v>
      </c>
      <c r="AI73" s="7"/>
      <c r="AJ73" s="7"/>
      <c r="AK73" s="7"/>
      <c r="AL73" s="7"/>
      <c r="AM73" s="7"/>
      <c r="AN73" s="7"/>
    </row>
    <row r="74" ht="12.0" customHeight="1">
      <c r="A74" s="7"/>
      <c r="B74" s="7"/>
      <c r="C74" s="164"/>
      <c r="D74" s="164"/>
      <c r="E74" s="164"/>
      <c r="F74" s="164"/>
      <c r="G74" s="7"/>
      <c r="H74" s="7"/>
      <c r="I74" s="7"/>
      <c r="J74" s="7"/>
      <c r="K74" s="7"/>
      <c r="L74" s="7"/>
      <c r="M74" s="7"/>
      <c r="N74" s="7"/>
      <c r="O74" s="7"/>
      <c r="P74" s="7"/>
      <c r="Q74" s="164"/>
      <c r="R74" s="7"/>
      <c r="S74" s="7"/>
      <c r="T74" s="84"/>
      <c r="U74" s="7"/>
      <c r="V74" s="164"/>
      <c r="W74" s="164"/>
      <c r="X74" s="164"/>
      <c r="Y74" s="164"/>
      <c r="Z74" s="7"/>
      <c r="AA74" s="7"/>
      <c r="AB74" s="7"/>
      <c r="AC74" s="7"/>
      <c r="AD74" s="7"/>
      <c r="AE74" s="7"/>
      <c r="AF74" s="7"/>
      <c r="AG74" s="7"/>
      <c r="AH74" s="119" t="str">
        <f t="shared" si="2"/>
        <v> </v>
      </c>
      <c r="AI74" s="7"/>
      <c r="AJ74" s="7"/>
      <c r="AK74" s="7"/>
      <c r="AL74" s="7"/>
      <c r="AM74" s="7"/>
      <c r="AN74" s="7"/>
    </row>
    <row r="75" ht="12.0" customHeight="1">
      <c r="I75" s="7"/>
      <c r="Q75" s="164"/>
      <c r="R75" s="7"/>
      <c r="S75" s="7"/>
      <c r="AF75" s="7"/>
      <c r="AG75" s="7"/>
      <c r="AH75" s="7"/>
      <c r="AI75" s="7"/>
      <c r="AJ75" s="7"/>
      <c r="AK75" s="7"/>
      <c r="AL75" s="7"/>
      <c r="AM75" s="7"/>
      <c r="AN75" s="7"/>
    </row>
    <row r="76" ht="12.0" customHeight="1"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AF76" s="7"/>
      <c r="AG76" s="7"/>
      <c r="AH76" s="7"/>
      <c r="AI76" s="7"/>
      <c r="AJ76" s="7"/>
      <c r="AK76" s="7"/>
      <c r="AL76" s="7"/>
      <c r="AM76" s="7"/>
      <c r="AN76" s="7"/>
    </row>
    <row r="77" ht="12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AF77" s="7"/>
      <c r="AG77" s="7"/>
      <c r="AH77" s="7"/>
      <c r="AI77" s="7"/>
      <c r="AJ77" s="7"/>
      <c r="AK77" s="7"/>
      <c r="AL77" s="7"/>
      <c r="AM77" s="7"/>
      <c r="AN77" s="7"/>
    </row>
    <row r="78" ht="12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AF78" s="7"/>
      <c r="AG78" s="7"/>
      <c r="AH78" s="7"/>
      <c r="AI78" s="7"/>
      <c r="AJ78" s="7"/>
      <c r="AK78" s="7"/>
      <c r="AL78" s="7"/>
      <c r="AM78" s="7"/>
      <c r="AN78" s="7"/>
    </row>
    <row r="79" ht="12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AF79" s="7"/>
      <c r="AG79" s="7"/>
      <c r="AH79" s="7"/>
      <c r="AI79" s="7"/>
      <c r="AJ79" s="7"/>
      <c r="AK79" s="7"/>
      <c r="AL79" s="7"/>
      <c r="AM79" s="7"/>
      <c r="AN79" s="7"/>
    </row>
    <row r="80" ht="12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AF80" s="7"/>
      <c r="AG80" s="7"/>
      <c r="AH80" s="7"/>
      <c r="AI80" s="7"/>
      <c r="AJ80" s="7"/>
      <c r="AK80" s="7"/>
      <c r="AL80" s="7"/>
      <c r="AM80" s="7"/>
      <c r="AN80" s="7"/>
    </row>
    <row r="81" ht="12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AF81" s="7"/>
      <c r="AG81" s="7"/>
      <c r="AH81" s="7"/>
      <c r="AI81" s="7"/>
      <c r="AJ81" s="7"/>
      <c r="AK81" s="7"/>
      <c r="AL81" s="7"/>
      <c r="AM81" s="7"/>
      <c r="AN81" s="7"/>
    </row>
    <row r="82" ht="12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AF82" s="7"/>
      <c r="AG82" s="7"/>
      <c r="AH82" s="7"/>
      <c r="AI82" s="7"/>
      <c r="AJ82" s="7"/>
      <c r="AK82" s="7"/>
      <c r="AL82" s="7"/>
      <c r="AM82" s="7"/>
      <c r="AN82" s="7"/>
    </row>
    <row r="83" ht="12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AF83" s="7"/>
      <c r="AG83" s="7"/>
      <c r="AH83" s="7"/>
      <c r="AI83" s="7"/>
      <c r="AJ83" s="7"/>
      <c r="AK83" s="7"/>
      <c r="AL83" s="7"/>
      <c r="AM83" s="7"/>
      <c r="AN83" s="7"/>
    </row>
    <row r="84" ht="12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AF84" s="7"/>
      <c r="AG84" s="7"/>
      <c r="AH84" s="7"/>
      <c r="AI84" s="7"/>
      <c r="AJ84" s="7"/>
      <c r="AK84" s="7"/>
      <c r="AL84" s="7"/>
      <c r="AM84" s="7"/>
      <c r="AN84" s="7"/>
    </row>
    <row r="85" ht="12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AF85" s="7"/>
      <c r="AG85" s="7"/>
      <c r="AH85" s="7"/>
      <c r="AI85" s="7"/>
      <c r="AJ85" s="7"/>
      <c r="AK85" s="7"/>
      <c r="AL85" s="7"/>
      <c r="AM85" s="7"/>
      <c r="AN85" s="7"/>
    </row>
    <row r="86" ht="12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AF86" s="7"/>
      <c r="AG86" s="7"/>
      <c r="AH86" s="7"/>
      <c r="AI86" s="7"/>
      <c r="AJ86" s="7"/>
      <c r="AK86" s="7"/>
      <c r="AL86" s="7"/>
      <c r="AM86" s="7"/>
      <c r="AN86" s="7"/>
    </row>
    <row r="87" ht="12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AF87" s="7"/>
      <c r="AG87" s="7"/>
      <c r="AH87" s="7"/>
      <c r="AI87" s="7"/>
      <c r="AJ87" s="7"/>
      <c r="AK87" s="7"/>
      <c r="AL87" s="7"/>
      <c r="AM87" s="7"/>
      <c r="AN87" s="7"/>
    </row>
    <row r="88" ht="12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AF88" s="7"/>
      <c r="AG88" s="7"/>
      <c r="AH88" s="7"/>
      <c r="AI88" s="7"/>
      <c r="AJ88" s="7"/>
      <c r="AK88" s="7"/>
      <c r="AL88" s="7"/>
      <c r="AM88" s="7"/>
      <c r="AN88" s="7"/>
    </row>
    <row r="89" ht="12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AF89" s="7"/>
      <c r="AG89" s="7"/>
      <c r="AH89" s="7"/>
      <c r="AI89" s="7"/>
      <c r="AJ89" s="7"/>
      <c r="AK89" s="7"/>
      <c r="AL89" s="7"/>
      <c r="AM89" s="7"/>
      <c r="AN89" s="7"/>
    </row>
    <row r="90" ht="12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AF90" s="7"/>
      <c r="AG90" s="7"/>
      <c r="AH90" s="7"/>
      <c r="AI90" s="7"/>
      <c r="AJ90" s="7"/>
      <c r="AK90" s="7"/>
      <c r="AL90" s="7"/>
      <c r="AM90" s="7"/>
      <c r="AN90" s="7"/>
    </row>
    <row r="91" ht="12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AF91" s="7"/>
      <c r="AG91" s="7"/>
      <c r="AH91" s="7"/>
      <c r="AI91" s="7"/>
      <c r="AJ91" s="7"/>
      <c r="AK91" s="7"/>
      <c r="AL91" s="7"/>
      <c r="AM91" s="7"/>
      <c r="AN91" s="7"/>
    </row>
    <row r="92" ht="12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AF92" s="7"/>
      <c r="AG92" s="7"/>
      <c r="AH92" s="7"/>
      <c r="AI92" s="7"/>
      <c r="AJ92" s="7"/>
      <c r="AK92" s="7"/>
      <c r="AL92" s="7"/>
      <c r="AM92" s="7"/>
      <c r="AN92" s="7"/>
    </row>
    <row r="93" ht="12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AF93" s="7"/>
      <c r="AG93" s="7"/>
      <c r="AH93" s="7"/>
      <c r="AI93" s="7"/>
      <c r="AJ93" s="7"/>
      <c r="AK93" s="7"/>
      <c r="AL93" s="7"/>
      <c r="AM93" s="7"/>
      <c r="AN93" s="7"/>
    </row>
    <row r="94" ht="12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AF94" s="7"/>
      <c r="AG94" s="7"/>
      <c r="AH94" s="7"/>
      <c r="AI94" s="7"/>
      <c r="AJ94" s="7"/>
      <c r="AK94" s="7"/>
      <c r="AL94" s="7"/>
      <c r="AM94" s="7"/>
      <c r="AN94" s="7"/>
    </row>
    <row r="95" ht="12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AF95" s="7"/>
      <c r="AG95" s="7"/>
      <c r="AH95" s="7"/>
      <c r="AI95" s="7"/>
      <c r="AJ95" s="7"/>
      <c r="AK95" s="7"/>
      <c r="AL95" s="7"/>
      <c r="AM95" s="7"/>
      <c r="AN95" s="7"/>
    </row>
    <row r="96" ht="12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AF96" s="7"/>
      <c r="AG96" s="7"/>
      <c r="AH96" s="7"/>
      <c r="AI96" s="7"/>
      <c r="AJ96" s="7"/>
      <c r="AK96" s="7"/>
      <c r="AL96" s="7"/>
      <c r="AM96" s="7"/>
      <c r="AN96" s="7"/>
    </row>
    <row r="97" ht="12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AF97" s="7"/>
      <c r="AG97" s="7"/>
      <c r="AH97" s="7"/>
      <c r="AI97" s="7"/>
      <c r="AJ97" s="7"/>
      <c r="AK97" s="7"/>
      <c r="AL97" s="7"/>
      <c r="AM97" s="7"/>
      <c r="AN97" s="7"/>
    </row>
    <row r="98" ht="12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AF98" s="7"/>
      <c r="AG98" s="7"/>
      <c r="AH98" s="7"/>
      <c r="AI98" s="7"/>
      <c r="AJ98" s="7"/>
      <c r="AK98" s="7"/>
      <c r="AL98" s="7"/>
      <c r="AM98" s="7"/>
      <c r="AN98" s="7"/>
    </row>
    <row r="99" ht="12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AF99" s="7"/>
      <c r="AG99" s="7"/>
      <c r="AH99" s="7"/>
      <c r="AI99" s="7"/>
      <c r="AJ99" s="7"/>
      <c r="AK99" s="7"/>
      <c r="AL99" s="7"/>
      <c r="AM99" s="7"/>
      <c r="AN99" s="7"/>
    </row>
    <row r="100" ht="12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AF100" s="7"/>
      <c r="AG100" s="7"/>
      <c r="AH100" s="7"/>
      <c r="AI100" s="7"/>
      <c r="AJ100" s="7"/>
      <c r="AK100" s="7"/>
      <c r="AL100" s="7"/>
      <c r="AM100" s="7"/>
      <c r="AN100" s="7"/>
    </row>
    <row r="101" ht="12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AF101" s="7"/>
      <c r="AG101" s="7"/>
      <c r="AH101" s="7"/>
      <c r="AI101" s="7"/>
      <c r="AJ101" s="7"/>
      <c r="AK101" s="7"/>
      <c r="AL101" s="7"/>
      <c r="AM101" s="7"/>
      <c r="AN101" s="7"/>
    </row>
    <row r="102" ht="12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AF102" s="7"/>
      <c r="AG102" s="7"/>
      <c r="AH102" s="7"/>
      <c r="AI102" s="7"/>
      <c r="AJ102" s="7"/>
      <c r="AK102" s="7"/>
      <c r="AL102" s="7"/>
      <c r="AM102" s="7"/>
      <c r="AN102" s="7"/>
    </row>
    <row r="103" ht="12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AF103" s="7"/>
      <c r="AG103" s="7"/>
      <c r="AH103" s="7"/>
      <c r="AI103" s="7"/>
      <c r="AJ103" s="7"/>
      <c r="AK103" s="7"/>
      <c r="AL103" s="7"/>
      <c r="AM103" s="7"/>
      <c r="AN103" s="7"/>
    </row>
    <row r="104" ht="12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AF104" s="7"/>
      <c r="AG104" s="7"/>
      <c r="AH104" s="7"/>
      <c r="AI104" s="7"/>
      <c r="AJ104" s="7"/>
      <c r="AK104" s="7"/>
      <c r="AL104" s="7"/>
      <c r="AM104" s="7"/>
      <c r="AN104" s="7"/>
    </row>
    <row r="105" ht="12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AF105" s="7"/>
      <c r="AG105" s="7"/>
      <c r="AH105" s="7"/>
      <c r="AI105" s="7"/>
      <c r="AJ105" s="7"/>
      <c r="AK105" s="7"/>
      <c r="AL105" s="7"/>
      <c r="AM105" s="7"/>
      <c r="AN105" s="7"/>
    </row>
    <row r="106" ht="12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AF106" s="7"/>
      <c r="AG106" s="7"/>
      <c r="AH106" s="7"/>
      <c r="AI106" s="7"/>
      <c r="AJ106" s="7"/>
      <c r="AK106" s="7"/>
      <c r="AL106" s="7"/>
      <c r="AM106" s="7"/>
      <c r="AN106" s="7"/>
    </row>
    <row r="107" ht="12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AF107" s="7"/>
      <c r="AG107" s="7"/>
      <c r="AH107" s="7"/>
      <c r="AI107" s="7"/>
      <c r="AJ107" s="7"/>
      <c r="AK107" s="7"/>
      <c r="AL107" s="7"/>
      <c r="AM107" s="7"/>
      <c r="AN107" s="7"/>
    </row>
    <row r="108" ht="12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AF108" s="7"/>
      <c r="AG108" s="7"/>
      <c r="AH108" s="7"/>
      <c r="AI108" s="7"/>
      <c r="AJ108" s="7"/>
      <c r="AK108" s="7"/>
      <c r="AL108" s="7"/>
      <c r="AM108" s="7"/>
      <c r="AN108" s="7"/>
    </row>
    <row r="109" ht="12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AF109" s="7"/>
      <c r="AG109" s="7"/>
      <c r="AH109" s="7"/>
      <c r="AI109" s="7"/>
      <c r="AJ109" s="7"/>
      <c r="AK109" s="7"/>
      <c r="AL109" s="7"/>
      <c r="AM109" s="7"/>
      <c r="AN109" s="7"/>
    </row>
    <row r="110" ht="12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AF110" s="7"/>
      <c r="AG110" s="7"/>
      <c r="AH110" s="7"/>
      <c r="AI110" s="7"/>
      <c r="AJ110" s="7"/>
      <c r="AK110" s="7"/>
      <c r="AL110" s="7"/>
      <c r="AM110" s="7"/>
      <c r="AN110" s="7"/>
    </row>
    <row r="111" ht="12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AF111" s="7"/>
      <c r="AG111" s="7"/>
      <c r="AH111" s="7"/>
      <c r="AI111" s="7"/>
      <c r="AJ111" s="7"/>
      <c r="AK111" s="7"/>
      <c r="AL111" s="7"/>
      <c r="AM111" s="7"/>
      <c r="AN111" s="7"/>
    </row>
    <row r="112" ht="12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AF112" s="7"/>
      <c r="AG112" s="7"/>
      <c r="AH112" s="7"/>
      <c r="AI112" s="7"/>
      <c r="AJ112" s="7"/>
      <c r="AK112" s="7"/>
      <c r="AL112" s="7"/>
      <c r="AM112" s="7"/>
      <c r="AN112" s="7"/>
    </row>
    <row r="113" ht="12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AF113" s="7"/>
      <c r="AG113" s="7"/>
      <c r="AH113" s="7"/>
      <c r="AI113" s="7"/>
      <c r="AJ113" s="7"/>
      <c r="AK113" s="7"/>
      <c r="AL113" s="7"/>
      <c r="AM113" s="7"/>
      <c r="AN113" s="7"/>
    </row>
    <row r="114" ht="12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AF114" s="7"/>
      <c r="AG114" s="7"/>
      <c r="AH114" s="7"/>
      <c r="AI114" s="7"/>
      <c r="AJ114" s="7"/>
      <c r="AK114" s="7"/>
      <c r="AL114" s="7"/>
      <c r="AM114" s="7"/>
      <c r="AN114" s="7"/>
    </row>
    <row r="115" ht="12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AF115" s="7"/>
      <c r="AG115" s="7"/>
      <c r="AH115" s="7"/>
      <c r="AI115" s="7"/>
      <c r="AJ115" s="7"/>
      <c r="AK115" s="7"/>
      <c r="AL115" s="7"/>
      <c r="AM115" s="7"/>
      <c r="AN115" s="7"/>
    </row>
    <row r="116" ht="12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AF116" s="7"/>
      <c r="AG116" s="7"/>
      <c r="AH116" s="7"/>
      <c r="AI116" s="7"/>
      <c r="AJ116" s="7"/>
      <c r="AK116" s="7"/>
      <c r="AL116" s="7"/>
      <c r="AM116" s="7"/>
      <c r="AN116" s="7"/>
    </row>
    <row r="117" ht="12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AF117" s="7"/>
      <c r="AG117" s="7"/>
      <c r="AH117" s="7"/>
      <c r="AI117" s="7"/>
      <c r="AJ117" s="7"/>
      <c r="AK117" s="7"/>
      <c r="AL117" s="7"/>
      <c r="AM117" s="7"/>
      <c r="AN117" s="7"/>
    </row>
    <row r="118" ht="12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AF118" s="7"/>
      <c r="AG118" s="7"/>
      <c r="AH118" s="7"/>
      <c r="AI118" s="7"/>
      <c r="AJ118" s="7"/>
      <c r="AK118" s="7"/>
      <c r="AL118" s="7"/>
      <c r="AM118" s="7"/>
      <c r="AN118" s="7"/>
    </row>
    <row r="119" ht="12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ht="12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ht="12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ht="12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ht="12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ht="12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ht="12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ht="12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ht="12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ht="12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ht="12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ht="12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ht="12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ht="12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ht="12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ht="12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ht="12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ht="12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ht="12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ht="12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ht="12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ht="12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ht="12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ht="12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ht="12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ht="12.0" customHeight="1">
      <c r="AF144" s="7"/>
      <c r="AG144" s="7"/>
      <c r="AH144" s="7"/>
      <c r="AI144" s="7"/>
      <c r="AJ144" s="7"/>
      <c r="AK144" s="7"/>
      <c r="AL144" s="7"/>
      <c r="AM144" s="7"/>
      <c r="AN144" s="7"/>
    </row>
    <row r="145" ht="12.0" customHeight="1">
      <c r="AF145" s="7"/>
      <c r="AG145" s="7"/>
      <c r="AH145" s="7"/>
      <c r="AI145" s="7"/>
      <c r="AJ145" s="7"/>
      <c r="AK145" s="7"/>
      <c r="AL145" s="7"/>
      <c r="AM145" s="7"/>
      <c r="AN145" s="7"/>
    </row>
    <row r="146" ht="12.0" customHeight="1">
      <c r="AF146" s="7"/>
      <c r="AG146" s="7"/>
      <c r="AH146" s="7"/>
      <c r="AI146" s="7"/>
      <c r="AJ146" s="7"/>
      <c r="AK146" s="7"/>
      <c r="AL146" s="7"/>
      <c r="AM146" s="7"/>
      <c r="AN146" s="7"/>
    </row>
    <row r="147" ht="12.0" customHeight="1">
      <c r="AF147" s="7"/>
      <c r="AG147" s="7"/>
      <c r="AH147" s="7"/>
      <c r="AI147" s="7"/>
      <c r="AJ147" s="7"/>
      <c r="AK147" s="7"/>
      <c r="AL147" s="7"/>
      <c r="AM147" s="7"/>
      <c r="AN147" s="7"/>
    </row>
    <row r="148" ht="12.0" customHeight="1">
      <c r="AF148" s="7"/>
      <c r="AG148" s="7"/>
      <c r="AH148" s="7"/>
      <c r="AI148" s="7"/>
      <c r="AJ148" s="7"/>
      <c r="AK148" s="7"/>
      <c r="AL148" s="7"/>
      <c r="AM148" s="7"/>
      <c r="AN148" s="7"/>
    </row>
    <row r="149" ht="12.0" customHeight="1">
      <c r="AF149" s="7"/>
      <c r="AG149" s="7"/>
      <c r="AH149" s="7"/>
      <c r="AI149" s="7"/>
      <c r="AJ149" s="7"/>
      <c r="AK149" s="7"/>
      <c r="AL149" s="7"/>
      <c r="AM149" s="7"/>
      <c r="AN149" s="7"/>
    </row>
    <row r="150" ht="12.0" customHeight="1">
      <c r="AF150" s="7"/>
      <c r="AG150" s="7"/>
      <c r="AH150" s="7"/>
      <c r="AI150" s="7"/>
      <c r="AJ150" s="7"/>
      <c r="AK150" s="7"/>
      <c r="AL150" s="7"/>
      <c r="AM150" s="7"/>
      <c r="AN150" s="7"/>
    </row>
    <row r="151" ht="12.0" customHeight="1">
      <c r="AF151" s="7"/>
      <c r="AG151" s="7"/>
      <c r="AH151" s="7"/>
      <c r="AI151" s="7"/>
      <c r="AJ151" s="7"/>
      <c r="AK151" s="7"/>
      <c r="AL151" s="7"/>
      <c r="AM151" s="7"/>
      <c r="AN151" s="7"/>
    </row>
    <row r="152" ht="12.0" customHeight="1">
      <c r="AF152" s="7"/>
      <c r="AG152" s="7"/>
      <c r="AH152" s="7"/>
      <c r="AI152" s="7"/>
      <c r="AJ152" s="7"/>
      <c r="AK152" s="7"/>
      <c r="AL152" s="7"/>
      <c r="AM152" s="7"/>
      <c r="AN152" s="7"/>
    </row>
    <row r="153" ht="12.0" customHeight="1">
      <c r="AF153" s="7"/>
      <c r="AG153" s="7"/>
      <c r="AH153" s="7"/>
      <c r="AI153" s="7"/>
      <c r="AJ153" s="7"/>
      <c r="AK153" s="7"/>
      <c r="AL153" s="7"/>
      <c r="AM153" s="7"/>
      <c r="AN153" s="7"/>
    </row>
    <row r="154" ht="12.0" customHeight="1">
      <c r="AF154" s="7"/>
      <c r="AG154" s="7"/>
      <c r="AH154" s="7"/>
      <c r="AI154" s="7"/>
      <c r="AJ154" s="7"/>
      <c r="AK154" s="7"/>
      <c r="AL154" s="7"/>
      <c r="AM154" s="7"/>
      <c r="AN154" s="7"/>
    </row>
    <row r="155" ht="12.0" customHeight="1">
      <c r="AF155" s="7"/>
      <c r="AG155" s="7"/>
      <c r="AH155" s="7"/>
      <c r="AI155" s="7"/>
      <c r="AJ155" s="7"/>
      <c r="AK155" s="7"/>
      <c r="AL155" s="7"/>
      <c r="AM155" s="7"/>
      <c r="AN155" s="7"/>
    </row>
    <row r="156" ht="12.0" customHeight="1">
      <c r="AF156" s="7"/>
      <c r="AG156" s="7"/>
      <c r="AH156" s="7"/>
      <c r="AI156" s="7"/>
      <c r="AJ156" s="7"/>
      <c r="AK156" s="7"/>
      <c r="AL156" s="7"/>
      <c r="AM156" s="7"/>
      <c r="AN156" s="7"/>
    </row>
    <row r="157" ht="12.0" customHeight="1">
      <c r="AF157" s="7"/>
      <c r="AG157" s="7"/>
      <c r="AH157" s="7"/>
      <c r="AI157" s="7"/>
      <c r="AJ157" s="7"/>
      <c r="AK157" s="7"/>
      <c r="AL157" s="7"/>
      <c r="AM157" s="7"/>
      <c r="AN157" s="7"/>
    </row>
    <row r="158" ht="12.0" customHeight="1">
      <c r="AF158" s="7"/>
      <c r="AG158" s="7"/>
      <c r="AH158" s="7"/>
      <c r="AI158" s="7"/>
      <c r="AJ158" s="7"/>
      <c r="AK158" s="7"/>
      <c r="AL158" s="7"/>
      <c r="AM158" s="7"/>
      <c r="AN158" s="7"/>
    </row>
    <row r="159" ht="12.0" customHeight="1">
      <c r="AF159" s="7"/>
      <c r="AG159" s="7"/>
      <c r="AH159" s="7"/>
      <c r="AI159" s="7"/>
      <c r="AJ159" s="7"/>
      <c r="AK159" s="7"/>
      <c r="AL159" s="7"/>
      <c r="AM159" s="7"/>
      <c r="AN159" s="7"/>
    </row>
    <row r="160" ht="12.0" customHeight="1">
      <c r="AF160" s="7"/>
      <c r="AG160" s="7"/>
      <c r="AH160" s="7"/>
      <c r="AI160" s="7"/>
      <c r="AJ160" s="7"/>
      <c r="AK160" s="7"/>
      <c r="AL160" s="7"/>
      <c r="AM160" s="7"/>
      <c r="AN160" s="7"/>
    </row>
    <row r="161" ht="12.0" customHeight="1">
      <c r="AF161" s="7"/>
      <c r="AG161" s="7"/>
      <c r="AH161" s="7"/>
      <c r="AI161" s="7"/>
      <c r="AJ161" s="7"/>
      <c r="AK161" s="7"/>
      <c r="AL161" s="7"/>
      <c r="AM161" s="7"/>
      <c r="AN161" s="7"/>
    </row>
    <row r="162" ht="12.0" customHeight="1">
      <c r="AF162" s="7"/>
      <c r="AG162" s="7"/>
      <c r="AH162" s="7"/>
      <c r="AI162" s="7"/>
      <c r="AJ162" s="7"/>
      <c r="AK162" s="7"/>
      <c r="AL162" s="7"/>
      <c r="AM162" s="7"/>
      <c r="AN162" s="7"/>
    </row>
    <row r="163" ht="12.0" customHeight="1">
      <c r="AF163" s="7"/>
      <c r="AG163" s="7"/>
      <c r="AH163" s="7"/>
      <c r="AI163" s="7"/>
      <c r="AJ163" s="7"/>
      <c r="AK163" s="7"/>
      <c r="AL163" s="7"/>
      <c r="AM163" s="7"/>
      <c r="AN163" s="7"/>
    </row>
    <row r="164" ht="12.0" customHeight="1">
      <c r="AF164" s="7"/>
      <c r="AG164" s="7"/>
      <c r="AH164" s="7"/>
      <c r="AI164" s="7"/>
      <c r="AJ164" s="7"/>
      <c r="AK164" s="7"/>
      <c r="AL164" s="7"/>
      <c r="AM164" s="7"/>
      <c r="AN164" s="7"/>
    </row>
    <row r="165" ht="12.0" customHeight="1">
      <c r="AF165" s="7"/>
      <c r="AG165" s="7"/>
      <c r="AH165" s="7"/>
      <c r="AI165" s="7"/>
      <c r="AJ165" s="7"/>
      <c r="AK165" s="7"/>
      <c r="AL165" s="7"/>
      <c r="AM165" s="7"/>
      <c r="AN165" s="7"/>
    </row>
    <row r="166" ht="12.0" customHeight="1">
      <c r="AF166" s="7"/>
      <c r="AG166" s="7"/>
      <c r="AH166" s="7"/>
      <c r="AI166" s="7"/>
      <c r="AJ166" s="7"/>
      <c r="AK166" s="7"/>
      <c r="AL166" s="7"/>
      <c r="AM166" s="7"/>
      <c r="AN166" s="7"/>
    </row>
    <row r="167" ht="12.0" customHeight="1">
      <c r="AF167" s="7"/>
      <c r="AG167" s="7"/>
      <c r="AH167" s="7"/>
      <c r="AI167" s="7"/>
      <c r="AJ167" s="7"/>
      <c r="AK167" s="7"/>
      <c r="AL167" s="7"/>
      <c r="AM167" s="7"/>
      <c r="AN167" s="7"/>
    </row>
    <row r="168" ht="12.0" customHeight="1">
      <c r="AF168" s="7"/>
      <c r="AG168" s="7"/>
      <c r="AH168" s="7"/>
      <c r="AI168" s="7"/>
      <c r="AJ168" s="7"/>
      <c r="AK168" s="7"/>
      <c r="AL168" s="7"/>
      <c r="AM168" s="7"/>
      <c r="AN168" s="7"/>
    </row>
    <row r="169" ht="12.0" customHeight="1">
      <c r="AF169" s="7"/>
      <c r="AG169" s="7"/>
      <c r="AH169" s="7"/>
      <c r="AI169" s="7"/>
      <c r="AJ169" s="7"/>
      <c r="AK169" s="7"/>
      <c r="AL169" s="7"/>
      <c r="AM169" s="7"/>
      <c r="AN169" s="7"/>
    </row>
    <row r="170" ht="12.0" customHeight="1">
      <c r="AF170" s="7"/>
      <c r="AG170" s="7"/>
      <c r="AH170" s="7"/>
      <c r="AI170" s="7"/>
      <c r="AJ170" s="7"/>
      <c r="AK170" s="7"/>
      <c r="AL170" s="7"/>
      <c r="AM170" s="7"/>
      <c r="AN170" s="7"/>
    </row>
    <row r="171" ht="12.0" customHeight="1">
      <c r="AF171" s="7"/>
      <c r="AG171" s="7"/>
      <c r="AH171" s="7"/>
      <c r="AI171" s="7"/>
      <c r="AJ171" s="7"/>
      <c r="AK171" s="7"/>
      <c r="AL171" s="7"/>
      <c r="AM171" s="7"/>
      <c r="AN171" s="7"/>
    </row>
    <row r="172" ht="12.0" customHeight="1">
      <c r="AF172" s="7"/>
      <c r="AG172" s="7"/>
      <c r="AH172" s="7"/>
      <c r="AI172" s="7"/>
      <c r="AJ172" s="7"/>
      <c r="AK172" s="7"/>
      <c r="AL172" s="7"/>
      <c r="AM172" s="7"/>
      <c r="AN172" s="7"/>
    </row>
    <row r="173" ht="12.0" customHeight="1">
      <c r="AF173" s="7"/>
      <c r="AG173" s="7"/>
      <c r="AH173" s="7"/>
      <c r="AI173" s="7"/>
      <c r="AJ173" s="7"/>
      <c r="AK173" s="7"/>
      <c r="AL173" s="7"/>
      <c r="AM173" s="7"/>
      <c r="AN173" s="7"/>
    </row>
    <row r="174" ht="12.0" customHeight="1">
      <c r="AF174" s="7"/>
      <c r="AG174" s="7"/>
      <c r="AH174" s="7"/>
      <c r="AI174" s="7"/>
      <c r="AJ174" s="7"/>
      <c r="AK174" s="7"/>
      <c r="AL174" s="7"/>
      <c r="AM174" s="7"/>
      <c r="AN174" s="7"/>
    </row>
    <row r="175" ht="12.0" customHeight="1">
      <c r="AF175" s="7"/>
      <c r="AG175" s="7"/>
      <c r="AH175" s="7"/>
      <c r="AI175" s="7"/>
      <c r="AJ175" s="7"/>
      <c r="AK175" s="7"/>
      <c r="AL175" s="7"/>
      <c r="AM175" s="7"/>
      <c r="AN175" s="7"/>
    </row>
    <row r="176" ht="12.0" customHeight="1">
      <c r="AF176" s="7"/>
      <c r="AG176" s="7"/>
      <c r="AH176" s="7"/>
      <c r="AI176" s="7"/>
      <c r="AJ176" s="7"/>
      <c r="AK176" s="7"/>
      <c r="AL176" s="7"/>
      <c r="AM176" s="7"/>
      <c r="AN176" s="7"/>
    </row>
    <row r="177" ht="12.0" customHeight="1">
      <c r="AF177" s="7"/>
      <c r="AG177" s="7"/>
      <c r="AH177" s="7"/>
      <c r="AI177" s="7"/>
      <c r="AJ177" s="7"/>
      <c r="AK177" s="7"/>
      <c r="AL177" s="7"/>
      <c r="AM177" s="7"/>
      <c r="AN177" s="7"/>
    </row>
    <row r="178" ht="12.0" customHeight="1">
      <c r="AF178" s="7"/>
      <c r="AG178" s="7"/>
      <c r="AH178" s="7"/>
      <c r="AI178" s="7"/>
      <c r="AJ178" s="7"/>
      <c r="AK178" s="7"/>
      <c r="AL178" s="7"/>
      <c r="AM178" s="7"/>
      <c r="AN178" s="7"/>
    </row>
    <row r="179" ht="12.0" customHeight="1">
      <c r="AF179" s="7"/>
      <c r="AG179" s="7"/>
      <c r="AH179" s="7"/>
      <c r="AI179" s="7"/>
      <c r="AJ179" s="7"/>
      <c r="AK179" s="7"/>
      <c r="AL179" s="7"/>
      <c r="AM179" s="7"/>
      <c r="AN179" s="7"/>
    </row>
    <row r="180" ht="12.0" customHeight="1">
      <c r="AF180" s="7"/>
      <c r="AG180" s="7"/>
      <c r="AH180" s="7"/>
      <c r="AI180" s="7"/>
      <c r="AJ180" s="7"/>
      <c r="AK180" s="7"/>
      <c r="AL180" s="7"/>
      <c r="AM180" s="7"/>
      <c r="AN180" s="7"/>
    </row>
    <row r="181" ht="12.0" customHeight="1">
      <c r="AF181" s="7"/>
      <c r="AG181" s="7"/>
      <c r="AH181" s="7"/>
      <c r="AI181" s="7"/>
      <c r="AJ181" s="7"/>
      <c r="AK181" s="7"/>
      <c r="AL181" s="7"/>
      <c r="AM181" s="7"/>
      <c r="AN181" s="7"/>
    </row>
    <row r="182" ht="12.0" customHeight="1">
      <c r="AF182" s="7"/>
      <c r="AG182" s="7"/>
      <c r="AH182" s="7"/>
      <c r="AI182" s="7"/>
      <c r="AJ182" s="7"/>
      <c r="AK182" s="7"/>
      <c r="AL182" s="7"/>
      <c r="AM182" s="7"/>
      <c r="AN182" s="7"/>
    </row>
    <row r="183" ht="12.0" customHeight="1">
      <c r="AF183" s="7"/>
      <c r="AG183" s="7"/>
      <c r="AH183" s="7"/>
      <c r="AI183" s="7"/>
      <c r="AJ183" s="7"/>
      <c r="AK183" s="7"/>
      <c r="AL183" s="7"/>
      <c r="AM183" s="7"/>
      <c r="AN183" s="7"/>
    </row>
    <row r="184" ht="12.0" customHeight="1">
      <c r="AF184" s="7"/>
      <c r="AG184" s="7"/>
      <c r="AH184" s="7"/>
      <c r="AI184" s="7"/>
      <c r="AJ184" s="7"/>
      <c r="AK184" s="7"/>
      <c r="AL184" s="7"/>
      <c r="AM184" s="7"/>
      <c r="AN184" s="7"/>
    </row>
    <row r="185" ht="12.0" customHeight="1">
      <c r="AF185" s="7"/>
      <c r="AG185" s="7"/>
      <c r="AH185" s="7"/>
      <c r="AI185" s="7"/>
      <c r="AJ185" s="7"/>
      <c r="AK185" s="7"/>
      <c r="AL185" s="7"/>
      <c r="AM185" s="7"/>
      <c r="AN185" s="7"/>
    </row>
    <row r="186" ht="12.0" customHeight="1">
      <c r="AF186" s="7"/>
      <c r="AG186" s="7"/>
      <c r="AH186" s="7"/>
      <c r="AI186" s="7"/>
      <c r="AJ186" s="7"/>
      <c r="AK186" s="7"/>
      <c r="AL186" s="7"/>
      <c r="AM186" s="7"/>
      <c r="AN186" s="7"/>
    </row>
    <row r="187" ht="12.0" customHeight="1">
      <c r="AF187" s="7"/>
      <c r="AG187" s="7"/>
      <c r="AH187" s="7"/>
      <c r="AI187" s="7"/>
      <c r="AJ187" s="7"/>
      <c r="AK187" s="7"/>
      <c r="AL187" s="7"/>
      <c r="AM187" s="7"/>
      <c r="AN187" s="7"/>
    </row>
    <row r="188" ht="12.0" customHeight="1">
      <c r="AF188" s="7"/>
      <c r="AG188" s="7"/>
      <c r="AH188" s="7"/>
      <c r="AI188" s="7"/>
      <c r="AJ188" s="7"/>
      <c r="AK188" s="7"/>
      <c r="AL188" s="7"/>
      <c r="AM188" s="7"/>
      <c r="AN188" s="7"/>
    </row>
    <row r="189" ht="12.0" customHeight="1">
      <c r="AF189" s="7"/>
      <c r="AG189" s="7"/>
      <c r="AH189" s="7"/>
      <c r="AI189" s="7"/>
      <c r="AJ189" s="7"/>
      <c r="AK189" s="7"/>
      <c r="AL189" s="7"/>
      <c r="AM189" s="7"/>
      <c r="AN189" s="7"/>
    </row>
    <row r="190" ht="12.0" customHeight="1">
      <c r="AF190" s="7"/>
      <c r="AG190" s="7"/>
      <c r="AH190" s="7"/>
      <c r="AI190" s="7"/>
      <c r="AJ190" s="7"/>
      <c r="AK190" s="7"/>
      <c r="AL190" s="7"/>
      <c r="AM190" s="7"/>
      <c r="AN190" s="7"/>
    </row>
    <row r="191" ht="12.0" customHeight="1">
      <c r="AF191" s="7"/>
      <c r="AG191" s="7"/>
      <c r="AH191" s="7"/>
      <c r="AI191" s="7"/>
      <c r="AJ191" s="7"/>
      <c r="AK191" s="7"/>
      <c r="AL191" s="7"/>
      <c r="AM191" s="7"/>
      <c r="AN191" s="7"/>
    </row>
    <row r="192" ht="12.0" customHeight="1">
      <c r="AF192" s="7"/>
      <c r="AG192" s="7"/>
      <c r="AH192" s="7"/>
      <c r="AI192" s="7"/>
      <c r="AJ192" s="7"/>
      <c r="AK192" s="7"/>
      <c r="AL192" s="7"/>
      <c r="AM192" s="7"/>
      <c r="AN192" s="7"/>
    </row>
    <row r="193" ht="12.0" customHeight="1">
      <c r="AF193" s="7"/>
      <c r="AG193" s="7"/>
      <c r="AH193" s="7"/>
      <c r="AI193" s="7"/>
      <c r="AJ193" s="7"/>
      <c r="AK193" s="7"/>
      <c r="AL193" s="7"/>
      <c r="AM193" s="7"/>
      <c r="AN193" s="7"/>
    </row>
    <row r="194" ht="12.0" customHeight="1">
      <c r="AF194" s="7"/>
      <c r="AG194" s="7"/>
      <c r="AH194" s="7"/>
      <c r="AI194" s="7"/>
      <c r="AJ194" s="7"/>
      <c r="AK194" s="7"/>
      <c r="AL194" s="7"/>
      <c r="AM194" s="7"/>
      <c r="AN194" s="7"/>
    </row>
    <row r="195" ht="12.0" customHeight="1">
      <c r="AF195" s="7"/>
      <c r="AG195" s="7"/>
      <c r="AH195" s="7"/>
      <c r="AI195" s="7"/>
      <c r="AJ195" s="7"/>
      <c r="AK195" s="7"/>
      <c r="AL195" s="7"/>
      <c r="AM195" s="7"/>
      <c r="AN195" s="7"/>
    </row>
    <row r="196" ht="12.0" customHeight="1">
      <c r="AF196" s="7"/>
      <c r="AG196" s="7"/>
      <c r="AH196" s="7"/>
      <c r="AI196" s="7"/>
      <c r="AJ196" s="7"/>
      <c r="AK196" s="7"/>
      <c r="AL196" s="7"/>
      <c r="AM196" s="7"/>
      <c r="AN196" s="7"/>
    </row>
    <row r="197" ht="12.0" customHeight="1">
      <c r="AF197" s="7"/>
      <c r="AG197" s="7"/>
      <c r="AH197" s="7"/>
      <c r="AI197" s="7"/>
      <c r="AJ197" s="7"/>
      <c r="AK197" s="7"/>
      <c r="AL197" s="7"/>
      <c r="AM197" s="7"/>
      <c r="AN197" s="7"/>
    </row>
    <row r="198" ht="12.0" customHeight="1">
      <c r="AF198" s="7"/>
      <c r="AG198" s="7"/>
      <c r="AH198" s="7"/>
      <c r="AI198" s="7"/>
      <c r="AJ198" s="7"/>
      <c r="AK198" s="7"/>
      <c r="AL198" s="7"/>
      <c r="AM198" s="7"/>
      <c r="AN198" s="7"/>
    </row>
    <row r="199" ht="12.0" customHeight="1">
      <c r="AF199" s="7"/>
      <c r="AG199" s="7"/>
      <c r="AH199" s="7"/>
      <c r="AI199" s="7"/>
      <c r="AJ199" s="7"/>
      <c r="AK199" s="7"/>
      <c r="AL199" s="7"/>
      <c r="AM199" s="7"/>
      <c r="AN199" s="7"/>
    </row>
    <row r="200" ht="12.0" customHeight="1">
      <c r="AF200" s="7"/>
      <c r="AG200" s="7"/>
      <c r="AH200" s="7"/>
      <c r="AI200" s="7"/>
      <c r="AJ200" s="7"/>
      <c r="AK200" s="7"/>
      <c r="AL200" s="7"/>
      <c r="AM200" s="7"/>
      <c r="AN200" s="7"/>
    </row>
    <row r="201" ht="12.0" customHeight="1">
      <c r="AF201" s="7"/>
      <c r="AG201" s="7"/>
      <c r="AH201" s="7"/>
      <c r="AI201" s="7"/>
      <c r="AJ201" s="7"/>
      <c r="AK201" s="7"/>
      <c r="AL201" s="7"/>
      <c r="AM201" s="7"/>
      <c r="AN201" s="7"/>
    </row>
    <row r="202" ht="12.0" customHeight="1">
      <c r="AF202" s="7"/>
      <c r="AG202" s="7"/>
      <c r="AH202" s="7"/>
      <c r="AI202" s="7"/>
      <c r="AJ202" s="7"/>
      <c r="AK202" s="7"/>
      <c r="AL202" s="7"/>
      <c r="AM202" s="7"/>
      <c r="AN202" s="7"/>
    </row>
    <row r="203" ht="12.0" customHeight="1">
      <c r="AF203" s="7"/>
      <c r="AG203" s="7"/>
      <c r="AH203" s="7"/>
      <c r="AI203" s="7"/>
      <c r="AJ203" s="7"/>
      <c r="AK203" s="7"/>
      <c r="AL203" s="7"/>
      <c r="AM203" s="7"/>
      <c r="AN203" s="7"/>
    </row>
    <row r="204" ht="12.0" customHeight="1">
      <c r="AF204" s="7"/>
      <c r="AG204" s="7"/>
      <c r="AH204" s="7"/>
      <c r="AI204" s="7"/>
      <c r="AJ204" s="7"/>
      <c r="AK204" s="7"/>
      <c r="AL204" s="7"/>
      <c r="AM204" s="7"/>
      <c r="AN204" s="7"/>
    </row>
    <row r="205" ht="12.0" customHeight="1">
      <c r="AF205" s="7"/>
      <c r="AG205" s="7"/>
      <c r="AH205" s="7"/>
      <c r="AI205" s="7"/>
      <c r="AJ205" s="7"/>
      <c r="AK205" s="7"/>
      <c r="AL205" s="7"/>
      <c r="AM205" s="7"/>
      <c r="AN205" s="7"/>
    </row>
    <row r="206" ht="12.0" customHeight="1">
      <c r="AF206" s="7"/>
      <c r="AG206" s="7"/>
      <c r="AH206" s="7"/>
      <c r="AI206" s="7"/>
      <c r="AJ206" s="7"/>
      <c r="AK206" s="7"/>
      <c r="AL206" s="7"/>
      <c r="AM206" s="7"/>
      <c r="AN206" s="7"/>
    </row>
    <row r="207" ht="12.0" customHeight="1">
      <c r="AF207" s="7"/>
      <c r="AG207" s="7"/>
      <c r="AH207" s="7"/>
      <c r="AI207" s="7"/>
      <c r="AJ207" s="7"/>
      <c r="AK207" s="7"/>
      <c r="AL207" s="7"/>
      <c r="AM207" s="7"/>
      <c r="AN207" s="7"/>
    </row>
    <row r="208" ht="12.0" customHeight="1">
      <c r="AF208" s="7"/>
      <c r="AG208" s="7"/>
      <c r="AH208" s="7"/>
      <c r="AI208" s="7"/>
      <c r="AJ208" s="7"/>
      <c r="AK208" s="7"/>
      <c r="AL208" s="7"/>
      <c r="AM208" s="7"/>
      <c r="AN208" s="7"/>
    </row>
    <row r="209" ht="12.0" customHeight="1">
      <c r="AF209" s="7"/>
      <c r="AG209" s="7"/>
      <c r="AH209" s="7"/>
      <c r="AI209" s="7"/>
      <c r="AJ209" s="7"/>
      <c r="AK209" s="7"/>
      <c r="AL209" s="7"/>
      <c r="AM209" s="7"/>
      <c r="AN209" s="7"/>
    </row>
    <row r="210" ht="12.0" customHeight="1">
      <c r="AF210" s="7"/>
      <c r="AG210" s="7"/>
      <c r="AH210" s="7"/>
      <c r="AI210" s="7"/>
      <c r="AJ210" s="7"/>
      <c r="AK210" s="7"/>
      <c r="AL210" s="7"/>
      <c r="AM210" s="7"/>
      <c r="AN210" s="7"/>
    </row>
    <row r="211" ht="12.0" customHeight="1">
      <c r="AF211" s="7"/>
      <c r="AG211" s="7"/>
      <c r="AH211" s="7"/>
      <c r="AI211" s="7"/>
      <c r="AJ211" s="7"/>
      <c r="AK211" s="7"/>
      <c r="AL211" s="7"/>
      <c r="AM211" s="7"/>
      <c r="AN211" s="7"/>
    </row>
    <row r="212" ht="12.0" customHeight="1">
      <c r="AF212" s="7"/>
      <c r="AG212" s="7"/>
      <c r="AH212" s="7"/>
      <c r="AI212" s="7"/>
      <c r="AJ212" s="7"/>
      <c r="AK212" s="7"/>
      <c r="AL212" s="7"/>
      <c r="AM212" s="7"/>
      <c r="AN212" s="7"/>
    </row>
    <row r="213" ht="12.0" customHeight="1">
      <c r="AF213" s="7"/>
      <c r="AG213" s="7"/>
      <c r="AH213" s="7"/>
      <c r="AI213" s="7"/>
      <c r="AJ213" s="7"/>
      <c r="AK213" s="7"/>
      <c r="AL213" s="7"/>
      <c r="AM213" s="7"/>
      <c r="AN213" s="7"/>
    </row>
    <row r="214" ht="12.0" customHeight="1">
      <c r="AF214" s="7"/>
      <c r="AG214" s="7"/>
      <c r="AH214" s="7"/>
      <c r="AI214" s="7"/>
      <c r="AJ214" s="7"/>
      <c r="AK214" s="7"/>
      <c r="AL214" s="7"/>
      <c r="AM214" s="7"/>
      <c r="AN214" s="7"/>
    </row>
    <row r="215" ht="12.0" customHeight="1">
      <c r="AF215" s="7"/>
      <c r="AG215" s="7"/>
      <c r="AH215" s="7"/>
      <c r="AI215" s="7"/>
      <c r="AJ215" s="7"/>
      <c r="AK215" s="7"/>
      <c r="AL215" s="7"/>
      <c r="AM215" s="7"/>
      <c r="AN215" s="7"/>
    </row>
    <row r="216" ht="12.0" customHeight="1">
      <c r="AF216" s="7"/>
      <c r="AG216" s="7"/>
      <c r="AH216" s="7"/>
      <c r="AI216" s="7"/>
      <c r="AJ216" s="7"/>
      <c r="AK216" s="7"/>
      <c r="AL216" s="7"/>
      <c r="AM216" s="7"/>
      <c r="AN216" s="7"/>
    </row>
    <row r="217" ht="12.0" customHeight="1">
      <c r="AF217" s="7"/>
      <c r="AG217" s="7"/>
      <c r="AH217" s="7"/>
      <c r="AI217" s="7"/>
      <c r="AJ217" s="7"/>
      <c r="AK217" s="7"/>
      <c r="AL217" s="7"/>
      <c r="AM217" s="7"/>
      <c r="AN217" s="7"/>
    </row>
    <row r="218" ht="12.0" customHeight="1">
      <c r="AF218" s="7"/>
      <c r="AG218" s="7"/>
      <c r="AH218" s="7"/>
      <c r="AI218" s="7"/>
      <c r="AJ218" s="7"/>
      <c r="AK218" s="7"/>
      <c r="AL218" s="7"/>
      <c r="AM218" s="7"/>
      <c r="AN218" s="7"/>
    </row>
    <row r="219" ht="12.0" customHeight="1">
      <c r="AF219" s="7"/>
      <c r="AG219" s="7"/>
      <c r="AH219" s="7"/>
      <c r="AI219" s="7"/>
      <c r="AJ219" s="7"/>
      <c r="AK219" s="7"/>
      <c r="AL219" s="7"/>
      <c r="AM219" s="7"/>
      <c r="AN219" s="7"/>
    </row>
    <row r="220" ht="12.0" customHeight="1">
      <c r="AF220" s="7"/>
      <c r="AG220" s="7"/>
      <c r="AH220" s="7"/>
      <c r="AI220" s="7"/>
      <c r="AJ220" s="7"/>
      <c r="AK220" s="7"/>
      <c r="AL220" s="7"/>
      <c r="AM220" s="7"/>
      <c r="AN220" s="7"/>
    </row>
    <row r="221" ht="12.0" customHeight="1">
      <c r="AF221" s="7"/>
      <c r="AG221" s="7"/>
      <c r="AH221" s="7"/>
      <c r="AI221" s="7"/>
      <c r="AJ221" s="7"/>
      <c r="AK221" s="7"/>
      <c r="AL221" s="7"/>
      <c r="AM221" s="7"/>
      <c r="AN221" s="7"/>
    </row>
    <row r="222" ht="12.0" customHeight="1">
      <c r="AF222" s="7"/>
      <c r="AG222" s="7"/>
      <c r="AH222" s="7"/>
      <c r="AI222" s="7"/>
      <c r="AJ222" s="7"/>
      <c r="AK222" s="7"/>
      <c r="AL222" s="7"/>
      <c r="AM222" s="7"/>
      <c r="AN222" s="7"/>
    </row>
    <row r="223" ht="12.0" customHeight="1">
      <c r="AF223" s="7"/>
      <c r="AG223" s="7"/>
      <c r="AH223" s="7"/>
      <c r="AI223" s="7"/>
      <c r="AJ223" s="7"/>
      <c r="AK223" s="7"/>
      <c r="AL223" s="7"/>
      <c r="AM223" s="7"/>
      <c r="AN223" s="7"/>
    </row>
    <row r="224" ht="12.0" customHeight="1">
      <c r="AF224" s="7"/>
      <c r="AG224" s="7"/>
      <c r="AH224" s="7"/>
      <c r="AI224" s="7"/>
      <c r="AJ224" s="7"/>
      <c r="AK224" s="7"/>
      <c r="AL224" s="7"/>
      <c r="AM224" s="7"/>
      <c r="AN224" s="7"/>
    </row>
    <row r="225" ht="12.0" customHeight="1">
      <c r="AF225" s="7"/>
      <c r="AG225" s="7"/>
      <c r="AH225" s="7"/>
      <c r="AI225" s="7"/>
      <c r="AJ225" s="7"/>
      <c r="AK225" s="7"/>
      <c r="AL225" s="7"/>
      <c r="AM225" s="7"/>
      <c r="AN225" s="7"/>
    </row>
    <row r="226" ht="12.0" customHeight="1">
      <c r="AF226" s="7"/>
      <c r="AG226" s="7"/>
      <c r="AH226" s="7"/>
      <c r="AI226" s="7"/>
      <c r="AJ226" s="7"/>
      <c r="AK226" s="7"/>
      <c r="AL226" s="7"/>
      <c r="AM226" s="7"/>
      <c r="AN226" s="7"/>
    </row>
    <row r="227" ht="12.0" customHeight="1">
      <c r="AF227" s="7"/>
      <c r="AG227" s="7"/>
      <c r="AH227" s="7"/>
      <c r="AI227" s="7"/>
      <c r="AJ227" s="7"/>
      <c r="AK227" s="7"/>
      <c r="AL227" s="7"/>
      <c r="AM227" s="7"/>
      <c r="AN227" s="7"/>
    </row>
    <row r="228" ht="12.0" customHeight="1">
      <c r="AF228" s="7"/>
      <c r="AG228" s="7"/>
      <c r="AH228" s="7"/>
      <c r="AI228" s="7"/>
      <c r="AJ228" s="7"/>
      <c r="AK228" s="7"/>
      <c r="AL228" s="7"/>
      <c r="AM228" s="7"/>
      <c r="AN228" s="7"/>
    </row>
    <row r="229" ht="12.0" customHeight="1">
      <c r="AF229" s="7"/>
      <c r="AG229" s="7"/>
      <c r="AH229" s="7"/>
      <c r="AI229" s="7"/>
      <c r="AJ229" s="7"/>
      <c r="AK229" s="7"/>
      <c r="AL229" s="7"/>
      <c r="AM229" s="7"/>
      <c r="AN229" s="7"/>
    </row>
    <row r="230" ht="12.0" customHeight="1">
      <c r="AF230" s="7"/>
      <c r="AG230" s="7"/>
      <c r="AH230" s="7"/>
      <c r="AI230" s="7"/>
      <c r="AJ230" s="7"/>
      <c r="AK230" s="7"/>
      <c r="AL230" s="7"/>
      <c r="AM230" s="7"/>
      <c r="AN230" s="7"/>
    </row>
    <row r="231" ht="12.0" customHeight="1">
      <c r="AF231" s="7"/>
      <c r="AG231" s="7"/>
      <c r="AH231" s="7"/>
      <c r="AI231" s="7"/>
      <c r="AJ231" s="7"/>
      <c r="AK231" s="7"/>
      <c r="AL231" s="7"/>
      <c r="AM231" s="7"/>
      <c r="AN231" s="7"/>
    </row>
    <row r="232" ht="12.0" customHeight="1">
      <c r="AF232" s="7"/>
      <c r="AG232" s="7"/>
      <c r="AH232" s="7"/>
      <c r="AI232" s="7"/>
      <c r="AJ232" s="7"/>
      <c r="AK232" s="7"/>
      <c r="AL232" s="7"/>
      <c r="AM232" s="7"/>
      <c r="AN232" s="7"/>
    </row>
    <row r="233" ht="12.0" customHeight="1">
      <c r="AF233" s="7"/>
      <c r="AG233" s="7"/>
      <c r="AH233" s="7"/>
      <c r="AI233" s="7"/>
      <c r="AJ233" s="7"/>
      <c r="AK233" s="7"/>
      <c r="AL233" s="7"/>
      <c r="AM233" s="7"/>
      <c r="AN233" s="7"/>
    </row>
    <row r="234" ht="12.0" customHeight="1">
      <c r="AF234" s="7"/>
      <c r="AG234" s="7"/>
      <c r="AH234" s="7"/>
      <c r="AI234" s="7"/>
      <c r="AJ234" s="7"/>
      <c r="AK234" s="7"/>
      <c r="AL234" s="7"/>
      <c r="AM234" s="7"/>
      <c r="AN234" s="7"/>
    </row>
    <row r="235" ht="12.0" customHeight="1">
      <c r="AF235" s="7"/>
      <c r="AG235" s="7"/>
      <c r="AH235" s="7"/>
      <c r="AI235" s="7"/>
      <c r="AJ235" s="7"/>
      <c r="AK235" s="7"/>
      <c r="AL235" s="7"/>
      <c r="AM235" s="7"/>
      <c r="AN235" s="7"/>
    </row>
    <row r="236" ht="12.0" customHeight="1">
      <c r="AF236" s="7"/>
      <c r="AG236" s="7"/>
      <c r="AH236" s="7"/>
      <c r="AI236" s="7"/>
      <c r="AJ236" s="7"/>
      <c r="AK236" s="7"/>
      <c r="AL236" s="7"/>
      <c r="AM236" s="7"/>
      <c r="AN236" s="7"/>
    </row>
    <row r="237" ht="12.0" customHeight="1">
      <c r="AF237" s="7"/>
      <c r="AG237" s="7"/>
      <c r="AH237" s="7"/>
      <c r="AI237" s="7"/>
      <c r="AJ237" s="7"/>
      <c r="AK237" s="7"/>
      <c r="AL237" s="7"/>
      <c r="AM237" s="7"/>
      <c r="AN237" s="7"/>
    </row>
    <row r="238" ht="12.0" customHeight="1">
      <c r="AF238" s="7"/>
      <c r="AG238" s="7"/>
      <c r="AH238" s="7"/>
      <c r="AI238" s="7"/>
      <c r="AJ238" s="7"/>
      <c r="AK238" s="7"/>
      <c r="AL238" s="7"/>
      <c r="AM238" s="7"/>
      <c r="AN238" s="7"/>
    </row>
    <row r="239" ht="12.0" customHeight="1">
      <c r="AF239" s="7"/>
      <c r="AG239" s="7"/>
      <c r="AH239" s="7"/>
      <c r="AI239" s="7"/>
      <c r="AJ239" s="7"/>
      <c r="AK239" s="7"/>
      <c r="AL239" s="7"/>
      <c r="AM239" s="7"/>
      <c r="AN239" s="7"/>
    </row>
    <row r="240" ht="12.0" customHeight="1">
      <c r="AF240" s="7"/>
      <c r="AG240" s="7"/>
      <c r="AH240" s="7"/>
      <c r="AI240" s="7"/>
      <c r="AJ240" s="7"/>
      <c r="AK240" s="7"/>
      <c r="AL240" s="7"/>
      <c r="AM240" s="7"/>
      <c r="AN240" s="7"/>
    </row>
    <row r="241" ht="12.0" customHeight="1">
      <c r="AF241" s="7"/>
      <c r="AG241" s="7"/>
      <c r="AH241" s="7"/>
      <c r="AI241" s="7"/>
      <c r="AJ241" s="7"/>
      <c r="AK241" s="7"/>
      <c r="AL241" s="7"/>
      <c r="AM241" s="7"/>
      <c r="AN241" s="7"/>
    </row>
    <row r="242" ht="12.0" customHeight="1">
      <c r="AF242" s="7"/>
      <c r="AG242" s="7"/>
      <c r="AH242" s="7"/>
      <c r="AI242" s="7"/>
      <c r="AJ242" s="7"/>
      <c r="AK242" s="7"/>
      <c r="AL242" s="7"/>
      <c r="AM242" s="7"/>
      <c r="AN242" s="7"/>
    </row>
    <row r="243" ht="12.0" customHeight="1">
      <c r="AF243" s="7"/>
      <c r="AG243" s="7"/>
      <c r="AH243" s="7"/>
      <c r="AI243" s="7"/>
      <c r="AJ243" s="7"/>
      <c r="AK243" s="7"/>
      <c r="AL243" s="7"/>
      <c r="AM243" s="7"/>
      <c r="AN243" s="7"/>
    </row>
    <row r="244" ht="12.0" customHeight="1">
      <c r="AF244" s="7"/>
      <c r="AG244" s="7"/>
      <c r="AH244" s="7"/>
      <c r="AI244" s="7"/>
      <c r="AJ244" s="7"/>
      <c r="AK244" s="7"/>
      <c r="AL244" s="7"/>
      <c r="AM244" s="7"/>
      <c r="AN244" s="7"/>
    </row>
    <row r="245" ht="12.0" customHeight="1">
      <c r="AF245" s="7"/>
      <c r="AG245" s="7"/>
      <c r="AH245" s="7"/>
      <c r="AI245" s="7"/>
      <c r="AJ245" s="7"/>
      <c r="AK245" s="7"/>
      <c r="AL245" s="7"/>
      <c r="AM245" s="7"/>
      <c r="AN245" s="7"/>
    </row>
    <row r="246" ht="12.0" customHeight="1">
      <c r="AF246" s="7"/>
      <c r="AG246" s="7"/>
      <c r="AH246" s="7"/>
      <c r="AI246" s="7"/>
      <c r="AJ246" s="7"/>
      <c r="AK246" s="7"/>
      <c r="AL246" s="7"/>
      <c r="AM246" s="7"/>
      <c r="AN246" s="7"/>
    </row>
    <row r="247" ht="12.0" customHeight="1">
      <c r="AF247" s="7"/>
      <c r="AG247" s="7"/>
      <c r="AH247" s="7"/>
      <c r="AI247" s="7"/>
      <c r="AJ247" s="7"/>
      <c r="AK247" s="7"/>
      <c r="AL247" s="7"/>
      <c r="AM247" s="7"/>
      <c r="AN247" s="7"/>
    </row>
    <row r="248" ht="12.0" customHeight="1">
      <c r="AF248" s="7"/>
      <c r="AG248" s="7"/>
      <c r="AH248" s="7"/>
      <c r="AI248" s="7"/>
      <c r="AJ248" s="7"/>
      <c r="AK248" s="7"/>
      <c r="AL248" s="7"/>
      <c r="AM248" s="7"/>
      <c r="AN248" s="7"/>
    </row>
    <row r="249" ht="12.0" customHeight="1">
      <c r="AF249" s="7"/>
      <c r="AG249" s="7"/>
      <c r="AH249" s="7"/>
      <c r="AI249" s="7"/>
      <c r="AJ249" s="7"/>
      <c r="AK249" s="7"/>
      <c r="AL249" s="7"/>
      <c r="AM249" s="7"/>
      <c r="AN249" s="7"/>
    </row>
    <row r="250" ht="12.0" customHeight="1">
      <c r="AF250" s="7"/>
      <c r="AG250" s="7"/>
      <c r="AH250" s="7"/>
      <c r="AI250" s="7"/>
      <c r="AJ250" s="7"/>
      <c r="AK250" s="7"/>
      <c r="AL250" s="7"/>
      <c r="AM250" s="7"/>
      <c r="AN250" s="7"/>
    </row>
    <row r="251" ht="12.0" customHeight="1">
      <c r="AF251" s="7"/>
      <c r="AG251" s="7"/>
      <c r="AH251" s="7"/>
      <c r="AI251" s="7"/>
      <c r="AJ251" s="7"/>
      <c r="AK251" s="7"/>
      <c r="AL251" s="7"/>
      <c r="AM251" s="7"/>
      <c r="AN251" s="7"/>
    </row>
    <row r="252" ht="12.0" customHeight="1">
      <c r="AF252" s="7"/>
      <c r="AG252" s="7"/>
      <c r="AH252" s="7"/>
      <c r="AI252" s="7"/>
      <c r="AJ252" s="7"/>
      <c r="AK252" s="7"/>
      <c r="AL252" s="7"/>
      <c r="AM252" s="7"/>
      <c r="AN252" s="7"/>
    </row>
    <row r="253" ht="12.0" customHeight="1">
      <c r="AF253" s="7"/>
      <c r="AG253" s="7"/>
      <c r="AH253" s="7"/>
      <c r="AI253" s="7"/>
      <c r="AJ253" s="7"/>
      <c r="AK253" s="7"/>
      <c r="AL253" s="7"/>
      <c r="AM253" s="7"/>
      <c r="AN253" s="7"/>
    </row>
    <row r="254" ht="12.0" customHeight="1">
      <c r="AF254" s="7"/>
      <c r="AG254" s="7"/>
      <c r="AH254" s="7"/>
      <c r="AI254" s="7"/>
      <c r="AJ254" s="7"/>
      <c r="AK254" s="7"/>
      <c r="AL254" s="7"/>
      <c r="AM254" s="7"/>
      <c r="AN254" s="7"/>
    </row>
    <row r="255" ht="12.0" customHeight="1">
      <c r="AF255" s="7"/>
      <c r="AG255" s="7"/>
      <c r="AH255" s="7"/>
      <c r="AI255" s="7"/>
      <c r="AJ255" s="7"/>
      <c r="AK255" s="7"/>
      <c r="AL255" s="7"/>
      <c r="AM255" s="7"/>
      <c r="AN255" s="7"/>
    </row>
    <row r="256" ht="12.0" customHeight="1">
      <c r="AF256" s="7"/>
      <c r="AG256" s="7"/>
      <c r="AH256" s="7"/>
      <c r="AI256" s="7"/>
      <c r="AJ256" s="7"/>
      <c r="AK256" s="7"/>
      <c r="AL256" s="7"/>
      <c r="AM256" s="7"/>
      <c r="AN256" s="7"/>
    </row>
    <row r="257" ht="12.0" customHeight="1">
      <c r="AF257" s="7"/>
      <c r="AG257" s="7"/>
      <c r="AH257" s="7"/>
      <c r="AI257" s="7"/>
      <c r="AJ257" s="7"/>
      <c r="AK257" s="7"/>
      <c r="AL257" s="7"/>
      <c r="AM257" s="7"/>
      <c r="AN257" s="7"/>
    </row>
    <row r="258" ht="12.0" customHeight="1">
      <c r="AF258" s="7"/>
      <c r="AG258" s="7"/>
      <c r="AH258" s="7"/>
      <c r="AI258" s="7"/>
      <c r="AJ258" s="7"/>
      <c r="AK258" s="7"/>
      <c r="AL258" s="7"/>
      <c r="AM258" s="7"/>
      <c r="AN258" s="7"/>
    </row>
    <row r="259" ht="12.0" customHeight="1">
      <c r="AF259" s="7"/>
      <c r="AG259" s="7"/>
      <c r="AH259" s="7"/>
      <c r="AI259" s="7"/>
      <c r="AJ259" s="7"/>
      <c r="AK259" s="7"/>
      <c r="AL259" s="7"/>
      <c r="AM259" s="7"/>
      <c r="AN259" s="7"/>
    </row>
    <row r="260" ht="12.0" customHeight="1">
      <c r="AF260" s="7"/>
      <c r="AG260" s="7"/>
      <c r="AH260" s="7"/>
      <c r="AI260" s="7"/>
      <c r="AJ260" s="7"/>
      <c r="AK260" s="7"/>
      <c r="AL260" s="7"/>
      <c r="AM260" s="7"/>
      <c r="AN260" s="7"/>
    </row>
    <row r="261" ht="12.0" customHeight="1">
      <c r="AF261" s="7"/>
      <c r="AG261" s="7"/>
      <c r="AH261" s="7"/>
      <c r="AI261" s="7"/>
      <c r="AJ261" s="7"/>
      <c r="AK261" s="7"/>
      <c r="AL261" s="7"/>
      <c r="AM261" s="7"/>
      <c r="AN261" s="7"/>
    </row>
    <row r="262" ht="12.0" customHeight="1">
      <c r="AF262" s="7"/>
      <c r="AG262" s="7"/>
      <c r="AH262" s="7"/>
      <c r="AI262" s="7"/>
      <c r="AJ262" s="7"/>
      <c r="AK262" s="7"/>
      <c r="AL262" s="7"/>
      <c r="AM262" s="7"/>
      <c r="AN262" s="7"/>
    </row>
    <row r="263" ht="12.0" customHeight="1">
      <c r="AF263" s="7"/>
      <c r="AG263" s="7"/>
      <c r="AH263" s="7"/>
      <c r="AI263" s="7"/>
      <c r="AJ263" s="7"/>
      <c r="AK263" s="7"/>
      <c r="AL263" s="7"/>
      <c r="AM263" s="7"/>
      <c r="AN263" s="7"/>
    </row>
    <row r="264" ht="12.0" customHeight="1">
      <c r="AF264" s="7"/>
      <c r="AG264" s="7"/>
      <c r="AH264" s="7"/>
      <c r="AI264" s="7"/>
      <c r="AJ264" s="7"/>
      <c r="AK264" s="7"/>
      <c r="AL264" s="7"/>
      <c r="AM264" s="7"/>
      <c r="AN264" s="7"/>
    </row>
    <row r="265" ht="12.0" customHeight="1">
      <c r="AF265" s="7"/>
      <c r="AG265" s="7"/>
      <c r="AH265" s="7"/>
      <c r="AI265" s="7"/>
      <c r="AJ265" s="7"/>
      <c r="AK265" s="7"/>
      <c r="AL265" s="7"/>
      <c r="AM265" s="7"/>
      <c r="AN265" s="7"/>
    </row>
    <row r="266" ht="12.0" customHeight="1">
      <c r="AF266" s="7"/>
      <c r="AG266" s="7"/>
      <c r="AH266" s="7"/>
      <c r="AI266" s="7"/>
      <c r="AJ266" s="7"/>
      <c r="AK266" s="7"/>
      <c r="AL266" s="7"/>
      <c r="AM266" s="7"/>
      <c r="AN266" s="7"/>
    </row>
    <row r="267" ht="12.0" customHeight="1">
      <c r="AF267" s="7"/>
      <c r="AG267" s="7"/>
      <c r="AH267" s="7"/>
      <c r="AI267" s="7"/>
      <c r="AJ267" s="7"/>
      <c r="AK267" s="7"/>
      <c r="AL267" s="7"/>
      <c r="AM267" s="7"/>
      <c r="AN267" s="7"/>
    </row>
    <row r="268" ht="12.0" customHeight="1">
      <c r="AF268" s="7"/>
      <c r="AG268" s="7"/>
      <c r="AH268" s="7"/>
      <c r="AI268" s="7"/>
      <c r="AJ268" s="7"/>
      <c r="AK268" s="7"/>
      <c r="AL268" s="7"/>
      <c r="AM268" s="7"/>
      <c r="AN268" s="7"/>
    </row>
    <row r="269" ht="12.0" customHeight="1">
      <c r="AF269" s="7"/>
      <c r="AG269" s="7"/>
      <c r="AH269" s="7"/>
      <c r="AI269" s="7"/>
      <c r="AJ269" s="7"/>
      <c r="AK269" s="7"/>
      <c r="AL269" s="7"/>
      <c r="AM269" s="7"/>
      <c r="AN269" s="7"/>
    </row>
    <row r="270" ht="12.0" customHeight="1">
      <c r="AF270" s="7"/>
      <c r="AG270" s="7"/>
      <c r="AH270" s="7"/>
      <c r="AI270" s="7"/>
      <c r="AJ270" s="7"/>
      <c r="AK270" s="7"/>
      <c r="AL270" s="7"/>
      <c r="AM270" s="7"/>
      <c r="AN270" s="7"/>
    </row>
    <row r="271" ht="12.0" customHeight="1">
      <c r="AF271" s="7"/>
      <c r="AG271" s="7"/>
      <c r="AH271" s="7"/>
      <c r="AI271" s="7"/>
      <c r="AJ271" s="7"/>
      <c r="AK271" s="7"/>
      <c r="AL271" s="7"/>
      <c r="AM271" s="7"/>
      <c r="AN271" s="7"/>
    </row>
    <row r="272" ht="12.0" customHeight="1">
      <c r="AF272" s="7"/>
      <c r="AG272" s="7"/>
      <c r="AH272" s="7"/>
      <c r="AI272" s="7"/>
      <c r="AJ272" s="7"/>
      <c r="AK272" s="7"/>
      <c r="AL272" s="7"/>
      <c r="AM272" s="7"/>
      <c r="AN272" s="7"/>
    </row>
    <row r="273" ht="12.0" customHeight="1">
      <c r="AF273" s="7"/>
      <c r="AG273" s="7"/>
      <c r="AH273" s="7"/>
      <c r="AI273" s="7"/>
      <c r="AJ273" s="7"/>
      <c r="AK273" s="7"/>
      <c r="AL273" s="7"/>
      <c r="AM273" s="7"/>
      <c r="AN273" s="7"/>
    </row>
    <row r="274" ht="12.0" customHeight="1">
      <c r="AF274" s="7"/>
      <c r="AG274" s="7"/>
      <c r="AH274" s="7"/>
      <c r="AI274" s="7"/>
      <c r="AJ274" s="7"/>
      <c r="AK274" s="7"/>
      <c r="AL274" s="7"/>
      <c r="AM274" s="7"/>
      <c r="AN274" s="7"/>
    </row>
    <row r="275" ht="12.0" customHeight="1">
      <c r="AF275" s="7"/>
      <c r="AG275" s="7"/>
      <c r="AH275" s="7"/>
      <c r="AI275" s="7"/>
      <c r="AJ275" s="7"/>
      <c r="AK275" s="7"/>
      <c r="AL275" s="7"/>
      <c r="AM275" s="7"/>
      <c r="AN275" s="7"/>
    </row>
    <row r="276" ht="12.0" customHeight="1">
      <c r="AF276" s="7"/>
      <c r="AG276" s="7"/>
      <c r="AH276" s="7"/>
      <c r="AI276" s="7"/>
      <c r="AJ276" s="7"/>
      <c r="AK276" s="7"/>
      <c r="AL276" s="7"/>
      <c r="AM276" s="7"/>
      <c r="AN276" s="7"/>
    </row>
    <row r="277" ht="12.0" customHeight="1">
      <c r="AF277" s="7"/>
      <c r="AG277" s="7"/>
      <c r="AH277" s="7"/>
      <c r="AI277" s="7"/>
      <c r="AJ277" s="7"/>
      <c r="AK277" s="7"/>
      <c r="AL277" s="7"/>
      <c r="AM277" s="7"/>
      <c r="AN277" s="7"/>
    </row>
    <row r="278" ht="12.0" customHeight="1">
      <c r="AF278" s="7"/>
      <c r="AG278" s="7"/>
      <c r="AH278" s="7"/>
      <c r="AI278" s="7"/>
      <c r="AJ278" s="7"/>
      <c r="AK278" s="7"/>
      <c r="AL278" s="7"/>
      <c r="AM278" s="7"/>
      <c r="AN278" s="7"/>
    </row>
    <row r="279" ht="12.0" customHeight="1">
      <c r="AF279" s="7"/>
      <c r="AG279" s="7"/>
      <c r="AH279" s="7"/>
      <c r="AI279" s="7"/>
      <c r="AJ279" s="7"/>
      <c r="AK279" s="7"/>
      <c r="AL279" s="7"/>
      <c r="AM279" s="7"/>
      <c r="AN279" s="7"/>
    </row>
    <row r="280" ht="12.0" customHeight="1">
      <c r="AF280" s="7"/>
      <c r="AG280" s="7"/>
      <c r="AH280" s="7"/>
      <c r="AI280" s="7"/>
      <c r="AJ280" s="7"/>
      <c r="AK280" s="7"/>
      <c r="AL280" s="7"/>
      <c r="AM280" s="7"/>
      <c r="AN280" s="7"/>
    </row>
    <row r="281" ht="12.0" customHeight="1">
      <c r="AF281" s="7"/>
      <c r="AG281" s="7"/>
      <c r="AH281" s="7"/>
      <c r="AI281" s="7"/>
      <c r="AJ281" s="7"/>
      <c r="AK281" s="7"/>
      <c r="AL281" s="7"/>
      <c r="AM281" s="7"/>
      <c r="AN281" s="7"/>
    </row>
    <row r="282" ht="12.0" customHeight="1">
      <c r="AF282" s="7"/>
      <c r="AG282" s="7"/>
      <c r="AH282" s="7"/>
      <c r="AI282" s="7"/>
      <c r="AJ282" s="7"/>
      <c r="AK282" s="7"/>
      <c r="AL282" s="7"/>
      <c r="AM282" s="7"/>
      <c r="AN282" s="7"/>
    </row>
    <row r="283" ht="12.0" customHeight="1">
      <c r="AF283" s="7"/>
      <c r="AG283" s="7"/>
      <c r="AH283" s="7"/>
      <c r="AI283" s="7"/>
      <c r="AJ283" s="7"/>
      <c r="AK283" s="7"/>
      <c r="AL283" s="7"/>
      <c r="AM283" s="7"/>
      <c r="AN283" s="7"/>
    </row>
    <row r="284" ht="12.0" customHeight="1">
      <c r="AF284" s="7"/>
      <c r="AG284" s="7"/>
      <c r="AH284" s="7"/>
      <c r="AI284" s="7"/>
      <c r="AJ284" s="7"/>
      <c r="AK284" s="7"/>
      <c r="AL284" s="7"/>
      <c r="AM284" s="7"/>
      <c r="AN284" s="7"/>
    </row>
    <row r="285" ht="12.0" customHeight="1">
      <c r="AF285" s="7"/>
      <c r="AG285" s="7"/>
      <c r="AH285" s="7"/>
      <c r="AI285" s="7"/>
      <c r="AJ285" s="7"/>
      <c r="AK285" s="7"/>
      <c r="AL285" s="7"/>
      <c r="AM285" s="7"/>
      <c r="AN285" s="7"/>
    </row>
    <row r="286" ht="12.0" customHeight="1">
      <c r="AF286" s="7"/>
      <c r="AG286" s="7"/>
      <c r="AH286" s="7"/>
      <c r="AI286" s="7"/>
      <c r="AJ286" s="7"/>
      <c r="AK286" s="7"/>
      <c r="AL286" s="7"/>
      <c r="AM286" s="7"/>
      <c r="AN286" s="7"/>
    </row>
    <row r="287" ht="12.0" customHeight="1">
      <c r="AF287" s="7"/>
      <c r="AG287" s="7"/>
      <c r="AH287" s="7"/>
      <c r="AI287" s="7"/>
      <c r="AJ287" s="7"/>
      <c r="AK287" s="7"/>
      <c r="AL287" s="7"/>
      <c r="AM287" s="7"/>
      <c r="AN287" s="7"/>
    </row>
    <row r="288" ht="12.0" customHeight="1">
      <c r="AF288" s="7"/>
      <c r="AG288" s="7"/>
      <c r="AH288" s="7"/>
      <c r="AI288" s="7"/>
      <c r="AJ288" s="7"/>
      <c r="AK288" s="7"/>
      <c r="AL288" s="7"/>
      <c r="AM288" s="7"/>
      <c r="AN288" s="7"/>
    </row>
    <row r="289" ht="12.0" customHeight="1">
      <c r="AF289" s="7"/>
      <c r="AG289" s="7"/>
      <c r="AH289" s="7"/>
      <c r="AI289" s="7"/>
      <c r="AJ289" s="7"/>
      <c r="AK289" s="7"/>
      <c r="AL289" s="7"/>
      <c r="AM289" s="7"/>
      <c r="AN289" s="7"/>
    </row>
    <row r="290" ht="12.0" customHeight="1">
      <c r="AF290" s="7"/>
      <c r="AG290" s="7"/>
      <c r="AH290" s="7"/>
      <c r="AI290" s="7"/>
      <c r="AJ290" s="7"/>
      <c r="AK290" s="7"/>
      <c r="AL290" s="7"/>
      <c r="AM290" s="7"/>
      <c r="AN290" s="7"/>
    </row>
    <row r="291" ht="12.0" customHeight="1">
      <c r="AF291" s="7"/>
      <c r="AG291" s="7"/>
      <c r="AH291" s="7"/>
      <c r="AI291" s="7"/>
      <c r="AJ291" s="7"/>
      <c r="AK291" s="7"/>
      <c r="AL291" s="7"/>
      <c r="AM291" s="7"/>
      <c r="AN291" s="7"/>
    </row>
    <row r="292" ht="12.0" customHeight="1">
      <c r="AF292" s="7"/>
      <c r="AG292" s="7"/>
      <c r="AH292" s="7"/>
      <c r="AI292" s="7"/>
      <c r="AJ292" s="7"/>
      <c r="AK292" s="7"/>
      <c r="AL292" s="7"/>
      <c r="AM292" s="7"/>
      <c r="AN292" s="7"/>
    </row>
    <row r="293" ht="12.0" customHeight="1">
      <c r="AF293" s="7"/>
      <c r="AG293" s="7"/>
      <c r="AH293" s="7"/>
      <c r="AI293" s="7"/>
      <c r="AJ293" s="7"/>
      <c r="AK293" s="7"/>
      <c r="AL293" s="7"/>
      <c r="AM293" s="7"/>
      <c r="AN293" s="7"/>
    </row>
    <row r="294" ht="12.0" customHeight="1">
      <c r="AF294" s="7"/>
      <c r="AG294" s="7"/>
      <c r="AH294" s="7"/>
      <c r="AI294" s="7"/>
      <c r="AJ294" s="7"/>
      <c r="AK294" s="7"/>
      <c r="AL294" s="7"/>
      <c r="AM294" s="7"/>
      <c r="AN294" s="7"/>
    </row>
    <row r="295" ht="12.0" customHeight="1">
      <c r="AF295" s="7"/>
      <c r="AG295" s="7"/>
      <c r="AH295" s="7"/>
      <c r="AI295" s="7"/>
      <c r="AJ295" s="7"/>
      <c r="AK295" s="7"/>
      <c r="AL295" s="7"/>
      <c r="AM295" s="7"/>
      <c r="AN295" s="7"/>
    </row>
    <row r="296" ht="12.0" customHeight="1">
      <c r="AF296" s="7"/>
      <c r="AG296" s="7"/>
      <c r="AH296" s="7"/>
      <c r="AI296" s="7"/>
      <c r="AJ296" s="7"/>
      <c r="AK296" s="7"/>
      <c r="AL296" s="7"/>
      <c r="AM296" s="7"/>
      <c r="AN296" s="7"/>
    </row>
    <row r="297" ht="12.0" customHeight="1">
      <c r="AF297" s="7"/>
      <c r="AG297" s="7"/>
      <c r="AH297" s="7"/>
      <c r="AI297" s="7"/>
      <c r="AJ297" s="7"/>
      <c r="AK297" s="7"/>
      <c r="AL297" s="7"/>
      <c r="AM297" s="7"/>
      <c r="AN297" s="7"/>
    </row>
    <row r="298" ht="12.0" customHeight="1">
      <c r="AF298" s="7"/>
      <c r="AG298" s="7"/>
      <c r="AH298" s="7"/>
      <c r="AI298" s="7"/>
      <c r="AJ298" s="7"/>
      <c r="AK298" s="7"/>
      <c r="AL298" s="7"/>
      <c r="AM298" s="7"/>
      <c r="AN298" s="7"/>
    </row>
    <row r="299" ht="12.0" customHeight="1">
      <c r="AF299" s="7"/>
      <c r="AG299" s="7"/>
      <c r="AH299" s="7"/>
      <c r="AI299" s="7"/>
      <c r="AJ299" s="7"/>
      <c r="AK299" s="7"/>
      <c r="AL299" s="7"/>
      <c r="AM299" s="7"/>
      <c r="AN299" s="7"/>
    </row>
    <row r="300" ht="12.0" customHeight="1">
      <c r="AF300" s="7"/>
      <c r="AG300" s="7"/>
      <c r="AH300" s="7"/>
      <c r="AI300" s="7"/>
      <c r="AJ300" s="7"/>
      <c r="AK300" s="7"/>
      <c r="AL300" s="7"/>
      <c r="AM300" s="7"/>
      <c r="AN300" s="7"/>
    </row>
    <row r="301" ht="12.0" customHeight="1">
      <c r="AF301" s="7"/>
      <c r="AG301" s="7"/>
      <c r="AH301" s="7"/>
      <c r="AI301" s="7"/>
      <c r="AJ301" s="7"/>
      <c r="AK301" s="7"/>
      <c r="AL301" s="7"/>
      <c r="AM301" s="7"/>
      <c r="AN301" s="7"/>
    </row>
    <row r="302" ht="12.0" customHeight="1">
      <c r="AF302" s="7"/>
      <c r="AG302" s="7"/>
      <c r="AH302" s="7"/>
      <c r="AI302" s="7"/>
      <c r="AJ302" s="7"/>
      <c r="AK302" s="7"/>
      <c r="AL302" s="7"/>
      <c r="AM302" s="7"/>
      <c r="AN302" s="7"/>
    </row>
    <row r="303" ht="12.0" customHeight="1">
      <c r="AF303" s="7"/>
      <c r="AG303" s="7"/>
      <c r="AH303" s="7"/>
      <c r="AI303" s="7"/>
      <c r="AJ303" s="7"/>
      <c r="AK303" s="7"/>
      <c r="AL303" s="7"/>
      <c r="AM303" s="7"/>
      <c r="AN303" s="7"/>
    </row>
    <row r="304" ht="12.0" customHeight="1">
      <c r="AF304" s="7"/>
      <c r="AG304" s="7"/>
      <c r="AH304" s="7"/>
      <c r="AI304" s="7"/>
      <c r="AJ304" s="7"/>
      <c r="AK304" s="7"/>
      <c r="AL304" s="7"/>
      <c r="AM304" s="7"/>
      <c r="AN304" s="7"/>
    </row>
    <row r="305" ht="12.0" customHeight="1">
      <c r="AF305" s="7"/>
      <c r="AG305" s="7"/>
      <c r="AH305" s="7"/>
      <c r="AI305" s="7"/>
      <c r="AJ305" s="7"/>
      <c r="AK305" s="7"/>
      <c r="AL305" s="7"/>
      <c r="AM305" s="7"/>
      <c r="AN305" s="7"/>
    </row>
    <row r="306" ht="12.0" customHeight="1">
      <c r="AF306" s="7"/>
      <c r="AG306" s="7"/>
      <c r="AH306" s="7"/>
      <c r="AI306" s="7"/>
      <c r="AJ306" s="7"/>
      <c r="AK306" s="7"/>
      <c r="AL306" s="7"/>
      <c r="AM306" s="7"/>
      <c r="AN306" s="7"/>
    </row>
    <row r="307" ht="12.0" customHeight="1">
      <c r="AF307" s="7"/>
      <c r="AG307" s="7"/>
      <c r="AH307" s="7"/>
      <c r="AI307" s="7"/>
      <c r="AJ307" s="7"/>
      <c r="AK307" s="7"/>
      <c r="AL307" s="7"/>
      <c r="AM307" s="7"/>
      <c r="AN307" s="7"/>
    </row>
    <row r="308" ht="12.0" customHeight="1">
      <c r="AF308" s="7"/>
      <c r="AG308" s="7"/>
      <c r="AH308" s="7"/>
      <c r="AI308" s="7"/>
      <c r="AJ308" s="7"/>
      <c r="AK308" s="7"/>
      <c r="AL308" s="7"/>
      <c r="AM308" s="7"/>
      <c r="AN308" s="7"/>
    </row>
    <row r="309" ht="12.0" customHeight="1">
      <c r="AF309" s="7"/>
      <c r="AG309" s="7"/>
      <c r="AH309" s="7"/>
      <c r="AI309" s="7"/>
      <c r="AJ309" s="7"/>
      <c r="AK309" s="7"/>
      <c r="AL309" s="7"/>
      <c r="AM309" s="7"/>
      <c r="AN309" s="7"/>
    </row>
    <row r="310" ht="12.0" customHeight="1">
      <c r="AF310" s="7"/>
      <c r="AG310" s="7"/>
      <c r="AH310" s="7"/>
      <c r="AI310" s="7"/>
      <c r="AJ310" s="7"/>
      <c r="AK310" s="7"/>
      <c r="AL310" s="7"/>
      <c r="AM310" s="7"/>
      <c r="AN310" s="7"/>
    </row>
    <row r="311" ht="12.0" customHeight="1">
      <c r="AF311" s="7"/>
      <c r="AG311" s="7"/>
      <c r="AH311" s="7"/>
      <c r="AI311" s="7"/>
      <c r="AJ311" s="7"/>
      <c r="AK311" s="7"/>
      <c r="AL311" s="7"/>
      <c r="AM311" s="7"/>
      <c r="AN311" s="7"/>
    </row>
    <row r="312" ht="12.0" customHeight="1">
      <c r="AF312" s="7"/>
      <c r="AG312" s="7"/>
      <c r="AH312" s="7"/>
      <c r="AI312" s="7"/>
      <c r="AJ312" s="7"/>
      <c r="AK312" s="7"/>
      <c r="AL312" s="7"/>
      <c r="AM312" s="7"/>
      <c r="AN312" s="7"/>
    </row>
    <row r="313" ht="12.0" customHeight="1">
      <c r="AF313" s="7"/>
      <c r="AG313" s="7"/>
      <c r="AH313" s="7"/>
      <c r="AI313" s="7"/>
      <c r="AJ313" s="7"/>
      <c r="AK313" s="7"/>
      <c r="AL313" s="7"/>
      <c r="AM313" s="7"/>
      <c r="AN313" s="7"/>
    </row>
    <row r="314" ht="12.0" customHeight="1">
      <c r="AF314" s="7"/>
      <c r="AG314" s="7"/>
      <c r="AH314" s="7"/>
      <c r="AI314" s="7"/>
      <c r="AJ314" s="7"/>
      <c r="AK314" s="7"/>
      <c r="AL314" s="7"/>
      <c r="AM314" s="7"/>
      <c r="AN314" s="7"/>
    </row>
    <row r="315" ht="12.0" customHeight="1">
      <c r="AF315" s="7"/>
      <c r="AG315" s="7"/>
      <c r="AH315" s="7"/>
      <c r="AI315" s="7"/>
      <c r="AJ315" s="7"/>
      <c r="AK315" s="7"/>
      <c r="AL315" s="7"/>
      <c r="AM315" s="7"/>
      <c r="AN315" s="7"/>
    </row>
    <row r="316" ht="12.0" customHeight="1">
      <c r="AF316" s="7"/>
      <c r="AG316" s="7"/>
      <c r="AH316" s="7"/>
      <c r="AI316" s="7"/>
      <c r="AJ316" s="7"/>
      <c r="AK316" s="7"/>
      <c r="AL316" s="7"/>
      <c r="AM316" s="7"/>
      <c r="AN316" s="7"/>
    </row>
    <row r="317" ht="12.0" customHeight="1">
      <c r="AF317" s="7"/>
      <c r="AG317" s="7"/>
      <c r="AH317" s="7"/>
      <c r="AI317" s="7"/>
      <c r="AJ317" s="7"/>
      <c r="AK317" s="7"/>
      <c r="AL317" s="7"/>
      <c r="AM317" s="7"/>
      <c r="AN317" s="7"/>
    </row>
    <row r="318" ht="12.0" customHeight="1">
      <c r="AF318" s="7"/>
      <c r="AG318" s="7"/>
      <c r="AH318" s="7"/>
      <c r="AI318" s="7"/>
      <c r="AJ318" s="7"/>
      <c r="AK318" s="7"/>
      <c r="AL318" s="7"/>
      <c r="AM318" s="7"/>
      <c r="AN318" s="7"/>
    </row>
    <row r="319" ht="12.0" customHeight="1">
      <c r="AF319" s="7"/>
      <c r="AG319" s="7"/>
      <c r="AH319" s="7"/>
      <c r="AI319" s="7"/>
      <c r="AJ319" s="7"/>
      <c r="AK319" s="7"/>
      <c r="AL319" s="7"/>
      <c r="AM319" s="7"/>
      <c r="AN319" s="7"/>
    </row>
    <row r="320" ht="12.0" customHeight="1">
      <c r="AF320" s="7"/>
      <c r="AG320" s="7"/>
      <c r="AH320" s="7"/>
      <c r="AI320" s="7"/>
      <c r="AJ320" s="7"/>
      <c r="AK320" s="7"/>
      <c r="AL320" s="7"/>
      <c r="AM320" s="7"/>
      <c r="AN320" s="7"/>
    </row>
    <row r="321" ht="12.0" customHeight="1">
      <c r="AF321" s="7"/>
      <c r="AG321" s="7"/>
      <c r="AH321" s="7"/>
      <c r="AI321" s="7"/>
      <c r="AJ321" s="7"/>
      <c r="AK321" s="7"/>
      <c r="AL321" s="7"/>
      <c r="AM321" s="7"/>
      <c r="AN321" s="7"/>
    </row>
    <row r="322" ht="12.0" customHeight="1">
      <c r="AF322" s="7"/>
      <c r="AG322" s="7"/>
      <c r="AH322" s="7"/>
      <c r="AI322" s="7"/>
      <c r="AJ322" s="7"/>
      <c r="AK322" s="7"/>
      <c r="AL322" s="7"/>
      <c r="AM322" s="7"/>
      <c r="AN322" s="7"/>
    </row>
    <row r="323" ht="12.0" customHeight="1">
      <c r="AF323" s="7"/>
      <c r="AG323" s="7"/>
      <c r="AH323" s="7"/>
      <c r="AI323" s="7"/>
      <c r="AJ323" s="7"/>
      <c r="AK323" s="7"/>
      <c r="AL323" s="7"/>
      <c r="AM323" s="7"/>
      <c r="AN323" s="7"/>
    </row>
    <row r="324" ht="12.0" customHeight="1">
      <c r="AF324" s="7"/>
      <c r="AG324" s="7"/>
      <c r="AH324" s="7"/>
      <c r="AI324" s="7"/>
      <c r="AJ324" s="7"/>
      <c r="AK324" s="7"/>
      <c r="AL324" s="7"/>
      <c r="AM324" s="7"/>
      <c r="AN324" s="7"/>
    </row>
    <row r="325" ht="12.0" customHeight="1">
      <c r="AF325" s="7"/>
      <c r="AG325" s="7"/>
      <c r="AH325" s="7"/>
      <c r="AI325" s="7"/>
      <c r="AJ325" s="7"/>
      <c r="AK325" s="7"/>
      <c r="AL325" s="7"/>
      <c r="AM325" s="7"/>
      <c r="AN325" s="7"/>
    </row>
    <row r="326" ht="12.0" customHeight="1">
      <c r="AF326" s="7"/>
      <c r="AG326" s="7"/>
      <c r="AH326" s="7"/>
      <c r="AI326" s="7"/>
      <c r="AJ326" s="7"/>
      <c r="AK326" s="7"/>
      <c r="AL326" s="7"/>
      <c r="AM326" s="7"/>
      <c r="AN326" s="7"/>
    </row>
    <row r="327" ht="12.0" customHeight="1">
      <c r="AF327" s="7"/>
      <c r="AG327" s="7"/>
      <c r="AH327" s="7"/>
      <c r="AI327" s="7"/>
      <c r="AJ327" s="7"/>
      <c r="AK327" s="7"/>
      <c r="AL327" s="7"/>
      <c r="AM327" s="7"/>
      <c r="AN327" s="7"/>
    </row>
    <row r="328" ht="12.0" customHeight="1">
      <c r="AF328" s="7"/>
      <c r="AG328" s="7"/>
      <c r="AH328" s="7"/>
      <c r="AI328" s="7"/>
      <c r="AJ328" s="7"/>
      <c r="AK328" s="7"/>
      <c r="AL328" s="7"/>
      <c r="AM328" s="7"/>
      <c r="AN328" s="7"/>
    </row>
    <row r="329" ht="12.0" customHeight="1">
      <c r="AF329" s="7"/>
      <c r="AG329" s="7"/>
      <c r="AH329" s="7"/>
      <c r="AI329" s="7"/>
      <c r="AJ329" s="7"/>
      <c r="AK329" s="7"/>
      <c r="AL329" s="7"/>
      <c r="AM329" s="7"/>
      <c r="AN329" s="7"/>
    </row>
    <row r="330" ht="12.0" customHeight="1">
      <c r="AF330" s="7"/>
      <c r="AG330" s="7"/>
      <c r="AH330" s="7"/>
      <c r="AI330" s="7"/>
      <c r="AJ330" s="7"/>
      <c r="AK330" s="7"/>
      <c r="AL330" s="7"/>
      <c r="AM330" s="7"/>
      <c r="AN330" s="7"/>
    </row>
    <row r="331" ht="12.0" customHeight="1">
      <c r="AF331" s="7"/>
      <c r="AG331" s="7"/>
      <c r="AH331" s="7"/>
      <c r="AI331" s="7"/>
      <c r="AJ331" s="7"/>
      <c r="AK331" s="7"/>
      <c r="AL331" s="7"/>
      <c r="AM331" s="7"/>
      <c r="AN331" s="7"/>
    </row>
    <row r="332" ht="12.0" customHeight="1">
      <c r="AF332" s="7"/>
      <c r="AG332" s="7"/>
      <c r="AH332" s="7"/>
      <c r="AI332" s="7"/>
      <c r="AJ332" s="7"/>
      <c r="AK332" s="7"/>
      <c r="AL332" s="7"/>
      <c r="AM332" s="7"/>
      <c r="AN332" s="7"/>
    </row>
    <row r="333" ht="12.0" customHeight="1">
      <c r="AF333" s="7"/>
      <c r="AG333" s="7"/>
      <c r="AH333" s="7"/>
      <c r="AI333" s="7"/>
      <c r="AJ333" s="7"/>
      <c r="AK333" s="7"/>
      <c r="AL333" s="7"/>
      <c r="AM333" s="7"/>
      <c r="AN333" s="7"/>
    </row>
    <row r="334" ht="12.0" customHeight="1">
      <c r="AF334" s="7"/>
      <c r="AG334" s="7"/>
      <c r="AH334" s="7"/>
      <c r="AI334" s="7"/>
      <c r="AJ334" s="7"/>
      <c r="AK334" s="7"/>
      <c r="AL334" s="7"/>
      <c r="AM334" s="7"/>
      <c r="AN334" s="7"/>
    </row>
    <row r="335" ht="12.0" customHeight="1">
      <c r="AF335" s="7"/>
      <c r="AG335" s="7"/>
      <c r="AH335" s="7"/>
      <c r="AI335" s="7"/>
      <c r="AJ335" s="7"/>
      <c r="AK335" s="7"/>
      <c r="AL335" s="7"/>
      <c r="AM335" s="7"/>
      <c r="AN335" s="7"/>
    </row>
    <row r="336" ht="12.0" customHeight="1">
      <c r="AF336" s="7"/>
      <c r="AG336" s="7"/>
      <c r="AH336" s="7"/>
      <c r="AI336" s="7"/>
      <c r="AJ336" s="7"/>
      <c r="AK336" s="7"/>
      <c r="AL336" s="7"/>
      <c r="AM336" s="7"/>
      <c r="AN336" s="7"/>
    </row>
    <row r="337" ht="12.0" customHeight="1">
      <c r="AF337" s="7"/>
      <c r="AG337" s="7"/>
      <c r="AH337" s="7"/>
      <c r="AI337" s="7"/>
      <c r="AJ337" s="7"/>
      <c r="AK337" s="7"/>
      <c r="AL337" s="7"/>
      <c r="AM337" s="7"/>
      <c r="AN337" s="7"/>
    </row>
    <row r="338" ht="12.0" customHeight="1">
      <c r="AF338" s="7"/>
      <c r="AG338" s="7"/>
      <c r="AH338" s="7"/>
      <c r="AI338" s="7"/>
      <c r="AJ338" s="7"/>
      <c r="AK338" s="7"/>
      <c r="AL338" s="7"/>
      <c r="AM338" s="7"/>
      <c r="AN338" s="7"/>
    </row>
    <row r="339" ht="12.0" customHeight="1">
      <c r="AF339" s="7"/>
      <c r="AG339" s="7"/>
      <c r="AH339" s="7"/>
      <c r="AI339" s="7"/>
      <c r="AJ339" s="7"/>
      <c r="AK339" s="7"/>
      <c r="AL339" s="7"/>
      <c r="AM339" s="7"/>
      <c r="AN339" s="7"/>
    </row>
    <row r="340" ht="12.0" customHeight="1">
      <c r="AF340" s="7"/>
      <c r="AG340" s="7"/>
      <c r="AH340" s="7"/>
      <c r="AI340" s="7"/>
      <c r="AJ340" s="7"/>
      <c r="AK340" s="7"/>
      <c r="AL340" s="7"/>
      <c r="AM340" s="7"/>
      <c r="AN340" s="7"/>
    </row>
    <row r="341" ht="12.0" customHeight="1">
      <c r="AF341" s="7"/>
      <c r="AG341" s="7"/>
      <c r="AH341" s="7"/>
      <c r="AI341" s="7"/>
      <c r="AJ341" s="7"/>
      <c r="AK341" s="7"/>
      <c r="AL341" s="7"/>
      <c r="AM341" s="7"/>
      <c r="AN341" s="7"/>
    </row>
    <row r="342" ht="12.0" customHeight="1">
      <c r="AF342" s="7"/>
      <c r="AG342" s="7"/>
      <c r="AH342" s="7"/>
      <c r="AI342" s="7"/>
      <c r="AJ342" s="7"/>
      <c r="AK342" s="7"/>
      <c r="AL342" s="7"/>
      <c r="AM342" s="7"/>
      <c r="AN342" s="7"/>
    </row>
    <row r="343" ht="12.0" customHeight="1">
      <c r="AF343" s="7"/>
      <c r="AG343" s="7"/>
      <c r="AH343" s="7"/>
      <c r="AI343" s="7"/>
      <c r="AJ343" s="7"/>
      <c r="AK343" s="7"/>
      <c r="AL343" s="7"/>
      <c r="AM343" s="7"/>
      <c r="AN343" s="7"/>
    </row>
    <row r="344" ht="12.0" customHeight="1">
      <c r="AF344" s="7"/>
      <c r="AG344" s="7"/>
      <c r="AH344" s="7"/>
      <c r="AI344" s="7"/>
      <c r="AJ344" s="7"/>
      <c r="AK344" s="7"/>
      <c r="AL344" s="7"/>
      <c r="AM344" s="7"/>
      <c r="AN344" s="7"/>
    </row>
    <row r="345" ht="12.0" customHeight="1">
      <c r="AF345" s="7"/>
      <c r="AG345" s="7"/>
      <c r="AH345" s="7"/>
      <c r="AI345" s="7"/>
      <c r="AJ345" s="7"/>
      <c r="AK345" s="7"/>
      <c r="AL345" s="7"/>
      <c r="AM345" s="7"/>
      <c r="AN345" s="7"/>
    </row>
    <row r="346" ht="12.0" customHeight="1">
      <c r="AF346" s="7"/>
      <c r="AG346" s="7"/>
      <c r="AH346" s="7"/>
      <c r="AI346" s="7"/>
      <c r="AJ346" s="7"/>
      <c r="AK346" s="7"/>
      <c r="AL346" s="7"/>
      <c r="AM346" s="7"/>
      <c r="AN346" s="7"/>
    </row>
    <row r="347" ht="12.0" customHeight="1">
      <c r="AF347" s="7"/>
      <c r="AG347" s="7"/>
      <c r="AH347" s="7"/>
      <c r="AI347" s="7"/>
      <c r="AJ347" s="7"/>
      <c r="AK347" s="7"/>
      <c r="AL347" s="7"/>
      <c r="AM347" s="7"/>
      <c r="AN347" s="7"/>
    </row>
    <row r="348" ht="12.0" customHeight="1">
      <c r="AF348" s="7"/>
      <c r="AG348" s="7"/>
      <c r="AH348" s="7"/>
      <c r="AI348" s="7"/>
      <c r="AJ348" s="7"/>
      <c r="AK348" s="7"/>
      <c r="AL348" s="7"/>
      <c r="AM348" s="7"/>
      <c r="AN348" s="7"/>
    </row>
    <row r="349" ht="12.0" customHeight="1">
      <c r="AF349" s="7"/>
      <c r="AG349" s="7"/>
      <c r="AH349" s="7"/>
      <c r="AI349" s="7"/>
      <c r="AJ349" s="7"/>
      <c r="AK349" s="7"/>
      <c r="AL349" s="7"/>
      <c r="AM349" s="7"/>
      <c r="AN349" s="7"/>
    </row>
    <row r="350" ht="12.0" customHeight="1">
      <c r="AF350" s="7"/>
      <c r="AG350" s="7"/>
      <c r="AH350" s="7"/>
      <c r="AI350" s="7"/>
      <c r="AJ350" s="7"/>
      <c r="AK350" s="7"/>
      <c r="AL350" s="7"/>
      <c r="AM350" s="7"/>
      <c r="AN350" s="7"/>
    </row>
    <row r="351" ht="12.0" customHeight="1">
      <c r="AF351" s="7"/>
      <c r="AG351" s="7"/>
      <c r="AH351" s="7"/>
      <c r="AI351" s="7"/>
      <c r="AJ351" s="7"/>
      <c r="AK351" s="7"/>
      <c r="AL351" s="7"/>
      <c r="AM351" s="7"/>
      <c r="AN351" s="7"/>
    </row>
    <row r="352" ht="12.0" customHeight="1">
      <c r="AF352" s="7"/>
      <c r="AG352" s="7"/>
      <c r="AH352" s="7"/>
      <c r="AI352" s="7"/>
      <c r="AJ352" s="7"/>
      <c r="AK352" s="7"/>
      <c r="AL352" s="7"/>
      <c r="AM352" s="7"/>
      <c r="AN352" s="7"/>
    </row>
    <row r="353" ht="12.0" customHeight="1">
      <c r="AF353" s="7"/>
      <c r="AG353" s="7"/>
      <c r="AH353" s="7"/>
      <c r="AI353" s="7"/>
      <c r="AJ353" s="7"/>
      <c r="AK353" s="7"/>
      <c r="AL353" s="7"/>
      <c r="AM353" s="7"/>
      <c r="AN353" s="7"/>
    </row>
    <row r="354" ht="12.0" customHeight="1">
      <c r="AF354" s="7"/>
      <c r="AG354" s="7"/>
      <c r="AH354" s="7"/>
      <c r="AI354" s="7"/>
      <c r="AJ354" s="7"/>
      <c r="AK354" s="7"/>
      <c r="AL354" s="7"/>
      <c r="AM354" s="7"/>
      <c r="AN354" s="7"/>
    </row>
    <row r="355" ht="12.0" customHeight="1">
      <c r="AF355" s="7"/>
      <c r="AG355" s="7"/>
      <c r="AH355" s="7"/>
      <c r="AI355" s="7"/>
      <c r="AJ355" s="7"/>
      <c r="AK355" s="7"/>
      <c r="AL355" s="7"/>
      <c r="AM355" s="7"/>
      <c r="AN355" s="7"/>
    </row>
    <row r="356" ht="12.0" customHeight="1">
      <c r="AF356" s="7"/>
      <c r="AG356" s="7"/>
      <c r="AH356" s="7"/>
      <c r="AI356" s="7"/>
      <c r="AJ356" s="7"/>
      <c r="AK356" s="7"/>
      <c r="AL356" s="7"/>
      <c r="AM356" s="7"/>
      <c r="AN356" s="7"/>
    </row>
    <row r="357" ht="12.0" customHeight="1">
      <c r="AF357" s="7"/>
      <c r="AG357" s="7"/>
      <c r="AH357" s="7"/>
      <c r="AI357" s="7"/>
      <c r="AJ357" s="7"/>
      <c r="AK357" s="7"/>
      <c r="AL357" s="7"/>
      <c r="AM357" s="7"/>
      <c r="AN357" s="7"/>
    </row>
    <row r="358" ht="12.0" customHeight="1">
      <c r="AF358" s="7"/>
      <c r="AG358" s="7"/>
      <c r="AH358" s="7"/>
      <c r="AI358" s="7"/>
      <c r="AJ358" s="7"/>
      <c r="AK358" s="7"/>
      <c r="AL358" s="7"/>
      <c r="AM358" s="7"/>
      <c r="AN358" s="7"/>
    </row>
    <row r="359" ht="12.0" customHeight="1">
      <c r="AF359" s="7"/>
      <c r="AG359" s="7"/>
      <c r="AH359" s="7"/>
      <c r="AI359" s="7"/>
      <c r="AJ359" s="7"/>
      <c r="AK359" s="7"/>
      <c r="AL359" s="7"/>
      <c r="AM359" s="7"/>
      <c r="AN359" s="7"/>
    </row>
    <row r="360" ht="12.0" customHeight="1">
      <c r="AF360" s="7"/>
      <c r="AG360" s="7"/>
      <c r="AH360" s="7"/>
      <c r="AI360" s="7"/>
      <c r="AJ360" s="7"/>
      <c r="AK360" s="7"/>
      <c r="AL360" s="7"/>
      <c r="AM360" s="7"/>
      <c r="AN360" s="7"/>
    </row>
    <row r="361" ht="12.0" customHeight="1">
      <c r="AF361" s="7"/>
      <c r="AG361" s="7"/>
      <c r="AH361" s="7"/>
      <c r="AI361" s="7"/>
      <c r="AJ361" s="7"/>
      <c r="AK361" s="7"/>
      <c r="AL361" s="7"/>
      <c r="AM361" s="7"/>
      <c r="AN361" s="7"/>
    </row>
    <row r="362" ht="12.0" customHeight="1">
      <c r="AF362" s="7"/>
      <c r="AG362" s="7"/>
      <c r="AH362" s="7"/>
      <c r="AI362" s="7"/>
      <c r="AJ362" s="7"/>
      <c r="AK362" s="7"/>
      <c r="AL362" s="7"/>
      <c r="AM362" s="7"/>
      <c r="AN362" s="7"/>
    </row>
    <row r="363" ht="12.0" customHeight="1">
      <c r="AF363" s="7"/>
      <c r="AG363" s="7"/>
      <c r="AH363" s="7"/>
      <c r="AI363" s="7"/>
      <c r="AJ363" s="7"/>
      <c r="AK363" s="7"/>
      <c r="AL363" s="7"/>
      <c r="AM363" s="7"/>
      <c r="AN363" s="7"/>
    </row>
    <row r="364" ht="12.0" customHeight="1">
      <c r="AF364" s="7"/>
      <c r="AG364" s="7"/>
      <c r="AH364" s="7"/>
      <c r="AI364" s="7"/>
      <c r="AJ364" s="7"/>
      <c r="AK364" s="7"/>
      <c r="AL364" s="7"/>
      <c r="AM364" s="7"/>
      <c r="AN364" s="7"/>
    </row>
    <row r="365" ht="12.0" customHeight="1">
      <c r="AF365" s="7"/>
      <c r="AG365" s="7"/>
      <c r="AH365" s="7"/>
      <c r="AI365" s="7"/>
      <c r="AJ365" s="7"/>
      <c r="AK365" s="7"/>
      <c r="AL365" s="7"/>
      <c r="AM365" s="7"/>
      <c r="AN365" s="7"/>
    </row>
    <row r="366" ht="12.0" customHeight="1">
      <c r="AF366" s="7"/>
      <c r="AG366" s="7"/>
      <c r="AH366" s="7"/>
      <c r="AI366" s="7"/>
      <c r="AJ366" s="7"/>
      <c r="AK366" s="7"/>
      <c r="AL366" s="7"/>
      <c r="AM366" s="7"/>
      <c r="AN366" s="7"/>
    </row>
    <row r="367" ht="12.0" customHeight="1">
      <c r="AF367" s="7"/>
      <c r="AG367" s="7"/>
      <c r="AH367" s="7"/>
      <c r="AI367" s="7"/>
      <c r="AJ367" s="7"/>
      <c r="AK367" s="7"/>
      <c r="AL367" s="7"/>
      <c r="AM367" s="7"/>
      <c r="AN367" s="7"/>
    </row>
    <row r="368" ht="12.0" customHeight="1">
      <c r="AF368" s="7"/>
      <c r="AG368" s="7"/>
      <c r="AH368" s="7"/>
      <c r="AI368" s="7"/>
      <c r="AJ368" s="7"/>
      <c r="AK368" s="7"/>
      <c r="AL368" s="7"/>
      <c r="AM368" s="7"/>
      <c r="AN368" s="7"/>
    </row>
    <row r="369" ht="12.0" customHeight="1">
      <c r="AF369" s="7"/>
      <c r="AG369" s="7"/>
      <c r="AH369" s="7"/>
      <c r="AI369" s="7"/>
      <c r="AJ369" s="7"/>
      <c r="AK369" s="7"/>
      <c r="AL369" s="7"/>
      <c r="AM369" s="7"/>
      <c r="AN369" s="7"/>
    </row>
    <row r="370" ht="12.0" customHeight="1">
      <c r="AF370" s="7"/>
      <c r="AG370" s="7"/>
      <c r="AH370" s="7"/>
      <c r="AI370" s="7"/>
      <c r="AJ370" s="7"/>
      <c r="AK370" s="7"/>
      <c r="AL370" s="7"/>
      <c r="AM370" s="7"/>
      <c r="AN370" s="7"/>
    </row>
    <row r="371" ht="12.0" customHeight="1">
      <c r="AF371" s="7"/>
      <c r="AG371" s="7"/>
      <c r="AH371" s="7"/>
      <c r="AI371" s="7"/>
      <c r="AJ371" s="7"/>
      <c r="AK371" s="7"/>
      <c r="AL371" s="7"/>
      <c r="AM371" s="7"/>
      <c r="AN371" s="7"/>
    </row>
    <row r="372" ht="12.0" customHeight="1">
      <c r="AF372" s="7"/>
      <c r="AG372" s="7"/>
      <c r="AH372" s="7"/>
      <c r="AI372" s="7"/>
      <c r="AJ372" s="7"/>
      <c r="AK372" s="7"/>
      <c r="AL372" s="7"/>
      <c r="AM372" s="7"/>
      <c r="AN372" s="7"/>
    </row>
    <row r="373" ht="12.0" customHeight="1">
      <c r="AF373" s="7"/>
      <c r="AG373" s="7"/>
      <c r="AH373" s="7"/>
      <c r="AI373" s="7"/>
      <c r="AJ373" s="7"/>
      <c r="AK373" s="7"/>
      <c r="AL373" s="7"/>
      <c r="AM373" s="7"/>
      <c r="AN373" s="7"/>
    </row>
    <row r="374" ht="12.0" customHeight="1">
      <c r="AF374" s="7"/>
      <c r="AG374" s="7"/>
      <c r="AH374" s="7"/>
      <c r="AI374" s="7"/>
      <c r="AJ374" s="7"/>
      <c r="AK374" s="7"/>
      <c r="AL374" s="7"/>
      <c r="AM374" s="7"/>
      <c r="AN374" s="7"/>
    </row>
    <row r="375" ht="12.0" customHeight="1">
      <c r="AF375" s="7"/>
      <c r="AG375" s="7"/>
      <c r="AH375" s="7"/>
      <c r="AI375" s="7"/>
      <c r="AJ375" s="7"/>
      <c r="AK375" s="7"/>
      <c r="AL375" s="7"/>
      <c r="AM375" s="7"/>
      <c r="AN375" s="7"/>
    </row>
    <row r="376" ht="12.0" customHeight="1">
      <c r="AF376" s="7"/>
      <c r="AG376" s="7"/>
      <c r="AH376" s="7"/>
      <c r="AI376" s="7"/>
      <c r="AJ376" s="7"/>
      <c r="AK376" s="7"/>
      <c r="AL376" s="7"/>
      <c r="AM376" s="7"/>
      <c r="AN376" s="7"/>
    </row>
    <row r="377" ht="12.0" customHeight="1">
      <c r="AF377" s="7"/>
      <c r="AG377" s="7"/>
      <c r="AH377" s="7"/>
      <c r="AI377" s="7"/>
      <c r="AJ377" s="7"/>
      <c r="AK377" s="7"/>
      <c r="AL377" s="7"/>
      <c r="AM377" s="7"/>
      <c r="AN377" s="7"/>
    </row>
    <row r="378" ht="12.0" customHeight="1">
      <c r="AF378" s="7"/>
      <c r="AG378" s="7"/>
      <c r="AH378" s="7"/>
      <c r="AI378" s="7"/>
      <c r="AJ378" s="7"/>
      <c r="AK378" s="7"/>
      <c r="AL378" s="7"/>
      <c r="AM378" s="7"/>
      <c r="AN378" s="7"/>
    </row>
    <row r="379" ht="12.0" customHeight="1">
      <c r="AF379" s="7"/>
      <c r="AG379" s="7"/>
      <c r="AH379" s="7"/>
      <c r="AI379" s="7"/>
      <c r="AJ379" s="7"/>
      <c r="AK379" s="7"/>
      <c r="AL379" s="7"/>
      <c r="AM379" s="7"/>
      <c r="AN379" s="7"/>
    </row>
    <row r="380" ht="12.0" customHeight="1">
      <c r="AF380" s="7"/>
      <c r="AG380" s="7"/>
      <c r="AH380" s="7"/>
      <c r="AI380" s="7"/>
      <c r="AJ380" s="7"/>
      <c r="AK380" s="7"/>
      <c r="AL380" s="7"/>
      <c r="AM380" s="7"/>
      <c r="AN380" s="7"/>
    </row>
    <row r="381" ht="12.0" customHeight="1">
      <c r="AF381" s="7"/>
      <c r="AG381" s="7"/>
      <c r="AH381" s="7"/>
      <c r="AI381" s="7"/>
      <c r="AJ381" s="7"/>
      <c r="AK381" s="7"/>
      <c r="AL381" s="7"/>
      <c r="AM381" s="7"/>
      <c r="AN381" s="7"/>
    </row>
    <row r="382" ht="12.0" customHeight="1">
      <c r="AF382" s="7"/>
      <c r="AG382" s="7"/>
      <c r="AH382" s="7"/>
      <c r="AI382" s="7"/>
      <c r="AJ382" s="7"/>
      <c r="AK382" s="7"/>
      <c r="AL382" s="7"/>
      <c r="AM382" s="7"/>
      <c r="AN382" s="7"/>
    </row>
    <row r="383" ht="12.0" customHeight="1">
      <c r="AF383" s="7"/>
      <c r="AG383" s="7"/>
      <c r="AH383" s="7"/>
      <c r="AI383" s="7"/>
      <c r="AJ383" s="7"/>
      <c r="AK383" s="7"/>
      <c r="AL383" s="7"/>
      <c r="AM383" s="7"/>
      <c r="AN383" s="7"/>
    </row>
    <row r="384" ht="12.0" customHeight="1">
      <c r="AF384" s="7"/>
      <c r="AG384" s="7"/>
      <c r="AH384" s="7"/>
      <c r="AI384" s="7"/>
      <c r="AJ384" s="7"/>
      <c r="AK384" s="7"/>
      <c r="AL384" s="7"/>
      <c r="AM384" s="7"/>
      <c r="AN384" s="7"/>
    </row>
    <row r="385" ht="12.0" customHeight="1">
      <c r="AF385" s="7"/>
      <c r="AG385" s="7"/>
      <c r="AH385" s="7"/>
      <c r="AI385" s="7"/>
      <c r="AJ385" s="7"/>
      <c r="AK385" s="7"/>
      <c r="AL385" s="7"/>
      <c r="AM385" s="7"/>
      <c r="AN385" s="7"/>
    </row>
    <row r="386" ht="12.0" customHeight="1">
      <c r="AF386" s="7"/>
      <c r="AG386" s="7"/>
      <c r="AH386" s="7"/>
      <c r="AI386" s="7"/>
      <c r="AJ386" s="7"/>
      <c r="AK386" s="7"/>
      <c r="AL386" s="7"/>
      <c r="AM386" s="7"/>
      <c r="AN386" s="7"/>
    </row>
    <row r="387" ht="12.0" customHeight="1">
      <c r="AF387" s="7"/>
      <c r="AG387" s="7"/>
      <c r="AH387" s="7"/>
      <c r="AI387" s="7"/>
      <c r="AJ387" s="7"/>
      <c r="AK387" s="7"/>
      <c r="AL387" s="7"/>
      <c r="AM387" s="7"/>
      <c r="AN387" s="7"/>
    </row>
    <row r="388" ht="12.0" customHeight="1">
      <c r="AF388" s="7"/>
      <c r="AG388" s="7"/>
      <c r="AH388" s="7"/>
      <c r="AI388" s="7"/>
      <c r="AJ388" s="7"/>
      <c r="AK388" s="7"/>
      <c r="AL388" s="7"/>
      <c r="AM388" s="7"/>
      <c r="AN388" s="7"/>
    </row>
    <row r="389" ht="12.0" customHeight="1">
      <c r="AF389" s="7"/>
      <c r="AG389" s="7"/>
      <c r="AH389" s="7"/>
      <c r="AI389" s="7"/>
      <c r="AJ389" s="7"/>
      <c r="AK389" s="7"/>
      <c r="AL389" s="7"/>
      <c r="AM389" s="7"/>
      <c r="AN389" s="7"/>
    </row>
    <row r="390" ht="12.0" customHeight="1">
      <c r="AF390" s="7"/>
      <c r="AG390" s="7"/>
      <c r="AH390" s="7"/>
      <c r="AI390" s="7"/>
      <c r="AJ390" s="7"/>
      <c r="AK390" s="7"/>
      <c r="AL390" s="7"/>
      <c r="AM390" s="7"/>
      <c r="AN390" s="7"/>
    </row>
    <row r="391" ht="12.0" customHeight="1">
      <c r="AF391" s="7"/>
      <c r="AG391" s="7"/>
      <c r="AH391" s="7"/>
      <c r="AI391" s="7"/>
      <c r="AJ391" s="7"/>
      <c r="AK391" s="7"/>
      <c r="AL391" s="7"/>
      <c r="AM391" s="7"/>
      <c r="AN391" s="7"/>
    </row>
    <row r="392" ht="12.0" customHeight="1">
      <c r="AF392" s="7"/>
      <c r="AG392" s="7"/>
      <c r="AH392" s="7"/>
      <c r="AI392" s="7"/>
      <c r="AJ392" s="7"/>
      <c r="AK392" s="7"/>
      <c r="AL392" s="7"/>
      <c r="AM392" s="7"/>
      <c r="AN392" s="7"/>
    </row>
    <row r="393" ht="12.0" customHeight="1">
      <c r="AF393" s="7"/>
      <c r="AG393" s="7"/>
      <c r="AH393" s="7"/>
      <c r="AI393" s="7"/>
      <c r="AJ393" s="7"/>
      <c r="AK393" s="7"/>
      <c r="AL393" s="7"/>
      <c r="AM393" s="7"/>
      <c r="AN393" s="7"/>
    </row>
    <row r="394" ht="12.0" customHeight="1">
      <c r="AF394" s="7"/>
      <c r="AG394" s="7"/>
      <c r="AH394" s="7"/>
      <c r="AI394" s="7"/>
      <c r="AJ394" s="7"/>
      <c r="AK394" s="7"/>
      <c r="AL394" s="7"/>
      <c r="AM394" s="7"/>
      <c r="AN394" s="7"/>
    </row>
    <row r="395" ht="12.0" customHeight="1">
      <c r="AF395" s="7"/>
      <c r="AG395" s="7"/>
      <c r="AH395" s="7"/>
      <c r="AI395" s="7"/>
      <c r="AJ395" s="7"/>
      <c r="AK395" s="7"/>
      <c r="AL395" s="7"/>
      <c r="AM395" s="7"/>
      <c r="AN395" s="7"/>
    </row>
    <row r="396" ht="12.0" customHeight="1">
      <c r="AF396" s="7"/>
      <c r="AG396" s="7"/>
      <c r="AH396" s="7"/>
      <c r="AI396" s="7"/>
      <c r="AJ396" s="7"/>
      <c r="AK396" s="7"/>
      <c r="AL396" s="7"/>
      <c r="AM396" s="7"/>
      <c r="AN396" s="7"/>
    </row>
    <row r="397" ht="12.0" customHeight="1">
      <c r="AF397" s="7"/>
      <c r="AG397" s="7"/>
      <c r="AH397" s="7"/>
      <c r="AI397" s="7"/>
      <c r="AJ397" s="7"/>
      <c r="AK397" s="7"/>
      <c r="AL397" s="7"/>
      <c r="AM397" s="7"/>
      <c r="AN397" s="7"/>
    </row>
    <row r="398" ht="12.0" customHeight="1">
      <c r="AF398" s="7"/>
      <c r="AG398" s="7"/>
      <c r="AH398" s="7"/>
      <c r="AI398" s="7"/>
      <c r="AJ398" s="7"/>
      <c r="AK398" s="7"/>
      <c r="AL398" s="7"/>
      <c r="AM398" s="7"/>
      <c r="AN398" s="7"/>
    </row>
    <row r="399" ht="12.0" customHeight="1">
      <c r="AF399" s="7"/>
      <c r="AG399" s="7"/>
      <c r="AH399" s="7"/>
      <c r="AI399" s="7"/>
      <c r="AJ399" s="7"/>
      <c r="AK399" s="7"/>
      <c r="AL399" s="7"/>
      <c r="AM399" s="7"/>
      <c r="AN399" s="7"/>
    </row>
    <row r="400" ht="12.0" customHeight="1">
      <c r="AF400" s="7"/>
      <c r="AG400" s="7"/>
      <c r="AH400" s="7"/>
      <c r="AI400" s="7"/>
      <c r="AJ400" s="7"/>
      <c r="AK400" s="7"/>
      <c r="AL400" s="7"/>
      <c r="AM400" s="7"/>
      <c r="AN400" s="7"/>
    </row>
    <row r="401" ht="12.0" customHeight="1">
      <c r="AF401" s="7"/>
      <c r="AG401" s="7"/>
      <c r="AH401" s="7"/>
      <c r="AI401" s="7"/>
      <c r="AJ401" s="7"/>
      <c r="AK401" s="7"/>
      <c r="AL401" s="7"/>
      <c r="AM401" s="7"/>
      <c r="AN401" s="7"/>
    </row>
    <row r="402" ht="12.0" customHeight="1">
      <c r="AF402" s="7"/>
      <c r="AG402" s="7"/>
      <c r="AH402" s="7"/>
      <c r="AI402" s="7"/>
      <c r="AJ402" s="7"/>
      <c r="AK402" s="7"/>
      <c r="AL402" s="7"/>
      <c r="AM402" s="7"/>
      <c r="AN402" s="7"/>
    </row>
    <row r="403" ht="12.0" customHeight="1">
      <c r="AF403" s="7"/>
      <c r="AG403" s="7"/>
      <c r="AH403" s="7"/>
      <c r="AI403" s="7"/>
      <c r="AJ403" s="7"/>
      <c r="AK403" s="7"/>
      <c r="AL403" s="7"/>
      <c r="AM403" s="7"/>
      <c r="AN403" s="7"/>
    </row>
    <row r="404" ht="12.0" customHeight="1">
      <c r="AF404" s="7"/>
      <c r="AG404" s="7"/>
      <c r="AH404" s="7"/>
      <c r="AI404" s="7"/>
      <c r="AJ404" s="7"/>
      <c r="AK404" s="7"/>
      <c r="AL404" s="7"/>
      <c r="AM404" s="7"/>
      <c r="AN404" s="7"/>
    </row>
    <row r="405" ht="12.0" customHeight="1">
      <c r="AF405" s="7"/>
      <c r="AG405" s="7"/>
      <c r="AH405" s="7"/>
      <c r="AI405" s="7"/>
      <c r="AJ405" s="7"/>
      <c r="AK405" s="7"/>
      <c r="AL405" s="7"/>
      <c r="AM405" s="7"/>
      <c r="AN405" s="7"/>
    </row>
    <row r="406" ht="12.0" customHeight="1">
      <c r="AF406" s="7"/>
      <c r="AG406" s="7"/>
      <c r="AH406" s="7"/>
      <c r="AI406" s="7"/>
      <c r="AJ406" s="7"/>
      <c r="AK406" s="7"/>
      <c r="AL406" s="7"/>
      <c r="AM406" s="7"/>
      <c r="AN406" s="7"/>
    </row>
    <row r="407" ht="12.0" customHeight="1">
      <c r="AF407" s="7"/>
      <c r="AG407" s="7"/>
      <c r="AH407" s="7"/>
      <c r="AI407" s="7"/>
      <c r="AJ407" s="7"/>
      <c r="AK407" s="7"/>
      <c r="AL407" s="7"/>
      <c r="AM407" s="7"/>
      <c r="AN407" s="7"/>
    </row>
    <row r="408" ht="12.0" customHeight="1">
      <c r="AF408" s="7"/>
      <c r="AG408" s="7"/>
      <c r="AH408" s="7"/>
      <c r="AI408" s="7"/>
      <c r="AJ408" s="7"/>
      <c r="AK408" s="7"/>
      <c r="AL408" s="7"/>
      <c r="AM408" s="7"/>
      <c r="AN408" s="7"/>
    </row>
    <row r="409" ht="12.0" customHeight="1">
      <c r="AF409" s="7"/>
      <c r="AG409" s="7"/>
      <c r="AH409" s="7"/>
      <c r="AI409" s="7"/>
      <c r="AJ409" s="7"/>
      <c r="AK409" s="7"/>
      <c r="AL409" s="7"/>
      <c r="AM409" s="7"/>
      <c r="AN409" s="7"/>
    </row>
    <row r="410" ht="12.0" customHeight="1">
      <c r="AF410" s="7"/>
      <c r="AG410" s="7"/>
      <c r="AH410" s="7"/>
      <c r="AI410" s="7"/>
      <c r="AJ410" s="7"/>
      <c r="AK410" s="7"/>
      <c r="AL410" s="7"/>
      <c r="AM410" s="7"/>
      <c r="AN410" s="7"/>
    </row>
    <row r="411" ht="12.0" customHeight="1">
      <c r="AF411" s="7"/>
      <c r="AG411" s="7"/>
      <c r="AH411" s="7"/>
      <c r="AI411" s="7"/>
      <c r="AJ411" s="7"/>
      <c r="AK411" s="7"/>
      <c r="AL411" s="7"/>
      <c r="AM411" s="7"/>
      <c r="AN411" s="7"/>
    </row>
    <row r="412" ht="12.0" customHeight="1">
      <c r="AF412" s="7"/>
      <c r="AG412" s="7"/>
      <c r="AH412" s="7"/>
      <c r="AI412" s="7"/>
      <c r="AJ412" s="7"/>
      <c r="AK412" s="7"/>
      <c r="AL412" s="7"/>
      <c r="AM412" s="7"/>
      <c r="AN412" s="7"/>
    </row>
    <row r="413" ht="12.0" customHeight="1">
      <c r="AF413" s="7"/>
      <c r="AG413" s="7"/>
      <c r="AH413" s="7"/>
      <c r="AI413" s="7"/>
      <c r="AJ413" s="7"/>
      <c r="AK413" s="7"/>
      <c r="AL413" s="7"/>
      <c r="AM413" s="7"/>
      <c r="AN413" s="7"/>
    </row>
    <row r="414" ht="12.0" customHeight="1">
      <c r="AF414" s="7"/>
      <c r="AG414" s="7"/>
      <c r="AH414" s="7"/>
      <c r="AI414" s="7"/>
      <c r="AJ414" s="7"/>
      <c r="AK414" s="7"/>
      <c r="AL414" s="7"/>
      <c r="AM414" s="7"/>
      <c r="AN414" s="7"/>
    </row>
    <row r="415" ht="12.0" customHeight="1">
      <c r="AF415" s="7"/>
      <c r="AG415" s="7"/>
      <c r="AH415" s="7"/>
      <c r="AI415" s="7"/>
      <c r="AJ415" s="7"/>
      <c r="AK415" s="7"/>
      <c r="AL415" s="7"/>
      <c r="AM415" s="7"/>
      <c r="AN415" s="7"/>
    </row>
    <row r="416" ht="12.0" customHeight="1">
      <c r="AF416" s="7"/>
      <c r="AG416" s="7"/>
      <c r="AH416" s="7"/>
      <c r="AI416" s="7"/>
      <c r="AJ416" s="7"/>
      <c r="AK416" s="7"/>
      <c r="AL416" s="7"/>
      <c r="AM416" s="7"/>
      <c r="AN416" s="7"/>
    </row>
    <row r="417" ht="12.0" customHeight="1">
      <c r="AF417" s="7"/>
      <c r="AG417" s="7"/>
      <c r="AH417" s="7"/>
      <c r="AI417" s="7"/>
      <c r="AJ417" s="7"/>
      <c r="AK417" s="7"/>
      <c r="AL417" s="7"/>
      <c r="AM417" s="7"/>
      <c r="AN417" s="7"/>
    </row>
    <row r="418" ht="12.0" customHeight="1">
      <c r="AF418" s="7"/>
      <c r="AG418" s="7"/>
      <c r="AH418" s="7"/>
      <c r="AI418" s="7"/>
      <c r="AJ418" s="7"/>
      <c r="AK418" s="7"/>
      <c r="AL418" s="7"/>
      <c r="AM418" s="7"/>
      <c r="AN418" s="7"/>
    </row>
    <row r="419" ht="12.0" customHeight="1">
      <c r="AF419" s="7"/>
      <c r="AG419" s="7"/>
      <c r="AH419" s="7"/>
      <c r="AI419" s="7"/>
      <c r="AJ419" s="7"/>
      <c r="AK419" s="7"/>
      <c r="AL419" s="7"/>
      <c r="AM419" s="7"/>
      <c r="AN419" s="7"/>
    </row>
    <row r="420" ht="12.0" customHeight="1">
      <c r="AF420" s="7"/>
      <c r="AG420" s="7"/>
      <c r="AH420" s="7"/>
      <c r="AI420" s="7"/>
      <c r="AJ420" s="7"/>
      <c r="AK420" s="7"/>
      <c r="AL420" s="7"/>
      <c r="AM420" s="7"/>
      <c r="AN420" s="7"/>
    </row>
    <row r="421" ht="12.0" customHeight="1">
      <c r="AF421" s="7"/>
      <c r="AG421" s="7"/>
      <c r="AH421" s="7"/>
      <c r="AI421" s="7"/>
      <c r="AJ421" s="7"/>
      <c r="AK421" s="7"/>
      <c r="AL421" s="7"/>
      <c r="AM421" s="7"/>
      <c r="AN421" s="7"/>
    </row>
    <row r="422" ht="12.0" customHeight="1">
      <c r="AF422" s="7"/>
      <c r="AG422" s="7"/>
      <c r="AH422" s="7"/>
      <c r="AI422" s="7"/>
      <c r="AJ422" s="7"/>
      <c r="AK422" s="7"/>
      <c r="AL422" s="7"/>
      <c r="AM422" s="7"/>
      <c r="AN422" s="7"/>
    </row>
    <row r="423" ht="12.0" customHeight="1">
      <c r="AF423" s="7"/>
      <c r="AG423" s="7"/>
      <c r="AH423" s="7"/>
      <c r="AI423" s="7"/>
      <c r="AJ423" s="7"/>
      <c r="AK423" s="7"/>
      <c r="AL423" s="7"/>
      <c r="AM423" s="7"/>
      <c r="AN423" s="7"/>
    </row>
    <row r="424" ht="12.0" customHeight="1">
      <c r="AF424" s="7"/>
      <c r="AG424" s="7"/>
      <c r="AH424" s="7"/>
      <c r="AI424" s="7"/>
      <c r="AJ424" s="7"/>
      <c r="AK424" s="7"/>
      <c r="AL424" s="7"/>
      <c r="AM424" s="7"/>
      <c r="AN424" s="7"/>
    </row>
    <row r="425" ht="12.0" customHeight="1">
      <c r="AF425" s="7"/>
      <c r="AG425" s="7"/>
      <c r="AH425" s="7"/>
      <c r="AI425" s="7"/>
      <c r="AJ425" s="7"/>
      <c r="AK425" s="7"/>
      <c r="AL425" s="7"/>
      <c r="AM425" s="7"/>
      <c r="AN425" s="7"/>
    </row>
    <row r="426" ht="12.0" customHeight="1">
      <c r="AF426" s="7"/>
      <c r="AG426" s="7"/>
      <c r="AH426" s="7"/>
      <c r="AI426" s="7"/>
      <c r="AJ426" s="7"/>
      <c r="AK426" s="7"/>
      <c r="AL426" s="7"/>
      <c r="AM426" s="7"/>
      <c r="AN426" s="7"/>
    </row>
    <row r="427" ht="12.0" customHeight="1">
      <c r="AF427" s="7"/>
      <c r="AG427" s="7"/>
      <c r="AH427" s="7"/>
      <c r="AI427" s="7"/>
      <c r="AJ427" s="7"/>
      <c r="AK427" s="7"/>
      <c r="AL427" s="7"/>
      <c r="AM427" s="7"/>
      <c r="AN427" s="7"/>
    </row>
    <row r="428" ht="12.0" customHeight="1">
      <c r="AF428" s="7"/>
      <c r="AG428" s="7"/>
      <c r="AH428" s="7"/>
      <c r="AI428" s="7"/>
      <c r="AJ428" s="7"/>
      <c r="AK428" s="7"/>
      <c r="AL428" s="7"/>
      <c r="AM428" s="7"/>
      <c r="AN428" s="7"/>
    </row>
    <row r="429" ht="12.0" customHeight="1">
      <c r="AF429" s="7"/>
      <c r="AG429" s="7"/>
      <c r="AH429" s="7"/>
      <c r="AI429" s="7"/>
      <c r="AJ429" s="7"/>
      <c r="AK429" s="7"/>
      <c r="AL429" s="7"/>
      <c r="AM429" s="7"/>
      <c r="AN429" s="7"/>
    </row>
    <row r="430" ht="12.0" customHeight="1">
      <c r="AF430" s="7"/>
      <c r="AG430" s="7"/>
      <c r="AH430" s="7"/>
      <c r="AI430" s="7"/>
      <c r="AJ430" s="7"/>
      <c r="AK430" s="7"/>
      <c r="AL430" s="7"/>
      <c r="AM430" s="7"/>
      <c r="AN430" s="7"/>
    </row>
    <row r="431" ht="12.0" customHeight="1">
      <c r="AF431" s="7"/>
      <c r="AG431" s="7"/>
      <c r="AH431" s="7"/>
      <c r="AI431" s="7"/>
      <c r="AJ431" s="7"/>
      <c r="AK431" s="7"/>
      <c r="AL431" s="7"/>
      <c r="AM431" s="7"/>
      <c r="AN431" s="7"/>
    </row>
    <row r="432" ht="12.0" customHeight="1">
      <c r="AF432" s="7"/>
      <c r="AG432" s="7"/>
      <c r="AH432" s="7"/>
      <c r="AI432" s="7"/>
      <c r="AJ432" s="7"/>
      <c r="AK432" s="7"/>
      <c r="AL432" s="7"/>
      <c r="AM432" s="7"/>
      <c r="AN432" s="7"/>
    </row>
    <row r="433" ht="12.0" customHeight="1">
      <c r="AF433" s="7"/>
      <c r="AG433" s="7"/>
      <c r="AH433" s="7"/>
      <c r="AI433" s="7"/>
      <c r="AJ433" s="7"/>
      <c r="AK433" s="7"/>
      <c r="AL433" s="7"/>
      <c r="AM433" s="7"/>
      <c r="AN433" s="7"/>
    </row>
    <row r="434" ht="12.0" customHeight="1">
      <c r="AF434" s="7"/>
      <c r="AG434" s="7"/>
      <c r="AH434" s="7"/>
      <c r="AI434" s="7"/>
      <c r="AJ434" s="7"/>
      <c r="AK434" s="7"/>
      <c r="AL434" s="7"/>
      <c r="AM434" s="7"/>
      <c r="AN434" s="7"/>
    </row>
    <row r="435" ht="12.0" customHeight="1">
      <c r="AF435" s="7"/>
      <c r="AG435" s="7"/>
      <c r="AH435" s="7"/>
      <c r="AI435" s="7"/>
      <c r="AJ435" s="7"/>
      <c r="AK435" s="7"/>
      <c r="AL435" s="7"/>
      <c r="AM435" s="7"/>
      <c r="AN435" s="7"/>
    </row>
    <row r="436" ht="12.0" customHeight="1">
      <c r="AF436" s="7"/>
      <c r="AG436" s="7"/>
      <c r="AH436" s="7"/>
      <c r="AI436" s="7"/>
      <c r="AJ436" s="7"/>
      <c r="AK436" s="7"/>
      <c r="AL436" s="7"/>
      <c r="AM436" s="7"/>
      <c r="AN436" s="7"/>
    </row>
    <row r="437" ht="12.0" customHeight="1">
      <c r="AF437" s="7"/>
      <c r="AG437" s="7"/>
      <c r="AH437" s="7"/>
      <c r="AI437" s="7"/>
      <c r="AJ437" s="7"/>
      <c r="AK437" s="7"/>
      <c r="AL437" s="7"/>
      <c r="AM437" s="7"/>
      <c r="AN437" s="7"/>
    </row>
    <row r="438" ht="12.0" customHeight="1">
      <c r="AF438" s="7"/>
      <c r="AG438" s="7"/>
      <c r="AH438" s="7"/>
      <c r="AI438" s="7"/>
      <c r="AJ438" s="7"/>
      <c r="AK438" s="7"/>
      <c r="AL438" s="7"/>
      <c r="AM438" s="7"/>
      <c r="AN438" s="7"/>
    </row>
    <row r="439" ht="12.0" customHeight="1">
      <c r="AF439" s="7"/>
      <c r="AG439" s="7"/>
      <c r="AH439" s="7"/>
      <c r="AI439" s="7"/>
      <c r="AJ439" s="7"/>
      <c r="AK439" s="7"/>
      <c r="AL439" s="7"/>
      <c r="AM439" s="7"/>
      <c r="AN439" s="7"/>
    </row>
    <row r="440" ht="12.0" customHeight="1">
      <c r="AF440" s="7"/>
      <c r="AG440" s="7"/>
      <c r="AH440" s="7"/>
      <c r="AI440" s="7"/>
      <c r="AJ440" s="7"/>
      <c r="AK440" s="7"/>
      <c r="AL440" s="7"/>
      <c r="AM440" s="7"/>
      <c r="AN440" s="7"/>
    </row>
    <row r="441" ht="12.0" customHeight="1">
      <c r="AF441" s="7"/>
      <c r="AG441" s="7"/>
      <c r="AH441" s="7"/>
      <c r="AI441" s="7"/>
      <c r="AJ441" s="7"/>
      <c r="AK441" s="7"/>
      <c r="AL441" s="7"/>
      <c r="AM441" s="7"/>
      <c r="AN441" s="7"/>
    </row>
    <row r="442" ht="12.0" customHeight="1">
      <c r="AF442" s="7"/>
      <c r="AG442" s="7"/>
      <c r="AH442" s="7"/>
      <c r="AI442" s="7"/>
      <c r="AJ442" s="7"/>
      <c r="AK442" s="7"/>
      <c r="AL442" s="7"/>
      <c r="AM442" s="7"/>
      <c r="AN442" s="7"/>
    </row>
    <row r="443" ht="12.0" customHeight="1">
      <c r="AF443" s="7"/>
      <c r="AG443" s="7"/>
      <c r="AH443" s="7"/>
      <c r="AI443" s="7"/>
      <c r="AJ443" s="7"/>
      <c r="AK443" s="7"/>
      <c r="AL443" s="7"/>
      <c r="AM443" s="7"/>
      <c r="AN443" s="7"/>
    </row>
    <row r="444" ht="12.0" customHeight="1">
      <c r="AF444" s="7"/>
      <c r="AG444" s="7"/>
      <c r="AH444" s="7"/>
      <c r="AI444" s="7"/>
      <c r="AJ444" s="7"/>
      <c r="AK444" s="7"/>
      <c r="AL444" s="7"/>
      <c r="AM444" s="7"/>
      <c r="AN444" s="7"/>
    </row>
    <row r="445" ht="12.0" customHeight="1">
      <c r="AF445" s="7"/>
      <c r="AG445" s="7"/>
      <c r="AH445" s="7"/>
      <c r="AI445" s="7"/>
      <c r="AJ445" s="7"/>
      <c r="AK445" s="7"/>
      <c r="AL445" s="7"/>
      <c r="AM445" s="7"/>
      <c r="AN445" s="7"/>
    </row>
    <row r="446" ht="12.0" customHeight="1">
      <c r="AF446" s="7"/>
      <c r="AG446" s="7"/>
      <c r="AH446" s="7"/>
      <c r="AI446" s="7"/>
      <c r="AJ446" s="7"/>
      <c r="AK446" s="7"/>
      <c r="AL446" s="7"/>
      <c r="AM446" s="7"/>
      <c r="AN446" s="7"/>
    </row>
    <row r="447" ht="12.0" customHeight="1">
      <c r="AF447" s="7"/>
      <c r="AG447" s="7"/>
      <c r="AH447" s="7"/>
      <c r="AI447" s="7"/>
      <c r="AJ447" s="7"/>
      <c r="AK447" s="7"/>
      <c r="AL447" s="7"/>
      <c r="AM447" s="7"/>
      <c r="AN447" s="7"/>
    </row>
    <row r="448" ht="12.0" customHeight="1">
      <c r="AF448" s="7"/>
      <c r="AG448" s="7"/>
      <c r="AH448" s="7"/>
      <c r="AI448" s="7"/>
      <c r="AJ448" s="7"/>
      <c r="AK448" s="7"/>
      <c r="AL448" s="7"/>
      <c r="AM448" s="7"/>
      <c r="AN448" s="7"/>
    </row>
    <row r="449" ht="12.0" customHeight="1">
      <c r="AF449" s="7"/>
      <c r="AG449" s="7"/>
      <c r="AH449" s="7"/>
      <c r="AI449" s="7"/>
      <c r="AJ449" s="7"/>
      <c r="AK449" s="7"/>
      <c r="AL449" s="7"/>
      <c r="AM449" s="7"/>
      <c r="AN449" s="7"/>
    </row>
    <row r="450" ht="12.0" customHeight="1">
      <c r="AF450" s="7"/>
      <c r="AG450" s="7"/>
      <c r="AH450" s="7"/>
      <c r="AI450" s="7"/>
      <c r="AJ450" s="7"/>
      <c r="AK450" s="7"/>
      <c r="AL450" s="7"/>
      <c r="AM450" s="7"/>
      <c r="AN450" s="7"/>
    </row>
    <row r="451" ht="12.0" customHeight="1">
      <c r="AF451" s="7"/>
      <c r="AG451" s="7"/>
      <c r="AH451" s="7"/>
      <c r="AI451" s="7"/>
      <c r="AJ451" s="7"/>
      <c r="AK451" s="7"/>
      <c r="AL451" s="7"/>
      <c r="AM451" s="7"/>
      <c r="AN451" s="7"/>
    </row>
    <row r="452" ht="12.0" customHeight="1">
      <c r="AF452" s="7"/>
      <c r="AG452" s="7"/>
      <c r="AH452" s="7"/>
      <c r="AI452" s="7"/>
      <c r="AJ452" s="7"/>
      <c r="AK452" s="7"/>
      <c r="AL452" s="7"/>
      <c r="AM452" s="7"/>
      <c r="AN452" s="7"/>
    </row>
    <row r="453" ht="12.0" customHeight="1">
      <c r="AF453" s="7"/>
      <c r="AG453" s="7"/>
      <c r="AH453" s="7"/>
      <c r="AI453" s="7"/>
      <c r="AJ453" s="7"/>
      <c r="AK453" s="7"/>
      <c r="AL453" s="7"/>
      <c r="AM453" s="7"/>
      <c r="AN453" s="7"/>
    </row>
    <row r="454" ht="12.0" customHeight="1">
      <c r="AF454" s="7"/>
      <c r="AG454" s="7"/>
      <c r="AH454" s="7"/>
      <c r="AI454" s="7"/>
      <c r="AJ454" s="7"/>
      <c r="AK454" s="7"/>
      <c r="AL454" s="7"/>
      <c r="AM454" s="7"/>
      <c r="AN454" s="7"/>
    </row>
    <row r="455" ht="12.0" customHeight="1">
      <c r="AF455" s="7"/>
      <c r="AG455" s="7"/>
      <c r="AH455" s="7"/>
      <c r="AI455" s="7"/>
      <c r="AJ455" s="7"/>
      <c r="AK455" s="7"/>
      <c r="AL455" s="7"/>
      <c r="AM455" s="7"/>
      <c r="AN455" s="7"/>
    </row>
    <row r="456" ht="12.0" customHeight="1">
      <c r="AF456" s="7"/>
      <c r="AG456" s="7"/>
      <c r="AH456" s="7"/>
      <c r="AI456" s="7"/>
      <c r="AJ456" s="7"/>
      <c r="AK456" s="7"/>
      <c r="AL456" s="7"/>
      <c r="AM456" s="7"/>
      <c r="AN456" s="7"/>
    </row>
    <row r="457" ht="12.0" customHeight="1">
      <c r="AF457" s="7"/>
      <c r="AG457" s="7"/>
      <c r="AH457" s="7"/>
      <c r="AI457" s="7"/>
      <c r="AJ457" s="7"/>
      <c r="AK457" s="7"/>
      <c r="AL457" s="7"/>
      <c r="AM457" s="7"/>
      <c r="AN457" s="7"/>
    </row>
    <row r="458" ht="12.0" customHeight="1">
      <c r="AF458" s="7"/>
      <c r="AG458" s="7"/>
      <c r="AH458" s="7"/>
      <c r="AI458" s="7"/>
      <c r="AJ458" s="7"/>
      <c r="AK458" s="7"/>
      <c r="AL458" s="7"/>
      <c r="AM458" s="7"/>
      <c r="AN458" s="7"/>
    </row>
    <row r="459" ht="12.0" customHeight="1">
      <c r="AF459" s="7"/>
      <c r="AG459" s="7"/>
      <c r="AH459" s="7"/>
      <c r="AI459" s="7"/>
      <c r="AJ459" s="7"/>
      <c r="AK459" s="7"/>
      <c r="AL459" s="7"/>
      <c r="AM459" s="7"/>
      <c r="AN459" s="7"/>
    </row>
    <row r="460" ht="12.0" customHeight="1">
      <c r="AF460" s="7"/>
      <c r="AG460" s="7"/>
      <c r="AH460" s="7"/>
      <c r="AI460" s="7"/>
      <c r="AJ460" s="7"/>
      <c r="AK460" s="7"/>
      <c r="AL460" s="7"/>
      <c r="AM460" s="7"/>
      <c r="AN460" s="7"/>
    </row>
    <row r="461" ht="12.0" customHeight="1">
      <c r="AF461" s="7"/>
      <c r="AG461" s="7"/>
      <c r="AH461" s="7"/>
      <c r="AI461" s="7"/>
      <c r="AJ461" s="7"/>
      <c r="AK461" s="7"/>
      <c r="AL461" s="7"/>
      <c r="AM461" s="7"/>
      <c r="AN461" s="7"/>
    </row>
    <row r="462" ht="12.0" customHeight="1">
      <c r="AF462" s="7"/>
      <c r="AG462" s="7"/>
      <c r="AH462" s="7"/>
      <c r="AI462" s="7"/>
      <c r="AJ462" s="7"/>
      <c r="AK462" s="7"/>
      <c r="AL462" s="7"/>
      <c r="AM462" s="7"/>
      <c r="AN462" s="7"/>
    </row>
    <row r="463" ht="12.0" customHeight="1">
      <c r="AF463" s="7"/>
      <c r="AG463" s="7"/>
      <c r="AH463" s="7"/>
      <c r="AI463" s="7"/>
      <c r="AJ463" s="7"/>
      <c r="AK463" s="7"/>
      <c r="AL463" s="7"/>
      <c r="AM463" s="7"/>
      <c r="AN463" s="7"/>
    </row>
    <row r="464" ht="12.0" customHeight="1">
      <c r="AF464" s="7"/>
      <c r="AG464" s="7"/>
      <c r="AH464" s="7"/>
      <c r="AI464" s="7"/>
      <c r="AJ464" s="7"/>
      <c r="AK464" s="7"/>
      <c r="AL464" s="7"/>
      <c r="AM464" s="7"/>
      <c r="AN464" s="7"/>
    </row>
    <row r="465" ht="12.0" customHeight="1">
      <c r="AF465" s="7"/>
      <c r="AG465" s="7"/>
      <c r="AH465" s="7"/>
      <c r="AI465" s="7"/>
      <c r="AJ465" s="7"/>
      <c r="AK465" s="7"/>
      <c r="AL465" s="7"/>
      <c r="AM465" s="7"/>
      <c r="AN465" s="7"/>
    </row>
    <row r="466" ht="12.0" customHeight="1">
      <c r="AF466" s="7"/>
      <c r="AG466" s="7"/>
      <c r="AH466" s="7"/>
      <c r="AI466" s="7"/>
      <c r="AJ466" s="7"/>
      <c r="AK466" s="7"/>
      <c r="AL466" s="7"/>
      <c r="AM466" s="7"/>
      <c r="AN466" s="7"/>
    </row>
    <row r="467" ht="12.0" customHeight="1">
      <c r="AF467" s="7"/>
      <c r="AG467" s="7"/>
      <c r="AH467" s="7"/>
      <c r="AI467" s="7"/>
      <c r="AJ467" s="7"/>
      <c r="AK467" s="7"/>
      <c r="AL467" s="7"/>
      <c r="AM467" s="7"/>
      <c r="AN467" s="7"/>
    </row>
    <row r="468" ht="12.0" customHeight="1">
      <c r="AF468" s="7"/>
      <c r="AG468" s="7"/>
      <c r="AH468" s="7"/>
      <c r="AI468" s="7"/>
      <c r="AJ468" s="7"/>
      <c r="AK468" s="7"/>
      <c r="AL468" s="7"/>
      <c r="AM468" s="7"/>
      <c r="AN468" s="7"/>
    </row>
    <row r="469" ht="12.0" customHeight="1">
      <c r="AF469" s="7"/>
      <c r="AG469" s="7"/>
      <c r="AH469" s="7"/>
      <c r="AI469" s="7"/>
      <c r="AJ469" s="7"/>
      <c r="AK469" s="7"/>
      <c r="AL469" s="7"/>
      <c r="AM469" s="7"/>
      <c r="AN469" s="7"/>
    </row>
    <row r="470" ht="12.0" customHeight="1">
      <c r="AF470" s="7"/>
      <c r="AG470" s="7"/>
      <c r="AH470" s="7"/>
      <c r="AI470" s="7"/>
      <c r="AJ470" s="7"/>
      <c r="AK470" s="7"/>
      <c r="AL470" s="7"/>
      <c r="AM470" s="7"/>
      <c r="AN470" s="7"/>
    </row>
    <row r="471" ht="12.0" customHeight="1">
      <c r="AF471" s="7"/>
      <c r="AG471" s="7"/>
      <c r="AH471" s="7"/>
      <c r="AI471" s="7"/>
      <c r="AJ471" s="7"/>
      <c r="AK471" s="7"/>
      <c r="AL471" s="7"/>
      <c r="AM471" s="7"/>
      <c r="AN471" s="7"/>
    </row>
    <row r="472" ht="12.0" customHeight="1">
      <c r="AF472" s="7"/>
      <c r="AG472" s="7"/>
      <c r="AH472" s="7"/>
      <c r="AI472" s="7"/>
      <c r="AJ472" s="7"/>
      <c r="AK472" s="7"/>
      <c r="AL472" s="7"/>
      <c r="AM472" s="7"/>
      <c r="AN472" s="7"/>
    </row>
    <row r="473" ht="12.0" customHeight="1">
      <c r="AF473" s="7"/>
      <c r="AG473" s="7"/>
      <c r="AH473" s="7"/>
      <c r="AI473" s="7"/>
      <c r="AJ473" s="7"/>
      <c r="AK473" s="7"/>
      <c r="AL473" s="7"/>
      <c r="AM473" s="7"/>
      <c r="AN473" s="7"/>
    </row>
    <row r="474" ht="12.0" customHeight="1">
      <c r="AF474" s="7"/>
      <c r="AG474" s="7"/>
      <c r="AH474" s="7"/>
      <c r="AI474" s="7"/>
      <c r="AJ474" s="7"/>
      <c r="AK474" s="7"/>
      <c r="AL474" s="7"/>
      <c r="AM474" s="7"/>
      <c r="AN474" s="7"/>
    </row>
    <row r="475" ht="12.0" customHeight="1">
      <c r="AF475" s="7"/>
      <c r="AG475" s="7"/>
      <c r="AH475" s="7"/>
      <c r="AI475" s="7"/>
      <c r="AJ475" s="7"/>
      <c r="AK475" s="7"/>
      <c r="AL475" s="7"/>
      <c r="AM475" s="7"/>
      <c r="AN475" s="7"/>
    </row>
    <row r="476" ht="12.0" customHeight="1">
      <c r="AF476" s="7"/>
      <c r="AG476" s="7"/>
      <c r="AH476" s="7"/>
      <c r="AI476" s="7"/>
      <c r="AJ476" s="7"/>
      <c r="AK476" s="7"/>
      <c r="AL476" s="7"/>
      <c r="AM476" s="7"/>
      <c r="AN476" s="7"/>
    </row>
    <row r="477" ht="12.0" customHeight="1">
      <c r="AF477" s="7"/>
      <c r="AG477" s="7"/>
      <c r="AH477" s="7"/>
      <c r="AI477" s="7"/>
      <c r="AJ477" s="7"/>
      <c r="AK477" s="7"/>
      <c r="AL477" s="7"/>
      <c r="AM477" s="7"/>
      <c r="AN477" s="7"/>
    </row>
    <row r="478" ht="12.0" customHeight="1">
      <c r="AF478" s="7"/>
      <c r="AG478" s="7"/>
      <c r="AH478" s="7"/>
      <c r="AI478" s="7"/>
      <c r="AJ478" s="7"/>
      <c r="AK478" s="7"/>
      <c r="AL478" s="7"/>
      <c r="AM478" s="7"/>
      <c r="AN478" s="7"/>
    </row>
    <row r="479" ht="12.0" customHeight="1">
      <c r="AF479" s="7"/>
      <c r="AG479" s="7"/>
      <c r="AH479" s="7"/>
      <c r="AI479" s="7"/>
      <c r="AJ479" s="7"/>
      <c r="AK479" s="7"/>
      <c r="AL479" s="7"/>
      <c r="AM479" s="7"/>
      <c r="AN479" s="7"/>
    </row>
    <row r="480" ht="12.0" customHeight="1">
      <c r="AF480" s="7"/>
      <c r="AG480" s="7"/>
      <c r="AH480" s="7"/>
      <c r="AI480" s="7"/>
      <c r="AJ480" s="7"/>
      <c r="AK480" s="7"/>
      <c r="AL480" s="7"/>
      <c r="AM480" s="7"/>
      <c r="AN480" s="7"/>
    </row>
    <row r="481" ht="12.0" customHeight="1">
      <c r="AF481" s="7"/>
      <c r="AG481" s="7"/>
      <c r="AH481" s="7"/>
      <c r="AI481" s="7"/>
      <c r="AJ481" s="7"/>
      <c r="AK481" s="7"/>
      <c r="AL481" s="7"/>
      <c r="AM481" s="7"/>
      <c r="AN481" s="7"/>
    </row>
    <row r="482" ht="12.0" customHeight="1">
      <c r="AF482" s="7"/>
      <c r="AG482" s="7"/>
      <c r="AH482" s="7"/>
      <c r="AI482" s="7"/>
      <c r="AJ482" s="7"/>
      <c r="AK482" s="7"/>
      <c r="AL482" s="7"/>
      <c r="AM482" s="7"/>
      <c r="AN482" s="7"/>
    </row>
    <row r="483" ht="12.0" customHeight="1">
      <c r="AF483" s="7"/>
      <c r="AG483" s="7"/>
      <c r="AH483" s="7"/>
      <c r="AI483" s="7"/>
      <c r="AJ483" s="7"/>
      <c r="AK483" s="7"/>
      <c r="AL483" s="7"/>
      <c r="AM483" s="7"/>
      <c r="AN483" s="7"/>
    </row>
    <row r="484" ht="12.0" customHeight="1">
      <c r="AF484" s="7"/>
      <c r="AG484" s="7"/>
      <c r="AH484" s="7"/>
      <c r="AI484" s="7"/>
      <c r="AJ484" s="7"/>
      <c r="AK484" s="7"/>
      <c r="AL484" s="7"/>
      <c r="AM484" s="7"/>
      <c r="AN484" s="7"/>
    </row>
    <row r="485" ht="12.0" customHeight="1">
      <c r="AF485" s="7"/>
      <c r="AG485" s="7"/>
      <c r="AH485" s="7"/>
      <c r="AI485" s="7"/>
      <c r="AJ485" s="7"/>
      <c r="AK485" s="7"/>
      <c r="AL485" s="7"/>
      <c r="AM485" s="7"/>
      <c r="AN485" s="7"/>
    </row>
    <row r="486" ht="12.0" customHeight="1">
      <c r="AF486" s="7"/>
      <c r="AG486" s="7"/>
      <c r="AH486" s="7"/>
      <c r="AI486" s="7"/>
      <c r="AJ486" s="7"/>
      <c r="AK486" s="7"/>
      <c r="AL486" s="7"/>
      <c r="AM486" s="7"/>
      <c r="AN486" s="7"/>
    </row>
    <row r="487" ht="12.0" customHeight="1">
      <c r="AF487" s="7"/>
      <c r="AG487" s="7"/>
      <c r="AH487" s="7"/>
      <c r="AI487" s="7"/>
      <c r="AJ487" s="7"/>
      <c r="AK487" s="7"/>
      <c r="AL487" s="7"/>
      <c r="AM487" s="7"/>
      <c r="AN487" s="7"/>
    </row>
    <row r="488" ht="12.0" customHeight="1">
      <c r="AF488" s="7"/>
      <c r="AG488" s="7"/>
      <c r="AH488" s="7"/>
      <c r="AI488" s="7"/>
      <c r="AJ488" s="7"/>
      <c r="AK488" s="7"/>
      <c r="AL488" s="7"/>
      <c r="AM488" s="7"/>
      <c r="AN488" s="7"/>
    </row>
    <row r="489" ht="12.0" customHeight="1">
      <c r="AF489" s="7"/>
      <c r="AG489" s="7"/>
      <c r="AH489" s="7"/>
      <c r="AI489" s="7"/>
      <c r="AJ489" s="7"/>
      <c r="AK489" s="7"/>
      <c r="AL489" s="7"/>
      <c r="AM489" s="7"/>
      <c r="AN489" s="7"/>
    </row>
    <row r="490" ht="12.0" customHeight="1">
      <c r="AF490" s="7"/>
      <c r="AG490" s="7"/>
      <c r="AH490" s="7"/>
      <c r="AI490" s="7"/>
      <c r="AJ490" s="7"/>
      <c r="AK490" s="7"/>
      <c r="AL490" s="7"/>
      <c r="AM490" s="7"/>
      <c r="AN490" s="7"/>
    </row>
    <row r="491" ht="12.0" customHeight="1">
      <c r="AF491" s="7"/>
      <c r="AG491" s="7"/>
      <c r="AH491" s="7"/>
      <c r="AI491" s="7"/>
      <c r="AJ491" s="7"/>
      <c r="AK491" s="7"/>
      <c r="AL491" s="7"/>
      <c r="AM491" s="7"/>
      <c r="AN491" s="7"/>
    </row>
    <row r="492" ht="12.0" customHeight="1">
      <c r="AF492" s="7"/>
      <c r="AG492" s="7"/>
      <c r="AH492" s="7"/>
      <c r="AI492" s="7"/>
      <c r="AJ492" s="7"/>
      <c r="AK492" s="7"/>
      <c r="AL492" s="7"/>
      <c r="AM492" s="7"/>
      <c r="AN492" s="7"/>
    </row>
    <row r="493" ht="12.0" customHeight="1">
      <c r="AF493" s="7"/>
      <c r="AG493" s="7"/>
      <c r="AH493" s="7"/>
      <c r="AI493" s="7"/>
      <c r="AJ493" s="7"/>
      <c r="AK493" s="7"/>
      <c r="AL493" s="7"/>
      <c r="AM493" s="7"/>
      <c r="AN493" s="7"/>
    </row>
    <row r="494" ht="12.0" customHeight="1">
      <c r="AF494" s="7"/>
      <c r="AG494" s="7"/>
      <c r="AH494" s="7"/>
      <c r="AI494" s="7"/>
      <c r="AJ494" s="7"/>
      <c r="AK494" s="7"/>
      <c r="AL494" s="7"/>
      <c r="AM494" s="7"/>
      <c r="AN494" s="7"/>
    </row>
    <row r="495" ht="12.0" customHeight="1">
      <c r="AF495" s="7"/>
      <c r="AG495" s="7"/>
      <c r="AH495" s="7"/>
      <c r="AI495" s="7"/>
      <c r="AJ495" s="7"/>
      <c r="AK495" s="7"/>
      <c r="AL495" s="7"/>
      <c r="AM495" s="7"/>
      <c r="AN495" s="7"/>
    </row>
    <row r="496" ht="12.0" customHeight="1">
      <c r="AF496" s="7"/>
      <c r="AG496" s="7"/>
      <c r="AH496" s="7"/>
      <c r="AI496" s="7"/>
      <c r="AJ496" s="7"/>
      <c r="AK496" s="7"/>
      <c r="AL496" s="7"/>
      <c r="AM496" s="7"/>
      <c r="AN496" s="7"/>
    </row>
    <row r="497" ht="12.0" customHeight="1">
      <c r="AF497" s="7"/>
      <c r="AG497" s="7"/>
      <c r="AH497" s="7"/>
      <c r="AI497" s="7"/>
      <c r="AJ497" s="7"/>
      <c r="AK497" s="7"/>
      <c r="AL497" s="7"/>
      <c r="AM497" s="7"/>
      <c r="AN497" s="7"/>
    </row>
    <row r="498" ht="12.0" customHeight="1">
      <c r="AF498" s="7"/>
      <c r="AG498" s="7"/>
      <c r="AH498" s="7"/>
      <c r="AI498" s="7"/>
      <c r="AJ498" s="7"/>
      <c r="AK498" s="7"/>
      <c r="AL498" s="7"/>
      <c r="AM498" s="7"/>
      <c r="AN498" s="7"/>
    </row>
    <row r="499" ht="12.0" customHeight="1">
      <c r="AF499" s="7"/>
      <c r="AG499" s="7"/>
      <c r="AH499" s="7"/>
      <c r="AI499" s="7"/>
      <c r="AJ499" s="7"/>
      <c r="AK499" s="7"/>
      <c r="AL499" s="7"/>
      <c r="AM499" s="7"/>
      <c r="AN499" s="7"/>
    </row>
    <row r="500" ht="12.0" customHeight="1">
      <c r="AF500" s="7"/>
      <c r="AG500" s="7"/>
      <c r="AH500" s="7"/>
      <c r="AI500" s="7"/>
      <c r="AJ500" s="7"/>
      <c r="AK500" s="7"/>
      <c r="AL500" s="7"/>
      <c r="AM500" s="7"/>
      <c r="AN500" s="7"/>
    </row>
    <row r="501" ht="12.0" customHeight="1">
      <c r="AF501" s="7"/>
      <c r="AG501" s="7"/>
      <c r="AH501" s="7"/>
      <c r="AI501" s="7"/>
      <c r="AJ501" s="7"/>
      <c r="AK501" s="7"/>
      <c r="AL501" s="7"/>
      <c r="AM501" s="7"/>
      <c r="AN501" s="7"/>
    </row>
    <row r="502" ht="12.0" customHeight="1">
      <c r="AF502" s="7"/>
      <c r="AG502" s="7"/>
      <c r="AH502" s="7"/>
      <c r="AI502" s="7"/>
      <c r="AJ502" s="7"/>
      <c r="AK502" s="7"/>
      <c r="AL502" s="7"/>
      <c r="AM502" s="7"/>
      <c r="AN502" s="7"/>
    </row>
    <row r="503" ht="12.0" customHeight="1">
      <c r="AF503" s="7"/>
      <c r="AG503" s="7"/>
      <c r="AH503" s="7"/>
      <c r="AI503" s="7"/>
      <c r="AJ503" s="7"/>
      <c r="AK503" s="7"/>
      <c r="AL503" s="7"/>
      <c r="AM503" s="7"/>
      <c r="AN503" s="7"/>
    </row>
    <row r="504" ht="12.0" customHeight="1">
      <c r="AF504" s="7"/>
      <c r="AG504" s="7"/>
      <c r="AH504" s="7"/>
      <c r="AI504" s="7"/>
      <c r="AJ504" s="7"/>
      <c r="AK504" s="7"/>
      <c r="AL504" s="7"/>
      <c r="AM504" s="7"/>
      <c r="AN504" s="7"/>
    </row>
    <row r="505" ht="12.0" customHeight="1">
      <c r="AF505" s="7"/>
      <c r="AG505" s="7"/>
      <c r="AH505" s="7"/>
      <c r="AI505" s="7"/>
      <c r="AJ505" s="7"/>
      <c r="AK505" s="7"/>
      <c r="AL505" s="7"/>
      <c r="AM505" s="7"/>
      <c r="AN505" s="7"/>
    </row>
    <row r="506" ht="12.0" customHeight="1">
      <c r="AF506" s="7"/>
      <c r="AG506" s="7"/>
      <c r="AH506" s="7"/>
      <c r="AI506" s="7"/>
      <c r="AJ506" s="7"/>
      <c r="AK506" s="7"/>
      <c r="AL506" s="7"/>
      <c r="AM506" s="7"/>
      <c r="AN506" s="7"/>
    </row>
    <row r="507" ht="12.0" customHeight="1">
      <c r="AF507" s="7"/>
      <c r="AG507" s="7"/>
      <c r="AH507" s="7"/>
      <c r="AI507" s="7"/>
      <c r="AJ507" s="7"/>
      <c r="AK507" s="7"/>
      <c r="AL507" s="7"/>
      <c r="AM507" s="7"/>
      <c r="AN507" s="7"/>
    </row>
    <row r="508" ht="12.0" customHeight="1">
      <c r="AF508" s="7"/>
      <c r="AG508" s="7"/>
      <c r="AH508" s="7"/>
      <c r="AI508" s="7"/>
      <c r="AJ508" s="7"/>
      <c r="AK508" s="7"/>
      <c r="AL508" s="7"/>
      <c r="AM508" s="7"/>
      <c r="AN508" s="7"/>
    </row>
    <row r="509" ht="12.0" customHeight="1">
      <c r="AF509" s="7"/>
      <c r="AG509" s="7"/>
      <c r="AH509" s="7"/>
      <c r="AI509" s="7"/>
      <c r="AJ509" s="7"/>
      <c r="AK509" s="7"/>
      <c r="AL509" s="7"/>
      <c r="AM509" s="7"/>
      <c r="AN509" s="7"/>
    </row>
    <row r="510" ht="12.0" customHeight="1">
      <c r="AF510" s="7"/>
      <c r="AG510" s="7"/>
      <c r="AH510" s="7"/>
      <c r="AI510" s="7"/>
      <c r="AJ510" s="7"/>
      <c r="AK510" s="7"/>
      <c r="AL510" s="7"/>
      <c r="AM510" s="7"/>
      <c r="AN510" s="7"/>
    </row>
    <row r="511" ht="12.0" customHeight="1">
      <c r="AF511" s="7"/>
      <c r="AG511" s="7"/>
      <c r="AH511" s="7"/>
      <c r="AI511" s="7"/>
      <c r="AJ511" s="7"/>
      <c r="AK511" s="7"/>
      <c r="AL511" s="7"/>
      <c r="AM511" s="7"/>
      <c r="AN511" s="7"/>
    </row>
    <row r="512" ht="12.0" customHeight="1">
      <c r="AF512" s="7"/>
      <c r="AG512" s="7"/>
      <c r="AH512" s="7"/>
      <c r="AI512" s="7"/>
      <c r="AJ512" s="7"/>
      <c r="AK512" s="7"/>
      <c r="AL512" s="7"/>
      <c r="AM512" s="7"/>
      <c r="AN512" s="7"/>
    </row>
    <row r="513" ht="12.0" customHeight="1">
      <c r="AF513" s="7"/>
      <c r="AG513" s="7"/>
      <c r="AH513" s="7"/>
      <c r="AI513" s="7"/>
      <c r="AJ513" s="7"/>
      <c r="AK513" s="7"/>
      <c r="AL513" s="7"/>
      <c r="AM513" s="7"/>
      <c r="AN513" s="7"/>
    </row>
    <row r="514" ht="12.0" customHeight="1">
      <c r="AF514" s="7"/>
      <c r="AG514" s="7"/>
      <c r="AH514" s="7"/>
      <c r="AI514" s="7"/>
      <c r="AJ514" s="7"/>
      <c r="AK514" s="7"/>
      <c r="AL514" s="7"/>
      <c r="AM514" s="7"/>
      <c r="AN514" s="7"/>
    </row>
    <row r="515" ht="12.0" customHeight="1">
      <c r="AF515" s="7"/>
      <c r="AG515" s="7"/>
      <c r="AH515" s="7"/>
      <c r="AI515" s="7"/>
      <c r="AJ515" s="7"/>
      <c r="AK515" s="7"/>
      <c r="AL515" s="7"/>
      <c r="AM515" s="7"/>
      <c r="AN515" s="7"/>
    </row>
    <row r="516" ht="12.0" customHeight="1">
      <c r="AF516" s="7"/>
      <c r="AG516" s="7"/>
      <c r="AH516" s="7"/>
      <c r="AI516" s="7"/>
      <c r="AJ516" s="7"/>
      <c r="AK516" s="7"/>
      <c r="AL516" s="7"/>
      <c r="AM516" s="7"/>
      <c r="AN516" s="7"/>
    </row>
    <row r="517" ht="12.0" customHeight="1">
      <c r="AF517" s="7"/>
      <c r="AG517" s="7"/>
      <c r="AH517" s="7"/>
      <c r="AI517" s="7"/>
      <c r="AJ517" s="7"/>
      <c r="AK517" s="7"/>
      <c r="AL517" s="7"/>
      <c r="AM517" s="7"/>
      <c r="AN517" s="7"/>
    </row>
    <row r="518" ht="12.0" customHeight="1">
      <c r="AF518" s="7"/>
      <c r="AG518" s="7"/>
      <c r="AH518" s="7"/>
      <c r="AI518" s="7"/>
      <c r="AJ518" s="7"/>
      <c r="AK518" s="7"/>
      <c r="AL518" s="7"/>
      <c r="AM518" s="7"/>
      <c r="AN518" s="7"/>
    </row>
    <row r="519" ht="12.0" customHeight="1">
      <c r="AF519" s="7"/>
      <c r="AG519" s="7"/>
      <c r="AH519" s="7"/>
      <c r="AI519" s="7"/>
      <c r="AJ519" s="7"/>
      <c r="AK519" s="7"/>
      <c r="AL519" s="7"/>
      <c r="AM519" s="7"/>
      <c r="AN519" s="7"/>
    </row>
    <row r="520" ht="12.0" customHeight="1">
      <c r="AF520" s="7"/>
      <c r="AG520" s="7"/>
      <c r="AH520" s="7"/>
      <c r="AI520" s="7"/>
      <c r="AJ520" s="7"/>
      <c r="AK520" s="7"/>
      <c r="AL520" s="7"/>
      <c r="AM520" s="7"/>
      <c r="AN520" s="7"/>
    </row>
    <row r="521" ht="12.0" customHeight="1">
      <c r="AF521" s="7"/>
      <c r="AG521" s="7"/>
      <c r="AH521" s="7"/>
      <c r="AI521" s="7"/>
      <c r="AJ521" s="7"/>
      <c r="AK521" s="7"/>
      <c r="AL521" s="7"/>
      <c r="AM521" s="7"/>
      <c r="AN521" s="7"/>
    </row>
    <row r="522" ht="12.0" customHeight="1">
      <c r="AF522" s="7"/>
      <c r="AG522" s="7"/>
      <c r="AH522" s="7"/>
      <c r="AI522" s="7"/>
      <c r="AJ522" s="7"/>
      <c r="AK522" s="7"/>
      <c r="AL522" s="7"/>
      <c r="AM522" s="7"/>
      <c r="AN522" s="7"/>
    </row>
    <row r="523" ht="12.0" customHeight="1">
      <c r="AF523" s="7"/>
      <c r="AG523" s="7"/>
      <c r="AH523" s="7"/>
      <c r="AI523" s="7"/>
      <c r="AJ523" s="7"/>
      <c r="AK523" s="7"/>
      <c r="AL523" s="7"/>
      <c r="AM523" s="7"/>
      <c r="AN523" s="7"/>
    </row>
    <row r="524" ht="12.0" customHeight="1">
      <c r="AF524" s="7"/>
      <c r="AG524" s="7"/>
      <c r="AH524" s="7"/>
      <c r="AI524" s="7"/>
      <c r="AJ524" s="7"/>
      <c r="AK524" s="7"/>
      <c r="AL524" s="7"/>
      <c r="AM524" s="7"/>
      <c r="AN524" s="7"/>
    </row>
    <row r="525" ht="12.0" customHeight="1">
      <c r="AF525" s="7"/>
      <c r="AG525" s="7"/>
      <c r="AH525" s="7"/>
      <c r="AI525" s="7"/>
      <c r="AJ525" s="7"/>
      <c r="AK525" s="7"/>
      <c r="AL525" s="7"/>
      <c r="AM525" s="7"/>
      <c r="AN525" s="7"/>
    </row>
    <row r="526" ht="12.0" customHeight="1">
      <c r="AF526" s="7"/>
      <c r="AG526" s="7"/>
      <c r="AH526" s="7"/>
      <c r="AI526" s="7"/>
      <c r="AJ526" s="7"/>
      <c r="AK526" s="7"/>
      <c r="AL526" s="7"/>
      <c r="AM526" s="7"/>
      <c r="AN526" s="7"/>
    </row>
    <row r="527" ht="12.0" customHeight="1">
      <c r="AF527" s="7"/>
      <c r="AG527" s="7"/>
      <c r="AH527" s="7"/>
      <c r="AI527" s="7"/>
      <c r="AJ527" s="7"/>
      <c r="AK527" s="7"/>
      <c r="AL527" s="7"/>
      <c r="AM527" s="7"/>
      <c r="AN527" s="7"/>
    </row>
    <row r="528" ht="12.0" customHeight="1">
      <c r="AF528" s="7"/>
      <c r="AG528" s="7"/>
      <c r="AH528" s="7"/>
      <c r="AI528" s="7"/>
      <c r="AJ528" s="7"/>
      <c r="AK528" s="7"/>
      <c r="AL528" s="7"/>
      <c r="AM528" s="7"/>
      <c r="AN528" s="7"/>
    </row>
    <row r="529" ht="12.0" customHeight="1">
      <c r="AF529" s="7"/>
      <c r="AG529" s="7"/>
      <c r="AH529" s="7"/>
      <c r="AI529" s="7"/>
      <c r="AJ529" s="7"/>
      <c r="AK529" s="7"/>
      <c r="AL529" s="7"/>
      <c r="AM529" s="7"/>
      <c r="AN529" s="7"/>
    </row>
    <row r="530" ht="12.0" customHeight="1">
      <c r="AF530" s="7"/>
      <c r="AG530" s="7"/>
      <c r="AH530" s="7"/>
      <c r="AI530" s="7"/>
      <c r="AJ530" s="7"/>
      <c r="AK530" s="7"/>
      <c r="AL530" s="7"/>
      <c r="AM530" s="7"/>
      <c r="AN530" s="7"/>
    </row>
    <row r="531" ht="12.0" customHeight="1">
      <c r="AF531" s="7"/>
      <c r="AG531" s="7"/>
      <c r="AH531" s="7"/>
      <c r="AI531" s="7"/>
      <c r="AJ531" s="7"/>
      <c r="AK531" s="7"/>
      <c r="AL531" s="7"/>
      <c r="AM531" s="7"/>
      <c r="AN531" s="7"/>
    </row>
    <row r="532" ht="12.0" customHeight="1">
      <c r="AF532" s="7"/>
      <c r="AG532" s="7"/>
      <c r="AH532" s="7"/>
      <c r="AI532" s="7"/>
      <c r="AJ532" s="7"/>
      <c r="AK532" s="7"/>
      <c r="AL532" s="7"/>
      <c r="AM532" s="7"/>
      <c r="AN532" s="7"/>
    </row>
    <row r="533" ht="12.0" customHeight="1">
      <c r="AF533" s="7"/>
      <c r="AG533" s="7"/>
      <c r="AH533" s="7"/>
      <c r="AI533" s="7"/>
      <c r="AJ533" s="7"/>
      <c r="AK533" s="7"/>
      <c r="AL533" s="7"/>
      <c r="AM533" s="7"/>
      <c r="AN533" s="7"/>
    </row>
    <row r="534" ht="12.0" customHeight="1">
      <c r="AF534" s="7"/>
      <c r="AG534" s="7"/>
      <c r="AH534" s="7"/>
      <c r="AI534" s="7"/>
      <c r="AJ534" s="7"/>
      <c r="AK534" s="7"/>
      <c r="AL534" s="7"/>
      <c r="AM534" s="7"/>
      <c r="AN534" s="7"/>
    </row>
    <row r="535" ht="12.0" customHeight="1">
      <c r="AF535" s="7"/>
      <c r="AG535" s="7"/>
      <c r="AH535" s="7"/>
      <c r="AI535" s="7"/>
      <c r="AJ535" s="7"/>
      <c r="AK535" s="7"/>
      <c r="AL535" s="7"/>
      <c r="AM535" s="7"/>
      <c r="AN535" s="7"/>
    </row>
    <row r="536" ht="12.0" customHeight="1">
      <c r="AF536" s="7"/>
      <c r="AG536" s="7"/>
      <c r="AH536" s="7"/>
      <c r="AI536" s="7"/>
      <c r="AJ536" s="7"/>
      <c r="AK536" s="7"/>
      <c r="AL536" s="7"/>
      <c r="AM536" s="7"/>
      <c r="AN536" s="7"/>
    </row>
    <row r="537" ht="12.0" customHeight="1">
      <c r="AF537" s="7"/>
      <c r="AG537" s="7"/>
      <c r="AH537" s="7"/>
      <c r="AI537" s="7"/>
      <c r="AJ537" s="7"/>
      <c r="AK537" s="7"/>
      <c r="AL537" s="7"/>
      <c r="AM537" s="7"/>
      <c r="AN537" s="7"/>
    </row>
    <row r="538" ht="12.0" customHeight="1">
      <c r="AF538" s="7"/>
      <c r="AG538" s="7"/>
      <c r="AH538" s="7"/>
      <c r="AI538" s="7"/>
      <c r="AJ538" s="7"/>
      <c r="AK538" s="7"/>
      <c r="AL538" s="7"/>
      <c r="AM538" s="7"/>
      <c r="AN538" s="7"/>
    </row>
    <row r="539" ht="12.0" customHeight="1">
      <c r="AF539" s="7"/>
      <c r="AG539" s="7"/>
      <c r="AH539" s="7"/>
      <c r="AI539" s="7"/>
      <c r="AJ539" s="7"/>
      <c r="AK539" s="7"/>
      <c r="AL539" s="7"/>
      <c r="AM539" s="7"/>
      <c r="AN539" s="7"/>
    </row>
    <row r="540" ht="12.0" customHeight="1">
      <c r="AF540" s="7"/>
      <c r="AG540" s="7"/>
      <c r="AH540" s="7"/>
      <c r="AI540" s="7"/>
      <c r="AJ540" s="7"/>
      <c r="AK540" s="7"/>
      <c r="AL540" s="7"/>
      <c r="AM540" s="7"/>
      <c r="AN540" s="7"/>
    </row>
    <row r="541" ht="12.0" customHeight="1">
      <c r="AF541" s="7"/>
      <c r="AG541" s="7"/>
      <c r="AH541" s="7"/>
      <c r="AI541" s="7"/>
      <c r="AJ541" s="7"/>
      <c r="AK541" s="7"/>
      <c r="AL541" s="7"/>
      <c r="AM541" s="7"/>
      <c r="AN541" s="7"/>
    </row>
    <row r="542" ht="12.0" customHeight="1">
      <c r="AF542" s="7"/>
      <c r="AG542" s="7"/>
      <c r="AH542" s="7"/>
      <c r="AI542" s="7"/>
      <c r="AJ542" s="7"/>
      <c r="AK542" s="7"/>
      <c r="AL542" s="7"/>
      <c r="AM542" s="7"/>
      <c r="AN542" s="7"/>
    </row>
    <row r="543" ht="12.0" customHeight="1">
      <c r="AF543" s="7"/>
      <c r="AG543" s="7"/>
      <c r="AH543" s="7"/>
      <c r="AI543" s="7"/>
      <c r="AJ543" s="7"/>
      <c r="AK543" s="7"/>
      <c r="AL543" s="7"/>
      <c r="AM543" s="7"/>
      <c r="AN543" s="7"/>
    </row>
    <row r="544" ht="12.0" customHeight="1">
      <c r="AF544" s="7"/>
      <c r="AG544" s="7"/>
      <c r="AH544" s="7"/>
      <c r="AI544" s="7"/>
      <c r="AJ544" s="7"/>
      <c r="AK544" s="7"/>
      <c r="AL544" s="7"/>
      <c r="AM544" s="7"/>
      <c r="AN544" s="7"/>
    </row>
    <row r="545" ht="12.0" customHeight="1">
      <c r="AF545" s="7"/>
      <c r="AG545" s="7"/>
      <c r="AH545" s="7"/>
      <c r="AI545" s="7"/>
      <c r="AJ545" s="7"/>
      <c r="AK545" s="7"/>
      <c r="AL545" s="7"/>
      <c r="AM545" s="7"/>
      <c r="AN545" s="7"/>
    </row>
    <row r="546" ht="12.0" customHeight="1">
      <c r="AF546" s="7"/>
      <c r="AG546" s="7"/>
      <c r="AH546" s="7"/>
      <c r="AI546" s="7"/>
      <c r="AJ546" s="7"/>
      <c r="AK546" s="7"/>
      <c r="AL546" s="7"/>
      <c r="AM546" s="7"/>
      <c r="AN546" s="7"/>
    </row>
    <row r="547" ht="12.0" customHeight="1">
      <c r="AF547" s="7"/>
      <c r="AG547" s="7"/>
      <c r="AH547" s="7"/>
      <c r="AI547" s="7"/>
      <c r="AJ547" s="7"/>
      <c r="AK547" s="7"/>
      <c r="AL547" s="7"/>
      <c r="AM547" s="7"/>
      <c r="AN547" s="7"/>
    </row>
    <row r="548" ht="12.0" customHeight="1">
      <c r="AF548" s="7"/>
      <c r="AG548" s="7"/>
      <c r="AH548" s="7"/>
      <c r="AI548" s="7"/>
      <c r="AJ548" s="7"/>
      <c r="AK548" s="7"/>
      <c r="AL548" s="7"/>
      <c r="AM548" s="7"/>
      <c r="AN548" s="7"/>
    </row>
    <row r="549" ht="12.0" customHeight="1">
      <c r="AF549" s="7"/>
      <c r="AG549" s="7"/>
      <c r="AH549" s="7"/>
      <c r="AI549" s="7"/>
      <c r="AJ549" s="7"/>
      <c r="AK549" s="7"/>
      <c r="AL549" s="7"/>
      <c r="AM549" s="7"/>
      <c r="AN549" s="7"/>
    </row>
    <row r="550" ht="12.0" customHeight="1">
      <c r="AF550" s="7"/>
      <c r="AG550" s="7"/>
      <c r="AH550" s="7"/>
      <c r="AI550" s="7"/>
      <c r="AJ550" s="7"/>
      <c r="AK550" s="7"/>
      <c r="AL550" s="7"/>
      <c r="AM550" s="7"/>
      <c r="AN550" s="7"/>
    </row>
    <row r="551" ht="12.0" customHeight="1">
      <c r="AF551" s="7"/>
      <c r="AG551" s="7"/>
      <c r="AH551" s="7"/>
      <c r="AI551" s="7"/>
      <c r="AJ551" s="7"/>
      <c r="AK551" s="7"/>
      <c r="AL551" s="7"/>
      <c r="AM551" s="7"/>
      <c r="AN551" s="7"/>
    </row>
    <row r="552" ht="12.0" customHeight="1">
      <c r="AF552" s="7"/>
      <c r="AG552" s="7"/>
      <c r="AH552" s="7"/>
      <c r="AI552" s="7"/>
      <c r="AJ552" s="7"/>
      <c r="AK552" s="7"/>
      <c r="AL552" s="7"/>
      <c r="AM552" s="7"/>
      <c r="AN552" s="7"/>
    </row>
    <row r="553" ht="12.0" customHeight="1">
      <c r="AF553" s="7"/>
      <c r="AG553" s="7"/>
      <c r="AH553" s="7"/>
      <c r="AI553" s="7"/>
      <c r="AJ553" s="7"/>
      <c r="AK553" s="7"/>
      <c r="AL553" s="7"/>
      <c r="AM553" s="7"/>
      <c r="AN553" s="7"/>
    </row>
    <row r="554" ht="12.0" customHeight="1">
      <c r="AF554" s="7"/>
      <c r="AG554" s="7"/>
      <c r="AH554" s="7"/>
      <c r="AI554" s="7"/>
      <c r="AJ554" s="7"/>
      <c r="AK554" s="7"/>
      <c r="AL554" s="7"/>
      <c r="AM554" s="7"/>
      <c r="AN554" s="7"/>
    </row>
    <row r="555" ht="12.0" customHeight="1">
      <c r="AF555" s="7"/>
      <c r="AG555" s="7"/>
      <c r="AH555" s="7"/>
      <c r="AI555" s="7"/>
      <c r="AJ555" s="7"/>
      <c r="AK555" s="7"/>
      <c r="AL555" s="7"/>
      <c r="AM555" s="7"/>
      <c r="AN555" s="7"/>
    </row>
    <row r="556" ht="12.0" customHeight="1">
      <c r="AF556" s="7"/>
      <c r="AG556" s="7"/>
      <c r="AH556" s="7"/>
      <c r="AI556" s="7"/>
      <c r="AJ556" s="7"/>
      <c r="AK556" s="7"/>
      <c r="AL556" s="7"/>
      <c r="AM556" s="7"/>
      <c r="AN556" s="7"/>
    </row>
    <row r="557" ht="12.0" customHeight="1">
      <c r="AF557" s="7"/>
      <c r="AG557" s="7"/>
      <c r="AH557" s="7"/>
      <c r="AI557" s="7"/>
      <c r="AJ557" s="7"/>
      <c r="AK557" s="7"/>
      <c r="AL557" s="7"/>
      <c r="AM557" s="7"/>
      <c r="AN557" s="7"/>
    </row>
    <row r="558" ht="12.0" customHeight="1">
      <c r="AF558" s="7"/>
      <c r="AG558" s="7"/>
      <c r="AH558" s="7"/>
      <c r="AI558" s="7"/>
      <c r="AJ558" s="7"/>
      <c r="AK558" s="7"/>
      <c r="AL558" s="7"/>
      <c r="AM558" s="7"/>
      <c r="AN558" s="7"/>
    </row>
    <row r="559" ht="12.0" customHeight="1">
      <c r="AF559" s="7"/>
      <c r="AG559" s="7"/>
      <c r="AH559" s="7"/>
      <c r="AI559" s="7"/>
      <c r="AJ559" s="7"/>
      <c r="AK559" s="7"/>
      <c r="AL559" s="7"/>
      <c r="AM559" s="7"/>
      <c r="AN559" s="7"/>
    </row>
    <row r="560" ht="12.0" customHeight="1">
      <c r="AF560" s="7"/>
      <c r="AG560" s="7"/>
      <c r="AH560" s="7"/>
      <c r="AI560" s="7"/>
      <c r="AJ560" s="7"/>
      <c r="AK560" s="7"/>
      <c r="AL560" s="7"/>
      <c r="AM560" s="7"/>
      <c r="AN560" s="7"/>
    </row>
    <row r="561" ht="12.0" customHeight="1">
      <c r="AF561" s="7"/>
      <c r="AG561" s="7"/>
      <c r="AH561" s="7"/>
      <c r="AI561" s="7"/>
      <c r="AJ561" s="7"/>
      <c r="AK561" s="7"/>
      <c r="AL561" s="7"/>
      <c r="AM561" s="7"/>
      <c r="AN561" s="7"/>
    </row>
    <row r="562" ht="12.0" customHeight="1">
      <c r="AF562" s="7"/>
      <c r="AG562" s="7"/>
      <c r="AH562" s="7"/>
      <c r="AI562" s="7"/>
      <c r="AJ562" s="7"/>
      <c r="AK562" s="7"/>
      <c r="AL562" s="7"/>
      <c r="AM562" s="7"/>
      <c r="AN562" s="7"/>
    </row>
    <row r="563" ht="12.0" customHeight="1">
      <c r="AF563" s="7"/>
      <c r="AG563" s="7"/>
      <c r="AH563" s="7"/>
      <c r="AI563" s="7"/>
      <c r="AJ563" s="7"/>
      <c r="AK563" s="7"/>
      <c r="AL563" s="7"/>
      <c r="AM563" s="7"/>
      <c r="AN563" s="7"/>
    </row>
    <row r="564" ht="12.0" customHeight="1">
      <c r="AF564" s="7"/>
      <c r="AG564" s="7"/>
      <c r="AH564" s="7"/>
      <c r="AI564" s="7"/>
      <c r="AJ564" s="7"/>
      <c r="AK564" s="7"/>
      <c r="AL564" s="7"/>
      <c r="AM564" s="7"/>
      <c r="AN564" s="7"/>
    </row>
    <row r="565" ht="12.0" customHeight="1">
      <c r="AF565" s="7"/>
      <c r="AG565" s="7"/>
      <c r="AH565" s="7"/>
      <c r="AI565" s="7"/>
      <c r="AJ565" s="7"/>
      <c r="AK565" s="7"/>
      <c r="AL565" s="7"/>
      <c r="AM565" s="7"/>
      <c r="AN565" s="7"/>
    </row>
    <row r="566" ht="12.0" customHeight="1">
      <c r="AF566" s="7"/>
      <c r="AG566" s="7"/>
      <c r="AH566" s="7"/>
      <c r="AI566" s="7"/>
      <c r="AJ566" s="7"/>
      <c r="AK566" s="7"/>
      <c r="AL566" s="7"/>
      <c r="AM566" s="7"/>
      <c r="AN566" s="7"/>
    </row>
    <row r="567" ht="12.0" customHeight="1">
      <c r="AF567" s="7"/>
      <c r="AG567" s="7"/>
      <c r="AH567" s="7"/>
      <c r="AI567" s="7"/>
      <c r="AJ567" s="7"/>
      <c r="AK567" s="7"/>
      <c r="AL567" s="7"/>
      <c r="AM567" s="7"/>
      <c r="AN567" s="7"/>
    </row>
    <row r="568" ht="12.0" customHeight="1">
      <c r="AF568" s="7"/>
      <c r="AG568" s="7"/>
      <c r="AH568" s="7"/>
      <c r="AI568" s="7"/>
      <c r="AJ568" s="7"/>
      <c r="AK568" s="7"/>
      <c r="AL568" s="7"/>
      <c r="AM568" s="7"/>
      <c r="AN568" s="7"/>
    </row>
    <row r="569" ht="12.0" customHeight="1">
      <c r="AF569" s="7"/>
      <c r="AG569" s="7"/>
      <c r="AH569" s="7"/>
      <c r="AI569" s="7"/>
      <c r="AJ569" s="7"/>
      <c r="AK569" s="7"/>
      <c r="AL569" s="7"/>
      <c r="AM569" s="7"/>
      <c r="AN569" s="7"/>
    </row>
    <row r="570" ht="12.0" customHeight="1">
      <c r="AF570" s="7"/>
      <c r="AG570" s="7"/>
      <c r="AH570" s="7"/>
      <c r="AI570" s="7"/>
      <c r="AJ570" s="7"/>
      <c r="AK570" s="7"/>
      <c r="AL570" s="7"/>
      <c r="AM570" s="7"/>
      <c r="AN570" s="7"/>
    </row>
    <row r="571" ht="12.0" customHeight="1">
      <c r="AF571" s="7"/>
      <c r="AG571" s="7"/>
      <c r="AH571" s="7"/>
      <c r="AI571" s="7"/>
      <c r="AJ571" s="7"/>
      <c r="AK571" s="7"/>
      <c r="AL571" s="7"/>
      <c r="AM571" s="7"/>
      <c r="AN571" s="7"/>
    </row>
    <row r="572" ht="12.0" customHeight="1">
      <c r="AF572" s="7"/>
      <c r="AG572" s="7"/>
      <c r="AH572" s="7"/>
      <c r="AI572" s="7"/>
      <c r="AJ572" s="7"/>
      <c r="AK572" s="7"/>
      <c r="AL572" s="7"/>
      <c r="AM572" s="7"/>
      <c r="AN572" s="7"/>
    </row>
    <row r="573" ht="12.0" customHeight="1">
      <c r="AF573" s="7"/>
      <c r="AG573" s="7"/>
      <c r="AH573" s="7"/>
      <c r="AI573" s="7"/>
      <c r="AJ573" s="7"/>
      <c r="AK573" s="7"/>
      <c r="AL573" s="7"/>
      <c r="AM573" s="7"/>
      <c r="AN573" s="7"/>
    </row>
    <row r="574" ht="12.0" customHeight="1">
      <c r="AF574" s="7"/>
      <c r="AG574" s="7"/>
      <c r="AH574" s="7"/>
      <c r="AI574" s="7"/>
      <c r="AJ574" s="7"/>
      <c r="AK574" s="7"/>
      <c r="AL574" s="7"/>
      <c r="AM574" s="7"/>
      <c r="AN574" s="7"/>
    </row>
    <row r="575" ht="12.0" customHeight="1">
      <c r="AF575" s="7"/>
      <c r="AG575" s="7"/>
      <c r="AH575" s="7"/>
      <c r="AI575" s="7"/>
      <c r="AJ575" s="7"/>
      <c r="AK575" s="7"/>
      <c r="AL575" s="7"/>
      <c r="AM575" s="7"/>
      <c r="AN575" s="7"/>
    </row>
    <row r="576" ht="12.0" customHeight="1">
      <c r="AF576" s="7"/>
      <c r="AG576" s="7"/>
      <c r="AH576" s="7"/>
      <c r="AI576" s="7"/>
      <c r="AJ576" s="7"/>
      <c r="AK576" s="7"/>
      <c r="AL576" s="7"/>
      <c r="AM576" s="7"/>
      <c r="AN576" s="7"/>
    </row>
    <row r="577" ht="12.0" customHeight="1">
      <c r="AF577" s="7"/>
      <c r="AG577" s="7"/>
      <c r="AH577" s="7"/>
      <c r="AI577" s="7"/>
      <c r="AJ577" s="7"/>
      <c r="AK577" s="7"/>
      <c r="AL577" s="7"/>
      <c r="AM577" s="7"/>
      <c r="AN577" s="7"/>
    </row>
    <row r="578" ht="12.0" customHeight="1">
      <c r="AF578" s="7"/>
      <c r="AG578" s="7"/>
      <c r="AH578" s="7"/>
      <c r="AI578" s="7"/>
      <c r="AJ578" s="7"/>
      <c r="AK578" s="7"/>
      <c r="AL578" s="7"/>
      <c r="AM578" s="7"/>
      <c r="AN578" s="7"/>
    </row>
    <row r="579" ht="12.0" customHeight="1">
      <c r="AF579" s="7"/>
      <c r="AG579" s="7"/>
      <c r="AH579" s="7"/>
      <c r="AI579" s="7"/>
      <c r="AJ579" s="7"/>
      <c r="AK579" s="7"/>
      <c r="AL579" s="7"/>
      <c r="AM579" s="7"/>
      <c r="AN579" s="7"/>
    </row>
    <row r="580" ht="12.0" customHeight="1">
      <c r="AF580" s="7"/>
      <c r="AG580" s="7"/>
      <c r="AH580" s="7"/>
      <c r="AI580" s="7"/>
      <c r="AJ580" s="7"/>
      <c r="AK580" s="7"/>
      <c r="AL580" s="7"/>
      <c r="AM580" s="7"/>
      <c r="AN580" s="7"/>
    </row>
    <row r="581" ht="12.0" customHeight="1">
      <c r="AF581" s="7"/>
      <c r="AG581" s="7"/>
      <c r="AH581" s="7"/>
      <c r="AI581" s="7"/>
      <c r="AJ581" s="7"/>
      <c r="AK581" s="7"/>
      <c r="AL581" s="7"/>
      <c r="AM581" s="7"/>
      <c r="AN581" s="7"/>
    </row>
    <row r="582" ht="12.0" customHeight="1">
      <c r="AF582" s="7"/>
      <c r="AG582" s="7"/>
      <c r="AH582" s="7"/>
      <c r="AI582" s="7"/>
      <c r="AJ582" s="7"/>
      <c r="AK582" s="7"/>
      <c r="AL582" s="7"/>
      <c r="AM582" s="7"/>
      <c r="AN582" s="7"/>
    </row>
    <row r="583" ht="12.0" customHeight="1">
      <c r="AF583" s="7"/>
      <c r="AG583" s="7"/>
      <c r="AH583" s="7"/>
      <c r="AI583" s="7"/>
      <c r="AJ583" s="7"/>
      <c r="AK583" s="7"/>
      <c r="AL583" s="7"/>
      <c r="AM583" s="7"/>
      <c r="AN583" s="7"/>
    </row>
    <row r="584" ht="12.0" customHeight="1">
      <c r="AF584" s="7"/>
      <c r="AG584" s="7"/>
      <c r="AH584" s="7"/>
      <c r="AI584" s="7"/>
      <c r="AJ584" s="7"/>
      <c r="AK584" s="7"/>
      <c r="AL584" s="7"/>
      <c r="AM584" s="7"/>
      <c r="AN584" s="7"/>
    </row>
    <row r="585" ht="12.0" customHeight="1">
      <c r="AF585" s="7"/>
      <c r="AG585" s="7"/>
      <c r="AH585" s="7"/>
      <c r="AI585" s="7"/>
      <c r="AJ585" s="7"/>
      <c r="AK585" s="7"/>
      <c r="AL585" s="7"/>
      <c r="AM585" s="7"/>
      <c r="AN585" s="7"/>
    </row>
    <row r="586" ht="12.0" customHeight="1">
      <c r="AF586" s="7"/>
      <c r="AG586" s="7"/>
      <c r="AH586" s="7"/>
      <c r="AI586" s="7"/>
      <c r="AJ586" s="7"/>
      <c r="AK586" s="7"/>
      <c r="AL586" s="7"/>
      <c r="AM586" s="7"/>
      <c r="AN586" s="7"/>
    </row>
    <row r="587" ht="12.0" customHeight="1">
      <c r="AF587" s="7"/>
      <c r="AG587" s="7"/>
      <c r="AH587" s="7"/>
      <c r="AI587" s="7"/>
      <c r="AJ587" s="7"/>
      <c r="AK587" s="7"/>
      <c r="AL587" s="7"/>
      <c r="AM587" s="7"/>
      <c r="AN587" s="7"/>
    </row>
    <row r="588" ht="12.0" customHeight="1">
      <c r="AF588" s="7"/>
      <c r="AG588" s="7"/>
      <c r="AH588" s="7"/>
      <c r="AI588" s="7"/>
      <c r="AJ588" s="7"/>
      <c r="AK588" s="7"/>
      <c r="AL588" s="7"/>
      <c r="AM588" s="7"/>
      <c r="AN588" s="7"/>
    </row>
    <row r="589" ht="12.0" customHeight="1">
      <c r="AF589" s="7"/>
      <c r="AG589" s="7"/>
      <c r="AH589" s="7"/>
      <c r="AI589" s="7"/>
      <c r="AJ589" s="7"/>
      <c r="AK589" s="7"/>
      <c r="AL589" s="7"/>
      <c r="AM589" s="7"/>
      <c r="AN589" s="7"/>
    </row>
    <row r="590" ht="12.0" customHeight="1">
      <c r="AF590" s="7"/>
      <c r="AG590" s="7"/>
      <c r="AH590" s="7"/>
      <c r="AI590" s="7"/>
      <c r="AJ590" s="7"/>
      <c r="AK590" s="7"/>
      <c r="AL590" s="7"/>
      <c r="AM590" s="7"/>
      <c r="AN590" s="7"/>
    </row>
    <row r="591" ht="12.0" customHeight="1">
      <c r="AF591" s="7"/>
      <c r="AG591" s="7"/>
      <c r="AH591" s="7"/>
      <c r="AI591" s="7"/>
      <c r="AJ591" s="7"/>
      <c r="AK591" s="7"/>
      <c r="AL591" s="7"/>
      <c r="AM591" s="7"/>
      <c r="AN591" s="7"/>
    </row>
    <row r="592" ht="12.0" customHeight="1">
      <c r="AF592" s="7"/>
      <c r="AG592" s="7"/>
      <c r="AH592" s="7"/>
      <c r="AI592" s="7"/>
      <c r="AJ592" s="7"/>
      <c r="AK592" s="7"/>
      <c r="AL592" s="7"/>
      <c r="AM592" s="7"/>
      <c r="AN592" s="7"/>
    </row>
    <row r="593" ht="12.0" customHeight="1">
      <c r="AF593" s="7"/>
      <c r="AG593" s="7"/>
      <c r="AH593" s="7"/>
      <c r="AI593" s="7"/>
      <c r="AJ593" s="7"/>
      <c r="AK593" s="7"/>
      <c r="AL593" s="7"/>
      <c r="AM593" s="7"/>
      <c r="AN593" s="7"/>
    </row>
    <row r="594" ht="12.0" customHeight="1">
      <c r="AF594" s="7"/>
      <c r="AG594" s="7"/>
      <c r="AH594" s="7"/>
      <c r="AI594" s="7"/>
      <c r="AJ594" s="7"/>
      <c r="AK594" s="7"/>
      <c r="AL594" s="7"/>
      <c r="AM594" s="7"/>
      <c r="AN594" s="7"/>
    </row>
    <row r="595" ht="12.0" customHeight="1">
      <c r="AF595" s="7"/>
      <c r="AG595" s="7"/>
      <c r="AH595" s="7"/>
      <c r="AI595" s="7"/>
      <c r="AJ595" s="7"/>
      <c r="AK595" s="7"/>
      <c r="AL595" s="7"/>
      <c r="AM595" s="7"/>
      <c r="AN595" s="7"/>
    </row>
    <row r="596" ht="12.0" customHeight="1">
      <c r="AF596" s="7"/>
      <c r="AG596" s="7"/>
      <c r="AH596" s="7"/>
      <c r="AI596" s="7"/>
      <c r="AJ596" s="7"/>
      <c r="AK596" s="7"/>
      <c r="AL596" s="7"/>
      <c r="AM596" s="7"/>
      <c r="AN596" s="7"/>
    </row>
    <row r="597" ht="12.0" customHeight="1">
      <c r="AF597" s="7"/>
      <c r="AG597" s="7"/>
      <c r="AH597" s="7"/>
      <c r="AI597" s="7"/>
      <c r="AJ597" s="7"/>
      <c r="AK597" s="7"/>
      <c r="AL597" s="7"/>
      <c r="AM597" s="7"/>
      <c r="AN597" s="7"/>
    </row>
    <row r="598" ht="12.0" customHeight="1">
      <c r="AF598" s="7"/>
      <c r="AG598" s="7"/>
      <c r="AH598" s="7"/>
      <c r="AI598" s="7"/>
      <c r="AJ598" s="7"/>
      <c r="AK598" s="7"/>
      <c r="AL598" s="7"/>
      <c r="AM598" s="7"/>
      <c r="AN598" s="7"/>
    </row>
    <row r="599" ht="12.0" customHeight="1">
      <c r="AF599" s="7"/>
      <c r="AG599" s="7"/>
      <c r="AH599" s="7"/>
      <c r="AI599" s="7"/>
      <c r="AJ599" s="7"/>
      <c r="AK599" s="7"/>
      <c r="AL599" s="7"/>
      <c r="AM599" s="7"/>
      <c r="AN599" s="7"/>
    </row>
    <row r="600" ht="12.0" customHeight="1">
      <c r="AF600" s="7"/>
      <c r="AG600" s="7"/>
      <c r="AH600" s="7"/>
      <c r="AI600" s="7"/>
      <c r="AJ600" s="7"/>
      <c r="AK600" s="7"/>
      <c r="AL600" s="7"/>
      <c r="AM600" s="7"/>
      <c r="AN600" s="7"/>
    </row>
    <row r="601" ht="12.0" customHeight="1">
      <c r="AF601" s="7"/>
      <c r="AG601" s="7"/>
      <c r="AH601" s="7"/>
      <c r="AI601" s="7"/>
      <c r="AJ601" s="7"/>
      <c r="AK601" s="7"/>
      <c r="AL601" s="7"/>
      <c r="AM601" s="7"/>
      <c r="AN601" s="7"/>
    </row>
    <row r="602" ht="12.0" customHeight="1">
      <c r="AF602" s="7"/>
      <c r="AG602" s="7"/>
      <c r="AH602" s="7"/>
      <c r="AI602" s="7"/>
      <c r="AJ602" s="7"/>
      <c r="AK602" s="7"/>
      <c r="AL602" s="7"/>
      <c r="AM602" s="7"/>
      <c r="AN602" s="7"/>
    </row>
    <row r="603" ht="12.0" customHeight="1">
      <c r="AF603" s="7"/>
      <c r="AG603" s="7"/>
      <c r="AH603" s="7"/>
      <c r="AI603" s="7"/>
      <c r="AJ603" s="7"/>
      <c r="AK603" s="7"/>
      <c r="AL603" s="7"/>
      <c r="AM603" s="7"/>
      <c r="AN603" s="7"/>
    </row>
    <row r="604" ht="12.0" customHeight="1">
      <c r="AF604" s="7"/>
      <c r="AG604" s="7"/>
      <c r="AH604" s="7"/>
      <c r="AI604" s="7"/>
      <c r="AJ604" s="7"/>
      <c r="AK604" s="7"/>
      <c r="AL604" s="7"/>
      <c r="AM604" s="7"/>
      <c r="AN604" s="7"/>
    </row>
    <row r="605" ht="12.0" customHeight="1">
      <c r="AF605" s="7"/>
      <c r="AG605" s="7"/>
      <c r="AH605" s="7"/>
      <c r="AI605" s="7"/>
      <c r="AJ605" s="7"/>
      <c r="AK605" s="7"/>
      <c r="AL605" s="7"/>
      <c r="AM605" s="7"/>
      <c r="AN605" s="7"/>
    </row>
    <row r="606" ht="12.0" customHeight="1">
      <c r="AF606" s="7"/>
      <c r="AG606" s="7"/>
      <c r="AH606" s="7"/>
      <c r="AI606" s="7"/>
      <c r="AJ606" s="7"/>
      <c r="AK606" s="7"/>
      <c r="AL606" s="7"/>
      <c r="AM606" s="7"/>
      <c r="AN606" s="7"/>
    </row>
    <row r="607" ht="12.0" customHeight="1">
      <c r="AF607" s="7"/>
      <c r="AG607" s="7"/>
      <c r="AH607" s="7"/>
      <c r="AI607" s="7"/>
      <c r="AJ607" s="7"/>
      <c r="AK607" s="7"/>
      <c r="AL607" s="7"/>
      <c r="AM607" s="7"/>
      <c r="AN607" s="7"/>
    </row>
    <row r="608" ht="12.0" customHeight="1">
      <c r="AF608" s="7"/>
      <c r="AG608" s="7"/>
      <c r="AH608" s="7"/>
      <c r="AI608" s="7"/>
      <c r="AJ608" s="7"/>
      <c r="AK608" s="7"/>
      <c r="AL608" s="7"/>
      <c r="AM608" s="7"/>
      <c r="AN608" s="7"/>
    </row>
    <row r="609" ht="12.0" customHeight="1">
      <c r="AF609" s="7"/>
      <c r="AG609" s="7"/>
      <c r="AH609" s="7"/>
      <c r="AI609" s="7"/>
      <c r="AJ609" s="7"/>
      <c r="AK609" s="7"/>
      <c r="AL609" s="7"/>
      <c r="AM609" s="7"/>
      <c r="AN609" s="7"/>
    </row>
    <row r="610" ht="12.0" customHeight="1">
      <c r="AF610" s="7"/>
      <c r="AG610" s="7"/>
      <c r="AH610" s="7"/>
      <c r="AI610" s="7"/>
      <c r="AJ610" s="7"/>
      <c r="AK610" s="7"/>
      <c r="AL610" s="7"/>
      <c r="AM610" s="7"/>
      <c r="AN610" s="7"/>
    </row>
    <row r="611" ht="12.0" customHeight="1">
      <c r="AF611" s="7"/>
      <c r="AG611" s="7"/>
      <c r="AH611" s="7"/>
      <c r="AI611" s="7"/>
      <c r="AJ611" s="7"/>
      <c r="AK611" s="7"/>
      <c r="AL611" s="7"/>
      <c r="AM611" s="7"/>
      <c r="AN611" s="7"/>
    </row>
    <row r="612" ht="12.0" customHeight="1">
      <c r="AF612" s="7"/>
      <c r="AG612" s="7"/>
      <c r="AH612" s="7"/>
      <c r="AI612" s="7"/>
      <c r="AJ612" s="7"/>
      <c r="AK612" s="7"/>
      <c r="AL612" s="7"/>
      <c r="AM612" s="7"/>
      <c r="AN612" s="7"/>
    </row>
    <row r="613" ht="12.0" customHeight="1">
      <c r="AF613" s="7"/>
      <c r="AG613" s="7"/>
      <c r="AH613" s="7"/>
      <c r="AI613" s="7"/>
      <c r="AJ613" s="7"/>
      <c r="AK613" s="7"/>
      <c r="AL613" s="7"/>
      <c r="AM613" s="7"/>
      <c r="AN613" s="7"/>
    </row>
    <row r="614" ht="12.0" customHeight="1">
      <c r="AF614" s="7"/>
      <c r="AG614" s="7"/>
      <c r="AH614" s="7"/>
      <c r="AI614" s="7"/>
      <c r="AJ614" s="7"/>
      <c r="AK614" s="7"/>
      <c r="AL614" s="7"/>
      <c r="AM614" s="7"/>
      <c r="AN614" s="7"/>
    </row>
    <row r="615" ht="12.0" customHeight="1">
      <c r="AF615" s="7"/>
      <c r="AG615" s="7"/>
      <c r="AH615" s="7"/>
      <c r="AI615" s="7"/>
      <c r="AJ615" s="7"/>
      <c r="AK615" s="7"/>
      <c r="AL615" s="7"/>
      <c r="AM615" s="7"/>
      <c r="AN615" s="7"/>
    </row>
    <row r="616" ht="12.0" customHeight="1">
      <c r="AF616" s="7"/>
      <c r="AG616" s="7"/>
      <c r="AH616" s="7"/>
      <c r="AI616" s="7"/>
      <c r="AJ616" s="7"/>
      <c r="AK616" s="7"/>
      <c r="AL616" s="7"/>
      <c r="AM616" s="7"/>
      <c r="AN616" s="7"/>
    </row>
    <row r="617" ht="12.0" customHeight="1">
      <c r="AF617" s="7"/>
      <c r="AG617" s="7"/>
      <c r="AH617" s="7"/>
      <c r="AI617" s="7"/>
      <c r="AJ617" s="7"/>
      <c r="AK617" s="7"/>
      <c r="AL617" s="7"/>
      <c r="AM617" s="7"/>
      <c r="AN617" s="7"/>
    </row>
    <row r="618" ht="12.0" customHeight="1">
      <c r="AF618" s="7"/>
      <c r="AG618" s="7"/>
      <c r="AH618" s="7"/>
      <c r="AI618" s="7"/>
      <c r="AJ618" s="7"/>
      <c r="AK618" s="7"/>
      <c r="AL618" s="7"/>
      <c r="AM618" s="7"/>
      <c r="AN618" s="7"/>
    </row>
    <row r="619" ht="12.0" customHeight="1">
      <c r="AF619" s="7"/>
      <c r="AG619" s="7"/>
      <c r="AH619" s="7"/>
      <c r="AI619" s="7"/>
      <c r="AJ619" s="7"/>
      <c r="AK619" s="7"/>
      <c r="AL619" s="7"/>
      <c r="AM619" s="7"/>
      <c r="AN619" s="7"/>
    </row>
    <row r="620" ht="12.0" customHeight="1">
      <c r="AF620" s="7"/>
      <c r="AG620" s="7"/>
      <c r="AH620" s="7"/>
      <c r="AI620" s="7"/>
      <c r="AJ620" s="7"/>
      <c r="AK620" s="7"/>
      <c r="AL620" s="7"/>
      <c r="AM620" s="7"/>
      <c r="AN620" s="7"/>
    </row>
    <row r="621" ht="12.0" customHeight="1">
      <c r="AF621" s="7"/>
      <c r="AG621" s="7"/>
      <c r="AH621" s="7"/>
      <c r="AI621" s="7"/>
      <c r="AJ621" s="7"/>
      <c r="AK621" s="7"/>
      <c r="AL621" s="7"/>
      <c r="AM621" s="7"/>
      <c r="AN621" s="7"/>
    </row>
    <row r="622" ht="12.0" customHeight="1">
      <c r="AF622" s="7"/>
      <c r="AG622" s="7"/>
      <c r="AH622" s="7"/>
      <c r="AI622" s="7"/>
      <c r="AJ622" s="7"/>
      <c r="AK622" s="7"/>
      <c r="AL622" s="7"/>
      <c r="AM622" s="7"/>
      <c r="AN622" s="7"/>
    </row>
    <row r="623" ht="12.0" customHeight="1">
      <c r="AF623" s="7"/>
      <c r="AG623" s="7"/>
      <c r="AH623" s="7"/>
      <c r="AI623" s="7"/>
      <c r="AJ623" s="7"/>
      <c r="AK623" s="7"/>
      <c r="AL623" s="7"/>
      <c r="AM623" s="7"/>
      <c r="AN623" s="7"/>
    </row>
    <row r="624" ht="12.0" customHeight="1">
      <c r="AF624" s="7"/>
      <c r="AG624" s="7"/>
      <c r="AH624" s="7"/>
      <c r="AI624" s="7"/>
      <c r="AJ624" s="7"/>
      <c r="AK624" s="7"/>
      <c r="AL624" s="7"/>
      <c r="AM624" s="7"/>
      <c r="AN624" s="7"/>
    </row>
    <row r="625" ht="12.0" customHeight="1">
      <c r="AF625" s="7"/>
      <c r="AG625" s="7"/>
      <c r="AH625" s="7"/>
      <c r="AI625" s="7"/>
      <c r="AJ625" s="7"/>
      <c r="AK625" s="7"/>
      <c r="AL625" s="7"/>
      <c r="AM625" s="7"/>
      <c r="AN625" s="7"/>
    </row>
    <row r="626" ht="12.0" customHeight="1">
      <c r="AF626" s="7"/>
      <c r="AG626" s="7"/>
      <c r="AH626" s="7"/>
      <c r="AI626" s="7"/>
      <c r="AJ626" s="7"/>
      <c r="AK626" s="7"/>
      <c r="AL626" s="7"/>
      <c r="AM626" s="7"/>
      <c r="AN626" s="7"/>
    </row>
    <row r="627" ht="12.0" customHeight="1">
      <c r="AF627" s="7"/>
      <c r="AG627" s="7"/>
      <c r="AH627" s="7"/>
      <c r="AI627" s="7"/>
      <c r="AJ627" s="7"/>
      <c r="AK627" s="7"/>
      <c r="AL627" s="7"/>
      <c r="AM627" s="7"/>
      <c r="AN627" s="7"/>
    </row>
    <row r="628" ht="12.0" customHeight="1">
      <c r="AF628" s="7"/>
      <c r="AG628" s="7"/>
      <c r="AH628" s="7"/>
      <c r="AI628" s="7"/>
      <c r="AJ628" s="7"/>
      <c r="AK628" s="7"/>
      <c r="AL628" s="7"/>
      <c r="AM628" s="7"/>
      <c r="AN628" s="7"/>
    </row>
    <row r="629" ht="12.0" customHeight="1">
      <c r="AF629" s="7"/>
      <c r="AG629" s="7"/>
      <c r="AH629" s="7"/>
      <c r="AI629" s="7"/>
      <c r="AJ629" s="7"/>
      <c r="AK629" s="7"/>
      <c r="AL629" s="7"/>
      <c r="AM629" s="7"/>
      <c r="AN629" s="7"/>
    </row>
    <row r="630" ht="12.0" customHeight="1">
      <c r="AF630" s="7"/>
      <c r="AG630" s="7"/>
      <c r="AH630" s="7"/>
      <c r="AI630" s="7"/>
      <c r="AJ630" s="7"/>
      <c r="AK630" s="7"/>
      <c r="AL630" s="7"/>
      <c r="AM630" s="7"/>
      <c r="AN630" s="7"/>
    </row>
    <row r="631" ht="12.0" customHeight="1">
      <c r="AF631" s="7"/>
      <c r="AG631" s="7"/>
      <c r="AH631" s="7"/>
      <c r="AI631" s="7"/>
      <c r="AJ631" s="7"/>
      <c r="AK631" s="7"/>
      <c r="AL631" s="7"/>
      <c r="AM631" s="7"/>
      <c r="AN631" s="7"/>
    </row>
    <row r="632" ht="12.0" customHeight="1">
      <c r="AF632" s="7"/>
      <c r="AG632" s="7"/>
      <c r="AH632" s="7"/>
      <c r="AI632" s="7"/>
      <c r="AJ632" s="7"/>
      <c r="AK632" s="7"/>
      <c r="AL632" s="7"/>
      <c r="AM632" s="7"/>
      <c r="AN632" s="7"/>
    </row>
    <row r="633" ht="12.0" customHeight="1">
      <c r="AF633" s="7"/>
      <c r="AG633" s="7"/>
      <c r="AH633" s="7"/>
      <c r="AI633" s="7"/>
      <c r="AJ633" s="7"/>
      <c r="AK633" s="7"/>
      <c r="AL633" s="7"/>
      <c r="AM633" s="7"/>
      <c r="AN633" s="7"/>
    </row>
    <row r="634" ht="12.0" customHeight="1">
      <c r="AF634" s="7"/>
      <c r="AG634" s="7"/>
      <c r="AH634" s="7"/>
      <c r="AI634" s="7"/>
      <c r="AJ634" s="7"/>
      <c r="AK634" s="7"/>
      <c r="AL634" s="7"/>
      <c r="AM634" s="7"/>
      <c r="AN634" s="7"/>
    </row>
    <row r="635" ht="12.0" customHeight="1">
      <c r="AF635" s="7"/>
      <c r="AG635" s="7"/>
      <c r="AH635" s="7"/>
      <c r="AI635" s="7"/>
      <c r="AJ635" s="7"/>
      <c r="AK635" s="7"/>
      <c r="AL635" s="7"/>
      <c r="AM635" s="7"/>
      <c r="AN635" s="7"/>
    </row>
    <row r="636" ht="12.0" customHeight="1">
      <c r="AF636" s="7"/>
      <c r="AG636" s="7"/>
      <c r="AH636" s="7"/>
      <c r="AI636" s="7"/>
      <c r="AJ636" s="7"/>
      <c r="AK636" s="7"/>
      <c r="AL636" s="7"/>
      <c r="AM636" s="7"/>
      <c r="AN636" s="7"/>
    </row>
    <row r="637" ht="12.0" customHeight="1">
      <c r="AF637" s="7"/>
      <c r="AG637" s="7"/>
      <c r="AH637" s="7"/>
      <c r="AI637" s="7"/>
      <c r="AJ637" s="7"/>
      <c r="AK637" s="7"/>
      <c r="AL637" s="7"/>
      <c r="AM637" s="7"/>
      <c r="AN637" s="7"/>
    </row>
    <row r="638" ht="12.0" customHeight="1">
      <c r="AF638" s="7"/>
      <c r="AG638" s="7"/>
      <c r="AH638" s="7"/>
      <c r="AI638" s="7"/>
      <c r="AJ638" s="7"/>
      <c r="AK638" s="7"/>
      <c r="AL638" s="7"/>
      <c r="AM638" s="7"/>
      <c r="AN638" s="7"/>
    </row>
    <row r="639" ht="12.0" customHeight="1">
      <c r="AF639" s="7"/>
      <c r="AG639" s="7"/>
      <c r="AH639" s="7"/>
      <c r="AI639" s="7"/>
      <c r="AJ639" s="7"/>
      <c r="AK639" s="7"/>
      <c r="AL639" s="7"/>
      <c r="AM639" s="7"/>
      <c r="AN639" s="7"/>
    </row>
    <row r="640" ht="12.0" customHeight="1">
      <c r="AF640" s="7"/>
      <c r="AG640" s="7"/>
      <c r="AH640" s="7"/>
      <c r="AI640" s="7"/>
      <c r="AJ640" s="7"/>
      <c r="AK640" s="7"/>
      <c r="AL640" s="7"/>
      <c r="AM640" s="7"/>
      <c r="AN640" s="7"/>
    </row>
    <row r="641" ht="12.0" customHeight="1">
      <c r="AF641" s="7"/>
      <c r="AG641" s="7"/>
      <c r="AH641" s="7"/>
      <c r="AI641" s="7"/>
      <c r="AJ641" s="7"/>
      <c r="AK641" s="7"/>
      <c r="AL641" s="7"/>
      <c r="AM641" s="7"/>
      <c r="AN641" s="7"/>
    </row>
    <row r="642" ht="12.0" customHeight="1">
      <c r="AF642" s="7"/>
      <c r="AG642" s="7"/>
      <c r="AH642" s="7"/>
      <c r="AI642" s="7"/>
      <c r="AJ642" s="7"/>
      <c r="AK642" s="7"/>
      <c r="AL642" s="7"/>
      <c r="AM642" s="7"/>
      <c r="AN642" s="7"/>
    </row>
    <row r="643" ht="12.0" customHeight="1">
      <c r="AF643" s="7"/>
      <c r="AG643" s="7"/>
      <c r="AH643" s="7"/>
      <c r="AI643" s="7"/>
      <c r="AJ643" s="7"/>
      <c r="AK643" s="7"/>
      <c r="AL643" s="7"/>
      <c r="AM643" s="7"/>
      <c r="AN643" s="7"/>
    </row>
    <row r="644" ht="12.0" customHeight="1">
      <c r="AF644" s="7"/>
      <c r="AG644" s="7"/>
      <c r="AH644" s="7"/>
      <c r="AI644" s="7"/>
      <c r="AJ644" s="7"/>
      <c r="AK644" s="7"/>
      <c r="AL644" s="7"/>
      <c r="AM644" s="7"/>
      <c r="AN644" s="7"/>
    </row>
    <row r="645" ht="12.0" customHeight="1">
      <c r="AF645" s="7"/>
      <c r="AG645" s="7"/>
      <c r="AH645" s="7"/>
      <c r="AI645" s="7"/>
      <c r="AJ645" s="7"/>
      <c r="AK645" s="7"/>
      <c r="AL645" s="7"/>
      <c r="AM645" s="7"/>
      <c r="AN645" s="7"/>
    </row>
    <row r="646" ht="12.0" customHeight="1">
      <c r="AF646" s="7"/>
      <c r="AG646" s="7"/>
      <c r="AH646" s="7"/>
      <c r="AI646" s="7"/>
      <c r="AJ646" s="7"/>
      <c r="AK646" s="7"/>
      <c r="AL646" s="7"/>
      <c r="AM646" s="7"/>
      <c r="AN646" s="7"/>
    </row>
    <row r="647" ht="12.0" customHeight="1">
      <c r="AF647" s="7"/>
      <c r="AG647" s="7"/>
      <c r="AH647" s="7"/>
      <c r="AI647" s="7"/>
      <c r="AJ647" s="7"/>
      <c r="AK647" s="7"/>
      <c r="AL647" s="7"/>
      <c r="AM647" s="7"/>
      <c r="AN647" s="7"/>
    </row>
    <row r="648" ht="12.0" customHeight="1">
      <c r="AF648" s="7"/>
      <c r="AG648" s="7"/>
      <c r="AH648" s="7"/>
      <c r="AI648" s="7"/>
      <c r="AJ648" s="7"/>
      <c r="AK648" s="7"/>
      <c r="AL648" s="7"/>
      <c r="AM648" s="7"/>
      <c r="AN648" s="7"/>
    </row>
    <row r="649" ht="12.0" customHeight="1">
      <c r="AF649" s="7"/>
      <c r="AG649" s="7"/>
      <c r="AH649" s="7"/>
      <c r="AI649" s="7"/>
      <c r="AJ649" s="7"/>
      <c r="AK649" s="7"/>
      <c r="AL649" s="7"/>
      <c r="AM649" s="7"/>
      <c r="AN649" s="7"/>
    </row>
    <row r="650" ht="12.0" customHeight="1">
      <c r="AF650" s="7"/>
      <c r="AG650" s="7"/>
      <c r="AH650" s="7"/>
      <c r="AI650" s="7"/>
      <c r="AJ650" s="7"/>
      <c r="AK650" s="7"/>
      <c r="AL650" s="7"/>
      <c r="AM650" s="7"/>
      <c r="AN650" s="7"/>
    </row>
    <row r="651" ht="12.0" customHeight="1">
      <c r="AF651" s="7"/>
      <c r="AG651" s="7"/>
      <c r="AH651" s="7"/>
      <c r="AI651" s="7"/>
      <c r="AJ651" s="7"/>
      <c r="AK651" s="7"/>
      <c r="AL651" s="7"/>
      <c r="AM651" s="7"/>
      <c r="AN651" s="7"/>
    </row>
    <row r="652" ht="12.0" customHeight="1">
      <c r="AF652" s="7"/>
      <c r="AG652" s="7"/>
      <c r="AH652" s="7"/>
      <c r="AI652" s="7"/>
      <c r="AJ652" s="7"/>
      <c r="AK652" s="7"/>
      <c r="AL652" s="7"/>
      <c r="AM652" s="7"/>
      <c r="AN652" s="7"/>
    </row>
    <row r="653" ht="12.0" customHeight="1">
      <c r="AF653" s="7"/>
      <c r="AG653" s="7"/>
      <c r="AH653" s="7"/>
      <c r="AI653" s="7"/>
      <c r="AJ653" s="7"/>
      <c r="AK653" s="7"/>
      <c r="AL653" s="7"/>
      <c r="AM653" s="7"/>
      <c r="AN653" s="7"/>
    </row>
    <row r="654" ht="12.0" customHeight="1">
      <c r="AF654" s="7"/>
      <c r="AG654" s="7"/>
      <c r="AH654" s="7"/>
      <c r="AI654" s="7"/>
      <c r="AJ654" s="7"/>
      <c r="AK654" s="7"/>
      <c r="AL654" s="7"/>
      <c r="AM654" s="7"/>
      <c r="AN654" s="7"/>
    </row>
    <row r="655" ht="12.0" customHeight="1">
      <c r="AF655" s="7"/>
      <c r="AG655" s="7"/>
      <c r="AH655" s="7"/>
      <c r="AI655" s="7"/>
      <c r="AJ655" s="7"/>
      <c r="AK655" s="7"/>
      <c r="AL655" s="7"/>
      <c r="AM655" s="7"/>
      <c r="AN655" s="7"/>
    </row>
    <row r="656" ht="12.0" customHeight="1">
      <c r="AF656" s="7"/>
      <c r="AG656" s="7"/>
      <c r="AH656" s="7"/>
      <c r="AI656" s="7"/>
      <c r="AJ656" s="7"/>
      <c r="AK656" s="7"/>
      <c r="AL656" s="7"/>
      <c r="AM656" s="7"/>
      <c r="AN656" s="7"/>
    </row>
    <row r="657" ht="12.0" customHeight="1">
      <c r="AF657" s="7"/>
      <c r="AG657" s="7"/>
      <c r="AH657" s="7"/>
      <c r="AI657" s="7"/>
      <c r="AJ657" s="7"/>
      <c r="AK657" s="7"/>
      <c r="AL657" s="7"/>
      <c r="AM657" s="7"/>
      <c r="AN657" s="7"/>
    </row>
    <row r="658" ht="12.0" customHeight="1">
      <c r="AF658" s="7"/>
      <c r="AG658" s="7"/>
      <c r="AH658" s="7"/>
      <c r="AI658" s="7"/>
      <c r="AJ658" s="7"/>
      <c r="AK658" s="7"/>
      <c r="AL658" s="7"/>
      <c r="AM658" s="7"/>
      <c r="AN658" s="7"/>
    </row>
    <row r="659" ht="12.0" customHeight="1">
      <c r="AF659" s="7"/>
      <c r="AG659" s="7"/>
      <c r="AH659" s="7"/>
      <c r="AI659" s="7"/>
      <c r="AJ659" s="7"/>
      <c r="AK659" s="7"/>
      <c r="AL659" s="7"/>
      <c r="AM659" s="7"/>
      <c r="AN659" s="7"/>
    </row>
    <row r="660" ht="12.0" customHeight="1">
      <c r="AF660" s="7"/>
      <c r="AG660" s="7"/>
      <c r="AH660" s="7"/>
      <c r="AI660" s="7"/>
      <c r="AJ660" s="7"/>
      <c r="AK660" s="7"/>
      <c r="AL660" s="7"/>
      <c r="AM660" s="7"/>
      <c r="AN660" s="7"/>
    </row>
    <row r="661" ht="12.0" customHeight="1">
      <c r="AF661" s="7"/>
      <c r="AG661" s="7"/>
      <c r="AH661" s="7"/>
      <c r="AI661" s="7"/>
      <c r="AJ661" s="7"/>
      <c r="AK661" s="7"/>
      <c r="AL661" s="7"/>
      <c r="AM661" s="7"/>
      <c r="AN661" s="7"/>
    </row>
    <row r="662" ht="12.0" customHeight="1">
      <c r="AF662" s="7"/>
      <c r="AG662" s="7"/>
      <c r="AH662" s="7"/>
      <c r="AI662" s="7"/>
      <c r="AJ662" s="7"/>
      <c r="AK662" s="7"/>
      <c r="AL662" s="7"/>
      <c r="AM662" s="7"/>
      <c r="AN662" s="7"/>
    </row>
    <row r="663" ht="12.0" customHeight="1">
      <c r="AF663" s="7"/>
      <c r="AG663" s="7"/>
      <c r="AH663" s="7"/>
      <c r="AI663" s="7"/>
      <c r="AJ663" s="7"/>
      <c r="AK663" s="7"/>
      <c r="AL663" s="7"/>
      <c r="AM663" s="7"/>
      <c r="AN663" s="7"/>
    </row>
    <row r="664" ht="12.0" customHeight="1">
      <c r="AF664" s="7"/>
      <c r="AG664" s="7"/>
      <c r="AH664" s="7"/>
      <c r="AI664" s="7"/>
      <c r="AJ664" s="7"/>
      <c r="AK664" s="7"/>
      <c r="AL664" s="7"/>
      <c r="AM664" s="7"/>
      <c r="AN664" s="7"/>
    </row>
    <row r="665" ht="12.0" customHeight="1">
      <c r="AF665" s="7"/>
      <c r="AG665" s="7"/>
      <c r="AH665" s="7"/>
      <c r="AI665" s="7"/>
      <c r="AJ665" s="7"/>
      <c r="AK665" s="7"/>
      <c r="AL665" s="7"/>
      <c r="AM665" s="7"/>
      <c r="AN665" s="7"/>
    </row>
    <row r="666" ht="12.0" customHeight="1">
      <c r="AF666" s="7"/>
      <c r="AG666" s="7"/>
      <c r="AH666" s="7"/>
      <c r="AI666" s="7"/>
      <c r="AJ666" s="7"/>
      <c r="AK666" s="7"/>
      <c r="AL666" s="7"/>
      <c r="AM666" s="7"/>
      <c r="AN666" s="7"/>
    </row>
    <row r="667" ht="12.0" customHeight="1">
      <c r="AF667" s="7"/>
      <c r="AG667" s="7"/>
      <c r="AH667" s="7"/>
      <c r="AI667" s="7"/>
      <c r="AJ667" s="7"/>
      <c r="AK667" s="7"/>
      <c r="AL667" s="7"/>
      <c r="AM667" s="7"/>
      <c r="AN667" s="7"/>
    </row>
    <row r="668" ht="12.0" customHeight="1">
      <c r="AF668" s="7"/>
      <c r="AG668" s="7"/>
      <c r="AH668" s="7"/>
      <c r="AI668" s="7"/>
      <c r="AJ668" s="7"/>
      <c r="AK668" s="7"/>
      <c r="AL668" s="7"/>
      <c r="AM668" s="7"/>
      <c r="AN668" s="7"/>
    </row>
    <row r="669" ht="12.0" customHeight="1">
      <c r="AF669" s="7"/>
      <c r="AG669" s="7"/>
      <c r="AH669" s="7"/>
      <c r="AI669" s="7"/>
      <c r="AJ669" s="7"/>
      <c r="AK669" s="7"/>
      <c r="AL669" s="7"/>
      <c r="AM669" s="7"/>
      <c r="AN669" s="7"/>
    </row>
    <row r="670" ht="12.0" customHeight="1">
      <c r="AF670" s="7"/>
      <c r="AG670" s="7"/>
      <c r="AH670" s="7"/>
      <c r="AI670" s="7"/>
      <c r="AJ670" s="7"/>
      <c r="AK670" s="7"/>
      <c r="AL670" s="7"/>
      <c r="AM670" s="7"/>
      <c r="AN670" s="7"/>
    </row>
    <row r="671" ht="12.0" customHeight="1">
      <c r="AF671" s="7"/>
      <c r="AG671" s="7"/>
      <c r="AH671" s="7"/>
      <c r="AI671" s="7"/>
      <c r="AJ671" s="7"/>
      <c r="AK671" s="7"/>
      <c r="AL671" s="7"/>
      <c r="AM671" s="7"/>
      <c r="AN671" s="7"/>
    </row>
    <row r="672" ht="12.0" customHeight="1">
      <c r="AF672" s="7"/>
      <c r="AG672" s="7"/>
      <c r="AH672" s="7"/>
      <c r="AI672" s="7"/>
      <c r="AJ672" s="7"/>
      <c r="AK672" s="7"/>
      <c r="AL672" s="7"/>
      <c r="AM672" s="7"/>
      <c r="AN672" s="7"/>
    </row>
    <row r="673" ht="12.0" customHeight="1">
      <c r="AF673" s="7"/>
      <c r="AG673" s="7"/>
      <c r="AH673" s="7"/>
      <c r="AI673" s="7"/>
      <c r="AJ673" s="7"/>
      <c r="AK673" s="7"/>
      <c r="AL673" s="7"/>
      <c r="AM673" s="7"/>
      <c r="AN673" s="7"/>
    </row>
    <row r="674" ht="12.0" customHeight="1">
      <c r="AF674" s="7"/>
      <c r="AG674" s="7"/>
      <c r="AH674" s="7"/>
      <c r="AI674" s="7"/>
      <c r="AJ674" s="7"/>
      <c r="AK674" s="7"/>
      <c r="AL674" s="7"/>
      <c r="AM674" s="7"/>
      <c r="AN674" s="7"/>
    </row>
    <row r="675" ht="12.0" customHeight="1">
      <c r="AF675" s="7"/>
      <c r="AG675" s="7"/>
      <c r="AH675" s="7"/>
      <c r="AI675" s="7"/>
      <c r="AJ675" s="7"/>
      <c r="AK675" s="7"/>
      <c r="AL675" s="7"/>
      <c r="AM675" s="7"/>
      <c r="AN675" s="7"/>
    </row>
    <row r="676" ht="12.0" customHeight="1">
      <c r="AF676" s="7"/>
      <c r="AG676" s="7"/>
      <c r="AH676" s="7"/>
      <c r="AI676" s="7"/>
      <c r="AJ676" s="7"/>
      <c r="AK676" s="7"/>
      <c r="AL676" s="7"/>
      <c r="AM676" s="7"/>
      <c r="AN676" s="7"/>
    </row>
    <row r="677" ht="12.0" customHeight="1">
      <c r="AF677" s="7"/>
      <c r="AG677" s="7"/>
      <c r="AH677" s="7"/>
      <c r="AI677" s="7"/>
      <c r="AJ677" s="7"/>
      <c r="AK677" s="7"/>
      <c r="AL677" s="7"/>
      <c r="AM677" s="7"/>
      <c r="AN677" s="7"/>
    </row>
    <row r="678" ht="12.0" customHeight="1">
      <c r="AF678" s="7"/>
      <c r="AG678" s="7"/>
      <c r="AH678" s="7"/>
      <c r="AI678" s="7"/>
      <c r="AJ678" s="7"/>
      <c r="AK678" s="7"/>
      <c r="AL678" s="7"/>
      <c r="AM678" s="7"/>
      <c r="AN678" s="7"/>
    </row>
    <row r="679" ht="12.0" customHeight="1">
      <c r="AF679" s="7"/>
      <c r="AG679" s="7"/>
      <c r="AH679" s="7"/>
      <c r="AI679" s="7"/>
      <c r="AJ679" s="7"/>
      <c r="AK679" s="7"/>
      <c r="AL679" s="7"/>
      <c r="AM679" s="7"/>
      <c r="AN679" s="7"/>
    </row>
    <row r="680" ht="12.0" customHeight="1">
      <c r="AF680" s="7"/>
      <c r="AG680" s="7"/>
      <c r="AH680" s="7"/>
      <c r="AI680" s="7"/>
      <c r="AJ680" s="7"/>
      <c r="AK680" s="7"/>
      <c r="AL680" s="7"/>
      <c r="AM680" s="7"/>
      <c r="AN680" s="7"/>
    </row>
    <row r="681" ht="12.0" customHeight="1">
      <c r="AF681" s="7"/>
      <c r="AG681" s="7"/>
      <c r="AH681" s="7"/>
      <c r="AI681" s="7"/>
      <c r="AJ681" s="7"/>
      <c r="AK681" s="7"/>
      <c r="AL681" s="7"/>
      <c r="AM681" s="7"/>
      <c r="AN681" s="7"/>
    </row>
    <row r="682" ht="12.0" customHeight="1">
      <c r="AF682" s="7"/>
      <c r="AG682" s="7"/>
      <c r="AH682" s="7"/>
      <c r="AI682" s="7"/>
      <c r="AJ682" s="7"/>
      <c r="AK682" s="7"/>
      <c r="AL682" s="7"/>
      <c r="AM682" s="7"/>
      <c r="AN682" s="7"/>
    </row>
    <row r="683" ht="12.0" customHeight="1">
      <c r="AF683" s="7"/>
      <c r="AG683" s="7"/>
      <c r="AH683" s="7"/>
      <c r="AI683" s="7"/>
      <c r="AJ683" s="7"/>
      <c r="AK683" s="7"/>
      <c r="AL683" s="7"/>
      <c r="AM683" s="7"/>
      <c r="AN683" s="7"/>
    </row>
    <row r="684" ht="12.0" customHeight="1">
      <c r="AF684" s="7"/>
      <c r="AG684" s="7"/>
      <c r="AH684" s="7"/>
      <c r="AI684" s="7"/>
      <c r="AJ684" s="7"/>
      <c r="AK684" s="7"/>
      <c r="AL684" s="7"/>
      <c r="AM684" s="7"/>
      <c r="AN684" s="7"/>
    </row>
    <row r="685" ht="12.0" customHeight="1">
      <c r="AF685" s="7"/>
      <c r="AG685" s="7"/>
      <c r="AH685" s="7"/>
      <c r="AI685" s="7"/>
      <c r="AJ685" s="7"/>
      <c r="AK685" s="7"/>
      <c r="AL685" s="7"/>
      <c r="AM685" s="7"/>
      <c r="AN685" s="7"/>
    </row>
    <row r="686" ht="12.0" customHeight="1">
      <c r="AF686" s="7"/>
      <c r="AG686" s="7"/>
      <c r="AH686" s="7"/>
      <c r="AI686" s="7"/>
      <c r="AJ686" s="7"/>
      <c r="AK686" s="7"/>
      <c r="AL686" s="7"/>
      <c r="AM686" s="7"/>
      <c r="AN686" s="7"/>
    </row>
    <row r="687" ht="12.0" customHeight="1">
      <c r="AF687" s="7"/>
      <c r="AG687" s="7"/>
      <c r="AH687" s="7"/>
      <c r="AI687" s="7"/>
      <c r="AJ687" s="7"/>
      <c r="AK687" s="7"/>
      <c r="AL687" s="7"/>
      <c r="AM687" s="7"/>
      <c r="AN687" s="7"/>
    </row>
    <row r="688" ht="12.0" customHeight="1">
      <c r="AF688" s="7"/>
      <c r="AG688" s="7"/>
      <c r="AH688" s="7"/>
      <c r="AI688" s="7"/>
      <c r="AJ688" s="7"/>
      <c r="AK688" s="7"/>
      <c r="AL688" s="7"/>
      <c r="AM688" s="7"/>
      <c r="AN688" s="7"/>
    </row>
    <row r="689" ht="12.0" customHeight="1">
      <c r="AF689" s="7"/>
      <c r="AG689" s="7"/>
      <c r="AH689" s="7"/>
      <c r="AI689" s="7"/>
      <c r="AJ689" s="7"/>
      <c r="AK689" s="7"/>
      <c r="AL689" s="7"/>
      <c r="AM689" s="7"/>
      <c r="AN689" s="7"/>
    </row>
    <row r="690" ht="12.0" customHeight="1">
      <c r="AF690" s="7"/>
      <c r="AG690" s="7"/>
      <c r="AH690" s="7"/>
      <c r="AI690" s="7"/>
      <c r="AJ690" s="7"/>
      <c r="AK690" s="7"/>
      <c r="AL690" s="7"/>
      <c r="AM690" s="7"/>
      <c r="AN690" s="7"/>
    </row>
    <row r="691" ht="12.0" customHeight="1">
      <c r="AF691" s="7"/>
      <c r="AG691" s="7"/>
      <c r="AH691" s="7"/>
      <c r="AI691" s="7"/>
      <c r="AJ691" s="7"/>
      <c r="AK691" s="7"/>
      <c r="AL691" s="7"/>
      <c r="AM691" s="7"/>
      <c r="AN691" s="7"/>
    </row>
    <row r="692" ht="12.0" customHeight="1">
      <c r="AF692" s="7"/>
      <c r="AG692" s="7"/>
      <c r="AH692" s="7"/>
      <c r="AI692" s="7"/>
      <c r="AJ692" s="7"/>
      <c r="AK692" s="7"/>
      <c r="AL692" s="7"/>
      <c r="AM692" s="7"/>
      <c r="AN692" s="7"/>
    </row>
    <row r="693" ht="12.0" customHeight="1">
      <c r="AF693" s="7"/>
      <c r="AG693" s="7"/>
      <c r="AH693" s="7"/>
      <c r="AI693" s="7"/>
      <c r="AJ693" s="7"/>
      <c r="AK693" s="7"/>
      <c r="AL693" s="7"/>
      <c r="AM693" s="7"/>
      <c r="AN693" s="7"/>
    </row>
    <row r="694" ht="12.0" customHeight="1">
      <c r="AF694" s="7"/>
      <c r="AG694" s="7"/>
      <c r="AH694" s="7"/>
      <c r="AI694" s="7"/>
      <c r="AJ694" s="7"/>
      <c r="AK694" s="7"/>
      <c r="AL694" s="7"/>
      <c r="AM694" s="7"/>
      <c r="AN694" s="7"/>
    </row>
    <row r="695" ht="12.0" customHeight="1">
      <c r="AF695" s="7"/>
      <c r="AG695" s="7"/>
      <c r="AH695" s="7"/>
      <c r="AI695" s="7"/>
      <c r="AJ695" s="7"/>
      <c r="AK695" s="7"/>
      <c r="AL695" s="7"/>
      <c r="AM695" s="7"/>
      <c r="AN695" s="7"/>
    </row>
    <row r="696" ht="12.0" customHeight="1">
      <c r="AF696" s="7"/>
      <c r="AG696" s="7"/>
      <c r="AH696" s="7"/>
      <c r="AI696" s="7"/>
      <c r="AJ696" s="7"/>
      <c r="AK696" s="7"/>
      <c r="AL696" s="7"/>
      <c r="AM696" s="7"/>
      <c r="AN696" s="7"/>
    </row>
    <row r="697" ht="12.0" customHeight="1">
      <c r="AF697" s="7"/>
      <c r="AG697" s="7"/>
      <c r="AH697" s="7"/>
      <c r="AI697" s="7"/>
      <c r="AJ697" s="7"/>
      <c r="AK697" s="7"/>
      <c r="AL697" s="7"/>
      <c r="AM697" s="7"/>
      <c r="AN697" s="7"/>
    </row>
    <row r="698" ht="12.0" customHeight="1">
      <c r="AF698" s="7"/>
      <c r="AG698" s="7"/>
      <c r="AH698" s="7"/>
      <c r="AI698" s="7"/>
      <c r="AJ698" s="7"/>
      <c r="AK698" s="7"/>
      <c r="AL698" s="7"/>
      <c r="AM698" s="7"/>
      <c r="AN698" s="7"/>
    </row>
    <row r="699" ht="12.0" customHeight="1">
      <c r="AF699" s="7"/>
      <c r="AG699" s="7"/>
      <c r="AH699" s="7"/>
      <c r="AI699" s="7"/>
      <c r="AJ699" s="7"/>
      <c r="AK699" s="7"/>
      <c r="AL699" s="7"/>
      <c r="AM699" s="7"/>
      <c r="AN699" s="7"/>
    </row>
    <row r="700" ht="12.0" customHeight="1">
      <c r="AF700" s="7"/>
      <c r="AG700" s="7"/>
      <c r="AH700" s="7"/>
      <c r="AI700" s="7"/>
      <c r="AJ700" s="7"/>
      <c r="AK700" s="7"/>
      <c r="AL700" s="7"/>
      <c r="AM700" s="7"/>
      <c r="AN700" s="7"/>
    </row>
    <row r="701" ht="12.0" customHeight="1">
      <c r="AF701" s="7"/>
      <c r="AG701" s="7"/>
      <c r="AH701" s="7"/>
      <c r="AI701" s="7"/>
      <c r="AJ701" s="7"/>
      <c r="AK701" s="7"/>
      <c r="AL701" s="7"/>
      <c r="AM701" s="7"/>
      <c r="AN701" s="7"/>
    </row>
    <row r="702" ht="12.0" customHeight="1">
      <c r="AF702" s="7"/>
      <c r="AG702" s="7"/>
      <c r="AH702" s="7"/>
      <c r="AI702" s="7"/>
      <c r="AJ702" s="7"/>
      <c r="AK702" s="7"/>
      <c r="AL702" s="7"/>
      <c r="AM702" s="7"/>
      <c r="AN702" s="7"/>
    </row>
    <row r="703" ht="12.0" customHeight="1">
      <c r="AF703" s="7"/>
      <c r="AG703" s="7"/>
      <c r="AH703" s="7"/>
      <c r="AI703" s="7"/>
      <c r="AJ703" s="7"/>
      <c r="AK703" s="7"/>
      <c r="AL703" s="7"/>
      <c r="AM703" s="7"/>
      <c r="AN703" s="7"/>
    </row>
    <row r="704" ht="12.0" customHeight="1">
      <c r="AF704" s="7"/>
      <c r="AG704" s="7"/>
      <c r="AH704" s="7"/>
      <c r="AI704" s="7"/>
      <c r="AJ704" s="7"/>
      <c r="AK704" s="7"/>
      <c r="AL704" s="7"/>
      <c r="AM704" s="7"/>
      <c r="AN704" s="7"/>
    </row>
    <row r="705" ht="12.0" customHeight="1">
      <c r="AF705" s="7"/>
      <c r="AG705" s="7"/>
      <c r="AH705" s="7"/>
      <c r="AI705" s="7"/>
      <c r="AJ705" s="7"/>
      <c r="AK705" s="7"/>
      <c r="AL705" s="7"/>
      <c r="AM705" s="7"/>
      <c r="AN705" s="7"/>
    </row>
    <row r="706" ht="12.0" customHeight="1">
      <c r="AF706" s="7"/>
      <c r="AG706" s="7"/>
      <c r="AH706" s="7"/>
      <c r="AI706" s="7"/>
      <c r="AJ706" s="7"/>
      <c r="AK706" s="7"/>
      <c r="AL706" s="7"/>
      <c r="AM706" s="7"/>
      <c r="AN706" s="7"/>
    </row>
    <row r="707" ht="12.0" customHeight="1">
      <c r="AF707" s="7"/>
      <c r="AG707" s="7"/>
      <c r="AH707" s="7"/>
      <c r="AI707" s="7"/>
      <c r="AJ707" s="7"/>
      <c r="AK707" s="7"/>
      <c r="AL707" s="7"/>
      <c r="AM707" s="7"/>
      <c r="AN707" s="7"/>
    </row>
    <row r="708" ht="12.0" customHeight="1">
      <c r="AF708" s="7"/>
      <c r="AG708" s="7"/>
      <c r="AH708" s="7"/>
      <c r="AI708" s="7"/>
      <c r="AJ708" s="7"/>
      <c r="AK708" s="7"/>
      <c r="AL708" s="7"/>
      <c r="AM708" s="7"/>
      <c r="AN708" s="7"/>
    </row>
    <row r="709" ht="12.0" customHeight="1">
      <c r="AF709" s="7"/>
      <c r="AG709" s="7"/>
      <c r="AH709" s="7"/>
      <c r="AI709" s="7"/>
      <c r="AJ709" s="7"/>
      <c r="AK709" s="7"/>
      <c r="AL709" s="7"/>
      <c r="AM709" s="7"/>
      <c r="AN709" s="7"/>
    </row>
    <row r="710" ht="12.0" customHeight="1">
      <c r="AF710" s="7"/>
      <c r="AG710" s="7"/>
      <c r="AH710" s="7"/>
      <c r="AI710" s="7"/>
      <c r="AJ710" s="7"/>
      <c r="AK710" s="7"/>
      <c r="AL710" s="7"/>
      <c r="AM710" s="7"/>
      <c r="AN710" s="7"/>
    </row>
    <row r="711" ht="12.0" customHeight="1">
      <c r="AF711" s="7"/>
      <c r="AG711" s="7"/>
      <c r="AH711" s="7"/>
      <c r="AI711" s="7"/>
      <c r="AJ711" s="7"/>
      <c r="AK711" s="7"/>
      <c r="AL711" s="7"/>
      <c r="AM711" s="7"/>
      <c r="AN711" s="7"/>
    </row>
    <row r="712" ht="12.0" customHeight="1">
      <c r="AF712" s="7"/>
      <c r="AG712" s="7"/>
      <c r="AH712" s="7"/>
      <c r="AI712" s="7"/>
      <c r="AJ712" s="7"/>
      <c r="AK712" s="7"/>
      <c r="AL712" s="7"/>
      <c r="AM712" s="7"/>
      <c r="AN712" s="7"/>
    </row>
    <row r="713" ht="12.0" customHeight="1">
      <c r="AF713" s="7"/>
      <c r="AG713" s="7"/>
      <c r="AH713" s="7"/>
      <c r="AI713" s="7"/>
      <c r="AJ713" s="7"/>
      <c r="AK713" s="7"/>
      <c r="AL713" s="7"/>
      <c r="AM713" s="7"/>
      <c r="AN713" s="7"/>
    </row>
    <row r="714" ht="12.0" customHeight="1">
      <c r="AF714" s="7"/>
      <c r="AG714" s="7"/>
      <c r="AH714" s="7"/>
      <c r="AI714" s="7"/>
      <c r="AJ714" s="7"/>
      <c r="AK714" s="7"/>
      <c r="AL714" s="7"/>
      <c r="AM714" s="7"/>
      <c r="AN714" s="7"/>
    </row>
    <row r="715" ht="12.0" customHeight="1">
      <c r="AF715" s="7"/>
      <c r="AG715" s="7"/>
      <c r="AH715" s="7"/>
      <c r="AI715" s="7"/>
      <c r="AJ715" s="7"/>
      <c r="AK715" s="7"/>
      <c r="AL715" s="7"/>
      <c r="AM715" s="7"/>
      <c r="AN715" s="7"/>
    </row>
    <row r="716" ht="12.0" customHeight="1">
      <c r="AF716" s="7"/>
      <c r="AG716" s="7"/>
      <c r="AH716" s="7"/>
      <c r="AI716" s="7"/>
      <c r="AJ716" s="7"/>
      <c r="AK716" s="7"/>
      <c r="AL716" s="7"/>
      <c r="AM716" s="7"/>
      <c r="AN716" s="7"/>
    </row>
    <row r="717" ht="12.0" customHeight="1">
      <c r="AF717" s="7"/>
      <c r="AG717" s="7"/>
      <c r="AH717" s="7"/>
      <c r="AI717" s="7"/>
      <c r="AJ717" s="7"/>
      <c r="AK717" s="7"/>
      <c r="AL717" s="7"/>
      <c r="AM717" s="7"/>
      <c r="AN717" s="7"/>
    </row>
    <row r="718" ht="12.0" customHeight="1">
      <c r="AF718" s="7"/>
      <c r="AG718" s="7"/>
      <c r="AH718" s="7"/>
      <c r="AI718" s="7"/>
      <c r="AJ718" s="7"/>
      <c r="AK718" s="7"/>
      <c r="AL718" s="7"/>
      <c r="AM718" s="7"/>
      <c r="AN718" s="7"/>
    </row>
    <row r="719" ht="12.0" customHeight="1">
      <c r="AF719" s="7"/>
      <c r="AG719" s="7"/>
      <c r="AH719" s="7"/>
      <c r="AI719" s="7"/>
      <c r="AJ719" s="7"/>
      <c r="AK719" s="7"/>
      <c r="AL719" s="7"/>
      <c r="AM719" s="7"/>
      <c r="AN719" s="7"/>
    </row>
    <row r="720" ht="12.0" customHeight="1">
      <c r="AF720" s="7"/>
      <c r="AG720" s="7"/>
      <c r="AH720" s="7"/>
      <c r="AI720" s="7"/>
      <c r="AJ720" s="7"/>
      <c r="AK720" s="7"/>
      <c r="AL720" s="7"/>
      <c r="AM720" s="7"/>
      <c r="AN720" s="7"/>
    </row>
    <row r="721" ht="12.0" customHeight="1">
      <c r="AF721" s="7"/>
      <c r="AG721" s="7"/>
      <c r="AH721" s="7"/>
      <c r="AI721" s="7"/>
      <c r="AJ721" s="7"/>
      <c r="AK721" s="7"/>
      <c r="AL721" s="7"/>
      <c r="AM721" s="7"/>
      <c r="AN721" s="7"/>
    </row>
    <row r="722" ht="12.0" customHeight="1">
      <c r="AF722" s="7"/>
      <c r="AG722" s="7"/>
      <c r="AH722" s="7"/>
      <c r="AI722" s="7"/>
      <c r="AJ722" s="7"/>
      <c r="AK722" s="7"/>
      <c r="AL722" s="7"/>
      <c r="AM722" s="7"/>
      <c r="AN722" s="7"/>
    </row>
    <row r="723" ht="12.0" customHeight="1">
      <c r="AF723" s="7"/>
      <c r="AG723" s="7"/>
      <c r="AH723" s="7"/>
      <c r="AI723" s="7"/>
      <c r="AJ723" s="7"/>
      <c r="AK723" s="7"/>
      <c r="AL723" s="7"/>
      <c r="AM723" s="7"/>
      <c r="AN723" s="7"/>
    </row>
    <row r="724" ht="12.0" customHeight="1">
      <c r="AF724" s="7"/>
      <c r="AG724" s="7"/>
      <c r="AH724" s="7"/>
      <c r="AI724" s="7"/>
      <c r="AJ724" s="7"/>
      <c r="AK724" s="7"/>
      <c r="AL724" s="7"/>
      <c r="AM724" s="7"/>
      <c r="AN724" s="7"/>
    </row>
    <row r="725" ht="12.0" customHeight="1">
      <c r="AF725" s="7"/>
      <c r="AG725" s="7"/>
      <c r="AH725" s="7"/>
      <c r="AI725" s="7"/>
      <c r="AJ725" s="7"/>
      <c r="AK725" s="7"/>
      <c r="AL725" s="7"/>
      <c r="AM725" s="7"/>
      <c r="AN725" s="7"/>
    </row>
    <row r="726" ht="12.0" customHeight="1">
      <c r="AF726" s="7"/>
      <c r="AG726" s="7"/>
      <c r="AH726" s="7"/>
      <c r="AI726" s="7"/>
      <c r="AJ726" s="7"/>
      <c r="AK726" s="7"/>
      <c r="AL726" s="7"/>
      <c r="AM726" s="7"/>
      <c r="AN726" s="7"/>
    </row>
    <row r="727" ht="12.0" customHeight="1">
      <c r="AF727" s="7"/>
      <c r="AG727" s="7"/>
      <c r="AH727" s="7"/>
      <c r="AI727" s="7"/>
      <c r="AJ727" s="7"/>
      <c r="AK727" s="7"/>
      <c r="AL727" s="7"/>
      <c r="AM727" s="7"/>
      <c r="AN727" s="7"/>
    </row>
    <row r="728" ht="12.0" customHeight="1">
      <c r="AF728" s="7"/>
      <c r="AG728" s="7"/>
      <c r="AH728" s="7"/>
      <c r="AI728" s="7"/>
      <c r="AJ728" s="7"/>
      <c r="AK728" s="7"/>
      <c r="AL728" s="7"/>
      <c r="AM728" s="7"/>
      <c r="AN728" s="7"/>
    </row>
    <row r="729" ht="12.0" customHeight="1">
      <c r="AF729" s="7"/>
      <c r="AG729" s="7"/>
      <c r="AH729" s="7"/>
      <c r="AI729" s="7"/>
      <c r="AJ729" s="7"/>
      <c r="AK729" s="7"/>
      <c r="AL729" s="7"/>
      <c r="AM729" s="7"/>
      <c r="AN729" s="7"/>
    </row>
    <row r="730" ht="12.0" customHeight="1">
      <c r="AF730" s="7"/>
      <c r="AG730" s="7"/>
      <c r="AH730" s="7"/>
      <c r="AI730" s="7"/>
      <c r="AJ730" s="7"/>
      <c r="AK730" s="7"/>
      <c r="AL730" s="7"/>
      <c r="AM730" s="7"/>
      <c r="AN730" s="7"/>
    </row>
    <row r="731" ht="12.0" customHeight="1">
      <c r="AF731" s="7"/>
      <c r="AG731" s="7"/>
      <c r="AH731" s="7"/>
      <c r="AI731" s="7"/>
      <c r="AJ731" s="7"/>
      <c r="AK731" s="7"/>
      <c r="AL731" s="7"/>
      <c r="AM731" s="7"/>
      <c r="AN731" s="7"/>
    </row>
    <row r="732" ht="12.0" customHeight="1">
      <c r="AF732" s="7"/>
      <c r="AG732" s="7"/>
      <c r="AH732" s="7"/>
      <c r="AI732" s="7"/>
      <c r="AJ732" s="7"/>
      <c r="AK732" s="7"/>
      <c r="AL732" s="7"/>
      <c r="AM732" s="7"/>
      <c r="AN732" s="7"/>
    </row>
    <row r="733" ht="12.0" customHeight="1">
      <c r="AF733" s="7"/>
      <c r="AG733" s="7"/>
      <c r="AH733" s="7"/>
      <c r="AI733" s="7"/>
      <c r="AJ733" s="7"/>
      <c r="AK733" s="7"/>
      <c r="AL733" s="7"/>
      <c r="AM733" s="7"/>
      <c r="AN733" s="7"/>
    </row>
    <row r="734" ht="12.0" customHeight="1">
      <c r="AF734" s="7"/>
      <c r="AG734" s="7"/>
      <c r="AH734" s="7"/>
      <c r="AI734" s="7"/>
      <c r="AJ734" s="7"/>
      <c r="AK734" s="7"/>
      <c r="AL734" s="7"/>
      <c r="AM734" s="7"/>
      <c r="AN734" s="7"/>
    </row>
    <row r="735" ht="12.0" customHeight="1">
      <c r="AF735" s="7"/>
      <c r="AG735" s="7"/>
      <c r="AH735" s="7"/>
      <c r="AI735" s="7"/>
      <c r="AJ735" s="7"/>
      <c r="AK735" s="7"/>
      <c r="AL735" s="7"/>
      <c r="AM735" s="7"/>
      <c r="AN735" s="7"/>
    </row>
    <row r="736" ht="12.0" customHeight="1">
      <c r="AF736" s="7"/>
      <c r="AG736" s="7"/>
      <c r="AH736" s="7"/>
      <c r="AI736" s="7"/>
      <c r="AJ736" s="7"/>
      <c r="AK736" s="7"/>
      <c r="AL736" s="7"/>
      <c r="AM736" s="7"/>
      <c r="AN736" s="7"/>
    </row>
    <row r="737" ht="12.0" customHeight="1">
      <c r="AF737" s="7"/>
      <c r="AG737" s="7"/>
      <c r="AH737" s="7"/>
      <c r="AI737" s="7"/>
      <c r="AJ737" s="7"/>
      <c r="AK737" s="7"/>
      <c r="AL737" s="7"/>
      <c r="AM737" s="7"/>
      <c r="AN737" s="7"/>
    </row>
    <row r="738" ht="12.0" customHeight="1">
      <c r="AF738" s="7"/>
      <c r="AG738" s="7"/>
      <c r="AH738" s="7"/>
      <c r="AI738" s="7"/>
      <c r="AJ738" s="7"/>
      <c r="AK738" s="7"/>
      <c r="AL738" s="7"/>
      <c r="AM738" s="7"/>
      <c r="AN738" s="7"/>
    </row>
    <row r="739" ht="12.0" customHeight="1">
      <c r="AF739" s="7"/>
      <c r="AG739" s="7"/>
      <c r="AH739" s="7"/>
      <c r="AI739" s="7"/>
      <c r="AJ739" s="7"/>
      <c r="AK739" s="7"/>
      <c r="AL739" s="7"/>
      <c r="AM739" s="7"/>
      <c r="AN739" s="7"/>
    </row>
    <row r="740" ht="12.0" customHeight="1">
      <c r="AF740" s="7"/>
      <c r="AG740" s="7"/>
      <c r="AH740" s="7"/>
      <c r="AI740" s="7"/>
      <c r="AJ740" s="7"/>
      <c r="AK740" s="7"/>
      <c r="AL740" s="7"/>
      <c r="AM740" s="7"/>
      <c r="AN740" s="7"/>
    </row>
    <row r="741" ht="12.0" customHeight="1">
      <c r="AF741" s="7"/>
      <c r="AG741" s="7"/>
      <c r="AH741" s="7"/>
      <c r="AI741" s="7"/>
      <c r="AJ741" s="7"/>
      <c r="AK741" s="7"/>
      <c r="AL741" s="7"/>
      <c r="AM741" s="7"/>
      <c r="AN741" s="7"/>
    </row>
    <row r="742" ht="12.0" customHeight="1">
      <c r="AF742" s="7"/>
      <c r="AG742" s="7"/>
      <c r="AH742" s="7"/>
      <c r="AI742" s="7"/>
      <c r="AJ742" s="7"/>
      <c r="AK742" s="7"/>
      <c r="AL742" s="7"/>
      <c r="AM742" s="7"/>
      <c r="AN742" s="7"/>
    </row>
    <row r="743" ht="12.0" customHeight="1">
      <c r="AF743" s="7"/>
      <c r="AG743" s="7"/>
      <c r="AH743" s="7"/>
      <c r="AI743" s="7"/>
      <c r="AJ743" s="7"/>
      <c r="AK743" s="7"/>
      <c r="AL743" s="7"/>
      <c r="AM743" s="7"/>
      <c r="AN743" s="7"/>
    </row>
    <row r="744" ht="12.0" customHeight="1">
      <c r="AF744" s="7"/>
      <c r="AG744" s="7"/>
      <c r="AH744" s="7"/>
      <c r="AI744" s="7"/>
      <c r="AJ744" s="7"/>
      <c r="AK744" s="7"/>
      <c r="AL744" s="7"/>
      <c r="AM744" s="7"/>
      <c r="AN744" s="7"/>
    </row>
    <row r="745" ht="12.0" customHeight="1">
      <c r="AF745" s="7"/>
      <c r="AG745" s="7"/>
      <c r="AH745" s="7"/>
      <c r="AI745" s="7"/>
      <c r="AJ745" s="7"/>
      <c r="AK745" s="7"/>
      <c r="AL745" s="7"/>
      <c r="AM745" s="7"/>
      <c r="AN745" s="7"/>
    </row>
    <row r="746" ht="12.0" customHeight="1">
      <c r="AF746" s="7"/>
      <c r="AG746" s="7"/>
      <c r="AH746" s="7"/>
      <c r="AI746" s="7"/>
      <c r="AJ746" s="7"/>
      <c r="AK746" s="7"/>
      <c r="AL746" s="7"/>
      <c r="AM746" s="7"/>
      <c r="AN746" s="7"/>
    </row>
    <row r="747" ht="12.0" customHeight="1">
      <c r="AF747" s="7"/>
      <c r="AG747" s="7"/>
      <c r="AH747" s="7"/>
      <c r="AI747" s="7"/>
      <c r="AJ747" s="7"/>
      <c r="AK747" s="7"/>
      <c r="AL747" s="7"/>
      <c r="AM747" s="7"/>
      <c r="AN747" s="7"/>
    </row>
    <row r="748" ht="12.0" customHeight="1">
      <c r="AF748" s="7"/>
      <c r="AG748" s="7"/>
      <c r="AH748" s="7"/>
      <c r="AI748" s="7"/>
      <c r="AJ748" s="7"/>
      <c r="AK748" s="7"/>
      <c r="AL748" s="7"/>
      <c r="AM748" s="7"/>
      <c r="AN748" s="7"/>
    </row>
    <row r="749" ht="12.0" customHeight="1">
      <c r="AF749" s="7"/>
      <c r="AG749" s="7"/>
      <c r="AH749" s="7"/>
      <c r="AI749" s="7"/>
      <c r="AJ749" s="7"/>
      <c r="AK749" s="7"/>
      <c r="AL749" s="7"/>
      <c r="AM749" s="7"/>
      <c r="AN749" s="7"/>
    </row>
    <row r="750" ht="12.0" customHeight="1">
      <c r="AF750" s="7"/>
      <c r="AG750" s="7"/>
      <c r="AH750" s="7"/>
      <c r="AI750" s="7"/>
      <c r="AJ750" s="7"/>
      <c r="AK750" s="7"/>
      <c r="AL750" s="7"/>
      <c r="AM750" s="7"/>
      <c r="AN750" s="7"/>
    </row>
    <row r="751" ht="12.0" customHeight="1">
      <c r="AF751" s="7"/>
      <c r="AG751" s="7"/>
      <c r="AH751" s="7"/>
      <c r="AI751" s="7"/>
      <c r="AJ751" s="7"/>
      <c r="AK751" s="7"/>
      <c r="AL751" s="7"/>
      <c r="AM751" s="7"/>
      <c r="AN751" s="7"/>
    </row>
    <row r="752" ht="12.0" customHeight="1">
      <c r="AF752" s="7"/>
      <c r="AG752" s="7"/>
      <c r="AH752" s="7"/>
      <c r="AI752" s="7"/>
      <c r="AJ752" s="7"/>
      <c r="AK752" s="7"/>
      <c r="AL752" s="7"/>
      <c r="AM752" s="7"/>
      <c r="AN752" s="7"/>
    </row>
    <row r="753" ht="12.0" customHeight="1">
      <c r="AF753" s="7"/>
      <c r="AG753" s="7"/>
      <c r="AH753" s="7"/>
      <c r="AI753" s="7"/>
      <c r="AJ753" s="7"/>
      <c r="AK753" s="7"/>
      <c r="AL753" s="7"/>
      <c r="AM753" s="7"/>
      <c r="AN753" s="7"/>
    </row>
    <row r="754" ht="12.0" customHeight="1">
      <c r="AF754" s="7"/>
      <c r="AG754" s="7"/>
      <c r="AH754" s="7"/>
      <c r="AI754" s="7"/>
      <c r="AJ754" s="7"/>
      <c r="AK754" s="7"/>
      <c r="AL754" s="7"/>
      <c r="AM754" s="7"/>
      <c r="AN754" s="7"/>
    </row>
    <row r="755" ht="12.0" customHeight="1">
      <c r="AF755" s="7"/>
      <c r="AG755" s="7"/>
      <c r="AH755" s="7"/>
      <c r="AI755" s="7"/>
      <c r="AJ755" s="7"/>
      <c r="AK755" s="7"/>
      <c r="AL755" s="7"/>
      <c r="AM755" s="7"/>
      <c r="AN755" s="7"/>
    </row>
    <row r="756" ht="12.0" customHeight="1">
      <c r="AF756" s="7"/>
      <c r="AG756" s="7"/>
      <c r="AH756" s="7"/>
      <c r="AI756" s="7"/>
      <c r="AJ756" s="7"/>
      <c r="AK756" s="7"/>
      <c r="AL756" s="7"/>
      <c r="AM756" s="7"/>
      <c r="AN756" s="7"/>
    </row>
    <row r="757" ht="12.0" customHeight="1">
      <c r="AF757" s="7"/>
      <c r="AG757" s="7"/>
      <c r="AH757" s="7"/>
      <c r="AI757" s="7"/>
      <c r="AJ757" s="7"/>
      <c r="AK757" s="7"/>
      <c r="AL757" s="7"/>
      <c r="AM757" s="7"/>
      <c r="AN757" s="7"/>
    </row>
    <row r="758" ht="12.0" customHeight="1">
      <c r="AF758" s="7"/>
      <c r="AG758" s="7"/>
      <c r="AH758" s="7"/>
      <c r="AI758" s="7"/>
      <c r="AJ758" s="7"/>
      <c r="AK758" s="7"/>
      <c r="AL758" s="7"/>
      <c r="AM758" s="7"/>
      <c r="AN758" s="7"/>
    </row>
    <row r="759" ht="12.0" customHeight="1">
      <c r="AF759" s="7"/>
      <c r="AG759" s="7"/>
      <c r="AH759" s="7"/>
      <c r="AI759" s="7"/>
      <c r="AJ759" s="7"/>
      <c r="AK759" s="7"/>
      <c r="AL759" s="7"/>
      <c r="AM759" s="7"/>
      <c r="AN759" s="7"/>
    </row>
    <row r="760" ht="12.0" customHeight="1">
      <c r="AF760" s="7"/>
      <c r="AG760" s="7"/>
      <c r="AH760" s="7"/>
      <c r="AI760" s="7"/>
      <c r="AJ760" s="7"/>
      <c r="AK760" s="7"/>
      <c r="AL760" s="7"/>
      <c r="AM760" s="7"/>
      <c r="AN760" s="7"/>
    </row>
    <row r="761" ht="12.0" customHeight="1">
      <c r="AF761" s="7"/>
      <c r="AG761" s="7"/>
      <c r="AH761" s="7"/>
      <c r="AI761" s="7"/>
      <c r="AJ761" s="7"/>
      <c r="AK761" s="7"/>
      <c r="AL761" s="7"/>
      <c r="AM761" s="7"/>
      <c r="AN761" s="7"/>
    </row>
    <row r="762" ht="12.0" customHeight="1">
      <c r="AF762" s="7"/>
      <c r="AG762" s="7"/>
      <c r="AH762" s="7"/>
      <c r="AI762" s="7"/>
      <c r="AJ762" s="7"/>
      <c r="AK762" s="7"/>
      <c r="AL762" s="7"/>
      <c r="AM762" s="7"/>
      <c r="AN762" s="7"/>
    </row>
    <row r="763" ht="12.0" customHeight="1">
      <c r="AF763" s="7"/>
      <c r="AG763" s="7"/>
      <c r="AH763" s="7"/>
      <c r="AI763" s="7"/>
      <c r="AJ763" s="7"/>
      <c r="AK763" s="7"/>
      <c r="AL763" s="7"/>
      <c r="AM763" s="7"/>
      <c r="AN763" s="7"/>
    </row>
    <row r="764" ht="12.0" customHeight="1">
      <c r="AF764" s="7"/>
      <c r="AG764" s="7"/>
      <c r="AH764" s="7"/>
      <c r="AI764" s="7"/>
      <c r="AJ764" s="7"/>
      <c r="AK764" s="7"/>
      <c r="AL764" s="7"/>
      <c r="AM764" s="7"/>
      <c r="AN764" s="7"/>
    </row>
    <row r="765" ht="12.0" customHeight="1">
      <c r="AF765" s="7"/>
      <c r="AG765" s="7"/>
      <c r="AH765" s="7"/>
      <c r="AI765" s="7"/>
      <c r="AJ765" s="7"/>
      <c r="AK765" s="7"/>
      <c r="AL765" s="7"/>
      <c r="AM765" s="7"/>
      <c r="AN765" s="7"/>
    </row>
    <row r="766" ht="12.0" customHeight="1">
      <c r="AF766" s="7"/>
      <c r="AG766" s="7"/>
      <c r="AH766" s="7"/>
      <c r="AI766" s="7"/>
      <c r="AJ766" s="7"/>
      <c r="AK766" s="7"/>
      <c r="AL766" s="7"/>
      <c r="AM766" s="7"/>
      <c r="AN766" s="7"/>
    </row>
    <row r="767" ht="12.0" customHeight="1">
      <c r="AF767" s="7"/>
      <c r="AG767" s="7"/>
      <c r="AH767" s="7"/>
      <c r="AI767" s="7"/>
      <c r="AJ767" s="7"/>
      <c r="AK767" s="7"/>
      <c r="AL767" s="7"/>
      <c r="AM767" s="7"/>
      <c r="AN767" s="7"/>
    </row>
    <row r="768" ht="12.0" customHeight="1">
      <c r="AF768" s="7"/>
      <c r="AG768" s="7"/>
      <c r="AH768" s="7"/>
      <c r="AI768" s="7"/>
      <c r="AJ768" s="7"/>
      <c r="AK768" s="7"/>
      <c r="AL768" s="7"/>
      <c r="AM768" s="7"/>
      <c r="AN768" s="7"/>
    </row>
    <row r="769" ht="12.0" customHeight="1">
      <c r="AF769" s="7"/>
      <c r="AG769" s="7"/>
      <c r="AH769" s="7"/>
      <c r="AI769" s="7"/>
      <c r="AJ769" s="7"/>
      <c r="AK769" s="7"/>
      <c r="AL769" s="7"/>
      <c r="AM769" s="7"/>
      <c r="AN769" s="7"/>
    </row>
    <row r="770" ht="12.0" customHeight="1">
      <c r="AF770" s="7"/>
      <c r="AG770" s="7"/>
      <c r="AH770" s="7"/>
      <c r="AI770" s="7"/>
      <c r="AJ770" s="7"/>
      <c r="AK770" s="7"/>
      <c r="AL770" s="7"/>
      <c r="AM770" s="7"/>
      <c r="AN770" s="7"/>
    </row>
    <row r="771" ht="12.0" customHeight="1">
      <c r="AF771" s="7"/>
      <c r="AG771" s="7"/>
      <c r="AH771" s="7"/>
      <c r="AI771" s="7"/>
      <c r="AJ771" s="7"/>
      <c r="AK771" s="7"/>
      <c r="AL771" s="7"/>
      <c r="AM771" s="7"/>
      <c r="AN771" s="7"/>
    </row>
    <row r="772" ht="12.0" customHeight="1">
      <c r="AF772" s="7"/>
      <c r="AG772" s="7"/>
      <c r="AH772" s="7"/>
      <c r="AI772" s="7"/>
      <c r="AJ772" s="7"/>
      <c r="AK772" s="7"/>
      <c r="AL772" s="7"/>
      <c r="AM772" s="7"/>
      <c r="AN772" s="7"/>
    </row>
    <row r="773" ht="12.0" customHeight="1">
      <c r="AF773" s="7"/>
      <c r="AG773" s="7"/>
      <c r="AH773" s="7"/>
      <c r="AI773" s="7"/>
      <c r="AJ773" s="7"/>
      <c r="AK773" s="7"/>
      <c r="AL773" s="7"/>
      <c r="AM773" s="7"/>
      <c r="AN773" s="7"/>
    </row>
    <row r="774" ht="12.0" customHeight="1">
      <c r="AF774" s="7"/>
      <c r="AG774" s="7"/>
      <c r="AH774" s="7"/>
      <c r="AI774" s="7"/>
      <c r="AJ774" s="7"/>
      <c r="AK774" s="7"/>
      <c r="AL774" s="7"/>
      <c r="AM774" s="7"/>
      <c r="AN774" s="7"/>
    </row>
    <row r="775" ht="12.0" customHeight="1">
      <c r="AF775" s="7"/>
      <c r="AG775" s="7"/>
      <c r="AH775" s="7"/>
      <c r="AI775" s="7"/>
      <c r="AJ775" s="7"/>
      <c r="AK775" s="7"/>
      <c r="AL775" s="7"/>
      <c r="AM775" s="7"/>
      <c r="AN775" s="7"/>
    </row>
    <row r="776" ht="12.0" customHeight="1">
      <c r="AF776" s="7"/>
      <c r="AG776" s="7"/>
      <c r="AH776" s="7"/>
      <c r="AI776" s="7"/>
      <c r="AJ776" s="7"/>
      <c r="AK776" s="7"/>
      <c r="AL776" s="7"/>
      <c r="AM776" s="7"/>
      <c r="AN776" s="7"/>
    </row>
    <row r="777" ht="12.0" customHeight="1">
      <c r="AF777" s="7"/>
      <c r="AG777" s="7"/>
      <c r="AH777" s="7"/>
      <c r="AI777" s="7"/>
      <c r="AJ777" s="7"/>
      <c r="AK777" s="7"/>
      <c r="AL777" s="7"/>
      <c r="AM777" s="7"/>
      <c r="AN777" s="7"/>
    </row>
    <row r="778" ht="12.0" customHeight="1">
      <c r="AF778" s="7"/>
      <c r="AG778" s="7"/>
      <c r="AH778" s="7"/>
      <c r="AI778" s="7"/>
      <c r="AJ778" s="7"/>
      <c r="AK778" s="7"/>
      <c r="AL778" s="7"/>
      <c r="AM778" s="7"/>
      <c r="AN778" s="7"/>
    </row>
    <row r="779" ht="12.0" customHeight="1">
      <c r="AF779" s="7"/>
      <c r="AG779" s="7"/>
      <c r="AH779" s="7"/>
      <c r="AI779" s="7"/>
      <c r="AJ779" s="7"/>
      <c r="AK779" s="7"/>
      <c r="AL779" s="7"/>
      <c r="AM779" s="7"/>
      <c r="AN779" s="7"/>
    </row>
    <row r="780" ht="12.0" customHeight="1">
      <c r="AF780" s="7"/>
      <c r="AG780" s="7"/>
      <c r="AH780" s="7"/>
      <c r="AI780" s="7"/>
      <c r="AJ780" s="7"/>
      <c r="AK780" s="7"/>
      <c r="AL780" s="7"/>
      <c r="AM780" s="7"/>
      <c r="AN780" s="7"/>
    </row>
    <row r="781" ht="12.0" customHeight="1">
      <c r="AF781" s="7"/>
      <c r="AG781" s="7"/>
      <c r="AH781" s="7"/>
      <c r="AI781" s="7"/>
      <c r="AJ781" s="7"/>
      <c r="AK781" s="7"/>
      <c r="AL781" s="7"/>
      <c r="AM781" s="7"/>
      <c r="AN781" s="7"/>
    </row>
    <row r="782" ht="12.0" customHeight="1">
      <c r="AF782" s="7"/>
      <c r="AG782" s="7"/>
      <c r="AH782" s="7"/>
      <c r="AI782" s="7"/>
      <c r="AJ782" s="7"/>
      <c r="AK782" s="7"/>
      <c r="AL782" s="7"/>
      <c r="AM782" s="7"/>
      <c r="AN782" s="7"/>
    </row>
    <row r="783" ht="12.0" customHeight="1">
      <c r="AF783" s="7"/>
      <c r="AG783" s="7"/>
      <c r="AH783" s="7"/>
      <c r="AI783" s="7"/>
      <c r="AJ783" s="7"/>
      <c r="AK783" s="7"/>
      <c r="AL783" s="7"/>
      <c r="AM783" s="7"/>
      <c r="AN783" s="7"/>
    </row>
    <row r="784" ht="12.0" customHeight="1">
      <c r="AF784" s="7"/>
      <c r="AG784" s="7"/>
      <c r="AH784" s="7"/>
      <c r="AI784" s="7"/>
      <c r="AJ784" s="7"/>
      <c r="AK784" s="7"/>
      <c r="AL784" s="7"/>
      <c r="AM784" s="7"/>
      <c r="AN784" s="7"/>
    </row>
    <row r="785" ht="12.0" customHeight="1">
      <c r="AF785" s="7"/>
      <c r="AG785" s="7"/>
      <c r="AH785" s="7"/>
      <c r="AI785" s="7"/>
      <c r="AJ785" s="7"/>
      <c r="AK785" s="7"/>
      <c r="AL785" s="7"/>
      <c r="AM785" s="7"/>
      <c r="AN785" s="7"/>
    </row>
    <row r="786" ht="12.0" customHeight="1">
      <c r="AF786" s="7"/>
      <c r="AG786" s="7"/>
      <c r="AH786" s="7"/>
      <c r="AI786" s="7"/>
      <c r="AJ786" s="7"/>
      <c r="AK786" s="7"/>
      <c r="AL786" s="7"/>
      <c r="AM786" s="7"/>
      <c r="AN786" s="7"/>
    </row>
    <row r="787" ht="12.0" customHeight="1">
      <c r="AF787" s="7"/>
      <c r="AG787" s="7"/>
      <c r="AH787" s="7"/>
      <c r="AI787" s="7"/>
      <c r="AJ787" s="7"/>
      <c r="AK787" s="7"/>
      <c r="AL787" s="7"/>
      <c r="AM787" s="7"/>
      <c r="AN787" s="7"/>
    </row>
    <row r="788" ht="12.0" customHeight="1">
      <c r="AF788" s="7"/>
      <c r="AG788" s="7"/>
      <c r="AH788" s="7"/>
      <c r="AI788" s="7"/>
      <c r="AJ788" s="7"/>
      <c r="AK788" s="7"/>
      <c r="AL788" s="7"/>
      <c r="AM788" s="7"/>
      <c r="AN788" s="7"/>
    </row>
    <row r="789" ht="12.0" customHeight="1">
      <c r="AF789" s="7"/>
      <c r="AG789" s="7"/>
      <c r="AH789" s="7"/>
      <c r="AI789" s="7"/>
      <c r="AJ789" s="7"/>
      <c r="AK789" s="7"/>
      <c r="AL789" s="7"/>
      <c r="AM789" s="7"/>
      <c r="AN789" s="7"/>
    </row>
    <row r="790" ht="12.0" customHeight="1">
      <c r="AF790" s="7"/>
      <c r="AG790" s="7"/>
      <c r="AH790" s="7"/>
      <c r="AI790" s="7"/>
      <c r="AJ790" s="7"/>
      <c r="AK790" s="7"/>
      <c r="AL790" s="7"/>
      <c r="AM790" s="7"/>
      <c r="AN790" s="7"/>
    </row>
    <row r="791" ht="12.0" customHeight="1">
      <c r="AF791" s="7"/>
      <c r="AG791" s="7"/>
      <c r="AH791" s="7"/>
      <c r="AI791" s="7"/>
      <c r="AJ791" s="7"/>
      <c r="AK791" s="7"/>
      <c r="AL791" s="7"/>
      <c r="AM791" s="7"/>
      <c r="AN791" s="7"/>
    </row>
    <row r="792" ht="12.0" customHeight="1">
      <c r="AF792" s="7"/>
      <c r="AG792" s="7"/>
      <c r="AH792" s="7"/>
      <c r="AI792" s="7"/>
      <c r="AJ792" s="7"/>
      <c r="AK792" s="7"/>
      <c r="AL792" s="7"/>
      <c r="AM792" s="7"/>
      <c r="AN792" s="7"/>
    </row>
    <row r="793" ht="12.0" customHeight="1">
      <c r="AF793" s="7"/>
      <c r="AG793" s="7"/>
      <c r="AH793" s="7"/>
      <c r="AI793" s="7"/>
      <c r="AJ793" s="7"/>
      <c r="AK793" s="7"/>
      <c r="AL793" s="7"/>
      <c r="AM793" s="7"/>
      <c r="AN793" s="7"/>
    </row>
    <row r="794" ht="12.0" customHeight="1">
      <c r="AF794" s="7"/>
      <c r="AG794" s="7"/>
      <c r="AH794" s="7"/>
      <c r="AI794" s="7"/>
      <c r="AJ794" s="7"/>
      <c r="AK794" s="7"/>
      <c r="AL794" s="7"/>
      <c r="AM794" s="7"/>
      <c r="AN794" s="7"/>
    </row>
    <row r="795" ht="12.0" customHeight="1">
      <c r="AF795" s="7"/>
      <c r="AG795" s="7"/>
      <c r="AH795" s="7"/>
      <c r="AI795" s="7"/>
      <c r="AJ795" s="7"/>
      <c r="AK795" s="7"/>
      <c r="AL795" s="7"/>
      <c r="AM795" s="7"/>
      <c r="AN795" s="7"/>
    </row>
    <row r="796" ht="12.0" customHeight="1">
      <c r="AF796" s="7"/>
      <c r="AG796" s="7"/>
      <c r="AH796" s="7"/>
      <c r="AI796" s="7"/>
      <c r="AJ796" s="7"/>
      <c r="AK796" s="7"/>
      <c r="AL796" s="7"/>
      <c r="AM796" s="7"/>
      <c r="AN796" s="7"/>
    </row>
    <row r="797" ht="12.0" customHeight="1">
      <c r="AF797" s="7"/>
      <c r="AG797" s="7"/>
      <c r="AH797" s="7"/>
      <c r="AI797" s="7"/>
      <c r="AJ797" s="7"/>
      <c r="AK797" s="7"/>
      <c r="AL797" s="7"/>
      <c r="AM797" s="7"/>
      <c r="AN797" s="7"/>
    </row>
    <row r="798" ht="12.0" customHeight="1">
      <c r="AF798" s="7"/>
      <c r="AG798" s="7"/>
      <c r="AH798" s="7"/>
      <c r="AI798" s="7"/>
      <c r="AJ798" s="7"/>
      <c r="AK798" s="7"/>
      <c r="AL798" s="7"/>
      <c r="AM798" s="7"/>
      <c r="AN798" s="7"/>
    </row>
    <row r="799" ht="12.0" customHeight="1">
      <c r="AF799" s="7"/>
      <c r="AG799" s="7"/>
      <c r="AH799" s="7"/>
      <c r="AI799" s="7"/>
      <c r="AJ799" s="7"/>
      <c r="AK799" s="7"/>
      <c r="AL799" s="7"/>
      <c r="AM799" s="7"/>
      <c r="AN799" s="7"/>
    </row>
    <row r="800" ht="12.0" customHeight="1">
      <c r="AF800" s="7"/>
      <c r="AG800" s="7"/>
      <c r="AH800" s="7"/>
      <c r="AI800" s="7"/>
      <c r="AJ800" s="7"/>
      <c r="AK800" s="7"/>
      <c r="AL800" s="7"/>
      <c r="AM800" s="7"/>
      <c r="AN800" s="7"/>
    </row>
    <row r="801" ht="12.0" customHeight="1">
      <c r="AF801" s="7"/>
      <c r="AG801" s="7"/>
      <c r="AH801" s="7"/>
      <c r="AI801" s="7"/>
      <c r="AJ801" s="7"/>
      <c r="AK801" s="7"/>
      <c r="AL801" s="7"/>
      <c r="AM801" s="7"/>
      <c r="AN801" s="7"/>
    </row>
    <row r="802" ht="12.0" customHeight="1">
      <c r="AF802" s="7"/>
      <c r="AG802" s="7"/>
      <c r="AH802" s="7"/>
      <c r="AI802" s="7"/>
      <c r="AJ802" s="7"/>
      <c r="AK802" s="7"/>
      <c r="AL802" s="7"/>
      <c r="AM802" s="7"/>
      <c r="AN802" s="7"/>
    </row>
    <row r="803" ht="12.0" customHeight="1">
      <c r="AF803" s="7"/>
      <c r="AG803" s="7"/>
      <c r="AH803" s="7"/>
      <c r="AI803" s="7"/>
      <c r="AJ803" s="7"/>
      <c r="AK803" s="7"/>
      <c r="AL803" s="7"/>
      <c r="AM803" s="7"/>
      <c r="AN803" s="7"/>
    </row>
    <row r="804" ht="12.0" customHeight="1">
      <c r="AF804" s="7"/>
      <c r="AG804" s="7"/>
      <c r="AH804" s="7"/>
      <c r="AI804" s="7"/>
      <c r="AJ804" s="7"/>
      <c r="AK804" s="7"/>
      <c r="AL804" s="7"/>
      <c r="AM804" s="7"/>
      <c r="AN804" s="7"/>
    </row>
    <row r="805" ht="12.0" customHeight="1">
      <c r="AF805" s="7"/>
      <c r="AG805" s="7"/>
      <c r="AH805" s="7"/>
      <c r="AI805" s="7"/>
      <c r="AJ805" s="7"/>
      <c r="AK805" s="7"/>
      <c r="AL805" s="7"/>
      <c r="AM805" s="7"/>
      <c r="AN805" s="7"/>
    </row>
    <row r="806" ht="12.0" customHeight="1">
      <c r="AF806" s="7"/>
      <c r="AG806" s="7"/>
      <c r="AH806" s="7"/>
      <c r="AI806" s="7"/>
      <c r="AJ806" s="7"/>
      <c r="AK806" s="7"/>
      <c r="AL806" s="7"/>
      <c r="AM806" s="7"/>
      <c r="AN806" s="7"/>
    </row>
    <row r="807" ht="12.0" customHeight="1">
      <c r="AF807" s="7"/>
      <c r="AG807" s="7"/>
      <c r="AH807" s="7"/>
      <c r="AI807" s="7"/>
      <c r="AJ807" s="7"/>
      <c r="AK807" s="7"/>
      <c r="AL807" s="7"/>
      <c r="AM807" s="7"/>
      <c r="AN807" s="7"/>
    </row>
    <row r="808" ht="12.0" customHeight="1">
      <c r="AF808" s="7"/>
      <c r="AG808" s="7"/>
      <c r="AH808" s="7"/>
      <c r="AI808" s="7"/>
      <c r="AJ808" s="7"/>
      <c r="AK808" s="7"/>
      <c r="AL808" s="7"/>
      <c r="AM808" s="7"/>
      <c r="AN808" s="7"/>
    </row>
    <row r="809" ht="12.0" customHeight="1">
      <c r="AF809" s="7"/>
      <c r="AG809" s="7"/>
      <c r="AH809" s="7"/>
      <c r="AI809" s="7"/>
      <c r="AJ809" s="7"/>
      <c r="AK809" s="7"/>
      <c r="AL809" s="7"/>
      <c r="AM809" s="7"/>
      <c r="AN809" s="7"/>
    </row>
    <row r="810" ht="12.0" customHeight="1">
      <c r="AF810" s="7"/>
      <c r="AG810" s="7"/>
      <c r="AH810" s="7"/>
      <c r="AI810" s="7"/>
      <c r="AJ810" s="7"/>
      <c r="AK810" s="7"/>
      <c r="AL810" s="7"/>
      <c r="AM810" s="7"/>
      <c r="AN810" s="7"/>
    </row>
    <row r="811" ht="12.0" customHeight="1">
      <c r="AF811" s="7"/>
      <c r="AG811" s="7"/>
      <c r="AH811" s="7"/>
      <c r="AI811" s="7"/>
      <c r="AJ811" s="7"/>
      <c r="AK811" s="7"/>
      <c r="AL811" s="7"/>
      <c r="AM811" s="7"/>
      <c r="AN811" s="7"/>
    </row>
    <row r="812" ht="12.0" customHeight="1">
      <c r="AF812" s="7"/>
      <c r="AG812" s="7"/>
      <c r="AH812" s="7"/>
      <c r="AI812" s="7"/>
      <c r="AJ812" s="7"/>
      <c r="AK812" s="7"/>
      <c r="AL812" s="7"/>
      <c r="AM812" s="7"/>
      <c r="AN812" s="7"/>
    </row>
    <row r="813" ht="12.0" customHeight="1">
      <c r="AF813" s="7"/>
      <c r="AG813" s="7"/>
      <c r="AH813" s="7"/>
      <c r="AI813" s="7"/>
      <c r="AJ813" s="7"/>
      <c r="AK813" s="7"/>
      <c r="AL813" s="7"/>
      <c r="AM813" s="7"/>
      <c r="AN813" s="7"/>
    </row>
    <row r="814" ht="12.0" customHeight="1">
      <c r="AF814" s="7"/>
      <c r="AG814" s="7"/>
      <c r="AH814" s="7"/>
      <c r="AI814" s="7"/>
      <c r="AJ814" s="7"/>
      <c r="AK814" s="7"/>
      <c r="AL814" s="7"/>
      <c r="AM814" s="7"/>
      <c r="AN814" s="7"/>
    </row>
    <row r="815" ht="12.0" customHeight="1">
      <c r="AF815" s="7"/>
      <c r="AG815" s="7"/>
      <c r="AH815" s="7"/>
      <c r="AI815" s="7"/>
      <c r="AJ815" s="7"/>
      <c r="AK815" s="7"/>
      <c r="AL815" s="7"/>
      <c r="AM815" s="7"/>
      <c r="AN815" s="7"/>
    </row>
    <row r="816" ht="12.0" customHeight="1">
      <c r="AF816" s="7"/>
      <c r="AG816" s="7"/>
      <c r="AH816" s="7"/>
      <c r="AI816" s="7"/>
      <c r="AJ816" s="7"/>
      <c r="AK816" s="7"/>
      <c r="AL816" s="7"/>
      <c r="AM816" s="7"/>
      <c r="AN816" s="7"/>
    </row>
    <row r="817" ht="12.0" customHeight="1">
      <c r="AF817" s="7"/>
      <c r="AG817" s="7"/>
      <c r="AH817" s="7"/>
      <c r="AI817" s="7"/>
      <c r="AJ817" s="7"/>
      <c r="AK817" s="7"/>
      <c r="AL817" s="7"/>
      <c r="AM817" s="7"/>
      <c r="AN817" s="7"/>
    </row>
    <row r="818" ht="12.0" customHeight="1">
      <c r="AF818" s="7"/>
      <c r="AG818" s="7"/>
      <c r="AH818" s="7"/>
      <c r="AI818" s="7"/>
      <c r="AJ818" s="7"/>
      <c r="AK818" s="7"/>
      <c r="AL818" s="7"/>
      <c r="AM818" s="7"/>
      <c r="AN818" s="7"/>
    </row>
    <row r="819" ht="12.0" customHeight="1">
      <c r="AF819" s="7"/>
      <c r="AG819" s="7"/>
      <c r="AH819" s="7"/>
      <c r="AI819" s="7"/>
      <c r="AJ819" s="7"/>
      <c r="AK819" s="7"/>
      <c r="AL819" s="7"/>
      <c r="AM819" s="7"/>
      <c r="AN819" s="7"/>
    </row>
    <row r="820" ht="12.0" customHeight="1">
      <c r="AF820" s="7"/>
      <c r="AG820" s="7"/>
      <c r="AH820" s="7"/>
      <c r="AI820" s="7"/>
      <c r="AJ820" s="7"/>
      <c r="AK820" s="7"/>
      <c r="AL820" s="7"/>
      <c r="AM820" s="7"/>
      <c r="AN820" s="7"/>
    </row>
    <row r="821" ht="12.0" customHeight="1">
      <c r="AF821" s="7"/>
      <c r="AG821" s="7"/>
      <c r="AH821" s="7"/>
      <c r="AI821" s="7"/>
      <c r="AJ821" s="7"/>
      <c r="AK821" s="7"/>
      <c r="AL821" s="7"/>
      <c r="AM821" s="7"/>
      <c r="AN821" s="7"/>
    </row>
    <row r="822" ht="12.0" customHeight="1">
      <c r="AF822" s="7"/>
      <c r="AG822" s="7"/>
      <c r="AH822" s="7"/>
      <c r="AI822" s="7"/>
      <c r="AJ822" s="7"/>
      <c r="AK822" s="7"/>
      <c r="AL822" s="7"/>
      <c r="AM822" s="7"/>
      <c r="AN822" s="7"/>
    </row>
    <row r="823" ht="12.0" customHeight="1">
      <c r="AF823" s="7"/>
      <c r="AG823" s="7"/>
      <c r="AH823" s="7"/>
      <c r="AI823" s="7"/>
      <c r="AJ823" s="7"/>
      <c r="AK823" s="7"/>
      <c r="AL823" s="7"/>
      <c r="AM823" s="7"/>
      <c r="AN823" s="7"/>
    </row>
    <row r="824" ht="12.0" customHeight="1">
      <c r="AF824" s="7"/>
      <c r="AG824" s="7"/>
      <c r="AH824" s="7"/>
      <c r="AI824" s="7"/>
      <c r="AJ824" s="7"/>
      <c r="AK824" s="7"/>
      <c r="AL824" s="7"/>
      <c r="AM824" s="7"/>
      <c r="AN824" s="7"/>
    </row>
    <row r="825" ht="12.0" customHeight="1">
      <c r="AF825" s="7"/>
      <c r="AG825" s="7"/>
      <c r="AH825" s="7"/>
      <c r="AI825" s="7"/>
      <c r="AJ825" s="7"/>
      <c r="AK825" s="7"/>
      <c r="AL825" s="7"/>
      <c r="AM825" s="7"/>
      <c r="AN825" s="7"/>
    </row>
    <row r="826" ht="12.0" customHeight="1">
      <c r="AF826" s="7"/>
      <c r="AG826" s="7"/>
      <c r="AH826" s="7"/>
      <c r="AI826" s="7"/>
      <c r="AJ826" s="7"/>
      <c r="AK826" s="7"/>
      <c r="AL826" s="7"/>
      <c r="AM826" s="7"/>
      <c r="AN826" s="7"/>
    </row>
    <row r="827" ht="12.0" customHeight="1">
      <c r="AF827" s="7"/>
      <c r="AG827" s="7"/>
      <c r="AH827" s="7"/>
      <c r="AI827" s="7"/>
      <c r="AJ827" s="7"/>
      <c r="AK827" s="7"/>
      <c r="AL827" s="7"/>
      <c r="AM827" s="7"/>
      <c r="AN827" s="7"/>
    </row>
    <row r="828" ht="12.0" customHeight="1">
      <c r="AF828" s="7"/>
      <c r="AG828" s="7"/>
      <c r="AH828" s="7"/>
      <c r="AI828" s="7"/>
      <c r="AJ828" s="7"/>
      <c r="AK828" s="7"/>
      <c r="AL828" s="7"/>
      <c r="AM828" s="7"/>
      <c r="AN828" s="7"/>
    </row>
    <row r="829" ht="12.0" customHeight="1">
      <c r="AF829" s="7"/>
      <c r="AG829" s="7"/>
      <c r="AH829" s="7"/>
      <c r="AI829" s="7"/>
      <c r="AJ829" s="7"/>
      <c r="AK829" s="7"/>
      <c r="AL829" s="7"/>
      <c r="AM829" s="7"/>
      <c r="AN829" s="7"/>
    </row>
    <row r="830" ht="12.0" customHeight="1">
      <c r="AF830" s="7"/>
      <c r="AG830" s="7"/>
      <c r="AH830" s="7"/>
      <c r="AI830" s="7"/>
      <c r="AJ830" s="7"/>
      <c r="AK830" s="7"/>
      <c r="AL830" s="7"/>
      <c r="AM830" s="7"/>
      <c r="AN830" s="7"/>
    </row>
    <row r="831" ht="12.0" customHeight="1">
      <c r="AF831" s="7"/>
      <c r="AG831" s="7"/>
      <c r="AH831" s="7"/>
      <c r="AI831" s="7"/>
      <c r="AJ831" s="7"/>
      <c r="AK831" s="7"/>
      <c r="AL831" s="7"/>
      <c r="AM831" s="7"/>
      <c r="AN831" s="7"/>
    </row>
    <row r="832" ht="12.0" customHeight="1">
      <c r="AF832" s="7"/>
      <c r="AG832" s="7"/>
      <c r="AH832" s="7"/>
      <c r="AI832" s="7"/>
      <c r="AJ832" s="7"/>
      <c r="AK832" s="7"/>
      <c r="AL832" s="7"/>
      <c r="AM832" s="7"/>
      <c r="AN832" s="7"/>
    </row>
    <row r="833" ht="12.0" customHeight="1">
      <c r="AF833" s="7"/>
      <c r="AG833" s="7"/>
      <c r="AH833" s="7"/>
      <c r="AI833" s="7"/>
      <c r="AJ833" s="7"/>
      <c r="AK833" s="7"/>
      <c r="AL833" s="7"/>
      <c r="AM833" s="7"/>
      <c r="AN833" s="7"/>
    </row>
    <row r="834" ht="12.0" customHeight="1">
      <c r="AF834" s="7"/>
      <c r="AG834" s="7"/>
      <c r="AH834" s="7"/>
      <c r="AI834" s="7"/>
      <c r="AJ834" s="7"/>
      <c r="AK834" s="7"/>
      <c r="AL834" s="7"/>
      <c r="AM834" s="7"/>
      <c r="AN834" s="7"/>
    </row>
    <row r="835" ht="12.0" customHeight="1">
      <c r="AF835" s="7"/>
      <c r="AG835" s="7"/>
      <c r="AH835" s="7"/>
      <c r="AI835" s="7"/>
      <c r="AJ835" s="7"/>
      <c r="AK835" s="7"/>
      <c r="AL835" s="7"/>
      <c r="AM835" s="7"/>
      <c r="AN835" s="7"/>
    </row>
    <row r="836" ht="12.0" customHeight="1">
      <c r="AF836" s="7"/>
      <c r="AG836" s="7"/>
      <c r="AH836" s="7"/>
      <c r="AI836" s="7"/>
      <c r="AJ836" s="7"/>
      <c r="AK836" s="7"/>
      <c r="AL836" s="7"/>
      <c r="AM836" s="7"/>
      <c r="AN836" s="7"/>
    </row>
    <row r="837" ht="12.0" customHeight="1">
      <c r="AF837" s="7"/>
      <c r="AG837" s="7"/>
      <c r="AH837" s="7"/>
      <c r="AI837" s="7"/>
      <c r="AJ837" s="7"/>
      <c r="AK837" s="7"/>
      <c r="AL837" s="7"/>
      <c r="AM837" s="7"/>
      <c r="AN837" s="7"/>
    </row>
    <row r="838" ht="12.0" customHeight="1">
      <c r="AF838" s="7"/>
      <c r="AG838" s="7"/>
      <c r="AH838" s="7"/>
      <c r="AI838" s="7"/>
      <c r="AJ838" s="7"/>
      <c r="AK838" s="7"/>
      <c r="AL838" s="7"/>
      <c r="AM838" s="7"/>
      <c r="AN838" s="7"/>
    </row>
    <row r="839" ht="12.0" customHeight="1">
      <c r="AF839" s="7"/>
      <c r="AG839" s="7"/>
      <c r="AH839" s="7"/>
      <c r="AI839" s="7"/>
      <c r="AJ839" s="7"/>
      <c r="AK839" s="7"/>
      <c r="AL839" s="7"/>
      <c r="AM839" s="7"/>
      <c r="AN839" s="7"/>
    </row>
    <row r="840" ht="12.0" customHeight="1">
      <c r="AF840" s="7"/>
      <c r="AG840" s="7"/>
      <c r="AH840" s="7"/>
      <c r="AI840" s="7"/>
      <c r="AJ840" s="7"/>
      <c r="AK840" s="7"/>
      <c r="AL840" s="7"/>
      <c r="AM840" s="7"/>
      <c r="AN840" s="7"/>
    </row>
    <row r="841" ht="12.0" customHeight="1">
      <c r="AF841" s="7"/>
      <c r="AG841" s="7"/>
      <c r="AH841" s="7"/>
      <c r="AI841" s="7"/>
      <c r="AJ841" s="7"/>
      <c r="AK841" s="7"/>
      <c r="AL841" s="7"/>
      <c r="AM841" s="7"/>
      <c r="AN841" s="7"/>
    </row>
    <row r="842" ht="12.0" customHeight="1">
      <c r="AF842" s="7"/>
      <c r="AG842" s="7"/>
      <c r="AH842" s="7"/>
      <c r="AI842" s="7"/>
      <c r="AJ842" s="7"/>
      <c r="AK842" s="7"/>
      <c r="AL842" s="7"/>
      <c r="AM842" s="7"/>
      <c r="AN842" s="7"/>
    </row>
    <row r="843" ht="12.0" customHeight="1">
      <c r="AF843" s="7"/>
      <c r="AG843" s="7"/>
      <c r="AH843" s="7"/>
      <c r="AI843" s="7"/>
      <c r="AJ843" s="7"/>
      <c r="AK843" s="7"/>
      <c r="AL843" s="7"/>
      <c r="AM843" s="7"/>
      <c r="AN843" s="7"/>
    </row>
    <row r="844" ht="12.0" customHeight="1">
      <c r="AF844" s="7"/>
      <c r="AG844" s="7"/>
      <c r="AH844" s="7"/>
      <c r="AI844" s="7"/>
      <c r="AJ844" s="7"/>
      <c r="AK844" s="7"/>
      <c r="AL844" s="7"/>
      <c r="AM844" s="7"/>
      <c r="AN844" s="7"/>
    </row>
    <row r="845" ht="12.0" customHeight="1">
      <c r="AF845" s="7"/>
      <c r="AG845" s="7"/>
      <c r="AH845" s="7"/>
      <c r="AI845" s="7"/>
      <c r="AJ845" s="7"/>
      <c r="AK845" s="7"/>
      <c r="AL845" s="7"/>
      <c r="AM845" s="7"/>
      <c r="AN845" s="7"/>
    </row>
    <row r="846" ht="12.0" customHeight="1">
      <c r="AF846" s="7"/>
      <c r="AG846" s="7"/>
      <c r="AH846" s="7"/>
      <c r="AI846" s="7"/>
      <c r="AJ846" s="7"/>
      <c r="AK846" s="7"/>
      <c r="AL846" s="7"/>
      <c r="AM846" s="7"/>
      <c r="AN846" s="7"/>
    </row>
    <row r="847" ht="12.0" customHeight="1">
      <c r="AF847" s="7"/>
      <c r="AG847" s="7"/>
      <c r="AH847" s="7"/>
      <c r="AI847" s="7"/>
      <c r="AJ847" s="7"/>
      <c r="AK847" s="7"/>
      <c r="AL847" s="7"/>
      <c r="AM847" s="7"/>
      <c r="AN847" s="7"/>
    </row>
    <row r="848" ht="12.0" customHeight="1">
      <c r="AF848" s="7"/>
      <c r="AG848" s="7"/>
      <c r="AH848" s="7"/>
      <c r="AI848" s="7"/>
      <c r="AJ848" s="7"/>
      <c r="AK848" s="7"/>
      <c r="AL848" s="7"/>
      <c r="AM848" s="7"/>
      <c r="AN848" s="7"/>
    </row>
    <row r="849" ht="12.0" customHeight="1">
      <c r="AF849" s="7"/>
      <c r="AG849" s="7"/>
      <c r="AH849" s="7"/>
      <c r="AI849" s="7"/>
      <c r="AJ849" s="7"/>
      <c r="AK849" s="7"/>
      <c r="AL849" s="7"/>
      <c r="AM849" s="7"/>
      <c r="AN849" s="7"/>
    </row>
    <row r="850" ht="12.0" customHeight="1">
      <c r="AF850" s="7"/>
      <c r="AG850" s="7"/>
      <c r="AH850" s="7"/>
      <c r="AI850" s="7"/>
      <c r="AJ850" s="7"/>
      <c r="AK850" s="7"/>
      <c r="AL850" s="7"/>
      <c r="AM850" s="7"/>
      <c r="AN850" s="7"/>
    </row>
    <row r="851" ht="12.0" customHeight="1">
      <c r="AF851" s="7"/>
      <c r="AG851" s="7"/>
      <c r="AH851" s="7"/>
      <c r="AI851" s="7"/>
      <c r="AJ851" s="7"/>
      <c r="AK851" s="7"/>
      <c r="AL851" s="7"/>
      <c r="AM851" s="7"/>
      <c r="AN851" s="7"/>
    </row>
    <row r="852" ht="12.0" customHeight="1">
      <c r="AF852" s="7"/>
      <c r="AG852" s="7"/>
      <c r="AH852" s="7"/>
      <c r="AI852" s="7"/>
      <c r="AJ852" s="7"/>
      <c r="AK852" s="7"/>
      <c r="AL852" s="7"/>
      <c r="AM852" s="7"/>
      <c r="AN852" s="7"/>
    </row>
    <row r="853" ht="12.0" customHeight="1">
      <c r="AF853" s="7"/>
      <c r="AG853" s="7"/>
      <c r="AH853" s="7"/>
      <c r="AI853" s="7"/>
      <c r="AJ853" s="7"/>
      <c r="AK853" s="7"/>
      <c r="AL853" s="7"/>
      <c r="AM853" s="7"/>
      <c r="AN853" s="7"/>
    </row>
    <row r="854" ht="12.0" customHeight="1">
      <c r="AF854" s="7"/>
      <c r="AG854" s="7"/>
      <c r="AH854" s="7"/>
      <c r="AI854" s="7"/>
      <c r="AJ854" s="7"/>
      <c r="AK854" s="7"/>
      <c r="AL854" s="7"/>
      <c r="AM854" s="7"/>
      <c r="AN854" s="7"/>
    </row>
    <row r="855" ht="12.0" customHeight="1">
      <c r="AF855" s="7"/>
      <c r="AG855" s="7"/>
      <c r="AH855" s="7"/>
      <c r="AI855" s="7"/>
      <c r="AJ855" s="7"/>
      <c r="AK855" s="7"/>
      <c r="AL855" s="7"/>
      <c r="AM855" s="7"/>
      <c r="AN855" s="7"/>
    </row>
    <row r="856" ht="12.0" customHeight="1">
      <c r="AF856" s="7"/>
      <c r="AG856" s="7"/>
      <c r="AH856" s="7"/>
      <c r="AI856" s="7"/>
      <c r="AJ856" s="7"/>
      <c r="AK856" s="7"/>
      <c r="AL856" s="7"/>
      <c r="AM856" s="7"/>
      <c r="AN856" s="7"/>
    </row>
    <row r="857" ht="12.0" customHeight="1">
      <c r="AF857" s="7"/>
      <c r="AG857" s="7"/>
      <c r="AH857" s="7"/>
      <c r="AI857" s="7"/>
      <c r="AJ857" s="7"/>
      <c r="AK857" s="7"/>
      <c r="AL857" s="7"/>
      <c r="AM857" s="7"/>
      <c r="AN857" s="7"/>
    </row>
    <row r="858" ht="12.0" customHeight="1">
      <c r="AF858" s="7"/>
      <c r="AG858" s="7"/>
      <c r="AH858" s="7"/>
      <c r="AI858" s="7"/>
      <c r="AJ858" s="7"/>
      <c r="AK858" s="7"/>
      <c r="AL858" s="7"/>
      <c r="AM858" s="7"/>
      <c r="AN858" s="7"/>
    </row>
    <row r="859" ht="12.0" customHeight="1">
      <c r="AF859" s="7"/>
      <c r="AG859" s="7"/>
      <c r="AH859" s="7"/>
      <c r="AI859" s="7"/>
      <c r="AJ859" s="7"/>
      <c r="AK859" s="7"/>
      <c r="AL859" s="7"/>
      <c r="AM859" s="7"/>
      <c r="AN859" s="7"/>
    </row>
    <row r="860" ht="12.0" customHeight="1">
      <c r="AF860" s="7"/>
      <c r="AG860" s="7"/>
      <c r="AH860" s="7"/>
      <c r="AI860" s="7"/>
      <c r="AJ860" s="7"/>
      <c r="AK860" s="7"/>
      <c r="AL860" s="7"/>
      <c r="AM860" s="7"/>
      <c r="AN860" s="7"/>
    </row>
    <row r="861" ht="12.0" customHeight="1">
      <c r="AF861" s="7"/>
      <c r="AG861" s="7"/>
      <c r="AH861" s="7"/>
      <c r="AI861" s="7"/>
      <c r="AJ861" s="7"/>
      <c r="AK861" s="7"/>
      <c r="AL861" s="7"/>
      <c r="AM861" s="7"/>
      <c r="AN861" s="7"/>
    </row>
    <row r="862" ht="12.0" customHeight="1">
      <c r="AF862" s="7"/>
      <c r="AG862" s="7"/>
      <c r="AH862" s="7"/>
      <c r="AI862" s="7"/>
      <c r="AJ862" s="7"/>
      <c r="AK862" s="7"/>
      <c r="AL862" s="7"/>
      <c r="AM862" s="7"/>
      <c r="AN862" s="7"/>
    </row>
    <row r="863" ht="12.0" customHeight="1">
      <c r="AF863" s="7"/>
      <c r="AG863" s="7"/>
      <c r="AH863" s="7"/>
      <c r="AI863" s="7"/>
      <c r="AJ863" s="7"/>
      <c r="AK863" s="7"/>
      <c r="AL863" s="7"/>
      <c r="AM863" s="7"/>
      <c r="AN863" s="7"/>
    </row>
    <row r="864" ht="12.0" customHeight="1">
      <c r="AF864" s="7"/>
      <c r="AG864" s="7"/>
      <c r="AH864" s="7"/>
      <c r="AI864" s="7"/>
      <c r="AJ864" s="7"/>
      <c r="AK864" s="7"/>
      <c r="AL864" s="7"/>
      <c r="AM864" s="7"/>
      <c r="AN864" s="7"/>
    </row>
    <row r="865" ht="12.0" customHeight="1">
      <c r="AF865" s="7"/>
      <c r="AG865" s="7"/>
      <c r="AH865" s="7"/>
      <c r="AI865" s="7"/>
      <c r="AJ865" s="7"/>
      <c r="AK865" s="7"/>
      <c r="AL865" s="7"/>
      <c r="AM865" s="7"/>
      <c r="AN865" s="7"/>
    </row>
    <row r="866" ht="12.0" customHeight="1">
      <c r="AF866" s="7"/>
      <c r="AG866" s="7"/>
      <c r="AH866" s="7"/>
      <c r="AI866" s="7"/>
      <c r="AJ866" s="7"/>
      <c r="AK866" s="7"/>
      <c r="AL866" s="7"/>
      <c r="AM866" s="7"/>
      <c r="AN866" s="7"/>
    </row>
    <row r="867" ht="12.0" customHeight="1">
      <c r="AF867" s="7"/>
      <c r="AG867" s="7"/>
      <c r="AH867" s="7"/>
      <c r="AI867" s="7"/>
      <c r="AJ867" s="7"/>
      <c r="AK867" s="7"/>
      <c r="AL867" s="7"/>
      <c r="AM867" s="7"/>
      <c r="AN867" s="7"/>
    </row>
    <row r="868" ht="12.0" customHeight="1">
      <c r="AF868" s="7"/>
      <c r="AG868" s="7"/>
      <c r="AH868" s="7"/>
      <c r="AI868" s="7"/>
      <c r="AJ868" s="7"/>
      <c r="AK868" s="7"/>
      <c r="AL868" s="7"/>
      <c r="AM868" s="7"/>
      <c r="AN868" s="7"/>
    </row>
    <row r="869" ht="12.0" customHeight="1">
      <c r="AF869" s="7"/>
      <c r="AG869" s="7"/>
      <c r="AH869" s="7"/>
      <c r="AI869" s="7"/>
      <c r="AJ869" s="7"/>
      <c r="AK869" s="7"/>
      <c r="AL869" s="7"/>
      <c r="AM869" s="7"/>
      <c r="AN869" s="7"/>
    </row>
    <row r="870" ht="12.0" customHeight="1">
      <c r="AF870" s="7"/>
      <c r="AG870" s="7"/>
      <c r="AH870" s="7"/>
      <c r="AI870" s="7"/>
      <c r="AJ870" s="7"/>
      <c r="AK870" s="7"/>
      <c r="AL870" s="7"/>
      <c r="AM870" s="7"/>
      <c r="AN870" s="7"/>
    </row>
    <row r="871" ht="12.0" customHeight="1">
      <c r="AF871" s="7"/>
      <c r="AG871" s="7"/>
      <c r="AH871" s="7"/>
      <c r="AI871" s="7"/>
      <c r="AJ871" s="7"/>
      <c r="AK871" s="7"/>
      <c r="AL871" s="7"/>
      <c r="AM871" s="7"/>
      <c r="AN871" s="7"/>
    </row>
    <row r="872" ht="12.0" customHeight="1">
      <c r="AF872" s="7"/>
      <c r="AG872" s="7"/>
      <c r="AH872" s="7"/>
      <c r="AI872" s="7"/>
      <c r="AJ872" s="7"/>
      <c r="AK872" s="7"/>
      <c r="AL872" s="7"/>
      <c r="AM872" s="7"/>
      <c r="AN872" s="7"/>
    </row>
    <row r="873" ht="12.0" customHeight="1">
      <c r="AF873" s="7"/>
      <c r="AG873" s="7"/>
      <c r="AH873" s="7"/>
      <c r="AI873" s="7"/>
      <c r="AJ873" s="7"/>
      <c r="AK873" s="7"/>
      <c r="AL873" s="7"/>
      <c r="AM873" s="7"/>
      <c r="AN873" s="7"/>
    </row>
    <row r="874" ht="12.0" customHeight="1">
      <c r="AF874" s="7"/>
      <c r="AG874" s="7"/>
      <c r="AH874" s="7"/>
      <c r="AI874" s="7"/>
      <c r="AJ874" s="7"/>
      <c r="AK874" s="7"/>
      <c r="AL874" s="7"/>
      <c r="AM874" s="7"/>
      <c r="AN874" s="7"/>
    </row>
    <row r="875" ht="12.0" customHeight="1">
      <c r="AF875" s="7"/>
      <c r="AG875" s="7"/>
      <c r="AH875" s="7"/>
      <c r="AI875" s="7"/>
      <c r="AJ875" s="7"/>
      <c r="AK875" s="7"/>
      <c r="AL875" s="7"/>
      <c r="AM875" s="7"/>
      <c r="AN875" s="7"/>
    </row>
    <row r="876" ht="12.0" customHeight="1">
      <c r="AF876" s="7"/>
      <c r="AG876" s="7"/>
      <c r="AH876" s="7"/>
      <c r="AI876" s="7"/>
      <c r="AJ876" s="7"/>
      <c r="AK876" s="7"/>
      <c r="AL876" s="7"/>
      <c r="AM876" s="7"/>
      <c r="AN876" s="7"/>
    </row>
    <row r="877" ht="12.0" customHeight="1">
      <c r="AF877" s="7"/>
      <c r="AG877" s="7"/>
      <c r="AH877" s="7"/>
      <c r="AI877" s="7"/>
      <c r="AJ877" s="7"/>
      <c r="AK877" s="7"/>
      <c r="AL877" s="7"/>
      <c r="AM877" s="7"/>
      <c r="AN877" s="7"/>
    </row>
    <row r="878" ht="12.0" customHeight="1">
      <c r="AF878" s="7"/>
      <c r="AG878" s="7"/>
      <c r="AH878" s="7"/>
      <c r="AI878" s="7"/>
      <c r="AJ878" s="7"/>
      <c r="AK878" s="7"/>
      <c r="AL878" s="7"/>
      <c r="AM878" s="7"/>
      <c r="AN878" s="7"/>
    </row>
    <row r="879" ht="12.0" customHeight="1">
      <c r="AF879" s="7"/>
      <c r="AG879" s="7"/>
      <c r="AH879" s="7"/>
      <c r="AI879" s="7"/>
      <c r="AJ879" s="7"/>
      <c r="AK879" s="7"/>
      <c r="AL879" s="7"/>
      <c r="AM879" s="7"/>
      <c r="AN879" s="7"/>
    </row>
    <row r="880" ht="12.0" customHeight="1">
      <c r="AF880" s="7"/>
      <c r="AG880" s="7"/>
      <c r="AH880" s="7"/>
      <c r="AI880" s="7"/>
      <c r="AJ880" s="7"/>
      <c r="AK880" s="7"/>
      <c r="AL880" s="7"/>
      <c r="AM880" s="7"/>
      <c r="AN880" s="7"/>
    </row>
    <row r="881" ht="12.0" customHeight="1">
      <c r="AF881" s="7"/>
      <c r="AG881" s="7"/>
      <c r="AH881" s="7"/>
      <c r="AI881" s="7"/>
      <c r="AJ881" s="7"/>
      <c r="AK881" s="7"/>
      <c r="AL881" s="7"/>
      <c r="AM881" s="7"/>
      <c r="AN881" s="7"/>
    </row>
    <row r="882" ht="12.0" customHeight="1">
      <c r="AF882" s="7"/>
      <c r="AG882" s="7"/>
      <c r="AH882" s="7"/>
      <c r="AI882" s="7"/>
      <c r="AJ882" s="7"/>
      <c r="AK882" s="7"/>
      <c r="AL882" s="7"/>
      <c r="AM882" s="7"/>
      <c r="AN882" s="7"/>
    </row>
    <row r="883" ht="12.0" customHeight="1">
      <c r="AF883" s="7"/>
      <c r="AG883" s="7"/>
      <c r="AH883" s="7"/>
      <c r="AI883" s="7"/>
      <c r="AJ883" s="7"/>
      <c r="AK883" s="7"/>
      <c r="AL883" s="7"/>
      <c r="AM883" s="7"/>
      <c r="AN883" s="7"/>
    </row>
    <row r="884" ht="12.0" customHeight="1">
      <c r="AF884" s="7"/>
      <c r="AG884" s="7"/>
      <c r="AH884" s="7"/>
      <c r="AI884" s="7"/>
      <c r="AJ884" s="7"/>
      <c r="AK884" s="7"/>
      <c r="AL884" s="7"/>
      <c r="AM884" s="7"/>
      <c r="AN884" s="7"/>
    </row>
    <row r="885" ht="12.0" customHeight="1">
      <c r="AF885" s="7"/>
      <c r="AG885" s="7"/>
      <c r="AH885" s="7"/>
      <c r="AI885" s="7"/>
      <c r="AJ885" s="7"/>
      <c r="AK885" s="7"/>
      <c r="AL885" s="7"/>
      <c r="AM885" s="7"/>
      <c r="AN885" s="7"/>
    </row>
    <row r="886" ht="12.0" customHeight="1">
      <c r="AF886" s="7"/>
      <c r="AG886" s="7"/>
      <c r="AH886" s="7"/>
      <c r="AI886" s="7"/>
      <c r="AJ886" s="7"/>
      <c r="AK886" s="7"/>
      <c r="AL886" s="7"/>
      <c r="AM886" s="7"/>
      <c r="AN886" s="7"/>
    </row>
    <row r="887" ht="12.0" customHeight="1">
      <c r="AF887" s="7"/>
      <c r="AG887" s="7"/>
      <c r="AH887" s="7"/>
      <c r="AI887" s="7"/>
      <c r="AJ887" s="7"/>
      <c r="AK887" s="7"/>
      <c r="AL887" s="7"/>
      <c r="AM887" s="7"/>
      <c r="AN887" s="7"/>
    </row>
    <row r="888" ht="12.0" customHeight="1">
      <c r="AF888" s="7"/>
      <c r="AG888" s="7"/>
      <c r="AH888" s="7"/>
      <c r="AI888" s="7"/>
      <c r="AJ888" s="7"/>
      <c r="AK888" s="7"/>
      <c r="AL888" s="7"/>
      <c r="AM888" s="7"/>
      <c r="AN888" s="7"/>
    </row>
    <row r="889" ht="12.0" customHeight="1">
      <c r="AF889" s="7"/>
      <c r="AG889" s="7"/>
      <c r="AH889" s="7"/>
      <c r="AI889" s="7"/>
      <c r="AJ889" s="7"/>
      <c r="AK889" s="7"/>
      <c r="AL889" s="7"/>
      <c r="AM889" s="7"/>
      <c r="AN889" s="7"/>
    </row>
    <row r="890" ht="12.0" customHeight="1">
      <c r="AF890" s="7"/>
      <c r="AG890" s="7"/>
      <c r="AH890" s="7"/>
      <c r="AI890" s="7"/>
      <c r="AJ890" s="7"/>
      <c r="AK890" s="7"/>
      <c r="AL890" s="7"/>
      <c r="AM890" s="7"/>
      <c r="AN890" s="7"/>
    </row>
    <row r="891" ht="12.0" customHeight="1">
      <c r="AF891" s="7"/>
      <c r="AG891" s="7"/>
      <c r="AH891" s="7"/>
      <c r="AI891" s="7"/>
      <c r="AJ891" s="7"/>
      <c r="AK891" s="7"/>
      <c r="AL891" s="7"/>
      <c r="AM891" s="7"/>
      <c r="AN891" s="7"/>
    </row>
    <row r="892" ht="12.0" customHeight="1">
      <c r="AF892" s="7"/>
      <c r="AG892" s="7"/>
      <c r="AH892" s="7"/>
      <c r="AI892" s="7"/>
      <c r="AJ892" s="7"/>
      <c r="AK892" s="7"/>
      <c r="AL892" s="7"/>
      <c r="AM892" s="7"/>
      <c r="AN892" s="7"/>
    </row>
    <row r="893" ht="12.0" customHeight="1">
      <c r="AF893" s="7"/>
      <c r="AG893" s="7"/>
      <c r="AH893" s="7"/>
      <c r="AI893" s="7"/>
      <c r="AJ893" s="7"/>
      <c r="AK893" s="7"/>
      <c r="AL893" s="7"/>
      <c r="AM893" s="7"/>
      <c r="AN893" s="7"/>
    </row>
    <row r="894" ht="12.0" customHeight="1">
      <c r="AF894" s="7"/>
      <c r="AG894" s="7"/>
      <c r="AH894" s="7"/>
      <c r="AI894" s="7"/>
      <c r="AJ894" s="7"/>
      <c r="AK894" s="7"/>
      <c r="AL894" s="7"/>
      <c r="AM894" s="7"/>
      <c r="AN894" s="7"/>
    </row>
    <row r="895" ht="12.0" customHeight="1">
      <c r="AF895" s="7"/>
      <c r="AG895" s="7"/>
      <c r="AH895" s="7"/>
      <c r="AI895" s="7"/>
      <c r="AJ895" s="7"/>
      <c r="AK895" s="7"/>
      <c r="AL895" s="7"/>
      <c r="AM895" s="7"/>
      <c r="AN895" s="7"/>
    </row>
    <row r="896" ht="12.0" customHeight="1">
      <c r="AF896" s="7"/>
      <c r="AG896" s="7"/>
      <c r="AH896" s="7"/>
      <c r="AI896" s="7"/>
      <c r="AJ896" s="7"/>
      <c r="AK896" s="7"/>
      <c r="AL896" s="7"/>
      <c r="AM896" s="7"/>
      <c r="AN896" s="7"/>
    </row>
    <row r="897" ht="12.0" customHeight="1">
      <c r="AF897" s="7"/>
      <c r="AG897" s="7"/>
      <c r="AH897" s="7"/>
      <c r="AI897" s="7"/>
      <c r="AJ897" s="7"/>
      <c r="AK897" s="7"/>
      <c r="AL897" s="7"/>
      <c r="AM897" s="7"/>
      <c r="AN897" s="7"/>
    </row>
    <row r="898" ht="12.0" customHeight="1">
      <c r="AF898" s="7"/>
      <c r="AG898" s="7"/>
      <c r="AH898" s="7"/>
      <c r="AI898" s="7"/>
      <c r="AJ898" s="7"/>
      <c r="AK898" s="7"/>
      <c r="AL898" s="7"/>
      <c r="AM898" s="7"/>
      <c r="AN898" s="7"/>
    </row>
    <row r="899" ht="12.0" customHeight="1">
      <c r="AF899" s="7"/>
      <c r="AG899" s="7"/>
      <c r="AH899" s="7"/>
      <c r="AI899" s="7"/>
      <c r="AJ899" s="7"/>
      <c r="AK899" s="7"/>
      <c r="AL899" s="7"/>
      <c r="AM899" s="7"/>
      <c r="AN899" s="7"/>
    </row>
    <row r="900" ht="12.0" customHeight="1">
      <c r="AF900" s="7"/>
      <c r="AG900" s="7"/>
      <c r="AH900" s="7"/>
      <c r="AI900" s="7"/>
      <c r="AJ900" s="7"/>
      <c r="AK900" s="7"/>
      <c r="AL900" s="7"/>
      <c r="AM900" s="7"/>
      <c r="AN900" s="7"/>
    </row>
    <row r="901" ht="12.0" customHeight="1">
      <c r="AF901" s="7"/>
      <c r="AG901" s="7"/>
      <c r="AH901" s="7"/>
      <c r="AI901" s="7"/>
      <c r="AJ901" s="7"/>
      <c r="AK901" s="7"/>
      <c r="AL901" s="7"/>
      <c r="AM901" s="7"/>
      <c r="AN901" s="7"/>
    </row>
    <row r="902" ht="12.0" customHeight="1">
      <c r="AF902" s="7"/>
      <c r="AG902" s="7"/>
      <c r="AH902" s="7"/>
      <c r="AI902" s="7"/>
      <c r="AJ902" s="7"/>
      <c r="AK902" s="7"/>
      <c r="AL902" s="7"/>
      <c r="AM902" s="7"/>
      <c r="AN902" s="7"/>
    </row>
    <row r="903" ht="12.0" customHeight="1">
      <c r="AF903" s="7"/>
      <c r="AG903" s="7"/>
      <c r="AH903" s="7"/>
      <c r="AI903" s="7"/>
      <c r="AJ903" s="7"/>
      <c r="AK903" s="7"/>
      <c r="AL903" s="7"/>
      <c r="AM903" s="7"/>
      <c r="AN903" s="7"/>
    </row>
    <row r="904" ht="12.0" customHeight="1">
      <c r="AF904" s="7"/>
      <c r="AG904" s="7"/>
      <c r="AH904" s="7"/>
      <c r="AI904" s="7"/>
      <c r="AJ904" s="7"/>
      <c r="AK904" s="7"/>
      <c r="AL904" s="7"/>
      <c r="AM904" s="7"/>
      <c r="AN904" s="7"/>
    </row>
    <row r="905" ht="12.0" customHeight="1">
      <c r="AF905" s="7"/>
      <c r="AG905" s="7"/>
      <c r="AI905" s="7"/>
      <c r="AJ905" s="7"/>
      <c r="AK905" s="7"/>
      <c r="AL905" s="7"/>
      <c r="AM905" s="7"/>
      <c r="AN905" s="7"/>
    </row>
    <row r="906" ht="12.0" customHeight="1">
      <c r="AF906" s="7"/>
      <c r="AG906" s="7"/>
      <c r="AI906" s="7"/>
      <c r="AJ906" s="7"/>
      <c r="AK906" s="7"/>
      <c r="AL906" s="7"/>
      <c r="AM906" s="7"/>
      <c r="AN906" s="7"/>
    </row>
    <row r="907" ht="12.0" customHeight="1">
      <c r="AF907" s="7"/>
      <c r="AG907" s="7"/>
      <c r="AI907" s="7"/>
      <c r="AJ907" s="7"/>
      <c r="AK907" s="7"/>
      <c r="AL907" s="7"/>
      <c r="AM907" s="7"/>
      <c r="AN907" s="7"/>
    </row>
    <row r="908" ht="12.0" customHeight="1">
      <c r="AF908" s="7"/>
      <c r="AG908" s="7"/>
      <c r="AI908" s="7"/>
      <c r="AJ908" s="7"/>
      <c r="AK908" s="7"/>
      <c r="AL908" s="7"/>
      <c r="AM908" s="7"/>
      <c r="AN908" s="7"/>
    </row>
    <row r="909" ht="12.0" customHeight="1">
      <c r="AF909" s="7"/>
      <c r="AG909" s="7"/>
      <c r="AI909" s="7"/>
      <c r="AJ909" s="7"/>
      <c r="AK909" s="7"/>
      <c r="AL909" s="7"/>
      <c r="AM909" s="7"/>
      <c r="AN909" s="7"/>
    </row>
    <row r="910" ht="12.0" customHeight="1">
      <c r="AF910" s="7"/>
      <c r="AG910" s="7"/>
      <c r="AI910" s="7"/>
      <c r="AJ910" s="7"/>
      <c r="AK910" s="7"/>
      <c r="AL910" s="7"/>
      <c r="AM910" s="7"/>
      <c r="AN910" s="7"/>
    </row>
    <row r="911" ht="12.0" customHeight="1">
      <c r="AF911" s="7"/>
      <c r="AG911" s="7"/>
      <c r="AI911" s="7"/>
      <c r="AJ911" s="7"/>
      <c r="AK911" s="7"/>
      <c r="AL911" s="7"/>
      <c r="AM911" s="7"/>
      <c r="AN911" s="7"/>
    </row>
    <row r="912" ht="12.0" customHeight="1">
      <c r="AF912" s="7"/>
      <c r="AG912" s="7"/>
      <c r="AI912" s="7"/>
      <c r="AJ912" s="7"/>
      <c r="AK912" s="7"/>
      <c r="AL912" s="7"/>
      <c r="AM912" s="7"/>
      <c r="AN912" s="7"/>
    </row>
    <row r="913" ht="12.0" customHeight="1">
      <c r="AF913" s="7"/>
      <c r="AG913" s="7"/>
      <c r="AI913" s="7"/>
      <c r="AJ913" s="7"/>
      <c r="AK913" s="7"/>
      <c r="AL913" s="7"/>
      <c r="AM913" s="7"/>
      <c r="AN913" s="7"/>
    </row>
    <row r="914" ht="12.0" customHeight="1">
      <c r="AF914" s="7"/>
      <c r="AG914" s="7"/>
      <c r="AI914" s="7"/>
      <c r="AJ914" s="7"/>
      <c r="AK914" s="7"/>
      <c r="AL914" s="7"/>
      <c r="AM914" s="7"/>
      <c r="AN914" s="7"/>
    </row>
    <row r="915" ht="12.0" customHeight="1">
      <c r="AF915" s="7"/>
      <c r="AG915" s="7"/>
      <c r="AI915" s="7"/>
      <c r="AJ915" s="7"/>
      <c r="AK915" s="7"/>
      <c r="AL915" s="7"/>
      <c r="AM915" s="7"/>
      <c r="AN915" s="7"/>
    </row>
    <row r="916" ht="12.0" customHeight="1">
      <c r="AF916" s="7"/>
      <c r="AG916" s="7"/>
      <c r="AI916" s="7"/>
      <c r="AJ916" s="7"/>
      <c r="AK916" s="7"/>
      <c r="AL916" s="7"/>
      <c r="AM916" s="7"/>
      <c r="AN916" s="7"/>
    </row>
    <row r="917" ht="12.0" customHeight="1">
      <c r="AF917" s="7"/>
      <c r="AG917" s="7"/>
      <c r="AI917" s="7"/>
      <c r="AJ917" s="7"/>
      <c r="AK917" s="7"/>
      <c r="AL917" s="7"/>
      <c r="AM917" s="7"/>
      <c r="AN917" s="7"/>
    </row>
    <row r="918" ht="12.0" customHeight="1">
      <c r="AF918" s="7"/>
      <c r="AG918" s="7"/>
      <c r="AI918" s="7"/>
      <c r="AJ918" s="7"/>
      <c r="AK918" s="7"/>
      <c r="AL918" s="7"/>
      <c r="AM918" s="7"/>
      <c r="AN918" s="7"/>
    </row>
    <row r="919" ht="12.0" customHeight="1">
      <c r="AF919" s="7"/>
      <c r="AG919" s="7"/>
      <c r="AI919" s="7"/>
      <c r="AJ919" s="7"/>
      <c r="AK919" s="7"/>
      <c r="AL919" s="7"/>
      <c r="AM919" s="7"/>
      <c r="AN919" s="7"/>
    </row>
    <row r="920" ht="12.0" customHeight="1">
      <c r="AF920" s="7"/>
      <c r="AG920" s="7"/>
      <c r="AI920" s="7"/>
      <c r="AJ920" s="7"/>
      <c r="AK920" s="7"/>
      <c r="AL920" s="7"/>
      <c r="AM920" s="7"/>
      <c r="AN920" s="7"/>
    </row>
    <row r="921" ht="12.0" customHeight="1">
      <c r="AF921" s="7"/>
      <c r="AG921" s="7"/>
      <c r="AI921" s="7"/>
      <c r="AJ921" s="7"/>
      <c r="AK921" s="7"/>
      <c r="AL921" s="7"/>
      <c r="AM921" s="7"/>
      <c r="AN921" s="7"/>
    </row>
    <row r="922" ht="12.0" customHeight="1">
      <c r="AF922" s="7"/>
      <c r="AG922" s="7"/>
      <c r="AI922" s="7"/>
      <c r="AJ922" s="7"/>
      <c r="AK922" s="7"/>
      <c r="AL922" s="7"/>
      <c r="AM922" s="7"/>
      <c r="AN922" s="7"/>
    </row>
    <row r="923" ht="12.0" customHeight="1">
      <c r="AF923" s="7"/>
      <c r="AG923" s="7"/>
      <c r="AI923" s="7"/>
      <c r="AJ923" s="7"/>
      <c r="AK923" s="7"/>
      <c r="AL923" s="7"/>
      <c r="AM923" s="7"/>
      <c r="AN923" s="7"/>
    </row>
    <row r="924" ht="12.0" customHeight="1">
      <c r="AF924" s="7"/>
      <c r="AG924" s="7"/>
      <c r="AI924" s="7"/>
      <c r="AJ924" s="7"/>
      <c r="AK924" s="7"/>
      <c r="AL924" s="7"/>
      <c r="AM924" s="7"/>
      <c r="AN924" s="7"/>
    </row>
    <row r="925" ht="12.0" customHeight="1">
      <c r="AF925" s="7"/>
      <c r="AG925" s="7"/>
      <c r="AI925" s="7"/>
      <c r="AJ925" s="7"/>
      <c r="AK925" s="7"/>
      <c r="AL925" s="7"/>
      <c r="AM925" s="7"/>
      <c r="AN925" s="7"/>
    </row>
    <row r="926" ht="12.0" customHeight="1">
      <c r="AF926" s="7"/>
      <c r="AG926" s="7"/>
      <c r="AI926" s="7"/>
      <c r="AJ926" s="7"/>
      <c r="AK926" s="7"/>
      <c r="AL926" s="7"/>
      <c r="AM926" s="7"/>
      <c r="AN926" s="7"/>
    </row>
    <row r="927" ht="12.0" customHeight="1">
      <c r="AF927" s="7"/>
      <c r="AG927" s="7"/>
      <c r="AI927" s="7"/>
      <c r="AJ927" s="7"/>
      <c r="AK927" s="7"/>
      <c r="AL927" s="7"/>
      <c r="AM927" s="7"/>
      <c r="AN927" s="7"/>
    </row>
    <row r="928" ht="12.0" customHeight="1">
      <c r="AF928" s="7"/>
      <c r="AG928" s="7"/>
      <c r="AI928" s="7"/>
      <c r="AJ928" s="7"/>
      <c r="AK928" s="7"/>
      <c r="AL928" s="7"/>
      <c r="AM928" s="7"/>
      <c r="AN928" s="7"/>
    </row>
    <row r="929" ht="12.0" customHeight="1">
      <c r="AF929" s="7"/>
      <c r="AG929" s="7"/>
      <c r="AI929" s="7"/>
      <c r="AJ929" s="7"/>
      <c r="AK929" s="7"/>
      <c r="AL929" s="7"/>
      <c r="AM929" s="7"/>
      <c r="AN929" s="7"/>
    </row>
    <row r="930" ht="12.0" customHeight="1">
      <c r="AF930" s="7"/>
      <c r="AG930" s="7"/>
      <c r="AI930" s="7"/>
      <c r="AJ930" s="7"/>
      <c r="AK930" s="7"/>
      <c r="AL930" s="7"/>
      <c r="AM930" s="7"/>
      <c r="AN930" s="7"/>
    </row>
    <row r="931" ht="12.0" customHeight="1">
      <c r="AF931" s="7"/>
      <c r="AG931" s="7"/>
      <c r="AI931" s="7"/>
      <c r="AJ931" s="7"/>
      <c r="AK931" s="7"/>
      <c r="AL931" s="7"/>
      <c r="AM931" s="7"/>
      <c r="AN931" s="7"/>
    </row>
    <row r="932" ht="12.0" customHeight="1">
      <c r="AF932" s="7"/>
      <c r="AG932" s="7"/>
      <c r="AI932" s="7"/>
      <c r="AJ932" s="7"/>
      <c r="AK932" s="7"/>
      <c r="AL932" s="7"/>
      <c r="AM932" s="7"/>
      <c r="AN932" s="7"/>
    </row>
    <row r="933" ht="12.0" customHeight="1">
      <c r="AF933" s="7"/>
      <c r="AG933" s="7"/>
      <c r="AI933" s="7"/>
      <c r="AJ933" s="7"/>
      <c r="AK933" s="7"/>
      <c r="AL933" s="7"/>
      <c r="AM933" s="7"/>
      <c r="AN933" s="7"/>
    </row>
    <row r="934" ht="12.0" customHeight="1">
      <c r="AF934" s="7"/>
      <c r="AG934" s="7"/>
      <c r="AI934" s="7"/>
      <c r="AJ934" s="7"/>
      <c r="AK934" s="7"/>
      <c r="AL934" s="7"/>
      <c r="AM934" s="7"/>
      <c r="AN934" s="7"/>
    </row>
    <row r="935" ht="12.0" customHeight="1">
      <c r="AF935" s="7"/>
      <c r="AG935" s="7"/>
      <c r="AI935" s="7"/>
      <c r="AJ935" s="7"/>
      <c r="AK935" s="7"/>
      <c r="AL935" s="7"/>
      <c r="AM935" s="7"/>
      <c r="AN935" s="7"/>
    </row>
    <row r="936" ht="12.0" customHeight="1">
      <c r="AF936" s="7"/>
      <c r="AG936" s="7"/>
      <c r="AI936" s="7"/>
      <c r="AJ936" s="7"/>
      <c r="AK936" s="7"/>
      <c r="AL936" s="7"/>
      <c r="AM936" s="7"/>
      <c r="AN936" s="7"/>
    </row>
    <row r="937" ht="12.0" customHeight="1">
      <c r="AF937" s="7"/>
      <c r="AG937" s="7"/>
      <c r="AI937" s="7"/>
      <c r="AJ937" s="7"/>
      <c r="AK937" s="7"/>
      <c r="AL937" s="7"/>
      <c r="AM937" s="7"/>
      <c r="AN937" s="7"/>
    </row>
    <row r="938" ht="12.0" customHeight="1">
      <c r="AF938" s="7"/>
      <c r="AG938" s="7"/>
      <c r="AI938" s="7"/>
      <c r="AJ938" s="7"/>
      <c r="AK938" s="7"/>
      <c r="AL938" s="7"/>
      <c r="AM938" s="7"/>
      <c r="AN938" s="7"/>
    </row>
    <row r="939" ht="12.0" customHeight="1">
      <c r="AF939" s="7"/>
      <c r="AG939" s="7"/>
      <c r="AI939" s="7"/>
      <c r="AJ939" s="7"/>
      <c r="AK939" s="7"/>
      <c r="AL939" s="7"/>
      <c r="AM939" s="7"/>
      <c r="AN939" s="7"/>
    </row>
    <row r="940" ht="12.0" customHeight="1">
      <c r="AF940" s="7"/>
      <c r="AG940" s="7"/>
      <c r="AI940" s="7"/>
      <c r="AJ940" s="7"/>
      <c r="AK940" s="7"/>
      <c r="AL940" s="7"/>
      <c r="AM940" s="7"/>
      <c r="AN940" s="7"/>
    </row>
    <row r="941" ht="12.0" customHeight="1">
      <c r="AF941" s="7"/>
      <c r="AG941" s="7"/>
      <c r="AI941" s="7"/>
      <c r="AJ941" s="7"/>
      <c r="AK941" s="7"/>
      <c r="AL941" s="7"/>
      <c r="AM941" s="7"/>
      <c r="AN941" s="7"/>
    </row>
    <row r="942" ht="12.0" customHeight="1">
      <c r="AF942" s="7"/>
      <c r="AG942" s="7"/>
      <c r="AI942" s="7"/>
      <c r="AJ942" s="7"/>
      <c r="AK942" s="7"/>
      <c r="AL942" s="7"/>
      <c r="AM942" s="7"/>
      <c r="AN942" s="7"/>
    </row>
    <row r="943" ht="12.0" customHeight="1">
      <c r="AF943" s="7"/>
      <c r="AG943" s="7"/>
      <c r="AI943" s="7"/>
      <c r="AJ943" s="7"/>
      <c r="AK943" s="7"/>
      <c r="AL943" s="7"/>
      <c r="AM943" s="7"/>
      <c r="AN943" s="7"/>
    </row>
    <row r="944" ht="12.0" customHeight="1">
      <c r="AF944" s="7"/>
      <c r="AG944" s="7"/>
      <c r="AI944" s="7"/>
      <c r="AJ944" s="7"/>
      <c r="AK944" s="7"/>
      <c r="AL944" s="7"/>
      <c r="AM944" s="7"/>
      <c r="AN944" s="7"/>
    </row>
    <row r="945" ht="12.0" customHeight="1">
      <c r="AF945" s="7"/>
      <c r="AG945" s="7"/>
      <c r="AI945" s="7"/>
      <c r="AJ945" s="7"/>
      <c r="AK945" s="7"/>
      <c r="AL945" s="7"/>
      <c r="AM945" s="7"/>
      <c r="AN945" s="7"/>
    </row>
    <row r="946" ht="12.0" customHeight="1">
      <c r="AF946" s="7"/>
      <c r="AG946" s="7"/>
      <c r="AI946" s="7"/>
      <c r="AJ946" s="7"/>
      <c r="AK946" s="7"/>
      <c r="AL946" s="7"/>
      <c r="AM946" s="7"/>
      <c r="AN946" s="7"/>
    </row>
    <row r="947" ht="12.0" customHeight="1">
      <c r="AF947" s="7"/>
      <c r="AG947" s="7"/>
      <c r="AI947" s="7"/>
      <c r="AJ947" s="7"/>
      <c r="AK947" s="7"/>
      <c r="AL947" s="7"/>
      <c r="AM947" s="7"/>
      <c r="AN947" s="7"/>
    </row>
    <row r="948" ht="12.0" customHeight="1">
      <c r="AF948" s="7"/>
      <c r="AG948" s="7"/>
      <c r="AI948" s="7"/>
      <c r="AJ948" s="7"/>
      <c r="AK948" s="7"/>
      <c r="AL948" s="7"/>
      <c r="AM948" s="7"/>
      <c r="AN948" s="7"/>
    </row>
    <row r="949" ht="12.0" customHeight="1">
      <c r="AF949" s="7"/>
      <c r="AG949" s="7"/>
      <c r="AI949" s="7"/>
      <c r="AJ949" s="7"/>
      <c r="AK949" s="7"/>
      <c r="AL949" s="7"/>
      <c r="AM949" s="7"/>
      <c r="AN949" s="7"/>
    </row>
    <row r="950" ht="12.0" customHeight="1">
      <c r="AF950" s="7"/>
      <c r="AG950" s="7"/>
      <c r="AI950" s="7"/>
      <c r="AJ950" s="7"/>
      <c r="AK950" s="7"/>
      <c r="AL950" s="7"/>
      <c r="AM950" s="7"/>
      <c r="AN950" s="7"/>
    </row>
    <row r="951" ht="12.0" customHeight="1">
      <c r="AF951" s="7"/>
      <c r="AG951" s="7"/>
      <c r="AI951" s="7"/>
      <c r="AJ951" s="7"/>
      <c r="AK951" s="7"/>
      <c r="AL951" s="7"/>
      <c r="AM951" s="7"/>
      <c r="AN951" s="7"/>
    </row>
    <row r="952" ht="12.0" customHeight="1">
      <c r="AF952" s="7"/>
      <c r="AG952" s="7"/>
      <c r="AI952" s="7"/>
      <c r="AJ952" s="7"/>
      <c r="AK952" s="7"/>
      <c r="AL952" s="7"/>
      <c r="AM952" s="7"/>
      <c r="AN952" s="7"/>
    </row>
    <row r="953" ht="12.0" customHeight="1">
      <c r="AF953" s="7"/>
      <c r="AG953" s="7"/>
      <c r="AI953" s="7"/>
      <c r="AJ953" s="7"/>
      <c r="AK953" s="7"/>
      <c r="AL953" s="7"/>
      <c r="AM953" s="7"/>
      <c r="AN953" s="7"/>
    </row>
    <row r="954" ht="12.0" customHeight="1">
      <c r="AF954" s="7"/>
      <c r="AG954" s="7"/>
      <c r="AI954" s="7"/>
      <c r="AJ954" s="7"/>
      <c r="AK954" s="7"/>
      <c r="AL954" s="7"/>
      <c r="AM954" s="7"/>
      <c r="AN954" s="7"/>
    </row>
    <row r="955" ht="12.0" customHeight="1">
      <c r="AF955" s="7"/>
      <c r="AG955" s="7"/>
      <c r="AI955" s="7"/>
      <c r="AJ955" s="7"/>
      <c r="AK955" s="7"/>
      <c r="AL955" s="7"/>
      <c r="AM955" s="7"/>
      <c r="AN955" s="7"/>
    </row>
    <row r="956" ht="12.0" customHeight="1">
      <c r="AF956" s="7"/>
      <c r="AG956" s="7"/>
      <c r="AI956" s="7"/>
      <c r="AJ956" s="7"/>
      <c r="AK956" s="7"/>
      <c r="AL956" s="7"/>
      <c r="AM956" s="7"/>
      <c r="AN956" s="7"/>
    </row>
    <row r="957" ht="12.0" customHeight="1">
      <c r="AF957" s="7"/>
      <c r="AG957" s="7"/>
      <c r="AI957" s="7"/>
      <c r="AJ957" s="7"/>
      <c r="AK957" s="7"/>
      <c r="AL957" s="7"/>
      <c r="AM957" s="7"/>
      <c r="AN957" s="7"/>
    </row>
    <row r="958" ht="12.0" customHeight="1">
      <c r="AF958" s="7"/>
      <c r="AG958" s="7"/>
      <c r="AI958" s="7"/>
      <c r="AJ958" s="7"/>
      <c r="AK958" s="7"/>
      <c r="AL958" s="7"/>
      <c r="AM958" s="7"/>
      <c r="AN958" s="7"/>
    </row>
    <row r="959" ht="12.0" customHeight="1">
      <c r="AF959" s="7"/>
      <c r="AG959" s="7"/>
      <c r="AI959" s="7"/>
      <c r="AJ959" s="7"/>
      <c r="AK959" s="7"/>
      <c r="AL959" s="7"/>
      <c r="AM959" s="7"/>
      <c r="AN959" s="7"/>
    </row>
    <row r="960" ht="12.0" customHeight="1">
      <c r="AF960" s="7"/>
      <c r="AG960" s="7"/>
      <c r="AI960" s="7"/>
      <c r="AJ960" s="7"/>
      <c r="AK960" s="7"/>
      <c r="AL960" s="7"/>
      <c r="AM960" s="7"/>
      <c r="AN960" s="7"/>
    </row>
    <row r="961" ht="12.0" customHeight="1">
      <c r="AF961" s="7"/>
      <c r="AG961" s="7"/>
      <c r="AI961" s="7"/>
      <c r="AJ961" s="7"/>
      <c r="AK961" s="7"/>
      <c r="AL961" s="7"/>
      <c r="AM961" s="7"/>
      <c r="AN961" s="7"/>
    </row>
    <row r="962" ht="12.0" customHeight="1">
      <c r="AF962" s="7"/>
      <c r="AG962" s="7"/>
      <c r="AI962" s="7"/>
      <c r="AJ962" s="7"/>
      <c r="AK962" s="7"/>
      <c r="AL962" s="7"/>
      <c r="AM962" s="7"/>
      <c r="AN962" s="7"/>
    </row>
    <row r="963" ht="12.0" customHeight="1">
      <c r="AF963" s="7"/>
      <c r="AG963" s="7"/>
      <c r="AI963" s="7"/>
      <c r="AJ963" s="7"/>
      <c r="AK963" s="7"/>
      <c r="AL963" s="7"/>
      <c r="AM963" s="7"/>
      <c r="AN963" s="7"/>
    </row>
    <row r="964" ht="12.0" customHeight="1">
      <c r="AF964" s="7"/>
      <c r="AG964" s="7"/>
      <c r="AI964" s="7"/>
      <c r="AJ964" s="7"/>
      <c r="AK964" s="7"/>
      <c r="AL964" s="7"/>
      <c r="AM964" s="7"/>
      <c r="AN964" s="7"/>
    </row>
    <row r="965" ht="12.0" customHeight="1">
      <c r="AF965" s="7"/>
      <c r="AG965" s="7"/>
      <c r="AI965" s="7"/>
      <c r="AJ965" s="7"/>
      <c r="AK965" s="7"/>
      <c r="AL965" s="7"/>
      <c r="AM965" s="7"/>
      <c r="AN965" s="7"/>
    </row>
    <row r="966" ht="12.0" customHeight="1">
      <c r="AF966" s="7"/>
      <c r="AG966" s="7"/>
      <c r="AI966" s="7"/>
      <c r="AJ966" s="7"/>
      <c r="AK966" s="7"/>
      <c r="AL966" s="7"/>
      <c r="AM966" s="7"/>
      <c r="AN966" s="7"/>
    </row>
    <row r="967" ht="12.0" customHeight="1">
      <c r="AF967" s="7"/>
      <c r="AG967" s="7"/>
      <c r="AI967" s="7"/>
      <c r="AJ967" s="7"/>
      <c r="AK967" s="7"/>
      <c r="AL967" s="7"/>
      <c r="AM967" s="7"/>
      <c r="AN967" s="7"/>
    </row>
    <row r="968" ht="12.0" customHeight="1">
      <c r="AF968" s="7"/>
      <c r="AG968" s="7"/>
      <c r="AI968" s="7"/>
      <c r="AJ968" s="7"/>
      <c r="AK968" s="7"/>
      <c r="AL968" s="7"/>
      <c r="AM968" s="7"/>
      <c r="AN968" s="7"/>
    </row>
    <row r="969" ht="12.0" customHeight="1">
      <c r="AF969" s="7"/>
      <c r="AG969" s="7"/>
      <c r="AI969" s="7"/>
      <c r="AJ969" s="7"/>
      <c r="AK969" s="7"/>
      <c r="AL969" s="7"/>
      <c r="AM969" s="7"/>
      <c r="AN969" s="7"/>
    </row>
    <row r="970" ht="12.0" customHeight="1">
      <c r="AF970" s="7"/>
      <c r="AG970" s="7"/>
      <c r="AI970" s="7"/>
      <c r="AJ970" s="7"/>
      <c r="AK970" s="7"/>
      <c r="AL970" s="7"/>
      <c r="AM970" s="7"/>
      <c r="AN970" s="7"/>
    </row>
    <row r="971" ht="12.0" customHeight="1">
      <c r="AF971" s="7"/>
      <c r="AG971" s="7"/>
      <c r="AI971" s="7"/>
      <c r="AJ971" s="7"/>
      <c r="AK971" s="7"/>
      <c r="AL971" s="7"/>
      <c r="AM971" s="7"/>
      <c r="AN971" s="7"/>
    </row>
    <row r="972" ht="12.0" customHeight="1">
      <c r="AF972" s="7"/>
      <c r="AG972" s="7"/>
      <c r="AI972" s="7"/>
      <c r="AJ972" s="7"/>
      <c r="AK972" s="7"/>
      <c r="AL972" s="7"/>
      <c r="AM972" s="7"/>
      <c r="AN972" s="7"/>
    </row>
    <row r="973" ht="12.0" customHeight="1">
      <c r="AF973" s="7"/>
      <c r="AG973" s="7"/>
      <c r="AI973" s="7"/>
      <c r="AJ973" s="7"/>
      <c r="AK973" s="7"/>
      <c r="AL973" s="7"/>
      <c r="AM973" s="7"/>
      <c r="AN973" s="7"/>
    </row>
    <row r="974" ht="12.0" customHeight="1">
      <c r="AF974" s="7"/>
      <c r="AG974" s="7"/>
      <c r="AI974" s="7"/>
      <c r="AJ974" s="7"/>
      <c r="AK974" s="7"/>
      <c r="AL974" s="7"/>
      <c r="AM974" s="7"/>
      <c r="AN974" s="7"/>
    </row>
    <row r="975" ht="12.0" customHeight="1">
      <c r="AF975" s="7"/>
      <c r="AG975" s="7"/>
      <c r="AI975" s="7"/>
      <c r="AJ975" s="7"/>
      <c r="AK975" s="7"/>
      <c r="AL975" s="7"/>
      <c r="AM975" s="7"/>
      <c r="AN975" s="7"/>
    </row>
    <row r="976" ht="12.0" customHeight="1">
      <c r="AF976" s="7"/>
      <c r="AG976" s="7"/>
      <c r="AI976" s="7"/>
      <c r="AJ976" s="7"/>
      <c r="AK976" s="7"/>
      <c r="AL976" s="7"/>
      <c r="AM976" s="7"/>
      <c r="AN976" s="7"/>
    </row>
    <row r="977" ht="12.0" customHeight="1">
      <c r="AF977" s="7"/>
      <c r="AG977" s="7"/>
      <c r="AI977" s="7"/>
      <c r="AJ977" s="7"/>
      <c r="AK977" s="7"/>
      <c r="AL977" s="7"/>
      <c r="AM977" s="7"/>
      <c r="AN977" s="7"/>
    </row>
    <row r="978" ht="12.0" customHeight="1">
      <c r="AF978" s="7"/>
      <c r="AG978" s="7"/>
      <c r="AI978" s="7"/>
      <c r="AJ978" s="7"/>
      <c r="AK978" s="7"/>
      <c r="AL978" s="7"/>
      <c r="AM978" s="7"/>
      <c r="AN978" s="7"/>
    </row>
    <row r="979" ht="12.0" customHeight="1">
      <c r="AF979" s="7"/>
      <c r="AG979" s="7"/>
      <c r="AI979" s="7"/>
      <c r="AJ979" s="7"/>
      <c r="AK979" s="7"/>
      <c r="AL979" s="7"/>
      <c r="AM979" s="7"/>
      <c r="AN979" s="7"/>
    </row>
    <row r="980" ht="12.0" customHeight="1">
      <c r="AF980" s="7"/>
      <c r="AG980" s="7"/>
      <c r="AI980" s="7"/>
      <c r="AJ980" s="7"/>
      <c r="AK980" s="7"/>
      <c r="AL980" s="7"/>
      <c r="AM980" s="7"/>
      <c r="AN980" s="7"/>
    </row>
    <row r="981" ht="12.0" customHeight="1">
      <c r="AF981" s="7"/>
      <c r="AG981" s="7"/>
      <c r="AI981" s="7"/>
      <c r="AJ981" s="7"/>
      <c r="AK981" s="7"/>
      <c r="AL981" s="7"/>
      <c r="AM981" s="7"/>
      <c r="AN981" s="7"/>
    </row>
    <row r="982" ht="12.0" customHeight="1">
      <c r="AF982" s="7"/>
      <c r="AG982" s="7"/>
      <c r="AI982" s="7"/>
      <c r="AJ982" s="7"/>
      <c r="AK982" s="7"/>
      <c r="AL982" s="7"/>
      <c r="AM982" s="7"/>
      <c r="AN982" s="7"/>
    </row>
    <row r="983" ht="12.0" customHeight="1">
      <c r="AF983" s="7"/>
      <c r="AG983" s="7"/>
      <c r="AI983" s="7"/>
      <c r="AJ983" s="7"/>
      <c r="AK983" s="7"/>
      <c r="AL983" s="7"/>
      <c r="AM983" s="7"/>
      <c r="AN983" s="7"/>
    </row>
    <row r="984" ht="12.0" customHeight="1">
      <c r="AF984" s="7"/>
      <c r="AG984" s="7"/>
      <c r="AI984" s="7"/>
      <c r="AJ984" s="7"/>
      <c r="AK984" s="7"/>
      <c r="AL984" s="7"/>
      <c r="AM984" s="7"/>
      <c r="AN984" s="7"/>
    </row>
    <row r="985" ht="12.0" customHeight="1">
      <c r="AF985" s="7"/>
      <c r="AG985" s="7"/>
      <c r="AI985" s="7"/>
      <c r="AJ985" s="7"/>
      <c r="AK985" s="7"/>
      <c r="AL985" s="7"/>
      <c r="AM985" s="7"/>
      <c r="AN985" s="7"/>
    </row>
    <row r="986" ht="12.0" customHeight="1">
      <c r="AF986" s="7"/>
      <c r="AG986" s="7"/>
      <c r="AI986" s="7"/>
      <c r="AJ986" s="7"/>
      <c r="AK986" s="7"/>
      <c r="AL986" s="7"/>
      <c r="AM986" s="7"/>
      <c r="AN986" s="7"/>
    </row>
    <row r="987" ht="12.0" customHeight="1">
      <c r="AF987" s="7"/>
      <c r="AG987" s="7"/>
      <c r="AI987" s="7"/>
      <c r="AJ987" s="7"/>
      <c r="AK987" s="7"/>
      <c r="AL987" s="7"/>
      <c r="AM987" s="7"/>
      <c r="AN987" s="7"/>
    </row>
    <row r="988" ht="12.0" customHeight="1">
      <c r="AF988" s="7"/>
      <c r="AG988" s="7"/>
      <c r="AI988" s="7"/>
      <c r="AJ988" s="7"/>
      <c r="AK988" s="7"/>
      <c r="AL988" s="7"/>
      <c r="AM988" s="7"/>
      <c r="AN988" s="7"/>
    </row>
    <row r="989" ht="12.0" customHeight="1">
      <c r="AF989" s="7"/>
      <c r="AG989" s="7"/>
      <c r="AI989" s="7"/>
      <c r="AJ989" s="7"/>
      <c r="AK989" s="7"/>
      <c r="AL989" s="7"/>
      <c r="AM989" s="7"/>
      <c r="AN989" s="7"/>
    </row>
    <row r="990" ht="12.0" customHeight="1">
      <c r="AF990" s="7"/>
      <c r="AG990" s="7"/>
      <c r="AI990" s="7"/>
      <c r="AJ990" s="7"/>
      <c r="AK990" s="7"/>
      <c r="AL990" s="7"/>
      <c r="AM990" s="7"/>
      <c r="AN990" s="7"/>
    </row>
    <row r="991" ht="12.0" customHeight="1">
      <c r="AF991" s="7"/>
      <c r="AG991" s="7"/>
      <c r="AI991" s="7"/>
      <c r="AJ991" s="7"/>
      <c r="AK991" s="7"/>
      <c r="AL991" s="7"/>
      <c r="AM991" s="7"/>
      <c r="AN991" s="7"/>
    </row>
    <row r="992" ht="12.0" customHeight="1">
      <c r="AF992" s="7"/>
      <c r="AG992" s="7"/>
      <c r="AI992" s="7"/>
      <c r="AJ992" s="7"/>
      <c r="AK992" s="7"/>
      <c r="AL992" s="7"/>
      <c r="AM992" s="7"/>
      <c r="AN992" s="7"/>
    </row>
    <row r="993" ht="12.0" customHeight="1">
      <c r="AF993" s="7"/>
      <c r="AG993" s="7"/>
      <c r="AI993" s="7"/>
      <c r="AJ993" s="7"/>
      <c r="AK993" s="7"/>
      <c r="AL993" s="7"/>
      <c r="AM993" s="7"/>
      <c r="AN993" s="7"/>
    </row>
    <row r="994" ht="12.0" customHeight="1">
      <c r="AF994" s="7"/>
      <c r="AG994" s="7"/>
      <c r="AI994" s="7"/>
      <c r="AJ994" s="7"/>
      <c r="AK994" s="7"/>
      <c r="AL994" s="7"/>
      <c r="AM994" s="7"/>
      <c r="AN994" s="7"/>
    </row>
    <row r="995" ht="12.0" customHeight="1">
      <c r="AF995" s="7"/>
      <c r="AG995" s="7"/>
      <c r="AI995" s="7"/>
      <c r="AJ995" s="7"/>
      <c r="AK995" s="7"/>
      <c r="AL995" s="7"/>
      <c r="AM995" s="7"/>
      <c r="AN995" s="7"/>
    </row>
    <row r="996" ht="12.0" customHeight="1">
      <c r="AF996" s="7"/>
      <c r="AG996" s="7"/>
      <c r="AI996" s="7"/>
      <c r="AJ996" s="7"/>
      <c r="AK996" s="7"/>
      <c r="AL996" s="7"/>
      <c r="AM996" s="7"/>
      <c r="AN996" s="7"/>
    </row>
    <row r="997" ht="12.0" customHeight="1">
      <c r="AF997" s="7"/>
      <c r="AG997" s="7"/>
      <c r="AI997" s="7"/>
      <c r="AJ997" s="7"/>
      <c r="AK997" s="7"/>
      <c r="AL997" s="7"/>
      <c r="AM997" s="7"/>
      <c r="AN997" s="7"/>
    </row>
    <row r="998" ht="12.0" customHeight="1">
      <c r="AF998" s="7"/>
      <c r="AG998" s="7"/>
      <c r="AI998" s="7"/>
      <c r="AJ998" s="7"/>
      <c r="AK998" s="7"/>
      <c r="AL998" s="7"/>
      <c r="AM998" s="7"/>
      <c r="AN998" s="7"/>
    </row>
    <row r="999" ht="12.0" customHeight="1">
      <c r="AF999" s="7"/>
      <c r="AG999" s="7"/>
      <c r="AI999" s="7"/>
      <c r="AJ999" s="7"/>
      <c r="AK999" s="7"/>
      <c r="AL999" s="7"/>
      <c r="AM999" s="7"/>
      <c r="AN999" s="7"/>
    </row>
    <row r="1000" ht="12.0" customHeight="1">
      <c r="AF1000" s="7"/>
      <c r="AG1000" s="7"/>
      <c r="AI1000" s="7"/>
      <c r="AJ1000" s="7"/>
      <c r="AK1000" s="7"/>
      <c r="AL1000" s="7"/>
      <c r="AM1000" s="7"/>
      <c r="AN1000" s="7"/>
    </row>
    <row r="1001" ht="12.0" customHeight="1">
      <c r="AF1001" s="7"/>
      <c r="AG1001" s="7"/>
      <c r="AI1001" s="7"/>
      <c r="AJ1001" s="7"/>
      <c r="AK1001" s="7"/>
      <c r="AL1001" s="7"/>
      <c r="AM1001" s="7"/>
      <c r="AN1001" s="7"/>
    </row>
  </sheetData>
  <mergeCells count="270">
    <mergeCell ref="C48:C49"/>
    <mergeCell ref="D48:D49"/>
    <mergeCell ref="A44:A45"/>
    <mergeCell ref="A46:A47"/>
    <mergeCell ref="B46:B47"/>
    <mergeCell ref="C46:C47"/>
    <mergeCell ref="D46:D47"/>
    <mergeCell ref="A48:A49"/>
    <mergeCell ref="B48:B49"/>
    <mergeCell ref="A50:A51"/>
    <mergeCell ref="B50:B51"/>
    <mergeCell ref="C50:C51"/>
    <mergeCell ref="D50:D51"/>
    <mergeCell ref="B52:B53"/>
    <mergeCell ref="C52:C53"/>
    <mergeCell ref="D52:D53"/>
    <mergeCell ref="A52:A53"/>
    <mergeCell ref="A54:A55"/>
    <mergeCell ref="B54:B55"/>
    <mergeCell ref="C54:C55"/>
    <mergeCell ref="D54:D55"/>
    <mergeCell ref="A56:A57"/>
    <mergeCell ref="B56:B57"/>
    <mergeCell ref="B60:B61"/>
    <mergeCell ref="C60:C61"/>
    <mergeCell ref="C56:C57"/>
    <mergeCell ref="D56:D57"/>
    <mergeCell ref="A58:A59"/>
    <mergeCell ref="B58:B59"/>
    <mergeCell ref="C58:C59"/>
    <mergeCell ref="D58:D59"/>
    <mergeCell ref="D60:D61"/>
    <mergeCell ref="C64:C65"/>
    <mergeCell ref="D64:D65"/>
    <mergeCell ref="G73:I73"/>
    <mergeCell ref="J73:K73"/>
    <mergeCell ref="A60:A61"/>
    <mergeCell ref="A62:A63"/>
    <mergeCell ref="B62:B63"/>
    <mergeCell ref="C62:C63"/>
    <mergeCell ref="D62:D63"/>
    <mergeCell ref="A64:A65"/>
    <mergeCell ref="B64:B65"/>
    <mergeCell ref="A5:A6"/>
    <mergeCell ref="A7:A8"/>
    <mergeCell ref="B7:B8"/>
    <mergeCell ref="C7:C8"/>
    <mergeCell ref="D7:D8"/>
    <mergeCell ref="A9:A10"/>
    <mergeCell ref="B9:B10"/>
    <mergeCell ref="A11:A12"/>
    <mergeCell ref="B11:B12"/>
    <mergeCell ref="C11:C12"/>
    <mergeCell ref="D11:D12"/>
    <mergeCell ref="B13:B14"/>
    <mergeCell ref="C13:C14"/>
    <mergeCell ref="D13:D14"/>
    <mergeCell ref="A17:A18"/>
    <mergeCell ref="B17:B18"/>
    <mergeCell ref="C17:C18"/>
    <mergeCell ref="D17:D18"/>
    <mergeCell ref="B19:B20"/>
    <mergeCell ref="C19:C20"/>
    <mergeCell ref="D19:D20"/>
    <mergeCell ref="C23:C24"/>
    <mergeCell ref="D23:D24"/>
    <mergeCell ref="A19:A20"/>
    <mergeCell ref="A21:A22"/>
    <mergeCell ref="B21:B22"/>
    <mergeCell ref="C21:C22"/>
    <mergeCell ref="D21:D22"/>
    <mergeCell ref="A23:A24"/>
    <mergeCell ref="B23:B24"/>
    <mergeCell ref="C31:C32"/>
    <mergeCell ref="D31:D32"/>
    <mergeCell ref="A66:A67"/>
    <mergeCell ref="B66:B67"/>
    <mergeCell ref="C66:C67"/>
    <mergeCell ref="D66:D67"/>
    <mergeCell ref="A68:A69"/>
    <mergeCell ref="B68:B69"/>
    <mergeCell ref="C68:C69"/>
    <mergeCell ref="D68:D69"/>
    <mergeCell ref="AB31:AB32"/>
    <mergeCell ref="AC31:AC32"/>
    <mergeCell ref="AD31:AD32"/>
    <mergeCell ref="AE31:AE32"/>
    <mergeCell ref="AC33:AC34"/>
    <mergeCell ref="AD33:AD34"/>
    <mergeCell ref="AE33:AE34"/>
    <mergeCell ref="AB33:AB34"/>
    <mergeCell ref="AB35:AB36"/>
    <mergeCell ref="AC35:AC36"/>
    <mergeCell ref="AD35:AD36"/>
    <mergeCell ref="AE35:AE36"/>
    <mergeCell ref="AB38:AB39"/>
    <mergeCell ref="AC38:AC39"/>
    <mergeCell ref="AB56:AB57"/>
    <mergeCell ref="AC56:AC57"/>
    <mergeCell ref="AD56:AD57"/>
    <mergeCell ref="AE56:AE57"/>
    <mergeCell ref="AC58:AC59"/>
    <mergeCell ref="AD58:AD59"/>
    <mergeCell ref="AE58:AE59"/>
    <mergeCell ref="AB58:AB59"/>
    <mergeCell ref="AB60:AB61"/>
    <mergeCell ref="AC60:AC61"/>
    <mergeCell ref="AD60:AD61"/>
    <mergeCell ref="AE60:AE61"/>
    <mergeCell ref="AB62:AB63"/>
    <mergeCell ref="AC62:AC63"/>
    <mergeCell ref="AC66:AC67"/>
    <mergeCell ref="AD66:AD67"/>
    <mergeCell ref="AD62:AD63"/>
    <mergeCell ref="AE62:AE63"/>
    <mergeCell ref="AB64:AB65"/>
    <mergeCell ref="AC64:AC65"/>
    <mergeCell ref="AD64:AD65"/>
    <mergeCell ref="AE64:AE65"/>
    <mergeCell ref="AE66:AE67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D29:AD30"/>
    <mergeCell ref="AE29:AE30"/>
    <mergeCell ref="AB23:AB24"/>
    <mergeCell ref="AB25:AB26"/>
    <mergeCell ref="AC25:AC26"/>
    <mergeCell ref="AD25:AD26"/>
    <mergeCell ref="AE25:AE26"/>
    <mergeCell ref="AB29:AB30"/>
    <mergeCell ref="AC29:AC30"/>
    <mergeCell ref="AD38:AD39"/>
    <mergeCell ref="AE38:AE39"/>
    <mergeCell ref="AB66:AB67"/>
    <mergeCell ref="AB68:AB69"/>
    <mergeCell ref="AC68:AC69"/>
    <mergeCell ref="AD68:AD69"/>
    <mergeCell ref="AE68:AE69"/>
    <mergeCell ref="F1:Z1"/>
    <mergeCell ref="AD1:AE2"/>
    <mergeCell ref="F2:Z2"/>
    <mergeCell ref="C3:AB3"/>
    <mergeCell ref="AD3:AE3"/>
    <mergeCell ref="H4:V4"/>
    <mergeCell ref="AB4:AE4"/>
    <mergeCell ref="B5:B6"/>
    <mergeCell ref="C5:C6"/>
    <mergeCell ref="D5:D6"/>
    <mergeCell ref="AB5:AB6"/>
    <mergeCell ref="AC5:AC6"/>
    <mergeCell ref="AD5:AD6"/>
    <mergeCell ref="AE5:AE6"/>
    <mergeCell ref="C9:C10"/>
    <mergeCell ref="D9:D10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A13:A14"/>
    <mergeCell ref="A15:A16"/>
    <mergeCell ref="B15:B16"/>
    <mergeCell ref="C15:C16"/>
    <mergeCell ref="D15:D16"/>
    <mergeCell ref="AC27:AC28"/>
    <mergeCell ref="AD27:AD28"/>
    <mergeCell ref="AB17:AB18"/>
    <mergeCell ref="AB19:AB20"/>
    <mergeCell ref="AC19:AC20"/>
    <mergeCell ref="AD19:AD20"/>
    <mergeCell ref="AE19:AE20"/>
    <mergeCell ref="N27:R28"/>
    <mergeCell ref="AB27:AB28"/>
    <mergeCell ref="AE27:AE28"/>
    <mergeCell ref="A25:A26"/>
    <mergeCell ref="B25:B26"/>
    <mergeCell ref="C25:C26"/>
    <mergeCell ref="D25:D26"/>
    <mergeCell ref="B27:B28"/>
    <mergeCell ref="C27:C28"/>
    <mergeCell ref="D27:D28"/>
    <mergeCell ref="A27:A28"/>
    <mergeCell ref="A29:A30"/>
    <mergeCell ref="B29:B30"/>
    <mergeCell ref="C29:C30"/>
    <mergeCell ref="D29:D30"/>
    <mergeCell ref="A31:A32"/>
    <mergeCell ref="B31:B32"/>
    <mergeCell ref="N33:R34"/>
    <mergeCell ref="A33:A34"/>
    <mergeCell ref="B33:B34"/>
    <mergeCell ref="C33:C34"/>
    <mergeCell ref="D33:D34"/>
    <mergeCell ref="B35:B36"/>
    <mergeCell ref="C35:C36"/>
    <mergeCell ref="D35:D36"/>
    <mergeCell ref="N41:R42"/>
    <mergeCell ref="I45:I46"/>
    <mergeCell ref="N48:R49"/>
    <mergeCell ref="A35:A36"/>
    <mergeCell ref="A38:A39"/>
    <mergeCell ref="B38:B39"/>
    <mergeCell ref="C38:C39"/>
    <mergeCell ref="D38:D39"/>
    <mergeCell ref="A40:A41"/>
    <mergeCell ref="B40:B41"/>
    <mergeCell ref="B44:B45"/>
    <mergeCell ref="C44:C45"/>
    <mergeCell ref="C40:C41"/>
    <mergeCell ref="D40:D41"/>
    <mergeCell ref="A42:A43"/>
    <mergeCell ref="B42:B43"/>
    <mergeCell ref="C42:C43"/>
    <mergeCell ref="D42:D43"/>
    <mergeCell ref="D44:D45"/>
    <mergeCell ref="AB40:AB41"/>
    <mergeCell ref="AC40:AC41"/>
    <mergeCell ref="AD40:AD41"/>
    <mergeCell ref="AE40:AE41"/>
    <mergeCell ref="AC42:AC43"/>
    <mergeCell ref="AD42:AD43"/>
    <mergeCell ref="AE42:AE43"/>
    <mergeCell ref="AB42:AB43"/>
    <mergeCell ref="AB44:AB45"/>
    <mergeCell ref="AC44:AC45"/>
    <mergeCell ref="AD44:AD45"/>
    <mergeCell ref="AE44:AE45"/>
    <mergeCell ref="AB46:AB47"/>
    <mergeCell ref="AC46:AC47"/>
    <mergeCell ref="AC50:AC51"/>
    <mergeCell ref="AD50:AD51"/>
    <mergeCell ref="AD46:AD47"/>
    <mergeCell ref="AE46:AE47"/>
    <mergeCell ref="AB48:AB49"/>
    <mergeCell ref="AC48:AC49"/>
    <mergeCell ref="AD48:AD49"/>
    <mergeCell ref="AE48:AE49"/>
    <mergeCell ref="AE50:AE51"/>
    <mergeCell ref="AD54:AD55"/>
    <mergeCell ref="AE54:AE55"/>
    <mergeCell ref="AB50:AB51"/>
    <mergeCell ref="AB52:AB53"/>
    <mergeCell ref="AC52:AC53"/>
    <mergeCell ref="AD52:AD53"/>
    <mergeCell ref="AE52:AE53"/>
    <mergeCell ref="AB54:AB55"/>
    <mergeCell ref="AC54:AC55"/>
  </mergeCells>
  <printOptions horizontalCentered="1" verticalCentered="1"/>
  <pageMargins bottom="0.1707825713606637" footer="0.0" header="0.0" left="0.0" right="0.0" top="0.23909559990492918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min="4" max="4" width="8.71"/>
    <col customWidth="1" min="5" max="5" width="6.57"/>
    <col customWidth="1" min="6" max="6" width="14.0"/>
    <col customWidth="1" min="7" max="7" width="24.0"/>
    <col customWidth="1" min="8" max="8" width="4.86"/>
    <col customWidth="1" min="9" max="9" width="5.0"/>
    <col customWidth="1" min="10" max="10" width="6.0"/>
    <col customWidth="1" min="11" max="11" width="4.57"/>
    <col customWidth="1" min="12" max="12" width="5.0"/>
    <col customWidth="1" min="13" max="13" width="22.86"/>
    <col customWidth="1" min="14" max="14" width="8.71"/>
    <col customWidth="1" min="15" max="15" width="7.29"/>
    <col customWidth="1" min="16" max="16" width="13.43"/>
    <col customWidth="1" min="17" max="17" width="22.43"/>
    <col customWidth="1" min="18" max="18" width="4.71"/>
    <col customWidth="1" min="19" max="19" width="5.14"/>
    <col customWidth="1" min="20" max="20" width="6.57"/>
    <col customWidth="1" min="21" max="26" width="8.71"/>
  </cols>
  <sheetData>
    <row r="1" ht="12.0" customHeight="1">
      <c r="B1" s="114" t="s">
        <v>287</v>
      </c>
      <c r="L1" s="114" t="s">
        <v>287</v>
      </c>
    </row>
    <row r="2" ht="12.0" customHeight="1">
      <c r="B2" s="73" t="str">
        <f>'пр.взв'!$D$4</f>
        <v/>
      </c>
      <c r="L2" s="73" t="str">
        <f>'пр.взв'!$D$4</f>
        <v/>
      </c>
    </row>
    <row r="3" ht="12.0" customHeight="1">
      <c r="B3" s="171">
        <v>1.0</v>
      </c>
      <c r="C3" s="7" t="s">
        <v>288</v>
      </c>
      <c r="L3" s="172">
        <f>B3</f>
        <v>1</v>
      </c>
      <c r="M3" s="7" t="s">
        <v>288</v>
      </c>
    </row>
    <row r="4" ht="12.0" customHeight="1">
      <c r="B4" s="173" t="s">
        <v>289</v>
      </c>
      <c r="C4" s="174" t="s">
        <v>290</v>
      </c>
      <c r="D4" s="175"/>
      <c r="E4" s="175"/>
      <c r="F4" s="175" t="s">
        <v>291</v>
      </c>
      <c r="G4" s="173"/>
      <c r="H4" s="174"/>
      <c r="I4" s="174"/>
      <c r="J4" s="174"/>
      <c r="K4" s="174"/>
      <c r="L4" s="173" t="s">
        <v>292</v>
      </c>
      <c r="M4" s="174" t="s">
        <v>290</v>
      </c>
      <c r="N4" s="175"/>
      <c r="O4" s="175"/>
      <c r="P4" s="175" t="s">
        <v>291</v>
      </c>
      <c r="Q4" s="173"/>
      <c r="R4" s="174"/>
      <c r="S4" s="174"/>
      <c r="T4" s="174"/>
    </row>
    <row r="5" ht="12.75" customHeight="1">
      <c r="A5" s="176" t="s">
        <v>293</v>
      </c>
      <c r="B5" s="177" t="s">
        <v>9</v>
      </c>
      <c r="C5" s="178" t="s">
        <v>10</v>
      </c>
      <c r="D5" s="179" t="s">
        <v>294</v>
      </c>
      <c r="E5" s="180" t="s">
        <v>295</v>
      </c>
      <c r="F5" s="181"/>
      <c r="G5" s="178" t="s">
        <v>296</v>
      </c>
      <c r="H5" s="182" t="s">
        <v>297</v>
      </c>
      <c r="I5" s="179" t="s">
        <v>298</v>
      </c>
      <c r="J5" s="183" t="s">
        <v>299</v>
      </c>
      <c r="K5" s="176" t="s">
        <v>293</v>
      </c>
      <c r="L5" s="177" t="s">
        <v>9</v>
      </c>
      <c r="M5" s="178" t="s">
        <v>10</v>
      </c>
      <c r="N5" s="179" t="s">
        <v>294</v>
      </c>
      <c r="O5" s="180" t="s">
        <v>295</v>
      </c>
      <c r="P5" s="181"/>
      <c r="Q5" s="178" t="s">
        <v>296</v>
      </c>
      <c r="R5" s="182" t="s">
        <v>297</v>
      </c>
      <c r="S5" s="179" t="s">
        <v>298</v>
      </c>
      <c r="T5" s="183" t="s">
        <v>299</v>
      </c>
    </row>
    <row r="6" ht="13.5" customHeight="1">
      <c r="A6" s="184"/>
      <c r="B6" s="100"/>
      <c r="C6" s="185"/>
      <c r="D6" s="185"/>
      <c r="E6" s="112"/>
      <c r="F6" s="118"/>
      <c r="G6" s="185"/>
      <c r="H6" s="185"/>
      <c r="I6" s="185"/>
      <c r="J6" s="186"/>
      <c r="K6" s="184"/>
      <c r="L6" s="100"/>
      <c r="M6" s="185"/>
      <c r="N6" s="185"/>
      <c r="O6" s="112"/>
      <c r="P6" s="118"/>
      <c r="Q6" s="185"/>
      <c r="R6" s="185"/>
      <c r="S6" s="185"/>
      <c r="T6" s="186"/>
    </row>
    <row r="7" ht="18.75" customHeight="1">
      <c r="A7" s="187">
        <v>1.0</v>
      </c>
      <c r="B7" s="188">
        <v>1.0</v>
      </c>
      <c r="C7" s="189" t="str">
        <f>IFERROR(VLOOKUP(B7,'пр.взв'!$D$6:$Q$70,2,0),"")</f>
        <v>НИКУЛИН Анатолий</v>
      </c>
      <c r="D7" s="190" t="str">
        <f>IFERROR(VLOOKUP(B7,'пр.взв'!$D$6:$Q$70,5,0),"")</f>
        <v>МС</v>
      </c>
      <c r="E7" s="190" t="str">
        <f>IFERROR(VLOOKUP(B7,'пр.взв'!$D$6:$Q$70,6,0),"")</f>
        <v>ЦФО</v>
      </c>
      <c r="F7" s="190" t="str">
        <f>IFERROR(VLOOKUP(B7,'пр.взв'!$D$6:$Q$70,8,0),"")</f>
        <v>Московская</v>
      </c>
      <c r="G7" s="191"/>
      <c r="H7" s="192"/>
      <c r="I7" s="193"/>
      <c r="J7" s="194"/>
      <c r="K7" s="195">
        <v>17.0</v>
      </c>
      <c r="L7" s="188">
        <v>2.0</v>
      </c>
      <c r="M7" s="189" t="str">
        <f>IFERROR(VLOOKUP(L7,'пр.взв'!$D$6:$Q$70,2,0),"")</f>
        <v>АКОПЯН Грант</v>
      </c>
      <c r="N7" s="190" t="str">
        <f>IFERROR(VLOOKUP(L7,'пр.взв'!$D$6:$Q$70,5,0),"")</f>
        <v>КМС</v>
      </c>
      <c r="O7" s="190" t="str">
        <f>IFERROR(VLOOKUP(L7,'пр.взв'!$D$6:$Q$70,6,0),"")</f>
        <v>ЮФО</v>
      </c>
      <c r="P7" s="190" t="str">
        <f>IFERROR(VLOOKUP(L7,'пр.взв'!$D$6:$Q$70,8,0),"")</f>
        <v>Ростовская</v>
      </c>
      <c r="Q7" s="191"/>
      <c r="R7" s="192"/>
      <c r="S7" s="193"/>
      <c r="T7" s="194"/>
    </row>
    <row r="8" ht="26.25" customHeight="1">
      <c r="A8" s="112"/>
      <c r="B8" s="196">
        <v>33.0</v>
      </c>
      <c r="C8" s="197" t="str">
        <f>IFERROR(VLOOKUP(B8,'пр.взв'!$D$6:$Q$70,2,0),"")</f>
        <v>ХАБИБУЛАЕВ Шейх-Мансур</v>
      </c>
      <c r="D8" s="198" t="str">
        <f>IFERROR(VLOOKUP(B8,'пр.взв'!$D$6:$Q$70,5,0),"")</f>
        <v>ЗМС</v>
      </c>
      <c r="E8" s="198" t="str">
        <f>IFERROR(VLOOKUP(B8,'пр.взв'!$D$6:$Q$70,6,0),"")</f>
        <v>ДВФО</v>
      </c>
      <c r="F8" s="198" t="str">
        <f>IFERROR(VLOOKUP(B8,'пр.взв'!$D$6:$Q$70,8,0),"")</f>
        <v>Камчатский</v>
      </c>
      <c r="G8" s="199"/>
      <c r="H8" s="199"/>
      <c r="I8" s="200"/>
      <c r="J8" s="200"/>
      <c r="K8" s="185"/>
      <c r="L8" s="196">
        <v>34.0</v>
      </c>
      <c r="M8" s="197" t="str">
        <f>IFERROR(VLOOKUP(L8,'пр.взв'!$D$6:$Q$70,2,0),"")</f>
        <v>ХЕРЛИИ Маадыр</v>
      </c>
      <c r="N8" s="198" t="str">
        <f>IFERROR(VLOOKUP(L8,'пр.взв'!$D$6:$Q$70,5,0),"")</f>
        <v>КМС</v>
      </c>
      <c r="O8" s="198" t="str">
        <f>IFERROR(VLOOKUP(L8,'пр.взв'!$D$6:$Q$70,6,0),"")</f>
        <v>СФО</v>
      </c>
      <c r="P8" s="198" t="str">
        <f>IFERROR(VLOOKUP(L8,'пр.взв'!$D$6:$Q$70,8,0),"")</f>
        <v>Новосибирская</v>
      </c>
      <c r="Q8" s="199"/>
      <c r="R8" s="199"/>
      <c r="S8" s="200"/>
      <c r="T8" s="200"/>
    </row>
    <row r="9" ht="18.75" hidden="1" customHeight="1">
      <c r="A9" s="187">
        <v>2.0</v>
      </c>
      <c r="B9" s="188">
        <v>17.0</v>
      </c>
      <c r="C9" s="189" t="str">
        <f>IFERROR(VLOOKUP(B9,'пр.взв'!$D$6:$Q$70,2,0),"")</f>
        <v>МАЛЫГИН Александр</v>
      </c>
      <c r="D9" s="190" t="str">
        <f>IFERROR(VLOOKUP(B9,'пр.взв'!$D$6:$Q$70,5,0),"")</f>
        <v>МС</v>
      </c>
      <c r="E9" s="190" t="str">
        <f>IFERROR(VLOOKUP(B9,'пр.взв'!$D$6:$Q$70,6,0),"")</f>
        <v>СФО</v>
      </c>
      <c r="F9" s="190" t="str">
        <f>IFERROR(VLOOKUP(B9,'пр.взв'!$D$6:$Q$70,8,0),"")</f>
        <v>Новосибирская</v>
      </c>
      <c r="G9" s="201"/>
      <c r="H9" s="202"/>
      <c r="I9" s="203"/>
      <c r="J9" s="190"/>
      <c r="K9" s="195">
        <v>18.0</v>
      </c>
      <c r="L9" s="188">
        <v>18.0</v>
      </c>
      <c r="M9" s="189" t="str">
        <f>IFERROR(VLOOKUP(L9,'пр.взв'!$D$6:$Q$70,2,0),"")</f>
        <v>ЗАЛИМХАНОВ Залимхан</v>
      </c>
      <c r="N9" s="190" t="str">
        <f>IFERROR(VLOOKUP(L9,'пр.взв'!$D$6:$Q$70,5,0),"")</f>
        <v>КМС</v>
      </c>
      <c r="O9" s="190" t="str">
        <f>IFERROR(VLOOKUP(L9,'пр.взв'!$D$6:$Q$70,6,0),"")</f>
        <v>СКФО</v>
      </c>
      <c r="P9" s="190" t="str">
        <f>IFERROR(VLOOKUP(L9,'пр.взв'!$D$6:$Q$70,8,0),"")</f>
        <v>Р.Дагестан</v>
      </c>
      <c r="Q9" s="201"/>
      <c r="R9" s="202"/>
      <c r="S9" s="203"/>
      <c r="T9" s="190"/>
    </row>
    <row r="10" ht="18.75" hidden="1" customHeight="1">
      <c r="A10" s="112"/>
      <c r="B10" s="196">
        <v>49.0</v>
      </c>
      <c r="C10" s="197" t="str">
        <f>IFERROR(VLOOKUP(B10,'пр.взв'!$D$6:$Q$70,2,0),"")</f>
        <v/>
      </c>
      <c r="D10" s="198" t="str">
        <f>IFERROR(VLOOKUP(B10,'пр.взв'!$D$6:$Q$70,5,0),"")</f>
        <v/>
      </c>
      <c r="E10" s="198" t="str">
        <f>IFERROR(VLOOKUP(B10,'пр.взв'!$D$6:$Q$70,6,0),"")</f>
        <v/>
      </c>
      <c r="F10" s="198" t="str">
        <f>IFERROR(VLOOKUP(B10,'пр.взв'!$D$6:$Q$70,8,0),"")</f>
        <v/>
      </c>
      <c r="G10" s="199"/>
      <c r="H10" s="199"/>
      <c r="I10" s="200"/>
      <c r="J10" s="200"/>
      <c r="K10" s="185"/>
      <c r="L10" s="196">
        <v>50.0</v>
      </c>
      <c r="M10" s="197" t="str">
        <f>IFERROR(VLOOKUP(L10,'пр.взв'!$D$6:$Q$70,2,0),"")</f>
        <v/>
      </c>
      <c r="N10" s="198" t="str">
        <f>IFERROR(VLOOKUP(L10,'пр.взв'!$D$6:$Q$70,5,0),"")</f>
        <v/>
      </c>
      <c r="O10" s="198" t="str">
        <f>IFERROR(VLOOKUP(L10,'пр.взв'!$D$6:$Q$70,6,0),"")</f>
        <v/>
      </c>
      <c r="P10" s="198" t="str">
        <f>IFERROR(VLOOKUP(L10,'пр.взв'!$D$6:$Q$70,8,0),"")</f>
        <v/>
      </c>
      <c r="Q10" s="199"/>
      <c r="R10" s="199"/>
      <c r="S10" s="200"/>
      <c r="T10" s="200"/>
    </row>
    <row r="11" ht="18.75" hidden="1" customHeight="1">
      <c r="A11" s="187">
        <v>3.0</v>
      </c>
      <c r="B11" s="188">
        <v>9.0</v>
      </c>
      <c r="C11" s="189" t="str">
        <f>IFERROR(VLOOKUP(B11,'пр.взв'!$D$6:$Q$70,2,0),"")</f>
        <v>САМЕДОВ Марат</v>
      </c>
      <c r="D11" s="190" t="str">
        <f>IFERROR(VLOOKUP(B11,'пр.взв'!$D$6:$Q$70,5,0),"")</f>
        <v>КМС</v>
      </c>
      <c r="E11" s="190" t="str">
        <f>IFERROR(VLOOKUP(B11,'пр.взв'!$D$6:$Q$70,6,0),"")</f>
        <v>СПБ</v>
      </c>
      <c r="F11" s="190" t="str">
        <f>IFERROR(VLOOKUP(B11,'пр.взв'!$D$6:$Q$70,8,0),"")</f>
        <v>Санкт-Петербург</v>
      </c>
      <c r="G11" s="191"/>
      <c r="H11" s="192"/>
      <c r="I11" s="193"/>
      <c r="J11" s="194"/>
      <c r="K11" s="195">
        <v>19.0</v>
      </c>
      <c r="L11" s="188">
        <v>10.0</v>
      </c>
      <c r="M11" s="189" t="str">
        <f>IFERROR(VLOOKUP(L11,'пр.взв'!$D$6:$Q$70,2,0),"")</f>
        <v>ДУРЫМАНОВ Фёдор</v>
      </c>
      <c r="N11" s="190" t="str">
        <f>IFERROR(VLOOKUP(L11,'пр.взв'!$D$6:$Q$70,5,0),"")</f>
        <v>3p</v>
      </c>
      <c r="O11" s="190" t="str">
        <f>IFERROR(VLOOKUP(L11,'пр.взв'!$D$6:$Q$70,6,0),"")</f>
        <v>ЮФО</v>
      </c>
      <c r="P11" s="190" t="str">
        <f>IFERROR(VLOOKUP(L11,'пр.взв'!$D$6:$Q$70,8,0),"")</f>
        <v>Краснодарский</v>
      </c>
      <c r="Q11" s="191"/>
      <c r="R11" s="192"/>
      <c r="S11" s="193"/>
      <c r="T11" s="194"/>
    </row>
    <row r="12" ht="18.75" hidden="1" customHeight="1">
      <c r="A12" s="112"/>
      <c r="B12" s="196">
        <v>41.0</v>
      </c>
      <c r="C12" s="197" t="str">
        <f>IFERROR(VLOOKUP(B12,'пр.взв'!$D$6:$Q$70,2,0),"")</f>
        <v/>
      </c>
      <c r="D12" s="198" t="str">
        <f>IFERROR(VLOOKUP(B12,'пр.взв'!$D$6:$Q$70,5,0),"")</f>
        <v/>
      </c>
      <c r="E12" s="198" t="str">
        <f>IFERROR(VLOOKUP(B12,'пр.взв'!$D$6:$Q$70,6,0),"")</f>
        <v/>
      </c>
      <c r="F12" s="198" t="str">
        <f>IFERROR(VLOOKUP(B12,'пр.взв'!$D$6:$Q$70,8,0),"")</f>
        <v/>
      </c>
      <c r="G12" s="199"/>
      <c r="H12" s="199"/>
      <c r="I12" s="200"/>
      <c r="J12" s="200"/>
      <c r="K12" s="185"/>
      <c r="L12" s="196">
        <v>42.0</v>
      </c>
      <c r="M12" s="197" t="str">
        <f>IFERROR(VLOOKUP(L12,'пр.взв'!$D$6:$Q$70,2,0),"")</f>
        <v/>
      </c>
      <c r="N12" s="198" t="str">
        <f>IFERROR(VLOOKUP(L12,'пр.взв'!$D$6:$Q$70,5,0),"")</f>
        <v/>
      </c>
      <c r="O12" s="198" t="str">
        <f>IFERROR(VLOOKUP(L12,'пр.взв'!$D$6:$Q$70,6,0),"")</f>
        <v/>
      </c>
      <c r="P12" s="198" t="str">
        <f>IFERROR(VLOOKUP(L12,'пр.взв'!$D$6:$Q$70,8,0),"")</f>
        <v/>
      </c>
      <c r="Q12" s="199"/>
      <c r="R12" s="199"/>
      <c r="S12" s="200"/>
      <c r="T12" s="200"/>
    </row>
    <row r="13" ht="18.75" hidden="1" customHeight="1">
      <c r="A13" s="187">
        <v>4.0</v>
      </c>
      <c r="B13" s="188">
        <v>25.0</v>
      </c>
      <c r="C13" s="189" t="str">
        <f>IFERROR(VLOOKUP(B13,'пр.взв'!$D$6:$Q$70,2,0),"")</f>
        <v>РАДЖАБОВ Рамазан</v>
      </c>
      <c r="D13" s="190" t="str">
        <f>IFERROR(VLOOKUP(B13,'пр.взв'!$D$6:$Q$70,5,0),"")</f>
        <v>КМС</v>
      </c>
      <c r="E13" s="190" t="str">
        <f>IFERROR(VLOOKUP(B13,'пр.взв'!$D$6:$Q$70,6,0),"")</f>
        <v>СКФО</v>
      </c>
      <c r="F13" s="190" t="str">
        <f>IFERROR(VLOOKUP(B13,'пр.взв'!$D$6:$Q$70,8,0),"")</f>
        <v>Р.Дагестан</v>
      </c>
      <c r="G13" s="201"/>
      <c r="H13" s="202"/>
      <c r="I13" s="203"/>
      <c r="J13" s="190"/>
      <c r="K13" s="195">
        <v>20.0</v>
      </c>
      <c r="L13" s="188">
        <v>26.0</v>
      </c>
      <c r="M13" s="189" t="str">
        <f>IFERROR(VLOOKUP(L13,'пр.взв'!$D$6:$Q$70,2,0),"")</f>
        <v>ТОЛСТУХИН Сергей</v>
      </c>
      <c r="N13" s="190" t="str">
        <f>IFERROR(VLOOKUP(L13,'пр.взв'!$D$6:$Q$70,5,0),"")</f>
        <v>МС</v>
      </c>
      <c r="O13" s="190" t="str">
        <f>IFERROR(VLOOKUP(L13,'пр.взв'!$D$6:$Q$70,6,0),"")</f>
        <v>ЦФО</v>
      </c>
      <c r="P13" s="190" t="str">
        <f>IFERROR(VLOOKUP(L13,'пр.взв'!$D$6:$Q$70,8,0),"")</f>
        <v>Московская</v>
      </c>
      <c r="Q13" s="204"/>
      <c r="R13" s="205"/>
      <c r="S13" s="206"/>
      <c r="T13" s="207"/>
    </row>
    <row r="14" ht="18.75" hidden="1" customHeight="1">
      <c r="A14" s="112"/>
      <c r="B14" s="196">
        <v>57.0</v>
      </c>
      <c r="C14" s="197" t="str">
        <f>IFERROR(VLOOKUP(B14,'пр.взв'!$D$6:$Q$70,2,0),"")</f>
        <v/>
      </c>
      <c r="D14" s="198" t="str">
        <f>IFERROR(VLOOKUP(B14,'пр.взв'!$D$6:$Q$70,5,0),"")</f>
        <v/>
      </c>
      <c r="E14" s="198" t="str">
        <f>IFERROR(VLOOKUP(B14,'пр.взв'!$D$6:$Q$70,6,0),"")</f>
        <v/>
      </c>
      <c r="F14" s="198" t="str">
        <f>IFERROR(VLOOKUP(B14,'пр.взв'!$D$6:$Q$70,8,0),"")</f>
        <v/>
      </c>
      <c r="G14" s="199"/>
      <c r="H14" s="199"/>
      <c r="I14" s="200"/>
      <c r="J14" s="200"/>
      <c r="K14" s="185"/>
      <c r="L14" s="196">
        <v>58.0</v>
      </c>
      <c r="M14" s="197" t="str">
        <f>IFERROR(VLOOKUP(L14,'пр.взв'!$D$6:$Q$70,2,0),"")</f>
        <v/>
      </c>
      <c r="N14" s="198" t="str">
        <f>IFERROR(VLOOKUP(L14,'пр.взв'!$D$6:$Q$70,5,0),"")</f>
        <v/>
      </c>
      <c r="O14" s="198" t="str">
        <f>IFERROR(VLOOKUP(L14,'пр.взв'!$D$6:$Q$70,6,0),"")</f>
        <v/>
      </c>
      <c r="P14" s="198" t="str">
        <f>IFERROR(VLOOKUP(L14,'пр.взв'!$D$6:$Q$70,8,0),"")</f>
        <v/>
      </c>
      <c r="Q14" s="199"/>
      <c r="R14" s="199"/>
      <c r="S14" s="200"/>
      <c r="T14" s="200"/>
    </row>
    <row r="15" ht="25.5" customHeight="1">
      <c r="A15" s="208">
        <v>5.0</v>
      </c>
      <c r="B15" s="188">
        <v>5.0</v>
      </c>
      <c r="C15" s="189" t="str">
        <f>IFERROR(VLOOKUP(B15,'пр.взв'!$D$6:$Q$70,2,0),"")</f>
        <v>БОЛОТОВ Артём</v>
      </c>
      <c r="D15" s="190" t="str">
        <f>IFERROR(VLOOKUP(B15,'пр.взв'!$D$6:$Q$70,5,0),"")</f>
        <v>КМС</v>
      </c>
      <c r="E15" s="190" t="str">
        <f>IFERROR(VLOOKUP(B15,'пр.взв'!$D$6:$Q$70,6,0),"")</f>
        <v>ПФО</v>
      </c>
      <c r="F15" s="190" t="str">
        <f>IFERROR(VLOOKUP(B15,'пр.взв'!$D$6:$Q$70,8,0),"")</f>
        <v>Пермский</v>
      </c>
      <c r="G15" s="191"/>
      <c r="H15" s="192"/>
      <c r="I15" s="193"/>
      <c r="J15" s="194"/>
      <c r="K15" s="195">
        <v>21.0</v>
      </c>
      <c r="L15" s="188">
        <v>6.0</v>
      </c>
      <c r="M15" s="189" t="str">
        <f>IFERROR(VLOOKUP(L15,'пр.взв'!$D$6:$Q$70,2,0),"")</f>
        <v>ДЕЙНЕКО Евгений</v>
      </c>
      <c r="N15" s="190" t="str">
        <f>IFERROR(VLOOKUP(L15,'пр.взв'!$D$6:$Q$70,5,0),"")</f>
        <v>КМС</v>
      </c>
      <c r="O15" s="190" t="str">
        <f>IFERROR(VLOOKUP(L15,'пр.взв'!$D$6:$Q$70,6,0),"")</f>
        <v>СПБ</v>
      </c>
      <c r="P15" s="190" t="str">
        <f>IFERROR(VLOOKUP(L15,'пр.взв'!$D$6:$Q$70,8,0),"")</f>
        <v>Санкт-Петербург</v>
      </c>
      <c r="Q15" s="191"/>
      <c r="R15" s="192"/>
      <c r="S15" s="193"/>
      <c r="T15" s="194"/>
    </row>
    <row r="16" ht="18.75" customHeight="1">
      <c r="A16" s="112"/>
      <c r="B16" s="196">
        <v>37.0</v>
      </c>
      <c r="C16" s="197" t="str">
        <f>IFERROR(VLOOKUP(B16,'пр.взв'!$D$6:$Q$70,2,0),"")</f>
        <v>ЗАЙЦЕВ Евгений</v>
      </c>
      <c r="D16" s="198" t="str">
        <f>IFERROR(VLOOKUP(B16,'пр.взв'!$D$6:$Q$70,5,0),"")</f>
        <v>1989г., КМС</v>
      </c>
      <c r="E16" s="198" t="str">
        <f>IFERROR(VLOOKUP(B16,'пр.взв'!$D$6:$Q$70,6,0),"")</f>
        <v>ДВФО</v>
      </c>
      <c r="F16" s="198" t="str">
        <f>IFERROR(VLOOKUP(B16,'пр.взв'!$D$6:$Q$70,8,0),"")</f>
        <v>Забайкальский</v>
      </c>
      <c r="G16" s="199"/>
      <c r="H16" s="199"/>
      <c r="I16" s="200"/>
      <c r="J16" s="200"/>
      <c r="K16" s="185"/>
      <c r="L16" s="196">
        <v>38.0</v>
      </c>
      <c r="M16" s="197" t="str">
        <f>IFERROR(VLOOKUP(L16,'пр.взв'!$D$6:$Q$70,2,0),"")</f>
        <v/>
      </c>
      <c r="N16" s="198" t="str">
        <f>IFERROR(VLOOKUP(L16,'пр.взв'!$D$6:$Q$70,5,0),"")</f>
        <v/>
      </c>
      <c r="O16" s="198" t="str">
        <f>IFERROR(VLOOKUP(L16,'пр.взв'!$D$6:$Q$70,6,0),"")</f>
        <v/>
      </c>
      <c r="P16" s="198" t="str">
        <f>IFERROR(VLOOKUP(L16,'пр.взв'!$D$6:$Q$70,8,0),"")</f>
        <v/>
      </c>
      <c r="Q16" s="199"/>
      <c r="R16" s="199"/>
      <c r="S16" s="200"/>
      <c r="T16" s="200"/>
    </row>
    <row r="17" ht="18.75" hidden="1" customHeight="1">
      <c r="A17" s="187">
        <v>6.0</v>
      </c>
      <c r="B17" s="188">
        <v>21.0</v>
      </c>
      <c r="C17" s="189" t="str">
        <f>IFERROR(VLOOKUP(B17,'пр.взв'!$D$6:$Q$70,2,0),"")</f>
        <v>МАМЕДОВ Яшар</v>
      </c>
      <c r="D17" s="190" t="str">
        <f>IFERROR(VLOOKUP(B17,'пр.взв'!$D$6:$Q$70,5,0),"")</f>
        <v>КМС</v>
      </c>
      <c r="E17" s="190" t="str">
        <f>IFERROR(VLOOKUP(B17,'пр.взв'!$D$6:$Q$70,6,0),"")</f>
        <v>ДВФО</v>
      </c>
      <c r="F17" s="190" t="str">
        <f>IFERROR(VLOOKUP(B17,'пр.взв'!$D$6:$Q$70,8,0),"")</f>
        <v>Р.Бурятия</v>
      </c>
      <c r="G17" s="201"/>
      <c r="H17" s="202"/>
      <c r="I17" s="203"/>
      <c r="J17" s="190"/>
      <c r="K17" s="195">
        <v>22.0</v>
      </c>
      <c r="L17" s="188">
        <v>22.0</v>
      </c>
      <c r="M17" s="189" t="str">
        <f>IFERROR(VLOOKUP(L17,'пр.взв'!$D$6:$Q$70,2,0),"")</f>
        <v>ФОМИН Артем</v>
      </c>
      <c r="N17" s="190" t="str">
        <f>IFERROR(VLOOKUP(L17,'пр.взв'!$D$6:$Q$70,5,0),"")</f>
        <v>КМС</v>
      </c>
      <c r="O17" s="190" t="str">
        <f>IFERROR(VLOOKUP(L17,'пр.взв'!$D$6:$Q$70,6,0),"")</f>
        <v>УФО</v>
      </c>
      <c r="P17" s="190" t="str">
        <f>IFERROR(VLOOKUP(L17,'пр.взв'!$D$6:$Q$70,8,0),"")</f>
        <v>Свердловская</v>
      </c>
      <c r="Q17" s="201"/>
      <c r="R17" s="202"/>
      <c r="S17" s="203"/>
      <c r="T17" s="190"/>
    </row>
    <row r="18" ht="18.75" hidden="1" customHeight="1">
      <c r="A18" s="94"/>
      <c r="B18" s="196">
        <v>53.0</v>
      </c>
      <c r="C18" s="197" t="str">
        <f>IFERROR(VLOOKUP(B18,'пр.взв'!$D$6:$Q$70,2,0),"")</f>
        <v/>
      </c>
      <c r="D18" s="198" t="str">
        <f>IFERROR(VLOOKUP(B18,'пр.взв'!$D$6:$Q$70,5,0),"")</f>
        <v/>
      </c>
      <c r="E18" s="198" t="str">
        <f>IFERROR(VLOOKUP(B18,'пр.взв'!$D$6:$Q$70,6,0),"")</f>
        <v/>
      </c>
      <c r="F18" s="198" t="str">
        <f>IFERROR(VLOOKUP(B18,'пр.взв'!$D$6:$Q$70,8,0),"")</f>
        <v/>
      </c>
      <c r="G18" s="199"/>
      <c r="H18" s="199"/>
      <c r="I18" s="200"/>
      <c r="J18" s="200"/>
      <c r="K18" s="185"/>
      <c r="L18" s="196">
        <v>54.0</v>
      </c>
      <c r="M18" s="197" t="str">
        <f>IFERROR(VLOOKUP(L18,'пр.взв'!$D$6:$Q$70,2,0),"")</f>
        <v/>
      </c>
      <c r="N18" s="198" t="str">
        <f>IFERROR(VLOOKUP(L18,'пр.взв'!$D$6:$Q$70,5,0),"")</f>
        <v/>
      </c>
      <c r="O18" s="198" t="str">
        <f>IFERROR(VLOOKUP(L18,'пр.взв'!$D$6:$Q$70,6,0),"")</f>
        <v/>
      </c>
      <c r="P18" s="198" t="str">
        <f>IFERROR(VLOOKUP(L18,'пр.взв'!$D$6:$Q$70,8,0),"")</f>
        <v/>
      </c>
      <c r="Q18" s="199"/>
      <c r="R18" s="199"/>
      <c r="S18" s="200"/>
      <c r="T18" s="200"/>
    </row>
    <row r="19" ht="18.75" hidden="1" customHeight="1">
      <c r="A19" s="187">
        <v>7.0</v>
      </c>
      <c r="B19" s="188">
        <v>13.0</v>
      </c>
      <c r="C19" s="189" t="str">
        <f>IFERROR(VLOOKUP(B19,'пр.взв'!$D$6:$Q$70,2,0),"")</f>
        <v>МОЛДОГОЛИЕВ Реваль</v>
      </c>
      <c r="D19" s="190" t="str">
        <f>IFERROR(VLOOKUP(B19,'пр.взв'!$D$6:$Q$70,5,0),"")</f>
        <v>КМС</v>
      </c>
      <c r="E19" s="190" t="str">
        <f>IFERROR(VLOOKUP(B19,'пр.взв'!$D$6:$Q$70,6,0),"")</f>
        <v>УФО</v>
      </c>
      <c r="F19" s="190" t="str">
        <f>IFERROR(VLOOKUP(B19,'пр.взв'!$D$6:$Q$70,8,0),"")</f>
        <v>Свердловская</v>
      </c>
      <c r="G19" s="191"/>
      <c r="H19" s="192"/>
      <c r="I19" s="193"/>
      <c r="J19" s="194"/>
      <c r="K19" s="195">
        <v>23.0</v>
      </c>
      <c r="L19" s="188">
        <v>14.0</v>
      </c>
      <c r="M19" s="189" t="str">
        <f>IFERROR(VLOOKUP(L19,'пр.взв'!$D$6:$Q$70,2,0),"")</f>
        <v>ЛИЗНЕВ Анатолий</v>
      </c>
      <c r="N19" s="190" t="str">
        <f>IFERROR(VLOOKUP(L19,'пр.взв'!$D$6:$Q$70,5,0),"")</f>
        <v>МС</v>
      </c>
      <c r="O19" s="190" t="str">
        <f>IFERROR(VLOOKUP(L19,'пр.взв'!$D$6:$Q$70,6,0),"")</f>
        <v>СФО</v>
      </c>
      <c r="P19" s="190" t="str">
        <f>IFERROR(VLOOKUP(L19,'пр.взв'!$D$6:$Q$70,8,0),"")</f>
        <v>Новосибирская</v>
      </c>
      <c r="Q19" s="191"/>
      <c r="R19" s="192"/>
      <c r="S19" s="193"/>
      <c r="T19" s="194"/>
    </row>
    <row r="20" ht="18.75" hidden="1" customHeight="1">
      <c r="A20" s="112"/>
      <c r="B20" s="196">
        <v>45.0</v>
      </c>
      <c r="C20" s="197" t="str">
        <f>IFERROR(VLOOKUP(B20,'пр.взв'!$D$6:$Q$70,2,0),"")</f>
        <v/>
      </c>
      <c r="D20" s="198" t="str">
        <f>IFERROR(VLOOKUP(B20,'пр.взв'!$D$6:$Q$70,5,0),"")</f>
        <v/>
      </c>
      <c r="E20" s="198" t="str">
        <f>IFERROR(VLOOKUP(B20,'пр.взв'!$D$6:$Q$70,6,0),"")</f>
        <v/>
      </c>
      <c r="F20" s="198" t="str">
        <f>IFERROR(VLOOKUP(B20,'пр.взв'!$D$6:$Q$70,8,0),"")</f>
        <v/>
      </c>
      <c r="G20" s="199"/>
      <c r="H20" s="199"/>
      <c r="I20" s="200"/>
      <c r="J20" s="200"/>
      <c r="K20" s="185"/>
      <c r="L20" s="196">
        <v>46.0</v>
      </c>
      <c r="M20" s="197" t="str">
        <f>IFERROR(VLOOKUP(L20,'пр.взв'!$D$6:$Q$70,2,0),"")</f>
        <v/>
      </c>
      <c r="N20" s="198" t="str">
        <f>IFERROR(VLOOKUP(L20,'пр.взв'!$D$6:$Q$70,5,0),"")</f>
        <v/>
      </c>
      <c r="O20" s="198" t="str">
        <f>IFERROR(VLOOKUP(L20,'пр.взв'!$D$6:$Q$70,6,0),"")</f>
        <v/>
      </c>
      <c r="P20" s="198" t="str">
        <f>IFERROR(VLOOKUP(L20,'пр.взв'!$D$6:$Q$70,8,0),"")</f>
        <v/>
      </c>
      <c r="Q20" s="199"/>
      <c r="R20" s="199"/>
      <c r="S20" s="200"/>
      <c r="T20" s="200"/>
    </row>
    <row r="21" ht="18.75" hidden="1" customHeight="1">
      <c r="A21" s="187">
        <v>8.0</v>
      </c>
      <c r="B21" s="188">
        <v>29.0</v>
      </c>
      <c r="C21" s="189" t="str">
        <f>IFERROR(VLOOKUP(B21,'пр.взв'!$D$6:$Q$70,2,0),"")</f>
        <v>КУУЛАР Найдан</v>
      </c>
      <c r="D21" s="190" t="str">
        <f>IFERROR(VLOOKUP(B21,'пр.взв'!$D$6:$Q$70,5,0),"")</f>
        <v>МС</v>
      </c>
      <c r="E21" s="190" t="str">
        <f>IFERROR(VLOOKUP(B21,'пр.взв'!$D$6:$Q$70,6,0),"")</f>
        <v>СФО</v>
      </c>
      <c r="F21" s="190" t="str">
        <f>IFERROR(VLOOKUP(B21,'пр.взв'!$D$6:$Q$70,8,0),"")</f>
        <v>Новосибирская</v>
      </c>
      <c r="G21" s="201"/>
      <c r="H21" s="202"/>
      <c r="I21" s="203"/>
      <c r="J21" s="190"/>
      <c r="K21" s="209">
        <v>24.0</v>
      </c>
      <c r="L21" s="188">
        <v>30.0</v>
      </c>
      <c r="M21" s="189" t="str">
        <f>IFERROR(VLOOKUP(L21,'пр.взв'!$D$6:$Q$70,2,0),"")</f>
        <v>ИСЛАМОВ Шамиль</v>
      </c>
      <c r="N21" s="190" t="str">
        <f>IFERROR(VLOOKUP(L21,'пр.взв'!$D$6:$Q$70,5,0),"")</f>
        <v>КМС</v>
      </c>
      <c r="O21" s="190" t="str">
        <f>IFERROR(VLOOKUP(L21,'пр.взв'!$D$6:$Q$70,6,0),"")</f>
        <v>СЗФО</v>
      </c>
      <c r="P21" s="190" t="str">
        <f>IFERROR(VLOOKUP(L21,'пр.взв'!$D$6:$Q$70,8,0),"")</f>
        <v>Вологодская</v>
      </c>
      <c r="Q21" s="204"/>
      <c r="R21" s="205"/>
      <c r="S21" s="206"/>
      <c r="T21" s="207"/>
    </row>
    <row r="22" ht="18.75" hidden="1" customHeight="1">
      <c r="A22" s="94"/>
      <c r="B22" s="196">
        <v>61.0</v>
      </c>
      <c r="C22" s="197" t="str">
        <f>IFERROR(VLOOKUP(B22,'пр.взв'!$D$6:$Q$70,2,0),"")</f>
        <v/>
      </c>
      <c r="D22" s="198" t="str">
        <f>IFERROR(VLOOKUP(B22,'пр.взв'!$D$6:$Q$70,5,0),"")</f>
        <v/>
      </c>
      <c r="E22" s="198" t="str">
        <f>IFERROR(VLOOKUP(B22,'пр.взв'!$D$6:$Q$70,6,0),"")</f>
        <v/>
      </c>
      <c r="F22" s="198" t="str">
        <f>IFERROR(VLOOKUP(B22,'пр.взв'!$D$6:$Q$70,8,0),"")</f>
        <v/>
      </c>
      <c r="G22" s="199"/>
      <c r="H22" s="199"/>
      <c r="I22" s="200"/>
      <c r="J22" s="200"/>
      <c r="K22" s="186"/>
      <c r="L22" s="196">
        <v>62.0</v>
      </c>
      <c r="M22" s="197" t="str">
        <f>IFERROR(VLOOKUP(L22,'пр.взв'!$D$6:$Q$70,2,0),"")</f>
        <v/>
      </c>
      <c r="N22" s="198" t="str">
        <f>IFERROR(VLOOKUP(L22,'пр.взв'!$D$6:$Q$70,5,0),"")</f>
        <v/>
      </c>
      <c r="O22" s="198" t="str">
        <f>IFERROR(VLOOKUP(L22,'пр.взв'!$D$6:$Q$70,6,0),"")</f>
        <v/>
      </c>
      <c r="P22" s="198" t="str">
        <f>IFERROR(VLOOKUP(L22,'пр.взв'!$D$6:$Q$70,8,0),"")</f>
        <v/>
      </c>
      <c r="Q22" s="199"/>
      <c r="R22" s="199"/>
      <c r="S22" s="200"/>
      <c r="T22" s="200"/>
    </row>
    <row r="23" ht="24.75" customHeight="1">
      <c r="A23" s="187">
        <v>9.0</v>
      </c>
      <c r="B23" s="210">
        <v>3.0</v>
      </c>
      <c r="C23" s="189" t="str">
        <f>IFERROR(VLOOKUP(B23,'пр.взв'!$D$6:$Q$70,2,0),"")</f>
        <v>ДОНЦОВ Александр</v>
      </c>
      <c r="D23" s="190" t="str">
        <f>IFERROR(VLOOKUP(B23,'пр.взв'!$D$6:$Q$70,5,0),"")</f>
        <v>МС</v>
      </c>
      <c r="E23" s="190" t="str">
        <f>IFERROR(VLOOKUP(B23,'пр.взв'!$D$6:$Q$70,6,0),"")</f>
        <v>СПБ</v>
      </c>
      <c r="F23" s="190" t="str">
        <f>IFERROR(VLOOKUP(B23,'пр.взв'!$D$6:$Q$70,8,0),"")</f>
        <v>Санкт-Петербург</v>
      </c>
      <c r="G23" s="191"/>
      <c r="H23" s="192"/>
      <c r="I23" s="193"/>
      <c r="J23" s="194"/>
      <c r="K23" s="211">
        <v>25.0</v>
      </c>
      <c r="L23" s="210">
        <v>4.0</v>
      </c>
      <c r="M23" s="189" t="str">
        <f>IFERROR(VLOOKUP(L23,'пр.взв'!$D$6:$Q$70,2,0),"")</f>
        <v>ПАНТЕЛЕЕВ Павел</v>
      </c>
      <c r="N23" s="190" t="str">
        <f>IFERROR(VLOOKUP(L23,'пр.взв'!$D$6:$Q$70,5,0),"")</f>
        <v>МСМК</v>
      </c>
      <c r="O23" s="190" t="str">
        <f>IFERROR(VLOOKUP(L23,'пр.взв'!$D$6:$Q$70,6,0),"")</f>
        <v>СФО</v>
      </c>
      <c r="P23" s="190" t="str">
        <f>IFERROR(VLOOKUP(L23,'пр.взв'!$D$6:$Q$70,8,0),"")</f>
        <v>Новосибирская</v>
      </c>
      <c r="Q23" s="191"/>
      <c r="R23" s="192"/>
      <c r="S23" s="193"/>
      <c r="T23" s="212"/>
      <c r="U23" s="7"/>
    </row>
    <row r="24" ht="18.75" customHeight="1">
      <c r="A24" s="112"/>
      <c r="B24" s="196">
        <v>35.0</v>
      </c>
      <c r="C24" s="197" t="str">
        <f>IFERROR(VLOOKUP(B24,'пр.взв'!$D$6:$Q$70,2,0),"")</f>
        <v>НОЗИМЗОДА Шахбози</v>
      </c>
      <c r="D24" s="198" t="str">
        <f>IFERROR(VLOOKUP(B24,'пр.взв'!$D$6:$Q$70,5,0),"")</f>
        <v>МС</v>
      </c>
      <c r="E24" s="198" t="str">
        <f>IFERROR(VLOOKUP(B24,'пр.взв'!$D$6:$Q$70,6,0),"")</f>
        <v>СФО</v>
      </c>
      <c r="F24" s="198" t="str">
        <f>IFERROR(VLOOKUP(B24,'пр.взв'!$D$6:$Q$70,8,0),"")</f>
        <v>Новосибирская</v>
      </c>
      <c r="G24" s="199"/>
      <c r="H24" s="199"/>
      <c r="I24" s="200"/>
      <c r="J24" s="200"/>
      <c r="K24" s="186"/>
      <c r="L24" s="196">
        <v>36.0</v>
      </c>
      <c r="M24" s="197" t="str">
        <f>IFERROR(VLOOKUP(L24,'пр.взв'!$D$6:$Q$70,2,0),"")</f>
        <v>САЛИКОВ Александр</v>
      </c>
      <c r="N24" s="198" t="str">
        <f>IFERROR(VLOOKUP(L24,'пр.взв'!$D$6:$Q$70,5,0),"")</f>
        <v>ЗМС</v>
      </c>
      <c r="O24" s="198" t="str">
        <f>IFERROR(VLOOKUP(L24,'пр.взв'!$D$6:$Q$70,6,0),"")</f>
        <v>ПФО</v>
      </c>
      <c r="P24" s="198" t="str">
        <f>IFERROR(VLOOKUP(L24,'пр.взв'!$D$6:$Q$70,8,0),"")</f>
        <v>Нижегородская</v>
      </c>
      <c r="Q24" s="199"/>
      <c r="R24" s="199"/>
      <c r="S24" s="200"/>
      <c r="T24" s="200"/>
      <c r="U24" s="7"/>
    </row>
    <row r="25" ht="27.75" hidden="1" customHeight="1">
      <c r="A25" s="187">
        <v>10.0</v>
      </c>
      <c r="B25" s="188">
        <v>19.0</v>
      </c>
      <c r="C25" s="189" t="str">
        <f>IFERROR(VLOOKUP(B25,'пр.взв'!$D$6:$Q$70,2,0),"")</f>
        <v>АЛИСКАНТОВ Шамиль</v>
      </c>
      <c r="D25" s="190" t="str">
        <f>IFERROR(VLOOKUP(B25,'пр.взв'!$D$6:$Q$70,5,0),"")</f>
        <v>КМС</v>
      </c>
      <c r="E25" s="190" t="str">
        <f>IFERROR(VLOOKUP(B25,'пр.взв'!$D$6:$Q$70,6,0),"")</f>
        <v>СКФО</v>
      </c>
      <c r="F25" s="190" t="str">
        <f>IFERROR(VLOOKUP(B25,'пр.взв'!$D$6:$Q$70,8,0),"")</f>
        <v>Р.Дагестан</v>
      </c>
      <c r="G25" s="201"/>
      <c r="H25" s="202"/>
      <c r="I25" s="203"/>
      <c r="J25" s="190"/>
      <c r="K25" s="195">
        <v>26.0</v>
      </c>
      <c r="L25" s="188">
        <v>20.0</v>
      </c>
      <c r="M25" s="189" t="str">
        <f>IFERROR(VLOOKUP(L25,'пр.взв'!$D$6:$Q$70,2,0),"")</f>
        <v>ИБРАГИМГАДЖИЕВ Мурад</v>
      </c>
      <c r="N25" s="190" t="str">
        <f>IFERROR(VLOOKUP(L25,'пр.взв'!$D$6:$Q$70,5,0),"")</f>
        <v>МС</v>
      </c>
      <c r="O25" s="190" t="str">
        <f>IFERROR(VLOOKUP(L25,'пр.взв'!$D$6:$Q$70,6,0),"")</f>
        <v>СКФО</v>
      </c>
      <c r="P25" s="190" t="str">
        <f>IFERROR(VLOOKUP(L25,'пр.взв'!$D$6:$Q$70,8,0),"")</f>
        <v>Р.Дагестан</v>
      </c>
      <c r="Q25" s="201"/>
      <c r="R25" s="202"/>
      <c r="S25" s="203"/>
      <c r="T25" s="190"/>
    </row>
    <row r="26" ht="18.75" hidden="1" customHeight="1">
      <c r="A26" s="94"/>
      <c r="B26" s="196">
        <v>51.0</v>
      </c>
      <c r="C26" s="197" t="str">
        <f>IFERROR(VLOOKUP(B26,'пр.взв'!$D$6:$Q$70,2,0),"")</f>
        <v/>
      </c>
      <c r="D26" s="198" t="str">
        <f>IFERROR(VLOOKUP(B26,'пр.взв'!$D$6:$Q$70,5,0),"")</f>
        <v/>
      </c>
      <c r="E26" s="198" t="str">
        <f>IFERROR(VLOOKUP(B26,'пр.взв'!$D$6:$Q$70,6,0),"")</f>
        <v/>
      </c>
      <c r="F26" s="198" t="str">
        <f>IFERROR(VLOOKUP(B26,'пр.взв'!$D$6:$Q$70,8,0),"")</f>
        <v/>
      </c>
      <c r="G26" s="199"/>
      <c r="H26" s="199"/>
      <c r="I26" s="200"/>
      <c r="J26" s="200"/>
      <c r="K26" s="185"/>
      <c r="L26" s="196">
        <v>52.0</v>
      </c>
      <c r="M26" s="197" t="str">
        <f>IFERROR(VLOOKUP(L26,'пр.взв'!$D$6:$Q$70,2,0),"")</f>
        <v/>
      </c>
      <c r="N26" s="198" t="str">
        <f>IFERROR(VLOOKUP(L26,'пр.взв'!$D$6:$Q$70,5,0),"")</f>
        <v/>
      </c>
      <c r="O26" s="198" t="str">
        <f>IFERROR(VLOOKUP(L26,'пр.взв'!$D$6:$Q$70,6,0),"")</f>
        <v/>
      </c>
      <c r="P26" s="198" t="str">
        <f>IFERROR(VLOOKUP(L26,'пр.взв'!$D$6:$Q$70,8,0),"")</f>
        <v/>
      </c>
      <c r="Q26" s="199"/>
      <c r="R26" s="199"/>
      <c r="S26" s="200"/>
      <c r="T26" s="200"/>
    </row>
    <row r="27" ht="18.75" hidden="1" customHeight="1">
      <c r="A27" s="187">
        <v>11.0</v>
      </c>
      <c r="B27" s="188">
        <v>11.0</v>
      </c>
      <c r="C27" s="189" t="str">
        <f>IFERROR(VLOOKUP(B27,'пр.взв'!$D$6:$Q$70,2,0),"")</f>
        <v>МАНСИМОВ Джошгун</v>
      </c>
      <c r="D27" s="190" t="str">
        <f>IFERROR(VLOOKUP(B27,'пр.взв'!$D$6:$Q$70,5,0),"")</f>
        <v>КМС</v>
      </c>
      <c r="E27" s="190" t="str">
        <f>IFERROR(VLOOKUP(B27,'пр.взв'!$D$6:$Q$70,6,0),"")</f>
        <v>ПФО</v>
      </c>
      <c r="F27" s="190" t="str">
        <f>IFERROR(VLOOKUP(B27,'пр.взв'!$D$6:$Q$70,8,0),"")</f>
        <v>Пермский</v>
      </c>
      <c r="G27" s="191"/>
      <c r="H27" s="192"/>
      <c r="I27" s="193"/>
      <c r="J27" s="194"/>
      <c r="K27" s="195">
        <v>27.0</v>
      </c>
      <c r="L27" s="188">
        <v>12.0</v>
      </c>
      <c r="M27" s="189" t="str">
        <f>IFERROR(VLOOKUP(L27,'пр.взв'!$D$6:$Q$70,2,0),"")</f>
        <v>ШАХБАНОВ Али</v>
      </c>
      <c r="N27" s="190" t="str">
        <f>IFERROR(VLOOKUP(L27,'пр.взв'!$D$6:$Q$70,5,0),"")</f>
        <v>КМС</v>
      </c>
      <c r="O27" s="190" t="str">
        <f>IFERROR(VLOOKUP(L27,'пр.взв'!$D$6:$Q$70,6,0),"")</f>
        <v>УФО</v>
      </c>
      <c r="P27" s="190" t="str">
        <f>IFERROR(VLOOKUP(L27,'пр.взв'!$D$6:$Q$70,8,0),"")</f>
        <v>Тюменская</v>
      </c>
      <c r="Q27" s="191"/>
      <c r="R27" s="192"/>
      <c r="S27" s="193"/>
      <c r="T27" s="194"/>
    </row>
    <row r="28" ht="18.75" hidden="1" customHeight="1">
      <c r="A28" s="112"/>
      <c r="B28" s="196">
        <v>43.0</v>
      </c>
      <c r="C28" s="197" t="str">
        <f>IFERROR(VLOOKUP(B28,'пр.взв'!$D$6:$Q$70,2,0),"")</f>
        <v/>
      </c>
      <c r="D28" s="198" t="str">
        <f>IFERROR(VLOOKUP(B28,'пр.взв'!$D$6:$Q$70,5,0),"")</f>
        <v/>
      </c>
      <c r="E28" s="198" t="str">
        <f>IFERROR(VLOOKUP(B28,'пр.взв'!$D$6:$Q$70,6,0),"")</f>
        <v/>
      </c>
      <c r="F28" s="198" t="str">
        <f>IFERROR(VLOOKUP(B28,'пр.взв'!$D$6:$Q$70,8,0),"")</f>
        <v/>
      </c>
      <c r="G28" s="199"/>
      <c r="H28" s="199"/>
      <c r="I28" s="200"/>
      <c r="J28" s="200"/>
      <c r="K28" s="185"/>
      <c r="L28" s="196">
        <v>44.0</v>
      </c>
      <c r="M28" s="197" t="str">
        <f>IFERROR(VLOOKUP(L28,'пр.взв'!$D$6:$Q$70,2,0),"")</f>
        <v/>
      </c>
      <c r="N28" s="198" t="str">
        <f>IFERROR(VLOOKUP(L28,'пр.взв'!$D$6:$Q$70,5,0),"")</f>
        <v/>
      </c>
      <c r="O28" s="198" t="str">
        <f>IFERROR(VLOOKUP(L28,'пр.взв'!$D$6:$Q$70,6,0),"")</f>
        <v/>
      </c>
      <c r="P28" s="198" t="str">
        <f>IFERROR(VLOOKUP(L28,'пр.взв'!$D$6:$Q$70,8,0),"")</f>
        <v/>
      </c>
      <c r="Q28" s="199"/>
      <c r="R28" s="199"/>
      <c r="S28" s="200"/>
      <c r="T28" s="200"/>
    </row>
    <row r="29" ht="18.75" hidden="1" customHeight="1">
      <c r="A29" s="187">
        <v>12.0</v>
      </c>
      <c r="B29" s="188">
        <v>27.0</v>
      </c>
      <c r="C29" s="189" t="str">
        <f>IFERROR(VLOOKUP(B29,'пр.взв'!$D$6:$Q$70,2,0),"")</f>
        <v>АЗИЗАГАЕВ Азизага</v>
      </c>
      <c r="D29" s="190" t="str">
        <f>IFERROR(VLOOKUP(B29,'пр.взв'!$D$6:$Q$70,5,0),"")</f>
        <v>КМС</v>
      </c>
      <c r="E29" s="190" t="str">
        <f>IFERROR(VLOOKUP(B29,'пр.взв'!$D$6:$Q$70,6,0),"")</f>
        <v>СКФО</v>
      </c>
      <c r="F29" s="190" t="str">
        <f>IFERROR(VLOOKUP(B29,'пр.взв'!$D$6:$Q$70,8,0),"")</f>
        <v>Р.Дагестан</v>
      </c>
      <c r="G29" s="201"/>
      <c r="H29" s="202"/>
      <c r="I29" s="203"/>
      <c r="J29" s="190"/>
      <c r="K29" s="195">
        <v>28.0</v>
      </c>
      <c r="L29" s="188">
        <v>28.0</v>
      </c>
      <c r="M29" s="189" t="str">
        <f>IFERROR(VLOOKUP(L29,'пр.взв'!$D$6:$Q$70,2,0),"")</f>
        <v>БУДАНАЕВ Алдар</v>
      </c>
      <c r="N29" s="190" t="str">
        <f>IFERROR(VLOOKUP(L29,'пр.взв'!$D$6:$Q$70,5,0),"")</f>
        <v>МС</v>
      </c>
      <c r="O29" s="190" t="str">
        <f>IFERROR(VLOOKUP(L29,'пр.взв'!$D$6:$Q$70,6,0),"")</f>
        <v>ДВФО</v>
      </c>
      <c r="P29" s="190" t="str">
        <f>IFERROR(VLOOKUP(L29,'пр.взв'!$D$6:$Q$70,8,0),"")</f>
        <v>Р.Бурятия</v>
      </c>
      <c r="Q29" s="204"/>
      <c r="R29" s="205"/>
      <c r="S29" s="206"/>
      <c r="T29" s="207"/>
    </row>
    <row r="30" ht="18.75" hidden="1" customHeight="1">
      <c r="A30" s="94"/>
      <c r="B30" s="196">
        <v>59.0</v>
      </c>
      <c r="C30" s="197" t="str">
        <f>IFERROR(VLOOKUP(B30,'пр.взв'!$D$6:$Q$70,2,0),"")</f>
        <v/>
      </c>
      <c r="D30" s="198" t="str">
        <f>IFERROR(VLOOKUP(B30,'пр.взв'!$D$6:$Q$70,5,0),"")</f>
        <v/>
      </c>
      <c r="E30" s="198" t="str">
        <f>IFERROR(VLOOKUP(B30,'пр.взв'!$D$6:$Q$70,6,0),"")</f>
        <v/>
      </c>
      <c r="F30" s="198" t="str">
        <f>IFERROR(VLOOKUP(B30,'пр.взв'!$D$6:$Q$70,8,0),"")</f>
        <v/>
      </c>
      <c r="G30" s="199"/>
      <c r="H30" s="199"/>
      <c r="I30" s="200"/>
      <c r="J30" s="200"/>
      <c r="K30" s="185"/>
      <c r="L30" s="196">
        <v>60.0</v>
      </c>
      <c r="M30" s="197" t="str">
        <f>IFERROR(VLOOKUP(L30,'пр.взв'!$D$6:$Q$70,2,0),"")</f>
        <v/>
      </c>
      <c r="N30" s="198" t="str">
        <f>IFERROR(VLOOKUP(L30,'пр.взв'!$D$6:$Q$70,5,0),"")</f>
        <v/>
      </c>
      <c r="O30" s="198" t="str">
        <f>IFERROR(VLOOKUP(L30,'пр.взв'!$D$6:$Q$70,6,0),"")</f>
        <v/>
      </c>
      <c r="P30" s="198" t="str">
        <f>IFERROR(VLOOKUP(L30,'пр.взв'!$D$6:$Q$70,8,0),"")</f>
        <v/>
      </c>
      <c r="Q30" s="199"/>
      <c r="R30" s="199"/>
      <c r="S30" s="200"/>
      <c r="T30" s="200"/>
    </row>
    <row r="31" ht="18.75" hidden="1" customHeight="1">
      <c r="A31" s="187">
        <v>13.0</v>
      </c>
      <c r="B31" s="188">
        <v>7.0</v>
      </c>
      <c r="C31" s="189" t="str">
        <f>IFERROR(VLOOKUP(B31,'пр.взв'!$D$6:$Q$70,2,0),"")</f>
        <v>ГАЛОЧКИН Николай</v>
      </c>
      <c r="D31" s="190" t="str">
        <f>IFERROR(VLOOKUP(B31,'пр.взв'!$D$6:$Q$70,5,0),"")</f>
        <v>МС</v>
      </c>
      <c r="E31" s="190" t="str">
        <f>IFERROR(VLOOKUP(B31,'пр.взв'!$D$6:$Q$70,6,0),"")</f>
        <v>ЮФО</v>
      </c>
      <c r="F31" s="190" t="str">
        <f>IFERROR(VLOOKUP(B31,'пр.взв'!$D$6:$Q$70,8,0),"")</f>
        <v>Ростовская</v>
      </c>
      <c r="G31" s="191"/>
      <c r="H31" s="192"/>
      <c r="I31" s="193"/>
      <c r="J31" s="194"/>
      <c r="K31" s="195">
        <v>29.0</v>
      </c>
      <c r="L31" s="188">
        <v>8.0</v>
      </c>
      <c r="M31" s="189" t="str">
        <f>IFERROR(VLOOKUP(L31,'пр.взв'!$D$6:$Q$70,2,0),"")</f>
        <v/>
      </c>
      <c r="N31" s="190" t="str">
        <f>IFERROR(VLOOKUP(L31,'пр.взв'!$D$6:$Q$70,5,0),"")</f>
        <v/>
      </c>
      <c r="O31" s="190" t="str">
        <f>IFERROR(VLOOKUP(L31,'пр.взв'!$D$6:$Q$70,6,0),"")</f>
        <v/>
      </c>
      <c r="P31" s="190" t="str">
        <f>IFERROR(VLOOKUP(L31,'пр.взв'!$D$6:$Q$70,8,0),"")</f>
        <v/>
      </c>
      <c r="Q31" s="191"/>
      <c r="R31" s="192"/>
      <c r="S31" s="193"/>
      <c r="T31" s="194"/>
    </row>
    <row r="32" ht="18.75" hidden="1" customHeight="1">
      <c r="A32" s="112"/>
      <c r="B32" s="196">
        <v>39.0</v>
      </c>
      <c r="C32" s="197" t="str">
        <f>IFERROR(VLOOKUP(B32,'пр.взв'!$D$6:$Q$70,2,0),"")</f>
        <v/>
      </c>
      <c r="D32" s="198" t="str">
        <f>IFERROR(VLOOKUP(B32,'пр.взв'!$D$6:$Q$70,5,0),"")</f>
        <v/>
      </c>
      <c r="E32" s="198" t="str">
        <f>IFERROR(VLOOKUP(B32,'пр.взв'!$D$6:$Q$70,6,0),"")</f>
        <v/>
      </c>
      <c r="F32" s="198" t="str">
        <f>IFERROR(VLOOKUP(B32,'пр.взв'!$D$6:$Q$70,8,0),"")</f>
        <v/>
      </c>
      <c r="G32" s="199"/>
      <c r="H32" s="199"/>
      <c r="I32" s="200"/>
      <c r="J32" s="200"/>
      <c r="K32" s="185"/>
      <c r="L32" s="196">
        <v>40.0</v>
      </c>
      <c r="M32" s="197" t="str">
        <f>IFERROR(VLOOKUP(L32,'пр.взв'!$D$6:$Q$70,2,0),"")</f>
        <v/>
      </c>
      <c r="N32" s="198" t="str">
        <f>IFERROR(VLOOKUP(L32,'пр.взв'!$D$6:$Q$70,5,0),"")</f>
        <v/>
      </c>
      <c r="O32" s="198" t="str">
        <f>IFERROR(VLOOKUP(L32,'пр.взв'!$D$6:$Q$70,6,0),"")</f>
        <v/>
      </c>
      <c r="P32" s="198" t="str">
        <f>IFERROR(VLOOKUP(L32,'пр.взв'!$D$6:$Q$70,8,0),"")</f>
        <v/>
      </c>
      <c r="Q32" s="199"/>
      <c r="R32" s="199"/>
      <c r="S32" s="200"/>
      <c r="T32" s="200"/>
    </row>
    <row r="33" ht="18.75" hidden="1" customHeight="1">
      <c r="A33" s="187">
        <v>14.0</v>
      </c>
      <c r="B33" s="188">
        <v>23.0</v>
      </c>
      <c r="C33" s="189" t="str">
        <f>IFERROR(VLOOKUP(B33,'пр.взв'!$D$6:$Q$70,2,0),"")</f>
        <v>КАЛКИН Сергей</v>
      </c>
      <c r="D33" s="190" t="str">
        <f>IFERROR(VLOOKUP(B33,'пр.взв'!$D$6:$Q$70,5,0),"")</f>
        <v>КМС</v>
      </c>
      <c r="E33" s="190" t="str">
        <f>IFERROR(VLOOKUP(B33,'пр.взв'!$D$6:$Q$70,6,0),"")</f>
        <v>СФО</v>
      </c>
      <c r="F33" s="190" t="str">
        <f>IFERROR(VLOOKUP(B33,'пр.взв'!$D$6:$Q$70,8,0),"")</f>
        <v>Р.Алтай</v>
      </c>
      <c r="G33" s="201"/>
      <c r="H33" s="202"/>
      <c r="I33" s="203"/>
      <c r="J33" s="190"/>
      <c r="K33" s="195">
        <v>30.0</v>
      </c>
      <c r="L33" s="188">
        <v>24.0</v>
      </c>
      <c r="M33" s="189" t="str">
        <f>IFERROR(VLOOKUP(L33,'пр.взв'!$D$6:$Q$70,2,0),"")</f>
        <v>ТОРЧАЛОВСКИЙ Филипп</v>
      </c>
      <c r="N33" s="190" t="str">
        <f>IFERROR(VLOOKUP(L33,'пр.взв'!$D$6:$Q$70,5,0),"")</f>
        <v>МС</v>
      </c>
      <c r="O33" s="190" t="str">
        <f>IFERROR(VLOOKUP(L33,'пр.взв'!$D$6:$Q$70,6,0),"")</f>
        <v>СПБ</v>
      </c>
      <c r="P33" s="190" t="str">
        <f>IFERROR(VLOOKUP(L33,'пр.взв'!$D$6:$Q$70,8,0),"")</f>
        <v>Санкт-Петербург</v>
      </c>
      <c r="Q33" s="201"/>
      <c r="R33" s="202"/>
      <c r="S33" s="203"/>
      <c r="T33" s="190"/>
    </row>
    <row r="34" ht="18.75" hidden="1" customHeight="1">
      <c r="A34" s="94"/>
      <c r="B34" s="196">
        <v>55.0</v>
      </c>
      <c r="C34" s="197" t="str">
        <f>IFERROR(VLOOKUP(B34,'пр.взв'!$D$6:$Q$70,2,0),"")</f>
        <v/>
      </c>
      <c r="D34" s="198" t="str">
        <f>IFERROR(VLOOKUP(B34,'пр.взв'!$D$6:$Q$70,5,0),"")</f>
        <v/>
      </c>
      <c r="E34" s="198" t="str">
        <f>IFERROR(VLOOKUP(B34,'пр.взв'!$D$6:$Q$70,6,0),"")</f>
        <v/>
      </c>
      <c r="F34" s="198" t="str">
        <f>IFERROR(VLOOKUP(B34,'пр.взв'!$D$6:$Q$70,8,0),"")</f>
        <v/>
      </c>
      <c r="G34" s="199"/>
      <c r="H34" s="199"/>
      <c r="I34" s="200"/>
      <c r="J34" s="200"/>
      <c r="K34" s="185"/>
      <c r="L34" s="196">
        <v>56.0</v>
      </c>
      <c r="M34" s="197" t="str">
        <f>IFERROR(VLOOKUP(L34,'пр.взв'!$D$6:$Q$70,2,0),"")</f>
        <v/>
      </c>
      <c r="N34" s="198" t="str">
        <f>IFERROR(VLOOKUP(L34,'пр.взв'!$D$6:$Q$70,5,0),"")</f>
        <v/>
      </c>
      <c r="O34" s="198" t="str">
        <f>IFERROR(VLOOKUP(L34,'пр.взв'!$D$6:$Q$70,6,0),"")</f>
        <v/>
      </c>
      <c r="P34" s="198" t="str">
        <f>IFERROR(VLOOKUP(L34,'пр.взв'!$D$6:$Q$70,8,0),"")</f>
        <v/>
      </c>
      <c r="Q34" s="199"/>
      <c r="R34" s="199"/>
      <c r="S34" s="200"/>
      <c r="T34" s="200"/>
    </row>
    <row r="35" ht="18.75" hidden="1" customHeight="1">
      <c r="A35" s="187">
        <v>15.0</v>
      </c>
      <c r="B35" s="188">
        <v>15.0</v>
      </c>
      <c r="C35" s="189" t="str">
        <f>IFERROR(VLOOKUP(B35,'пр.взв'!$D$6:$Q$70,2,0),"")</f>
        <v>МАЛЬКОВСКИЙ Павел</v>
      </c>
      <c r="D35" s="190" t="str">
        <f>IFERROR(VLOOKUP(B35,'пр.взв'!$D$6:$Q$70,5,0),"")</f>
        <v>МС</v>
      </c>
      <c r="E35" s="190" t="str">
        <f>IFERROR(VLOOKUP(B35,'пр.взв'!$D$6:$Q$70,6,0),"")</f>
        <v>ЦФО</v>
      </c>
      <c r="F35" s="190" t="str">
        <f>IFERROR(VLOOKUP(B35,'пр.взв'!$D$6:$Q$70,8,0),"")</f>
        <v>Ярославская</v>
      </c>
      <c r="G35" s="191"/>
      <c r="H35" s="192"/>
      <c r="I35" s="193"/>
      <c r="J35" s="194"/>
      <c r="K35" s="195">
        <v>31.0</v>
      </c>
      <c r="L35" s="188">
        <v>16.0</v>
      </c>
      <c r="M35" s="189" t="str">
        <f>IFERROR(VLOOKUP(L35,'пр.взв'!$D$6:$Q$70,2,0),"")</f>
        <v>БОЕВ Виталий</v>
      </c>
      <c r="N35" s="190" t="str">
        <f>IFERROR(VLOOKUP(L35,'пр.взв'!$D$6:$Q$70,5,0),"")</f>
        <v>МС</v>
      </c>
      <c r="O35" s="190" t="str">
        <f>IFERROR(VLOOKUP(L35,'пр.взв'!$D$6:$Q$70,6,0),"")</f>
        <v>ПФО</v>
      </c>
      <c r="P35" s="190" t="str">
        <f>IFERROR(VLOOKUP(L35,'пр.взв'!$D$6:$Q$70,8,0),"")</f>
        <v>Пермский</v>
      </c>
      <c r="Q35" s="191"/>
      <c r="R35" s="192"/>
      <c r="S35" s="193"/>
      <c r="T35" s="194"/>
    </row>
    <row r="36" ht="18.75" hidden="1" customHeight="1">
      <c r="A36" s="112"/>
      <c r="B36" s="196">
        <v>47.0</v>
      </c>
      <c r="C36" s="197" t="str">
        <f>IFERROR(VLOOKUP(B36,'пр.взв'!$D$6:$Q$70,2,0),"")</f>
        <v/>
      </c>
      <c r="D36" s="198" t="str">
        <f>IFERROR(VLOOKUP(B36,'пр.взв'!$D$6:$Q$70,5,0),"")</f>
        <v/>
      </c>
      <c r="E36" s="198" t="str">
        <f>IFERROR(VLOOKUP(B36,'пр.взв'!$D$6:$Q$70,6,0),"")</f>
        <v/>
      </c>
      <c r="F36" s="198" t="str">
        <f>IFERROR(VLOOKUP(B36,'пр.взв'!$D$6:$Q$70,8,0),"")</f>
        <v/>
      </c>
      <c r="G36" s="199"/>
      <c r="H36" s="199"/>
      <c r="I36" s="200"/>
      <c r="J36" s="200"/>
      <c r="K36" s="185"/>
      <c r="L36" s="196">
        <v>48.0</v>
      </c>
      <c r="M36" s="197" t="str">
        <f>IFERROR(VLOOKUP(L36,'пр.взв'!$D$6:$Q$70,2,0),"")</f>
        <v/>
      </c>
      <c r="N36" s="198" t="str">
        <f>IFERROR(VLOOKUP(L36,'пр.взв'!$D$6:$Q$70,5,0),"")</f>
        <v/>
      </c>
      <c r="O36" s="198" t="str">
        <f>IFERROR(VLOOKUP(L36,'пр.взв'!$D$6:$Q$70,6,0),"")</f>
        <v/>
      </c>
      <c r="P36" s="198" t="str">
        <f>IFERROR(VLOOKUP(L36,'пр.взв'!$D$6:$Q$70,8,0),"")</f>
        <v/>
      </c>
      <c r="Q36" s="199"/>
      <c r="R36" s="199"/>
      <c r="S36" s="200"/>
      <c r="T36" s="200"/>
    </row>
    <row r="37" ht="18.75" hidden="1" customHeight="1">
      <c r="A37" s="209">
        <v>16.0</v>
      </c>
      <c r="B37" s="188">
        <v>31.0</v>
      </c>
      <c r="C37" s="189" t="str">
        <f>IFERROR(VLOOKUP(B37,'пр.взв'!$D$6:$Q$70,2,0),"")</f>
        <v>ШИХВЕЛИЕВ Эмин</v>
      </c>
      <c r="D37" s="190" t="str">
        <f>IFERROR(VLOOKUP(B37,'пр.взв'!$D$6:$Q$70,5,0),"")</f>
        <v>МС</v>
      </c>
      <c r="E37" s="190" t="str">
        <f>IFERROR(VLOOKUP(B37,'пр.взв'!$D$6:$Q$70,6,0),"")</f>
        <v>МОС</v>
      </c>
      <c r="F37" s="190" t="str">
        <f>IFERROR(VLOOKUP(B37,'пр.взв'!$D$6:$Q$70,8,0),"")</f>
        <v>Москва</v>
      </c>
      <c r="G37" s="204"/>
      <c r="H37" s="205"/>
      <c r="I37" s="206"/>
      <c r="J37" s="207"/>
      <c r="K37" s="195">
        <v>32.0</v>
      </c>
      <c r="L37" s="188">
        <v>32.0</v>
      </c>
      <c r="M37" s="189" t="str">
        <f>IFERROR(VLOOKUP(L37,'пр.взв'!$D$6:$Q$70,2,0),"")</f>
        <v>МИРЗОАШРАФОВ Сурем</v>
      </c>
      <c r="N37" s="190" t="str">
        <f>IFERROR(VLOOKUP(L37,'пр.взв'!$D$6:$Q$70,5,0),"")</f>
        <v>МС</v>
      </c>
      <c r="O37" s="190" t="str">
        <f>IFERROR(VLOOKUP(L37,'пр.взв'!$D$6:$Q$70,6,0),"")</f>
        <v>ЦФО</v>
      </c>
      <c r="P37" s="190" t="str">
        <f>IFERROR(VLOOKUP(L37,'пр.взв'!$D$6:$Q$70,8,0),"")</f>
        <v>Ярославская</v>
      </c>
      <c r="Q37" s="204"/>
      <c r="R37" s="205"/>
      <c r="S37" s="206"/>
      <c r="T37" s="207"/>
    </row>
    <row r="38" ht="18.75" hidden="1" customHeight="1">
      <c r="A38" s="186"/>
      <c r="B38" s="196">
        <v>63.0</v>
      </c>
      <c r="C38" s="197" t="str">
        <f>IFERROR(VLOOKUP(B38,'пр.взв'!$D$6:$Q$70,2,0),"")</f>
        <v/>
      </c>
      <c r="D38" s="198" t="str">
        <f>IFERROR(VLOOKUP(B38,'пр.взв'!$D$6:$Q$70,5,0),"")</f>
        <v/>
      </c>
      <c r="E38" s="198" t="str">
        <f>IFERROR(VLOOKUP(B38,'пр.взв'!$D$6:$Q$70,6,0),"")</f>
        <v/>
      </c>
      <c r="F38" s="198" t="str">
        <f>IFERROR(VLOOKUP(B38,'пр.взв'!$D$6:$Q$70,8,0),"")</f>
        <v/>
      </c>
      <c r="G38" s="199"/>
      <c r="H38" s="199"/>
      <c r="I38" s="200"/>
      <c r="J38" s="200"/>
      <c r="K38" s="185"/>
      <c r="L38" s="196">
        <v>64.0</v>
      </c>
      <c r="M38" s="197" t="str">
        <f>IFERROR(VLOOKUP(L38,'пр.взв'!$D$6:$Q$70,2,0),"")</f>
        <v/>
      </c>
      <c r="N38" s="198" t="str">
        <f>IFERROR(VLOOKUP(L38,'пр.взв'!$D$6:$Q$70,5,0),"")</f>
        <v/>
      </c>
      <c r="O38" s="198" t="str">
        <f>IFERROR(VLOOKUP(L38,'пр.взв'!$D$6:$Q$70,6,0),"")</f>
        <v/>
      </c>
      <c r="P38" s="198" t="str">
        <f>IFERROR(VLOOKUP(L38,'пр.взв'!$D$6:$Q$70,8,0),"")</f>
        <v/>
      </c>
      <c r="Q38" s="199"/>
      <c r="R38" s="199"/>
      <c r="S38" s="200"/>
      <c r="T38" s="200"/>
    </row>
    <row r="39" ht="12.75" customHeight="1">
      <c r="B39" s="172">
        <f>B3</f>
        <v>1</v>
      </c>
      <c r="C39" s="7" t="s">
        <v>288</v>
      </c>
      <c r="L39" s="172">
        <f>L3</f>
        <v>1</v>
      </c>
      <c r="M39" s="7" t="s">
        <v>288</v>
      </c>
      <c r="N39" s="213"/>
      <c r="O39" s="213"/>
      <c r="P39" s="213"/>
      <c r="Q39" s="213"/>
      <c r="R39" s="213"/>
      <c r="S39" s="68"/>
      <c r="T39" s="68"/>
    </row>
    <row r="40" ht="25.5" customHeight="1">
      <c r="B40" s="173" t="s">
        <v>289</v>
      </c>
      <c r="C40" s="174" t="s">
        <v>290</v>
      </c>
      <c r="D40" s="175"/>
      <c r="E40" s="175"/>
      <c r="F40" s="175" t="s">
        <v>300</v>
      </c>
      <c r="G40" s="173" t="str">
        <f>'пр.взв'!$D$4</f>
        <v/>
      </c>
      <c r="H40" s="174"/>
      <c r="I40" s="174"/>
      <c r="J40" s="174"/>
      <c r="K40" s="174"/>
      <c r="L40" s="173" t="s">
        <v>292</v>
      </c>
      <c r="M40" s="174" t="s">
        <v>290</v>
      </c>
      <c r="N40" s="175"/>
      <c r="O40" s="175"/>
      <c r="P40" s="175" t="s">
        <v>300</v>
      </c>
      <c r="Q40" s="173" t="str">
        <f>'пр.взв'!$D$4</f>
        <v/>
      </c>
      <c r="R40" s="174"/>
      <c r="S40" s="174"/>
      <c r="T40" s="174"/>
    </row>
    <row r="41" ht="12.75" customHeight="1">
      <c r="A41" s="176" t="s">
        <v>293</v>
      </c>
      <c r="B41" s="177" t="s">
        <v>9</v>
      </c>
      <c r="C41" s="178" t="s">
        <v>10</v>
      </c>
      <c r="D41" s="179" t="s">
        <v>294</v>
      </c>
      <c r="E41" s="180" t="s">
        <v>295</v>
      </c>
      <c r="F41" s="181"/>
      <c r="G41" s="178" t="s">
        <v>296</v>
      </c>
      <c r="H41" s="182" t="s">
        <v>297</v>
      </c>
      <c r="I41" s="179" t="s">
        <v>301</v>
      </c>
      <c r="J41" s="183" t="s">
        <v>299</v>
      </c>
      <c r="K41" s="176" t="s">
        <v>293</v>
      </c>
      <c r="L41" s="177" t="s">
        <v>9</v>
      </c>
      <c r="M41" s="178" t="s">
        <v>10</v>
      </c>
      <c r="N41" s="179" t="s">
        <v>294</v>
      </c>
      <c r="O41" s="180" t="s">
        <v>295</v>
      </c>
      <c r="P41" s="181"/>
      <c r="Q41" s="178" t="s">
        <v>296</v>
      </c>
      <c r="R41" s="182" t="s">
        <v>297</v>
      </c>
      <c r="S41" s="179" t="s">
        <v>301</v>
      </c>
      <c r="T41" s="183" t="s">
        <v>299</v>
      </c>
    </row>
    <row r="42" ht="12.75" customHeight="1">
      <c r="A42" s="184"/>
      <c r="B42" s="100"/>
      <c r="C42" s="185"/>
      <c r="D42" s="185"/>
      <c r="E42" s="112"/>
      <c r="F42" s="118"/>
      <c r="G42" s="185"/>
      <c r="H42" s="185"/>
      <c r="I42" s="185"/>
      <c r="J42" s="186"/>
      <c r="K42" s="184"/>
      <c r="L42" s="100"/>
      <c r="M42" s="185"/>
      <c r="N42" s="185"/>
      <c r="O42" s="112"/>
      <c r="P42" s="118"/>
      <c r="Q42" s="185"/>
      <c r="R42" s="185"/>
      <c r="S42" s="185"/>
      <c r="T42" s="186"/>
    </row>
    <row r="43" ht="19.5" customHeight="1">
      <c r="A43" s="187">
        <v>1.0</v>
      </c>
      <c r="B43" s="188" t="str">
        <f>'пр.хода'!E6</f>
        <v/>
      </c>
      <c r="C43" s="189" t="str">
        <f>IFERROR(VLOOKUP(B43,'пр.взв'!$D$6:$Q$70,2,0),"")</f>
        <v/>
      </c>
      <c r="D43" s="190" t="str">
        <f>IFERROR(VLOOKUP(B43,'пр.взв'!$D$6:$Q$70,5,0),"")</f>
        <v/>
      </c>
      <c r="E43" s="190" t="str">
        <f>IFERROR(VLOOKUP(B43,'пр.взв'!$D$6:$Q$70,6,0),"")</f>
        <v/>
      </c>
      <c r="F43" s="190" t="str">
        <f>IFERROR(VLOOKUP(B43,'пр.взв'!$D$6:$Q$70,8,0),"")</f>
        <v/>
      </c>
      <c r="G43" s="214"/>
      <c r="H43" s="188"/>
      <c r="I43" s="215"/>
      <c r="J43" s="214"/>
      <c r="K43" s="195">
        <v>9.0</v>
      </c>
      <c r="L43" s="188" t="str">
        <f>'пр.хода'!AA6</f>
        <v/>
      </c>
      <c r="M43" s="189" t="str">
        <f>IFERROR(VLOOKUP(L43,'пр.взв'!$D$6:$Q$70,2,0),"")</f>
        <v/>
      </c>
      <c r="N43" s="190" t="str">
        <f>IFERROR(VLOOKUP(L43,'пр.взв'!$D$6:$Q$70,5,0),"")</f>
        <v/>
      </c>
      <c r="O43" s="190" t="str">
        <f>IFERROR(VLOOKUP(L43,'пр.взв'!$D$6:$Q$70,6,0),"")</f>
        <v/>
      </c>
      <c r="P43" s="190" t="str">
        <f>IFERROR(VLOOKUP(L43,'пр.взв'!$D$6:$Q$70,8,0),"")</f>
        <v/>
      </c>
      <c r="Q43" s="191"/>
      <c r="R43" s="192"/>
      <c r="S43" s="193"/>
      <c r="T43" s="194"/>
    </row>
    <row r="44" ht="19.5" customHeight="1">
      <c r="A44" s="112"/>
      <c r="B44" s="196">
        <f>'пр.хода'!E10</f>
        <v>17</v>
      </c>
      <c r="C44" s="197" t="str">
        <f>IFERROR(VLOOKUP(B44,'пр.взв'!$D$6:$Q$70,2,0),"")</f>
        <v>МАЛЫГИН Александр</v>
      </c>
      <c r="D44" s="198" t="str">
        <f>IFERROR(VLOOKUP(B44,'пр.взв'!$D$6:$Q$70,5,0),"")</f>
        <v>МС</v>
      </c>
      <c r="E44" s="198" t="str">
        <f>IFERROR(VLOOKUP(B44,'пр.взв'!$D$6:$Q$70,6,0),"")</f>
        <v>СФО</v>
      </c>
      <c r="F44" s="198" t="str">
        <f>IFERROR(VLOOKUP(B44,'пр.взв'!$D$6:$Q$70,8,0),"")</f>
        <v>Новосибирская</v>
      </c>
      <c r="G44" s="198"/>
      <c r="H44" s="196"/>
      <c r="I44" s="197"/>
      <c r="J44" s="198"/>
      <c r="K44" s="185"/>
      <c r="L44" s="196">
        <f>'пр.хода'!AA10</f>
        <v>18</v>
      </c>
      <c r="M44" s="197" t="str">
        <f>IFERROR(VLOOKUP(L44,'пр.взв'!$D$6:$Q$70,2,0),"")</f>
        <v>ЗАЛИМХАНОВ Залимхан</v>
      </c>
      <c r="N44" s="198" t="str">
        <f>IFERROR(VLOOKUP(L44,'пр.взв'!$D$6:$Q$70,5,0),"")</f>
        <v>КМС</v>
      </c>
      <c r="O44" s="198" t="str">
        <f>IFERROR(VLOOKUP(L44,'пр.взв'!$D$6:$Q$70,6,0),"")</f>
        <v>СКФО</v>
      </c>
      <c r="P44" s="198" t="str">
        <f>IFERROR(VLOOKUP(L44,'пр.взв'!$D$6:$Q$70,8,0),"")</f>
        <v>Р.Дагестан</v>
      </c>
      <c r="Q44" s="199"/>
      <c r="R44" s="199"/>
      <c r="S44" s="200"/>
      <c r="T44" s="200"/>
    </row>
    <row r="45" ht="19.5" customHeight="1">
      <c r="A45" s="187">
        <v>2.0</v>
      </c>
      <c r="B45" s="188">
        <f>'пр.хода'!E14</f>
        <v>9</v>
      </c>
      <c r="C45" s="189" t="str">
        <f>IFERROR(VLOOKUP(B45,'пр.взв'!$D$6:$Q$70,2,0),"")</f>
        <v>САМЕДОВ Марат</v>
      </c>
      <c r="D45" s="190" t="str">
        <f>IFERROR(VLOOKUP(B45,'пр.взв'!$D$6:$Q$70,5,0),"")</f>
        <v>КМС</v>
      </c>
      <c r="E45" s="190" t="str">
        <f>IFERROR(VLOOKUP(B45,'пр.взв'!$D$6:$Q$70,6,0),"")</f>
        <v>СПБ</v>
      </c>
      <c r="F45" s="190" t="str">
        <f>IFERROR(VLOOKUP(B45,'пр.взв'!$D$6:$Q$70,8,0),"")</f>
        <v>Санкт-Петербург</v>
      </c>
      <c r="G45" s="190"/>
      <c r="H45" s="188"/>
      <c r="I45" s="189"/>
      <c r="J45" s="190"/>
      <c r="K45" s="195">
        <v>10.0</v>
      </c>
      <c r="L45" s="188">
        <f>'пр.хода'!AA14</f>
        <v>10</v>
      </c>
      <c r="M45" s="189" t="str">
        <f>IFERROR(VLOOKUP(L45,'пр.взв'!$D$6:$Q$70,2,0),"")</f>
        <v>ДУРЫМАНОВ Фёдор</v>
      </c>
      <c r="N45" s="190" t="str">
        <f>IFERROR(VLOOKUP(L45,'пр.взв'!$D$6:$Q$70,5,0),"")</f>
        <v>3p</v>
      </c>
      <c r="O45" s="190" t="str">
        <f>IFERROR(VLOOKUP(L45,'пр.взв'!$D$6:$Q$70,6,0),"")</f>
        <v>ЮФО</v>
      </c>
      <c r="P45" s="190" t="str">
        <f>IFERROR(VLOOKUP(L45,'пр.взв'!$D$6:$Q$70,8,0),"")</f>
        <v>Краснодарский</v>
      </c>
      <c r="Q45" s="201"/>
      <c r="R45" s="202"/>
      <c r="S45" s="203"/>
      <c r="T45" s="190"/>
    </row>
    <row r="46" ht="19.5" customHeight="1">
      <c r="A46" s="112"/>
      <c r="B46" s="196">
        <f>'пр.хода'!E18</f>
        <v>25</v>
      </c>
      <c r="C46" s="197" t="str">
        <f>IFERROR(VLOOKUP(B46,'пр.взв'!$D$6:$Q$70,2,0),"")</f>
        <v>РАДЖАБОВ Рамазан</v>
      </c>
      <c r="D46" s="198" t="str">
        <f>IFERROR(VLOOKUP(B46,'пр.взв'!$D$6:$Q$70,5,0),"")</f>
        <v>КМС</v>
      </c>
      <c r="E46" s="198" t="str">
        <f>IFERROR(VLOOKUP(B46,'пр.взв'!$D$6:$Q$70,6,0),"")</f>
        <v>СКФО</v>
      </c>
      <c r="F46" s="198" t="str">
        <f>IFERROR(VLOOKUP(B46,'пр.взв'!$D$6:$Q$70,8,0),"")</f>
        <v>Р.Дагестан</v>
      </c>
      <c r="G46" s="198"/>
      <c r="H46" s="196"/>
      <c r="I46" s="197"/>
      <c r="J46" s="198"/>
      <c r="K46" s="185"/>
      <c r="L46" s="196">
        <f>'пр.хода'!AA18</f>
        <v>26</v>
      </c>
      <c r="M46" s="197" t="str">
        <f>IFERROR(VLOOKUP(L46,'пр.взв'!$D$6:$Q$70,2,0),"")</f>
        <v>ТОЛСТУХИН Сергей</v>
      </c>
      <c r="N46" s="198" t="str">
        <f>IFERROR(VLOOKUP(L46,'пр.взв'!$D$6:$Q$70,5,0),"")</f>
        <v>МС</v>
      </c>
      <c r="O46" s="198" t="str">
        <f>IFERROR(VLOOKUP(L46,'пр.взв'!$D$6:$Q$70,6,0),"")</f>
        <v>ЦФО</v>
      </c>
      <c r="P46" s="198" t="str">
        <f>IFERROR(VLOOKUP(L46,'пр.взв'!$D$6:$Q$70,8,0),"")</f>
        <v>Московская</v>
      </c>
      <c r="Q46" s="199"/>
      <c r="R46" s="199"/>
      <c r="S46" s="200"/>
      <c r="T46" s="200"/>
    </row>
    <row r="47" ht="19.5" customHeight="1">
      <c r="A47" s="187">
        <v>3.0</v>
      </c>
      <c r="B47" s="188" t="str">
        <f>'пр.хода'!E22</f>
        <v/>
      </c>
      <c r="C47" s="189" t="str">
        <f>IFERROR(VLOOKUP(B47,'пр.взв'!$D$6:$Q$70,2,0),"")</f>
        <v/>
      </c>
      <c r="D47" s="190" t="str">
        <f>IFERROR(VLOOKUP(B47,'пр.взв'!$D$6:$Q$70,5,0),"")</f>
        <v/>
      </c>
      <c r="E47" s="190" t="str">
        <f>IFERROR(VLOOKUP(B47,'пр.взв'!$D$6:$Q$70,6,0),"")</f>
        <v/>
      </c>
      <c r="F47" s="190" t="str">
        <f>IFERROR(VLOOKUP(B47,'пр.взв'!$D$6:$Q$70,8,0),"")</f>
        <v/>
      </c>
      <c r="G47" s="214"/>
      <c r="H47" s="188"/>
      <c r="I47" s="215"/>
      <c r="J47" s="214"/>
      <c r="K47" s="195">
        <v>11.0</v>
      </c>
      <c r="L47" s="188">
        <f>'пр.хода'!AA22</f>
        <v>6</v>
      </c>
      <c r="M47" s="189" t="str">
        <f>IFERROR(VLOOKUP(L47,'пр.взв'!$D$6:$Q$70,2,0),"")</f>
        <v>ДЕЙНЕКО Евгений</v>
      </c>
      <c r="N47" s="190" t="str">
        <f>IFERROR(VLOOKUP(L47,'пр.взв'!$D$6:$Q$70,5,0),"")</f>
        <v>КМС</v>
      </c>
      <c r="O47" s="190" t="str">
        <f>IFERROR(VLOOKUP(L47,'пр.взв'!$D$6:$Q$70,6,0),"")</f>
        <v>СПБ</v>
      </c>
      <c r="P47" s="190" t="str">
        <f>IFERROR(VLOOKUP(L47,'пр.взв'!$D$6:$Q$70,8,0),"")</f>
        <v>Санкт-Петербург</v>
      </c>
      <c r="Q47" s="191"/>
      <c r="R47" s="192"/>
      <c r="S47" s="193"/>
      <c r="T47" s="194"/>
    </row>
    <row r="48" ht="19.5" customHeight="1">
      <c r="A48" s="112"/>
      <c r="B48" s="196">
        <f>'пр.хода'!E26</f>
        <v>21</v>
      </c>
      <c r="C48" s="197" t="str">
        <f>IFERROR(VLOOKUP(B48,'пр.взв'!$D$6:$Q$70,2,0),"")</f>
        <v>МАМЕДОВ Яшар</v>
      </c>
      <c r="D48" s="198" t="str">
        <f>IFERROR(VLOOKUP(B48,'пр.взв'!$D$6:$Q$70,5,0),"")</f>
        <v>КМС</v>
      </c>
      <c r="E48" s="198" t="str">
        <f>IFERROR(VLOOKUP(B48,'пр.взв'!$D$6:$Q$70,6,0),"")</f>
        <v>ДВФО</v>
      </c>
      <c r="F48" s="198" t="str">
        <f>IFERROR(VLOOKUP(B48,'пр.взв'!$D$6:$Q$70,8,0),"")</f>
        <v>Р.Бурятия</v>
      </c>
      <c r="G48" s="198"/>
      <c r="H48" s="196"/>
      <c r="I48" s="197"/>
      <c r="J48" s="198"/>
      <c r="K48" s="185"/>
      <c r="L48" s="196">
        <f>'пр.хода'!AA26</f>
        <v>22</v>
      </c>
      <c r="M48" s="197" t="str">
        <f>IFERROR(VLOOKUP(L48,'пр.взв'!$D$6:$Q$70,2,0),"")</f>
        <v>ФОМИН Артем</v>
      </c>
      <c r="N48" s="198" t="str">
        <f>IFERROR(VLOOKUP(L48,'пр.взв'!$D$6:$Q$70,5,0),"")</f>
        <v>КМС</v>
      </c>
      <c r="O48" s="198" t="str">
        <f>IFERROR(VLOOKUP(L48,'пр.взв'!$D$6:$Q$70,6,0),"")</f>
        <v>УФО</v>
      </c>
      <c r="P48" s="198" t="str">
        <f>IFERROR(VLOOKUP(L48,'пр.взв'!$D$6:$Q$70,8,0),"")</f>
        <v>Свердловская</v>
      </c>
      <c r="Q48" s="199"/>
      <c r="R48" s="199"/>
      <c r="S48" s="200"/>
      <c r="T48" s="200"/>
    </row>
    <row r="49" ht="19.5" customHeight="1">
      <c r="A49" s="187">
        <v>4.0</v>
      </c>
      <c r="B49" s="188">
        <f>'пр.хода'!E30</f>
        <v>13</v>
      </c>
      <c r="C49" s="189" t="str">
        <f>IFERROR(VLOOKUP(B49,'пр.взв'!$D$6:$Q$70,2,0),"")</f>
        <v>МОЛДОГОЛИЕВ Реваль</v>
      </c>
      <c r="D49" s="190" t="str">
        <f>IFERROR(VLOOKUP(B49,'пр.взв'!$D$6:$Q$70,5,0),"")</f>
        <v>КМС</v>
      </c>
      <c r="E49" s="190" t="str">
        <f>IFERROR(VLOOKUP(B49,'пр.взв'!$D$6:$Q$70,6,0),"")</f>
        <v>УФО</v>
      </c>
      <c r="F49" s="190" t="str">
        <f>IFERROR(VLOOKUP(B49,'пр.взв'!$D$6:$Q$70,8,0),"")</f>
        <v>Свердловская</v>
      </c>
      <c r="G49" s="190"/>
      <c r="H49" s="188"/>
      <c r="I49" s="189"/>
      <c r="J49" s="190"/>
      <c r="K49" s="195">
        <v>12.0</v>
      </c>
      <c r="L49" s="188">
        <f>'пр.хода'!AA30</f>
        <v>14</v>
      </c>
      <c r="M49" s="189" t="str">
        <f>IFERROR(VLOOKUP(L49,'пр.взв'!$D$6:$Q$70,2,0),"")</f>
        <v>ЛИЗНЕВ Анатолий</v>
      </c>
      <c r="N49" s="190" t="str">
        <f>IFERROR(VLOOKUP(L49,'пр.взв'!$D$6:$Q$70,5,0),"")</f>
        <v>МС</v>
      </c>
      <c r="O49" s="190" t="str">
        <f>IFERROR(VLOOKUP(L49,'пр.взв'!$D$6:$Q$70,6,0),"")</f>
        <v>СФО</v>
      </c>
      <c r="P49" s="190" t="str">
        <f>IFERROR(VLOOKUP(L49,'пр.взв'!$D$6:$Q$70,8,0),"")</f>
        <v>Новосибирская</v>
      </c>
      <c r="Q49" s="204"/>
      <c r="R49" s="205"/>
      <c r="S49" s="206"/>
      <c r="T49" s="207"/>
    </row>
    <row r="50" ht="19.5" customHeight="1">
      <c r="A50" s="112"/>
      <c r="B50" s="196">
        <f>'пр.хода'!E34</f>
        <v>29</v>
      </c>
      <c r="C50" s="197" t="str">
        <f>IFERROR(VLOOKUP(B50,'пр.взв'!$D$6:$Q$70,2,0),"")</f>
        <v>КУУЛАР Найдан</v>
      </c>
      <c r="D50" s="198" t="str">
        <f>IFERROR(VLOOKUP(B50,'пр.взв'!$D$6:$Q$70,5,0),"")</f>
        <v>МС</v>
      </c>
      <c r="E50" s="198" t="str">
        <f>IFERROR(VLOOKUP(B50,'пр.взв'!$D$6:$Q$70,6,0),"")</f>
        <v>СФО</v>
      </c>
      <c r="F50" s="198" t="str">
        <f>IFERROR(VLOOKUP(B50,'пр.взв'!$D$6:$Q$70,8,0),"")</f>
        <v>Новосибирская</v>
      </c>
      <c r="G50" s="198"/>
      <c r="H50" s="196"/>
      <c r="I50" s="197"/>
      <c r="J50" s="198"/>
      <c r="K50" s="185"/>
      <c r="L50" s="196">
        <f>'пр.хода'!AA34</f>
        <v>30</v>
      </c>
      <c r="M50" s="197" t="str">
        <f>IFERROR(VLOOKUP(L50,'пр.взв'!$D$6:$Q$70,2,0),"")</f>
        <v>ИСЛАМОВ Шамиль</v>
      </c>
      <c r="N50" s="198" t="str">
        <f>IFERROR(VLOOKUP(L50,'пр.взв'!$D$6:$Q$70,5,0),"")</f>
        <v>КМС</v>
      </c>
      <c r="O50" s="198" t="str">
        <f>IFERROR(VLOOKUP(L50,'пр.взв'!$D$6:$Q$70,6,0),"")</f>
        <v>СЗФО</v>
      </c>
      <c r="P50" s="198" t="str">
        <f>IFERROR(VLOOKUP(L50,'пр.взв'!$D$6:$Q$70,8,0),"")</f>
        <v>Вологодская</v>
      </c>
      <c r="Q50" s="199"/>
      <c r="R50" s="199"/>
      <c r="S50" s="200"/>
      <c r="T50" s="200"/>
    </row>
    <row r="51" ht="19.5" customHeight="1">
      <c r="A51" s="208">
        <v>5.0</v>
      </c>
      <c r="B51" s="188" t="str">
        <f>'пр.хода'!E39</f>
        <v/>
      </c>
      <c r="C51" s="189" t="str">
        <f>IFERROR(VLOOKUP(B51,'пр.взв'!$D$6:$Q$70,2,0),"")</f>
        <v/>
      </c>
      <c r="D51" s="190" t="str">
        <f>IFERROR(VLOOKUP(B51,'пр.взв'!$D$6:$Q$70,5,0),"")</f>
        <v/>
      </c>
      <c r="E51" s="190" t="str">
        <f>IFERROR(VLOOKUP(B51,'пр.взв'!$D$6:$Q$70,6,0),"")</f>
        <v/>
      </c>
      <c r="F51" s="190" t="str">
        <f>IFERROR(VLOOKUP(B51,'пр.взв'!$D$6:$Q$70,8,0),"")</f>
        <v/>
      </c>
      <c r="G51" s="214"/>
      <c r="H51" s="188"/>
      <c r="I51" s="215"/>
      <c r="J51" s="214"/>
      <c r="K51" s="195">
        <v>13.0</v>
      </c>
      <c r="L51" s="188" t="str">
        <f>'пр.хода'!AA39</f>
        <v/>
      </c>
      <c r="M51" s="189" t="str">
        <f>IFERROR(VLOOKUP(L51,'пр.взв'!$D$6:$Q$70,2,0),"")</f>
        <v/>
      </c>
      <c r="N51" s="190" t="str">
        <f>IFERROR(VLOOKUP(L51,'пр.взв'!$D$6:$Q$70,5,0),"")</f>
        <v/>
      </c>
      <c r="O51" s="190" t="str">
        <f>IFERROR(VLOOKUP(L51,'пр.взв'!$D$6:$Q$70,6,0),"")</f>
        <v/>
      </c>
      <c r="P51" s="190" t="str">
        <f>IFERROR(VLOOKUP(L51,'пр.взв'!$D$6:$Q$70,8,0),"")</f>
        <v/>
      </c>
      <c r="Q51" s="191"/>
      <c r="R51" s="192"/>
      <c r="S51" s="193"/>
      <c r="T51" s="194"/>
    </row>
    <row r="52" ht="19.5" customHeight="1">
      <c r="A52" s="112"/>
      <c r="B52" s="196">
        <f>'пр.хода'!E43</f>
        <v>19</v>
      </c>
      <c r="C52" s="197" t="str">
        <f>IFERROR(VLOOKUP(B52,'пр.взв'!$D$6:$Q$70,2,0),"")</f>
        <v>АЛИСКАНТОВ Шамиль</v>
      </c>
      <c r="D52" s="198" t="str">
        <f>IFERROR(VLOOKUP(B52,'пр.взв'!$D$6:$Q$70,5,0),"")</f>
        <v>КМС</v>
      </c>
      <c r="E52" s="198" t="str">
        <f>IFERROR(VLOOKUP(B52,'пр.взв'!$D$6:$Q$70,6,0),"")</f>
        <v>СКФО</v>
      </c>
      <c r="F52" s="198" t="str">
        <f>IFERROR(VLOOKUP(B52,'пр.взв'!$D$6:$Q$70,8,0),"")</f>
        <v>Р.Дагестан</v>
      </c>
      <c r="G52" s="198"/>
      <c r="H52" s="196"/>
      <c r="I52" s="197"/>
      <c r="J52" s="198"/>
      <c r="K52" s="185"/>
      <c r="L52" s="196">
        <f>'пр.хода'!AA43</f>
        <v>20</v>
      </c>
      <c r="M52" s="197" t="str">
        <f>IFERROR(VLOOKUP(L52,'пр.взв'!$D$6:$Q$70,2,0),"")</f>
        <v>ИБРАГИМГАДЖИЕВ Мурад</v>
      </c>
      <c r="N52" s="198" t="str">
        <f>IFERROR(VLOOKUP(L52,'пр.взв'!$D$6:$Q$70,5,0),"")</f>
        <v>МС</v>
      </c>
      <c r="O52" s="198" t="str">
        <f>IFERROR(VLOOKUP(L52,'пр.взв'!$D$6:$Q$70,6,0),"")</f>
        <v>СКФО</v>
      </c>
      <c r="P52" s="198" t="str">
        <f>IFERROR(VLOOKUP(L52,'пр.взв'!$D$6:$Q$70,8,0),"")</f>
        <v>Р.Дагестан</v>
      </c>
      <c r="Q52" s="199"/>
      <c r="R52" s="199"/>
      <c r="S52" s="200"/>
      <c r="T52" s="200"/>
    </row>
    <row r="53" ht="19.5" customHeight="1">
      <c r="A53" s="187">
        <v>6.0</v>
      </c>
      <c r="B53" s="188">
        <f>'пр.хода'!E47</f>
        <v>11</v>
      </c>
      <c r="C53" s="189" t="str">
        <f>IFERROR(VLOOKUP(B53,'пр.взв'!$D$6:$Q$70,2,0),"")</f>
        <v>МАНСИМОВ Джошгун</v>
      </c>
      <c r="D53" s="190" t="str">
        <f>IFERROR(VLOOKUP(B53,'пр.взв'!$D$6:$Q$70,5,0),"")</f>
        <v>КМС</v>
      </c>
      <c r="E53" s="190" t="str">
        <f>IFERROR(VLOOKUP(B53,'пр.взв'!$D$6:$Q$70,6,0),"")</f>
        <v>ПФО</v>
      </c>
      <c r="F53" s="190" t="str">
        <f>IFERROR(VLOOKUP(B53,'пр.взв'!$D$6:$Q$70,8,0),"")</f>
        <v>Пермский</v>
      </c>
      <c r="G53" s="190"/>
      <c r="H53" s="188"/>
      <c r="I53" s="189"/>
      <c r="J53" s="190"/>
      <c r="K53" s="195">
        <v>14.0</v>
      </c>
      <c r="L53" s="188">
        <f>'пр.хода'!AA47</f>
        <v>12</v>
      </c>
      <c r="M53" s="189" t="str">
        <f>IFERROR(VLOOKUP(L53,'пр.взв'!$D$6:$Q$70,2,0),"")</f>
        <v>ШАХБАНОВ Али</v>
      </c>
      <c r="N53" s="190" t="str">
        <f>IFERROR(VLOOKUP(L53,'пр.взв'!$D$6:$Q$70,5,0),"")</f>
        <v>КМС</v>
      </c>
      <c r="O53" s="190" t="str">
        <f>IFERROR(VLOOKUP(L53,'пр.взв'!$D$6:$Q$70,6,0),"")</f>
        <v>УФО</v>
      </c>
      <c r="P53" s="190" t="str">
        <f>IFERROR(VLOOKUP(L53,'пр.взв'!$D$6:$Q$70,8,0),"")</f>
        <v>Тюменская</v>
      </c>
      <c r="Q53" s="201"/>
      <c r="R53" s="202"/>
      <c r="S53" s="203"/>
      <c r="T53" s="190"/>
    </row>
    <row r="54" ht="19.5" customHeight="1">
      <c r="A54" s="94"/>
      <c r="B54" s="196">
        <f>'пр.хода'!E51</f>
        <v>27</v>
      </c>
      <c r="C54" s="197" t="str">
        <f>IFERROR(VLOOKUP(B54,'пр.взв'!$D$6:$Q$70,2,0),"")</f>
        <v>АЗИЗАГАЕВ Азизага</v>
      </c>
      <c r="D54" s="198" t="str">
        <f>IFERROR(VLOOKUP(B54,'пр.взв'!$D$6:$Q$70,5,0),"")</f>
        <v>КМС</v>
      </c>
      <c r="E54" s="198" t="str">
        <f>IFERROR(VLOOKUP(B54,'пр.взв'!$D$6:$Q$70,6,0),"")</f>
        <v>СКФО</v>
      </c>
      <c r="F54" s="198" t="str">
        <f>IFERROR(VLOOKUP(B54,'пр.взв'!$D$6:$Q$70,8,0),"")</f>
        <v>Р.Дагестан</v>
      </c>
      <c r="G54" s="198"/>
      <c r="H54" s="196"/>
      <c r="I54" s="197"/>
      <c r="J54" s="198"/>
      <c r="K54" s="185"/>
      <c r="L54" s="196">
        <f>'пр.хода'!AA51</f>
        <v>28</v>
      </c>
      <c r="M54" s="197" t="str">
        <f>IFERROR(VLOOKUP(L54,'пр.взв'!$D$6:$Q$70,2,0),"")</f>
        <v>БУДАНАЕВ Алдар</v>
      </c>
      <c r="N54" s="198" t="str">
        <f>IFERROR(VLOOKUP(L54,'пр.взв'!$D$6:$Q$70,5,0),"")</f>
        <v>МС</v>
      </c>
      <c r="O54" s="198" t="str">
        <f>IFERROR(VLOOKUP(L54,'пр.взв'!$D$6:$Q$70,6,0),"")</f>
        <v>ДВФО</v>
      </c>
      <c r="P54" s="198" t="str">
        <f>IFERROR(VLOOKUP(L54,'пр.взв'!$D$6:$Q$70,8,0),"")</f>
        <v>Р.Бурятия</v>
      </c>
      <c r="Q54" s="199"/>
      <c r="R54" s="199"/>
      <c r="S54" s="200"/>
      <c r="T54" s="200"/>
    </row>
    <row r="55" ht="19.5" customHeight="1">
      <c r="A55" s="187">
        <v>7.0</v>
      </c>
      <c r="B55" s="188">
        <f>'пр.хода'!E55</f>
        <v>7</v>
      </c>
      <c r="C55" s="189" t="str">
        <f>IFERROR(VLOOKUP(B55,'пр.взв'!$D$6:$Q$70,2,0),"")</f>
        <v>ГАЛОЧКИН Николай</v>
      </c>
      <c r="D55" s="190" t="str">
        <f>IFERROR(VLOOKUP(B55,'пр.взв'!$D$6:$Q$70,5,0),"")</f>
        <v>МС</v>
      </c>
      <c r="E55" s="190" t="str">
        <f>IFERROR(VLOOKUP(B55,'пр.взв'!$D$6:$Q$70,6,0),"")</f>
        <v>ЮФО</v>
      </c>
      <c r="F55" s="190" t="str">
        <f>IFERROR(VLOOKUP(B55,'пр.взв'!$D$6:$Q$70,8,0),"")</f>
        <v>Ростовская</v>
      </c>
      <c r="G55" s="214"/>
      <c r="H55" s="188"/>
      <c r="I55" s="215"/>
      <c r="J55" s="214"/>
      <c r="K55" s="195">
        <v>15.0</v>
      </c>
      <c r="L55" s="188">
        <f>'пр.хода'!AA55</f>
        <v>8</v>
      </c>
      <c r="M55" s="189" t="str">
        <f>IFERROR(VLOOKUP(L55,'пр.взв'!$D$6:$Q$70,2,0),"")</f>
        <v/>
      </c>
      <c r="N55" s="190" t="str">
        <f>IFERROR(VLOOKUP(L55,'пр.взв'!$D$6:$Q$70,5,0),"")</f>
        <v/>
      </c>
      <c r="O55" s="190" t="str">
        <f>IFERROR(VLOOKUP(L55,'пр.взв'!$D$6:$Q$70,6,0),"")</f>
        <v/>
      </c>
      <c r="P55" s="190" t="str">
        <f>IFERROR(VLOOKUP(L55,'пр.взв'!$D$6:$Q$70,8,0),"")</f>
        <v/>
      </c>
      <c r="Q55" s="191"/>
      <c r="R55" s="192"/>
      <c r="S55" s="193"/>
      <c r="T55" s="194"/>
    </row>
    <row r="56" ht="19.5" customHeight="1">
      <c r="A56" s="112"/>
      <c r="B56" s="196">
        <f>'пр.хода'!E59</f>
        <v>23</v>
      </c>
      <c r="C56" s="197" t="str">
        <f>IFERROR(VLOOKUP(B56,'пр.взв'!$D$6:$Q$70,2,0),"")</f>
        <v>КАЛКИН Сергей</v>
      </c>
      <c r="D56" s="198" t="str">
        <f>IFERROR(VLOOKUP(B56,'пр.взв'!$D$6:$Q$70,5,0),"")</f>
        <v>КМС</v>
      </c>
      <c r="E56" s="198" t="str">
        <f>IFERROR(VLOOKUP(B56,'пр.взв'!$D$6:$Q$70,6,0),"")</f>
        <v>СФО</v>
      </c>
      <c r="F56" s="198" t="str">
        <f>IFERROR(VLOOKUP(B56,'пр.взв'!$D$6:$Q$70,8,0),"")</f>
        <v>Р.Алтай</v>
      </c>
      <c r="G56" s="198"/>
      <c r="H56" s="196"/>
      <c r="I56" s="197"/>
      <c r="J56" s="198"/>
      <c r="K56" s="185"/>
      <c r="L56" s="196">
        <f>'пр.хода'!AA59</f>
        <v>24</v>
      </c>
      <c r="M56" s="197" t="str">
        <f>IFERROR(VLOOKUP(L56,'пр.взв'!$D$6:$Q$70,2,0),"")</f>
        <v>ТОРЧАЛОВСКИЙ Филипп</v>
      </c>
      <c r="N56" s="198" t="str">
        <f>IFERROR(VLOOKUP(L56,'пр.взв'!$D$6:$Q$70,5,0),"")</f>
        <v>МС</v>
      </c>
      <c r="O56" s="198" t="str">
        <f>IFERROR(VLOOKUP(L56,'пр.взв'!$D$6:$Q$70,6,0),"")</f>
        <v>СПБ</v>
      </c>
      <c r="P56" s="198" t="str">
        <f>IFERROR(VLOOKUP(L56,'пр.взв'!$D$6:$Q$70,8,0),"")</f>
        <v>Санкт-Петербург</v>
      </c>
      <c r="Q56" s="199"/>
      <c r="R56" s="199"/>
      <c r="S56" s="200"/>
      <c r="T56" s="200"/>
    </row>
    <row r="57" ht="19.5" customHeight="1">
      <c r="A57" s="187">
        <v>8.0</v>
      </c>
      <c r="B57" s="188">
        <f>'пр.хода'!E63</f>
        <v>15</v>
      </c>
      <c r="C57" s="189" t="str">
        <f>IFERROR(VLOOKUP(B57,'пр.взв'!$D$6:$Q$70,2,0),"")</f>
        <v>МАЛЬКОВСКИЙ Павел</v>
      </c>
      <c r="D57" s="190" t="str">
        <f>IFERROR(VLOOKUP(B57,'пр.взв'!$D$6:$Q$70,5,0),"")</f>
        <v>МС</v>
      </c>
      <c r="E57" s="190" t="str">
        <f>IFERROR(VLOOKUP(B57,'пр.взв'!$D$6:$Q$70,6,0),"")</f>
        <v>ЦФО</v>
      </c>
      <c r="F57" s="190" t="str">
        <f>IFERROR(VLOOKUP(B57,'пр.взв'!$D$6:$Q$70,8,0),"")</f>
        <v>Ярославская</v>
      </c>
      <c r="G57" s="214"/>
      <c r="H57" s="188"/>
      <c r="I57" s="215"/>
      <c r="J57" s="214"/>
      <c r="K57" s="195">
        <v>16.0</v>
      </c>
      <c r="L57" s="188">
        <f>'пр.хода'!AA63</f>
        <v>16</v>
      </c>
      <c r="M57" s="189" t="str">
        <f>IFERROR(VLOOKUP(L57,'пр.взв'!$D$6:$Q$70,2,0),"")</f>
        <v>БОЕВ Виталий</v>
      </c>
      <c r="N57" s="190" t="str">
        <f>IFERROR(VLOOKUP(L57,'пр.взв'!$D$6:$Q$70,5,0),"")</f>
        <v>МС</v>
      </c>
      <c r="O57" s="190" t="str">
        <f>IFERROR(VLOOKUP(L57,'пр.взв'!$D$6:$Q$70,6,0),"")</f>
        <v>ПФО</v>
      </c>
      <c r="P57" s="190" t="str">
        <f>IFERROR(VLOOKUP(L57,'пр.взв'!$D$6:$Q$70,8,0),"")</f>
        <v>Пермский</v>
      </c>
      <c r="Q57" s="204"/>
      <c r="R57" s="205"/>
      <c r="S57" s="206"/>
      <c r="T57" s="207"/>
    </row>
    <row r="58" ht="19.5" customHeight="1">
      <c r="A58" s="112"/>
      <c r="B58" s="196">
        <f>'пр.хода'!E67</f>
        <v>31</v>
      </c>
      <c r="C58" s="197" t="str">
        <f>IFERROR(VLOOKUP(B58,'пр.взв'!$D$6:$Q$70,2,0),"")</f>
        <v>ШИХВЕЛИЕВ Эмин</v>
      </c>
      <c r="D58" s="198" t="str">
        <f>IFERROR(VLOOKUP(B58,'пр.взв'!$D$6:$Q$70,5,0),"")</f>
        <v>МС</v>
      </c>
      <c r="E58" s="198" t="str">
        <f>IFERROR(VLOOKUP(B58,'пр.взв'!$D$6:$Q$70,6,0),"")</f>
        <v>МОС</v>
      </c>
      <c r="F58" s="198" t="str">
        <f>IFERROR(VLOOKUP(B58,'пр.взв'!$D$6:$Q$70,8,0),"")</f>
        <v>Москва</v>
      </c>
      <c r="G58" s="198"/>
      <c r="H58" s="196"/>
      <c r="I58" s="197"/>
      <c r="J58" s="198"/>
      <c r="K58" s="185"/>
      <c r="L58" s="196">
        <f>'пр.хода'!AA67</f>
        <v>32</v>
      </c>
      <c r="M58" s="197" t="str">
        <f>IFERROR(VLOOKUP(L58,'пр.взв'!$D$6:$Q$70,2,0),"")</f>
        <v>МИРЗОАШРАФОВ Сурем</v>
      </c>
      <c r="N58" s="198" t="str">
        <f>IFERROR(VLOOKUP(L58,'пр.взв'!$D$6:$Q$70,5,0),"")</f>
        <v>МС</v>
      </c>
      <c r="O58" s="198" t="str">
        <f>IFERROR(VLOOKUP(L58,'пр.взв'!$D$6:$Q$70,6,0),"")</f>
        <v>ЦФО</v>
      </c>
      <c r="P58" s="198" t="str">
        <f>IFERROR(VLOOKUP(L58,'пр.взв'!$D$6:$Q$70,8,0),"")</f>
        <v>Ярославская</v>
      </c>
      <c r="Q58" s="199"/>
      <c r="R58" s="199"/>
      <c r="S58" s="200"/>
      <c r="T58" s="200"/>
    </row>
    <row r="59" ht="12.0" customHeight="1">
      <c r="B59" s="172">
        <f>B39</f>
        <v>1</v>
      </c>
      <c r="C59" s="7" t="s">
        <v>288</v>
      </c>
      <c r="L59" s="172">
        <f>L39</f>
        <v>1</v>
      </c>
      <c r="M59" s="7" t="s">
        <v>288</v>
      </c>
    </row>
    <row r="60" ht="12.0" customHeight="1">
      <c r="B60" s="173" t="s">
        <v>289</v>
      </c>
      <c r="C60" s="174" t="s">
        <v>290</v>
      </c>
      <c r="D60" s="175"/>
      <c r="E60" s="175"/>
      <c r="F60" s="175" t="s">
        <v>302</v>
      </c>
      <c r="G60" s="173" t="str">
        <f>'пр.взв'!$D$4</f>
        <v/>
      </c>
      <c r="H60" s="174"/>
      <c r="I60" s="174"/>
      <c r="J60" s="174"/>
      <c r="K60" s="174"/>
      <c r="L60" s="173" t="s">
        <v>292</v>
      </c>
      <c r="M60" s="174" t="s">
        <v>290</v>
      </c>
      <c r="N60" s="175"/>
      <c r="O60" s="175"/>
      <c r="P60" s="175" t="s">
        <v>302</v>
      </c>
      <c r="Q60" s="173" t="str">
        <f>'пр.взв'!$D$4</f>
        <v/>
      </c>
      <c r="R60" s="174"/>
      <c r="S60" s="174"/>
      <c r="T60" s="174"/>
    </row>
    <row r="61" ht="12.75" customHeight="1">
      <c r="A61" s="176" t="s">
        <v>293</v>
      </c>
      <c r="B61" s="177" t="s">
        <v>9</v>
      </c>
      <c r="C61" s="178" t="s">
        <v>10</v>
      </c>
      <c r="D61" s="179" t="s">
        <v>294</v>
      </c>
      <c r="E61" s="180" t="s">
        <v>295</v>
      </c>
      <c r="F61" s="181"/>
      <c r="G61" s="178" t="s">
        <v>296</v>
      </c>
      <c r="H61" s="182" t="s">
        <v>297</v>
      </c>
      <c r="I61" s="179" t="s">
        <v>301</v>
      </c>
      <c r="J61" s="183" t="s">
        <v>299</v>
      </c>
      <c r="K61" s="176" t="s">
        <v>293</v>
      </c>
      <c r="L61" s="177" t="s">
        <v>9</v>
      </c>
      <c r="M61" s="178" t="s">
        <v>10</v>
      </c>
      <c r="N61" s="179" t="s">
        <v>294</v>
      </c>
      <c r="O61" s="180" t="s">
        <v>295</v>
      </c>
      <c r="P61" s="181"/>
      <c r="Q61" s="178" t="s">
        <v>296</v>
      </c>
      <c r="R61" s="182" t="s">
        <v>297</v>
      </c>
      <c r="S61" s="179" t="s">
        <v>301</v>
      </c>
      <c r="T61" s="183" t="s">
        <v>299</v>
      </c>
    </row>
    <row r="62" ht="13.5" customHeight="1">
      <c r="A62" s="184"/>
      <c r="B62" s="100"/>
      <c r="C62" s="185"/>
      <c r="D62" s="185"/>
      <c r="E62" s="112"/>
      <c r="F62" s="118"/>
      <c r="G62" s="185"/>
      <c r="H62" s="185"/>
      <c r="I62" s="185"/>
      <c r="J62" s="186"/>
      <c r="K62" s="184"/>
      <c r="L62" s="100"/>
      <c r="M62" s="185"/>
      <c r="N62" s="185"/>
      <c r="O62" s="112"/>
      <c r="P62" s="118"/>
      <c r="Q62" s="185"/>
      <c r="R62" s="185"/>
      <c r="S62" s="185"/>
      <c r="T62" s="186"/>
    </row>
    <row r="63" ht="19.5" customHeight="1">
      <c r="A63" s="187">
        <v>1.0</v>
      </c>
      <c r="B63" s="216" t="str">
        <f>'пр.хода'!G8</f>
        <v/>
      </c>
      <c r="C63" s="189" t="str">
        <f>IFERROR(VLOOKUP(B63,'пр.взв'!$D$6:$Q$70,2,0),"")</f>
        <v/>
      </c>
      <c r="D63" s="190" t="str">
        <f>IFERROR(VLOOKUP(B63,'пр.взв'!$D$6:$Q$70,5,0),"")</f>
        <v/>
      </c>
      <c r="E63" s="190" t="str">
        <f>IFERROR(VLOOKUP(B63,'пр.взв'!$D$6:$Q$70,6,0),"")</f>
        <v/>
      </c>
      <c r="F63" s="190" t="str">
        <f>IFERROR(VLOOKUP(B63,'пр.взв'!$D$6:$Q$70,8,0),"")</f>
        <v/>
      </c>
      <c r="G63" s="191"/>
      <c r="H63" s="192"/>
      <c r="I63" s="193"/>
      <c r="J63" s="194"/>
      <c r="K63" s="195">
        <v>5.0</v>
      </c>
      <c r="L63" s="216" t="str">
        <f>'пр.хода'!Y8</f>
        <v/>
      </c>
      <c r="M63" s="189" t="str">
        <f>IFERROR(VLOOKUP(L63,'пр.взв'!$D$6:$Q$70,2,0),"")</f>
        <v/>
      </c>
      <c r="N63" s="190" t="str">
        <f>IFERROR(VLOOKUP(L63,'пр.взв'!$D$6:$Q$70,5,0),"")</f>
        <v/>
      </c>
      <c r="O63" s="190" t="str">
        <f>IFERROR(VLOOKUP(L63,'пр.взв'!$D$6:$Q$70,6,0),"")</f>
        <v/>
      </c>
      <c r="P63" s="190" t="str">
        <f>IFERROR(VLOOKUP(L63,'пр.взв'!$D$6:$Q$70,8,0),"")</f>
        <v/>
      </c>
      <c r="Q63" s="191"/>
      <c r="R63" s="192"/>
      <c r="S63" s="193"/>
      <c r="T63" s="194"/>
    </row>
    <row r="64" ht="19.5" customHeight="1">
      <c r="A64" s="112"/>
      <c r="B64" s="217" t="str">
        <f>'пр.хода'!G16</f>
        <v/>
      </c>
      <c r="C64" s="197" t="str">
        <f>IFERROR(VLOOKUP(B64,'пр.взв'!$D$6:$Q$70,2,0),"")</f>
        <v/>
      </c>
      <c r="D64" s="198" t="str">
        <f>IFERROR(VLOOKUP(B64,'пр.взв'!$D$6:$Q$70,5,0),"")</f>
        <v/>
      </c>
      <c r="E64" s="198" t="str">
        <f>IFERROR(VLOOKUP(B64,'пр.взв'!$D$6:$Q$70,6,0),"")</f>
        <v/>
      </c>
      <c r="F64" s="198" t="str">
        <f>IFERROR(VLOOKUP(B64,'пр.взв'!$D$6:$Q$70,8,0),"")</f>
        <v/>
      </c>
      <c r="G64" s="199"/>
      <c r="H64" s="199"/>
      <c r="I64" s="200"/>
      <c r="J64" s="200"/>
      <c r="K64" s="185"/>
      <c r="L64" s="217" t="str">
        <f>'пр.хода'!Y16</f>
        <v/>
      </c>
      <c r="M64" s="197" t="str">
        <f>IFERROR(VLOOKUP(L64,'пр.взв'!$D$6:$Q$70,2,0),"")</f>
        <v/>
      </c>
      <c r="N64" s="198" t="str">
        <f>IFERROR(VLOOKUP(L64,'пр.взв'!$D$6:$Q$70,5,0),"")</f>
        <v/>
      </c>
      <c r="O64" s="198" t="str">
        <f>IFERROR(VLOOKUP(L64,'пр.взв'!$D$6:$Q$70,6,0),"")</f>
        <v/>
      </c>
      <c r="P64" s="198" t="str">
        <f>IFERROR(VLOOKUP(L64,'пр.взв'!$D$6:$Q$70,8,0),"")</f>
        <v/>
      </c>
      <c r="Q64" s="199"/>
      <c r="R64" s="199"/>
      <c r="S64" s="200"/>
      <c r="T64" s="200"/>
    </row>
    <row r="65" ht="19.5" customHeight="1">
      <c r="A65" s="187">
        <v>2.0</v>
      </c>
      <c r="B65" s="216" t="str">
        <f>'пр.хода'!G24</f>
        <v/>
      </c>
      <c r="C65" s="189" t="str">
        <f>IFERROR(VLOOKUP(B65,'пр.взв'!$D$6:$Q$70,2,0),"")</f>
        <v/>
      </c>
      <c r="D65" s="190" t="str">
        <f>IFERROR(VLOOKUP(B65,'пр.взв'!$D$6:$Q$70,5,0),"")</f>
        <v/>
      </c>
      <c r="E65" s="190" t="str">
        <f>IFERROR(VLOOKUP(B65,'пр.взв'!$D$6:$Q$70,6,0),"")</f>
        <v/>
      </c>
      <c r="F65" s="190" t="str">
        <f>IFERROR(VLOOKUP(B65,'пр.взв'!$D$6:$Q$70,8,0),"")</f>
        <v/>
      </c>
      <c r="G65" s="201"/>
      <c r="H65" s="202"/>
      <c r="I65" s="203"/>
      <c r="J65" s="190"/>
      <c r="K65" s="195">
        <v>6.0</v>
      </c>
      <c r="L65" s="216" t="str">
        <f>'пр.хода'!Y24</f>
        <v/>
      </c>
      <c r="M65" s="189" t="str">
        <f>IFERROR(VLOOKUP(L65,'пр.взв'!$D$6:$Q$70,2,0),"")</f>
        <v/>
      </c>
      <c r="N65" s="190" t="str">
        <f>IFERROR(VLOOKUP(L65,'пр.взв'!$D$6:$Q$70,5,0),"")</f>
        <v/>
      </c>
      <c r="O65" s="190" t="str">
        <f>IFERROR(VLOOKUP(L65,'пр.взв'!$D$6:$Q$70,6,0),"")</f>
        <v/>
      </c>
      <c r="P65" s="190" t="str">
        <f>IFERROR(VLOOKUP(L65,'пр.взв'!$D$6:$Q$70,8,0),"")</f>
        <v/>
      </c>
      <c r="Q65" s="201"/>
      <c r="R65" s="202"/>
      <c r="S65" s="203"/>
      <c r="T65" s="190"/>
    </row>
    <row r="66" ht="19.5" customHeight="1">
      <c r="A66" s="112"/>
      <c r="B66" s="217" t="str">
        <f>'пр.хода'!G32</f>
        <v/>
      </c>
      <c r="C66" s="197" t="str">
        <f>IFERROR(VLOOKUP(B66,'пр.взв'!$D$6:$Q$70,2,0),"")</f>
        <v/>
      </c>
      <c r="D66" s="198" t="str">
        <f>IFERROR(VLOOKUP(B66,'пр.взв'!$D$6:$Q$70,5,0),"")</f>
        <v/>
      </c>
      <c r="E66" s="198" t="str">
        <f>IFERROR(VLOOKUP(B66,'пр.взв'!$D$6:$Q$70,6,0),"")</f>
        <v/>
      </c>
      <c r="F66" s="198" t="str">
        <f>IFERROR(VLOOKUP(B66,'пр.взв'!$D$6:$Q$70,8,0),"")</f>
        <v/>
      </c>
      <c r="G66" s="199"/>
      <c r="H66" s="199"/>
      <c r="I66" s="200"/>
      <c r="J66" s="200"/>
      <c r="K66" s="185"/>
      <c r="L66" s="217">
        <f>'пр.хода'!Y32</f>
        <v>14</v>
      </c>
      <c r="M66" s="197" t="str">
        <f>IFERROR(VLOOKUP(L66,'пр.взв'!$D$6:$Q$70,2,0),"")</f>
        <v>ЛИЗНЕВ Анатолий</v>
      </c>
      <c r="N66" s="198" t="str">
        <f>IFERROR(VLOOKUP(L66,'пр.взв'!$D$6:$Q$70,5,0),"")</f>
        <v>МС</v>
      </c>
      <c r="O66" s="198" t="str">
        <f>IFERROR(VLOOKUP(L66,'пр.взв'!$D$6:$Q$70,6,0),"")</f>
        <v>СФО</v>
      </c>
      <c r="P66" s="198" t="str">
        <f>IFERROR(VLOOKUP(L66,'пр.взв'!$D$6:$Q$70,8,0),"")</f>
        <v>Новосибирская</v>
      </c>
      <c r="Q66" s="199"/>
      <c r="R66" s="199"/>
      <c r="S66" s="200"/>
      <c r="T66" s="200"/>
    </row>
    <row r="67" ht="19.5" customHeight="1">
      <c r="A67" s="187">
        <v>3.0</v>
      </c>
      <c r="B67" s="216" t="str">
        <f>'пр.хода'!G41</f>
        <v/>
      </c>
      <c r="C67" s="189" t="str">
        <f>IFERROR(VLOOKUP(B67,'пр.взв'!$D$6:$Q$70,2,0),"")</f>
        <v/>
      </c>
      <c r="D67" s="190" t="str">
        <f>IFERROR(VLOOKUP(B67,'пр.взв'!$D$6:$Q$70,5,0),"")</f>
        <v/>
      </c>
      <c r="E67" s="190" t="str">
        <f>IFERROR(VLOOKUP(B67,'пр.взв'!$D$6:$Q$70,6,0),"")</f>
        <v/>
      </c>
      <c r="F67" s="190" t="str">
        <f>IFERROR(VLOOKUP(B67,'пр.взв'!$D$6:$Q$70,8,0),"")</f>
        <v/>
      </c>
      <c r="G67" s="191"/>
      <c r="H67" s="192"/>
      <c r="I67" s="193"/>
      <c r="J67" s="194"/>
      <c r="K67" s="195">
        <v>7.0</v>
      </c>
      <c r="L67" s="216" t="str">
        <f>'пр.хода'!Y41</f>
        <v/>
      </c>
      <c r="M67" s="189" t="str">
        <f>IFERROR(VLOOKUP(L67,'пр.взв'!$D$6:$Q$70,2,0),"")</f>
        <v/>
      </c>
      <c r="N67" s="190" t="str">
        <f>IFERROR(VLOOKUP(L67,'пр.взв'!$D$6:$Q$70,5,0),"")</f>
        <v/>
      </c>
      <c r="O67" s="190" t="str">
        <f>IFERROR(VLOOKUP(L67,'пр.взв'!$D$6:$Q$70,6,0),"")</f>
        <v/>
      </c>
      <c r="P67" s="190" t="str">
        <f>IFERROR(VLOOKUP(L67,'пр.взв'!$D$6:$Q$70,8,0),"")</f>
        <v/>
      </c>
      <c r="Q67" s="191"/>
      <c r="R67" s="192"/>
      <c r="S67" s="193"/>
      <c r="T67" s="194"/>
    </row>
    <row r="68" ht="19.5" customHeight="1">
      <c r="A68" s="112"/>
      <c r="B68" s="217" t="str">
        <f>'пр.хода'!G49</f>
        <v/>
      </c>
      <c r="C68" s="197" t="str">
        <f>IFERROR(VLOOKUP(B68,'пр.взв'!$D$6:$Q$70,2,0),"")</f>
        <v/>
      </c>
      <c r="D68" s="198" t="str">
        <f>IFERROR(VLOOKUP(B68,'пр.взв'!$D$6:$Q$70,5,0),"")</f>
        <v/>
      </c>
      <c r="E68" s="198" t="str">
        <f>IFERROR(VLOOKUP(B68,'пр.взв'!$D$6:$Q$70,6,0),"")</f>
        <v/>
      </c>
      <c r="F68" s="198" t="str">
        <f>IFERROR(VLOOKUP(B68,'пр.взв'!$D$6:$Q$70,8,0),"")</f>
        <v/>
      </c>
      <c r="G68" s="199"/>
      <c r="H68" s="199"/>
      <c r="I68" s="200"/>
      <c r="J68" s="200"/>
      <c r="K68" s="185"/>
      <c r="L68" s="217" t="str">
        <f>'пр.хода'!Y49</f>
        <v/>
      </c>
      <c r="M68" s="197" t="str">
        <f>IFERROR(VLOOKUP(L68,'пр.взв'!$D$6:$Q$70,2,0),"")</f>
        <v/>
      </c>
      <c r="N68" s="198" t="str">
        <f>IFERROR(VLOOKUP(L68,'пр.взв'!$D$6:$Q$70,5,0),"")</f>
        <v/>
      </c>
      <c r="O68" s="198" t="str">
        <f>IFERROR(VLOOKUP(L68,'пр.взв'!$D$6:$Q$70,6,0),"")</f>
        <v/>
      </c>
      <c r="P68" s="198" t="str">
        <f>IFERROR(VLOOKUP(L68,'пр.взв'!$D$6:$Q$70,8,0),"")</f>
        <v/>
      </c>
      <c r="Q68" s="199"/>
      <c r="R68" s="199"/>
      <c r="S68" s="200"/>
      <c r="T68" s="200"/>
    </row>
    <row r="69" ht="19.5" customHeight="1">
      <c r="A69" s="187">
        <v>4.0</v>
      </c>
      <c r="B69" s="216" t="str">
        <f>'пр.хода'!G57</f>
        <v/>
      </c>
      <c r="C69" s="189" t="str">
        <f>IFERROR(VLOOKUP(B69,'пр.взв'!$D$6:$Q$70,2,0),"")</f>
        <v/>
      </c>
      <c r="D69" s="190" t="str">
        <f>IFERROR(VLOOKUP(B69,'пр.взв'!$D$6:$Q$70,5,0),"")</f>
        <v/>
      </c>
      <c r="E69" s="190" t="str">
        <f>IFERROR(VLOOKUP(B69,'пр.взв'!$D$6:$Q$70,6,0),"")</f>
        <v/>
      </c>
      <c r="F69" s="190" t="str">
        <f>IFERROR(VLOOKUP(B69,'пр.взв'!$D$6:$Q$70,8,0),"")</f>
        <v/>
      </c>
      <c r="G69" s="201"/>
      <c r="H69" s="202"/>
      <c r="I69" s="203"/>
      <c r="J69" s="190"/>
      <c r="K69" s="195">
        <v>8.0</v>
      </c>
      <c r="L69" s="216" t="str">
        <f>'пр.хода'!Y57</f>
        <v/>
      </c>
      <c r="M69" s="189" t="str">
        <f>IFERROR(VLOOKUP(L69,'пр.взв'!$D$6:$Q$70,2,0),"")</f>
        <v/>
      </c>
      <c r="N69" s="190" t="str">
        <f>IFERROR(VLOOKUP(L69,'пр.взв'!$D$6:$Q$70,5,0),"")</f>
        <v/>
      </c>
      <c r="O69" s="190" t="str">
        <f>IFERROR(VLOOKUP(L69,'пр.взв'!$D$6:$Q$70,6,0),"")</f>
        <v/>
      </c>
      <c r="P69" s="190" t="str">
        <f>IFERROR(VLOOKUP(L69,'пр.взв'!$D$6:$Q$70,8,0),"")</f>
        <v/>
      </c>
      <c r="Q69" s="201"/>
      <c r="R69" s="202"/>
      <c r="S69" s="203"/>
      <c r="T69" s="190"/>
    </row>
    <row r="70" ht="19.5" customHeight="1">
      <c r="A70" s="112"/>
      <c r="B70" s="217" t="str">
        <f>'пр.хода'!G65</f>
        <v/>
      </c>
      <c r="C70" s="197" t="str">
        <f>IFERROR(VLOOKUP(B70,'пр.взв'!$D$6:$Q$70,2,0),"")</f>
        <v/>
      </c>
      <c r="D70" s="198" t="str">
        <f>IFERROR(VLOOKUP(B70,'пр.взв'!$D$6:$Q$70,5,0),"")</f>
        <v/>
      </c>
      <c r="E70" s="198" t="str">
        <f>IFERROR(VLOOKUP(B70,'пр.взв'!$D$6:$Q$70,6,0),"")</f>
        <v/>
      </c>
      <c r="F70" s="198" t="str">
        <f>IFERROR(VLOOKUP(B70,'пр.взв'!$D$6:$Q$70,8,0),"")</f>
        <v/>
      </c>
      <c r="G70" s="199"/>
      <c r="H70" s="199"/>
      <c r="I70" s="200"/>
      <c r="J70" s="200"/>
      <c r="K70" s="185"/>
      <c r="L70" s="217" t="str">
        <f>'пр.хода'!Y65</f>
        <v/>
      </c>
      <c r="M70" s="197" t="str">
        <f>IFERROR(VLOOKUP(L70,'пр.взв'!$D$6:$Q$70,2,0),"")</f>
        <v/>
      </c>
      <c r="N70" s="198" t="str">
        <f>IFERROR(VLOOKUP(L70,'пр.взв'!$D$6:$Q$70,5,0),"")</f>
        <v/>
      </c>
      <c r="O70" s="198" t="str">
        <f>IFERROR(VLOOKUP(L70,'пр.взв'!$D$6:$Q$70,6,0),"")</f>
        <v/>
      </c>
      <c r="P70" s="198" t="str">
        <f>IFERROR(VLOOKUP(L70,'пр.взв'!$D$6:$Q$70,8,0),"")</f>
        <v/>
      </c>
      <c r="Q70" s="199"/>
      <c r="R70" s="199"/>
      <c r="S70" s="200"/>
      <c r="T70" s="200"/>
    </row>
    <row r="71" ht="12.0" customHeight="1">
      <c r="B71" s="172">
        <f>B59</f>
        <v>1</v>
      </c>
      <c r="C71" s="7" t="s">
        <v>288</v>
      </c>
      <c r="L71" s="172">
        <f>L59</f>
        <v>1</v>
      </c>
      <c r="M71" s="7" t="s">
        <v>288</v>
      </c>
    </row>
    <row r="72" ht="12.0" customHeight="1">
      <c r="B72" s="173" t="s">
        <v>289</v>
      </c>
      <c r="C72" s="174" t="s">
        <v>290</v>
      </c>
      <c r="D72" s="175"/>
      <c r="E72" s="175"/>
      <c r="F72" s="175" t="s">
        <v>303</v>
      </c>
      <c r="G72" s="173" t="str">
        <f>'пр.взв'!$D$4</f>
        <v/>
      </c>
      <c r="H72" s="174"/>
      <c r="I72" s="174"/>
      <c r="J72" s="174"/>
      <c r="K72" s="174"/>
      <c r="L72" s="173" t="s">
        <v>304</v>
      </c>
      <c r="M72" s="174" t="s">
        <v>290</v>
      </c>
      <c r="N72" s="175"/>
      <c r="O72" s="175"/>
      <c r="P72" s="175" t="s">
        <v>303</v>
      </c>
      <c r="Q72" s="173" t="str">
        <f>'пр.взв'!$D$4</f>
        <v/>
      </c>
      <c r="R72" s="174"/>
      <c r="S72" s="174"/>
      <c r="T72" s="174"/>
    </row>
    <row r="73" ht="12.75" customHeight="1">
      <c r="A73" s="176" t="s">
        <v>293</v>
      </c>
      <c r="B73" s="177" t="s">
        <v>9</v>
      </c>
      <c r="C73" s="178" t="s">
        <v>10</v>
      </c>
      <c r="D73" s="179" t="s">
        <v>294</v>
      </c>
      <c r="E73" s="180" t="s">
        <v>295</v>
      </c>
      <c r="F73" s="181"/>
      <c r="G73" s="178" t="s">
        <v>296</v>
      </c>
      <c r="H73" s="182" t="s">
        <v>297</v>
      </c>
      <c r="I73" s="179" t="s">
        <v>301</v>
      </c>
      <c r="J73" s="183" t="s">
        <v>299</v>
      </c>
      <c r="K73" s="176" t="s">
        <v>293</v>
      </c>
      <c r="L73" s="177" t="s">
        <v>9</v>
      </c>
      <c r="M73" s="178" t="s">
        <v>10</v>
      </c>
      <c r="N73" s="179" t="s">
        <v>294</v>
      </c>
      <c r="O73" s="180" t="s">
        <v>295</v>
      </c>
      <c r="P73" s="181"/>
      <c r="Q73" s="178" t="s">
        <v>296</v>
      </c>
      <c r="R73" s="182" t="s">
        <v>297</v>
      </c>
      <c r="S73" s="179" t="s">
        <v>301</v>
      </c>
      <c r="T73" s="183" t="s">
        <v>299</v>
      </c>
    </row>
    <row r="74" ht="13.5" customHeight="1">
      <c r="A74" s="184"/>
      <c r="B74" s="118"/>
      <c r="C74" s="185"/>
      <c r="D74" s="185"/>
      <c r="E74" s="112"/>
      <c r="F74" s="118"/>
      <c r="G74" s="185"/>
      <c r="H74" s="185"/>
      <c r="I74" s="185"/>
      <c r="J74" s="186"/>
      <c r="K74" s="184"/>
      <c r="L74" s="118"/>
      <c r="M74" s="185"/>
      <c r="N74" s="185"/>
      <c r="O74" s="112"/>
      <c r="P74" s="118"/>
      <c r="Q74" s="185"/>
      <c r="R74" s="185"/>
      <c r="S74" s="185"/>
      <c r="T74" s="186"/>
    </row>
    <row r="75" ht="19.5" customHeight="1">
      <c r="A75" s="187">
        <v>1.0</v>
      </c>
      <c r="B75" s="216" t="str">
        <f>'пр.хода'!I12</f>
        <v/>
      </c>
      <c r="C75" s="189" t="str">
        <f>IFERROR(VLOOKUP(B75,'пр.взв'!$D$6:$Q$70,2,0),"")</f>
        <v/>
      </c>
      <c r="D75" s="190" t="str">
        <f>IFERROR(VLOOKUP(B75,'пр.взв'!$D$6:$Q$70,5,0),"")</f>
        <v/>
      </c>
      <c r="E75" s="190" t="str">
        <f>IFERROR(VLOOKUP(B75,'пр.взв'!$D$6:$Q$70,6,0),"")</f>
        <v/>
      </c>
      <c r="F75" s="190" t="str">
        <f>IFERROR(VLOOKUP(B75,'пр.взв'!$D$6:$Q$70,8,0),"")</f>
        <v/>
      </c>
      <c r="G75" s="201"/>
      <c r="H75" s="202"/>
      <c r="I75" s="203"/>
      <c r="J75" s="212"/>
      <c r="K75" s="195">
        <v>3.0</v>
      </c>
      <c r="L75" s="216" t="str">
        <f>'пр.хода'!W12</f>
        <v/>
      </c>
      <c r="M75" s="189" t="str">
        <f>IFERROR(VLOOKUP(L75,'пр.взв'!$D$6:$Q$70,2,0),"")</f>
        <v/>
      </c>
      <c r="N75" s="190" t="str">
        <f>IFERROR(VLOOKUP(L75,'пр.взв'!$D$6:$Q$70,5,0),"")</f>
        <v/>
      </c>
      <c r="O75" s="190" t="str">
        <f>IFERROR(VLOOKUP(L75,'пр.взв'!$D$6:$Q$70,6,0),"")</f>
        <v/>
      </c>
      <c r="P75" s="190" t="str">
        <f>IFERROR(VLOOKUP(L75,'пр.взв'!$D$6:$Q$70,8,0),"")</f>
        <v/>
      </c>
      <c r="Q75" s="201"/>
      <c r="R75" s="202"/>
      <c r="S75" s="203"/>
      <c r="T75" s="212"/>
    </row>
    <row r="76" ht="19.5" customHeight="1">
      <c r="A76" s="112"/>
      <c r="B76" s="217" t="str">
        <f>'пр.хода'!I28</f>
        <v/>
      </c>
      <c r="C76" s="197" t="str">
        <f>IFERROR(VLOOKUP(B76,'пр.взв'!$D$6:$Q$70,2,0),"")</f>
        <v/>
      </c>
      <c r="D76" s="198" t="str">
        <f>IFERROR(VLOOKUP(B76,'пр.взв'!$D$6:$Q$70,5,0),"")</f>
        <v/>
      </c>
      <c r="E76" s="198" t="str">
        <f>IFERROR(VLOOKUP(B76,'пр.взв'!$D$6:$Q$70,6,0),"")</f>
        <v/>
      </c>
      <c r="F76" s="198" t="str">
        <f>IFERROR(VLOOKUP(B76,'пр.взв'!$D$6:$Q$70,8,0),"")</f>
        <v/>
      </c>
      <c r="G76" s="199"/>
      <c r="H76" s="199"/>
      <c r="I76" s="200"/>
      <c r="J76" s="200"/>
      <c r="K76" s="185"/>
      <c r="L76" s="217" t="str">
        <f>'пр.хода'!W28</f>
        <v/>
      </c>
      <c r="M76" s="197" t="str">
        <f>IFERROR(VLOOKUP(L76,'пр.взв'!$D$6:$Q$70,2,0),"")</f>
        <v/>
      </c>
      <c r="N76" s="198" t="str">
        <f>IFERROR(VLOOKUP(L76,'пр.взв'!$D$6:$Q$70,5,0),"")</f>
        <v/>
      </c>
      <c r="O76" s="198" t="str">
        <f>IFERROR(VLOOKUP(L76,'пр.взв'!$D$6:$Q$70,6,0),"")</f>
        <v/>
      </c>
      <c r="P76" s="198" t="str">
        <f>IFERROR(VLOOKUP(L76,'пр.взв'!$D$6:$Q$70,8,0),"")</f>
        <v/>
      </c>
      <c r="Q76" s="199"/>
      <c r="R76" s="199"/>
      <c r="S76" s="200"/>
      <c r="T76" s="200"/>
    </row>
    <row r="77" ht="19.5" customHeight="1">
      <c r="A77" s="187">
        <v>2.0</v>
      </c>
      <c r="B77" s="216" t="str">
        <f>'пр.хода'!I46</f>
        <v/>
      </c>
      <c r="C77" s="189" t="str">
        <f>IFERROR(VLOOKUP(B77,'пр.взв'!$D$6:$Q$70,2,0),"")</f>
        <v/>
      </c>
      <c r="D77" s="190" t="str">
        <f>IFERROR(VLOOKUP(B77,'пр.взв'!$D$6:$Q$70,5,0),"")</f>
        <v/>
      </c>
      <c r="E77" s="190" t="str">
        <f>IFERROR(VLOOKUP(B77,'пр.взв'!$D$6:$Q$70,6,0),"")</f>
        <v/>
      </c>
      <c r="F77" s="190" t="str">
        <f>IFERROR(VLOOKUP(B77,'пр.взв'!$D$6:$Q$70,8,0),"")</f>
        <v/>
      </c>
      <c r="G77" s="201"/>
      <c r="H77" s="202"/>
      <c r="I77" s="203"/>
      <c r="J77" s="190"/>
      <c r="K77" s="195">
        <v>4.0</v>
      </c>
      <c r="L77" s="216" t="str">
        <f>'пр.хода'!W45</f>
        <v/>
      </c>
      <c r="M77" s="189" t="str">
        <f>IFERROR(VLOOKUP(L77,'пр.взв'!$D$6:$Q$70,2,0),"")</f>
        <v/>
      </c>
      <c r="N77" s="190" t="str">
        <f>IFERROR(VLOOKUP(L77,'пр.взв'!$D$6:$Q$70,5,0),"")</f>
        <v/>
      </c>
      <c r="O77" s="190" t="str">
        <f>IFERROR(VLOOKUP(L77,'пр.взв'!$D$6:$Q$70,6,0),"")</f>
        <v/>
      </c>
      <c r="P77" s="190" t="str">
        <f>IFERROR(VLOOKUP(L77,'пр.взв'!$D$6:$Q$70,8,0),"")</f>
        <v/>
      </c>
      <c r="Q77" s="201"/>
      <c r="R77" s="202"/>
      <c r="S77" s="203"/>
      <c r="T77" s="190"/>
    </row>
    <row r="78" ht="19.5" customHeight="1">
      <c r="A78" s="112"/>
      <c r="B78" s="217" t="str">
        <f>'пр.хода'!I61</f>
        <v/>
      </c>
      <c r="C78" s="197" t="str">
        <f>IFERROR(VLOOKUP(B78,'пр.взв'!$D$6:$Q$70,2,0),"")</f>
        <v/>
      </c>
      <c r="D78" s="198" t="str">
        <f>IFERROR(VLOOKUP(B78,'пр.взв'!$D$6:$Q$70,5,0),"")</f>
        <v/>
      </c>
      <c r="E78" s="198" t="str">
        <f>IFERROR(VLOOKUP(B78,'пр.взв'!$D$6:$Q$70,6,0),"")</f>
        <v/>
      </c>
      <c r="F78" s="198" t="str">
        <f>IFERROR(VLOOKUP(B78,'пр.взв'!$D$6:$Q$70,8,0),"")</f>
        <v/>
      </c>
      <c r="G78" s="199"/>
      <c r="H78" s="199"/>
      <c r="I78" s="200"/>
      <c r="J78" s="200"/>
      <c r="K78" s="185"/>
      <c r="L78" s="217" t="str">
        <f>'пр.хода'!W61</f>
        <v/>
      </c>
      <c r="M78" s="197" t="str">
        <f>IFERROR(VLOOKUP(L78,'пр.взв'!$D$6:$Q$70,2,0),"")</f>
        <v/>
      </c>
      <c r="N78" s="198" t="str">
        <f>IFERROR(VLOOKUP(L78,'пр.взв'!$D$6:$Q$70,5,0),"")</f>
        <v/>
      </c>
      <c r="O78" s="198" t="str">
        <f>IFERROR(VLOOKUP(L78,'пр.взв'!$D$6:$Q$70,6,0),"")</f>
        <v/>
      </c>
      <c r="P78" s="198" t="str">
        <f>IFERROR(VLOOKUP(L78,'пр.взв'!$D$6:$Q$70,8,0),"")</f>
        <v/>
      </c>
      <c r="Q78" s="199"/>
      <c r="R78" s="199"/>
      <c r="S78" s="200"/>
      <c r="T78" s="200"/>
    </row>
    <row r="79" ht="12.0" customHeight="1"/>
    <row r="80" ht="12.0" customHeight="1">
      <c r="B80" s="173" t="s">
        <v>289</v>
      </c>
      <c r="C80" s="218" t="s">
        <v>305</v>
      </c>
      <c r="D80" s="219"/>
      <c r="E80" s="219"/>
      <c r="F80" s="219"/>
      <c r="G80" s="220" t="str">
        <f>'пр.взв'!$D$4</f>
        <v/>
      </c>
      <c r="H80" s="219"/>
      <c r="I80" s="219"/>
      <c r="J80" s="219"/>
      <c r="K80" s="221"/>
      <c r="L80" s="173" t="s">
        <v>292</v>
      </c>
      <c r="M80" s="218" t="s">
        <v>305</v>
      </c>
      <c r="N80" s="219"/>
      <c r="O80" s="219"/>
      <c r="P80" s="219"/>
      <c r="Q80" s="173" t="str">
        <f>'пр.взв'!$D$4</f>
        <v/>
      </c>
      <c r="R80" s="219"/>
      <c r="S80" s="219"/>
      <c r="T80" s="219"/>
    </row>
    <row r="81" ht="12.75" customHeight="1">
      <c r="A81" s="176" t="s">
        <v>293</v>
      </c>
      <c r="B81" s="177" t="s">
        <v>9</v>
      </c>
      <c r="C81" s="178" t="s">
        <v>10</v>
      </c>
      <c r="D81" s="179" t="s">
        <v>294</v>
      </c>
      <c r="E81" s="180" t="s">
        <v>295</v>
      </c>
      <c r="F81" s="181"/>
      <c r="G81" s="178" t="s">
        <v>296</v>
      </c>
      <c r="H81" s="182" t="s">
        <v>297</v>
      </c>
      <c r="I81" s="179" t="s">
        <v>301</v>
      </c>
      <c r="J81" s="183" t="s">
        <v>299</v>
      </c>
      <c r="K81" s="176" t="s">
        <v>293</v>
      </c>
      <c r="L81" s="177" t="s">
        <v>9</v>
      </c>
      <c r="M81" s="178" t="s">
        <v>10</v>
      </c>
      <c r="N81" s="179" t="s">
        <v>294</v>
      </c>
      <c r="O81" s="180" t="s">
        <v>295</v>
      </c>
      <c r="P81" s="181"/>
      <c r="Q81" s="178" t="s">
        <v>296</v>
      </c>
      <c r="R81" s="182" t="s">
        <v>297</v>
      </c>
      <c r="S81" s="179" t="s">
        <v>301</v>
      </c>
      <c r="T81" s="183" t="s">
        <v>299</v>
      </c>
    </row>
    <row r="82" ht="13.5" customHeight="1">
      <c r="A82" s="184"/>
      <c r="B82" s="118"/>
      <c r="C82" s="185"/>
      <c r="D82" s="185"/>
      <c r="E82" s="112"/>
      <c r="F82" s="118"/>
      <c r="G82" s="185"/>
      <c r="H82" s="185"/>
      <c r="I82" s="185"/>
      <c r="J82" s="186"/>
      <c r="K82" s="184"/>
      <c r="L82" s="118"/>
      <c r="M82" s="185"/>
      <c r="N82" s="185"/>
      <c r="O82" s="112"/>
      <c r="P82" s="118"/>
      <c r="Q82" s="185"/>
      <c r="R82" s="185"/>
      <c r="S82" s="185"/>
      <c r="T82" s="186"/>
    </row>
    <row r="83" ht="19.5" customHeight="1">
      <c r="A83" s="195">
        <v>1.0</v>
      </c>
      <c r="B83" s="216" t="str">
        <f>'пр.хода'!K20</f>
        <v/>
      </c>
      <c r="C83" s="189" t="str">
        <f>IFERROR(VLOOKUP(B83,'пр.взв'!$D$6:$Q$70,2,0),"")</f>
        <v/>
      </c>
      <c r="D83" s="190" t="str">
        <f>IFERROR(VLOOKUP(B83,'пр.взв'!$D$6:$Q$70,5,0),"")</f>
        <v/>
      </c>
      <c r="E83" s="190" t="str">
        <f>IFERROR(VLOOKUP(B83,'пр.взв'!$D$6:$Q$70,6,0),"")</f>
        <v/>
      </c>
      <c r="F83" s="190" t="str">
        <f>IFERROR(VLOOKUP(B83,'пр.взв'!$D$6:$Q$70,8,0),"")</f>
        <v/>
      </c>
      <c r="G83" s="201"/>
      <c r="H83" s="202"/>
      <c r="I83" s="203"/>
      <c r="J83" s="212"/>
      <c r="K83" s="195">
        <v>2.0</v>
      </c>
      <c r="L83" s="216" t="str">
        <f>'пр.хода'!U20</f>
        <v/>
      </c>
      <c r="M83" s="189" t="str">
        <f>IFERROR(VLOOKUP(L83,'пр.взв'!$D$6:$Q$70,2,0),"")</f>
        <v/>
      </c>
      <c r="N83" s="190" t="str">
        <f>IFERROR(VLOOKUP(L83,'пр.взв'!$D$6:$Q$70,5,0),"")</f>
        <v/>
      </c>
      <c r="O83" s="190" t="str">
        <f>IFERROR(VLOOKUP(L83,'пр.взв'!$D$6:$Q$70,6,0),"")</f>
        <v/>
      </c>
      <c r="P83" s="190" t="str">
        <f>IFERROR(VLOOKUP(L83,'пр.взв'!$D$6:$Q$70,8,0),"")</f>
        <v/>
      </c>
      <c r="Q83" s="201"/>
      <c r="R83" s="202"/>
      <c r="S83" s="203"/>
      <c r="T83" s="212"/>
    </row>
    <row r="84" ht="19.5" customHeight="1">
      <c r="A84" s="185"/>
      <c r="B84" s="222" t="str">
        <f>'пр.хода'!K53</f>
        <v/>
      </c>
      <c r="C84" s="197" t="str">
        <f>IFERROR(VLOOKUP(B84,'пр.взв'!$D$6:$Q$70,2,0),"")</f>
        <v/>
      </c>
      <c r="D84" s="198" t="str">
        <f>IFERROR(VLOOKUP(B84,'пр.взв'!$D$6:$Q$70,5,0),"")</f>
        <v/>
      </c>
      <c r="E84" s="198" t="str">
        <f>IFERROR(VLOOKUP(B84,'пр.взв'!$D$6:$Q$70,6,0),"")</f>
        <v/>
      </c>
      <c r="F84" s="198" t="str">
        <f>IFERROR(VLOOKUP(B84,'пр.взв'!$D$6:$Q$70,8,0),"")</f>
        <v/>
      </c>
      <c r="G84" s="199"/>
      <c r="H84" s="199"/>
      <c r="I84" s="200"/>
      <c r="J84" s="200"/>
      <c r="K84" s="185"/>
      <c r="L84" s="222" t="str">
        <f>'пр.хода'!U53</f>
        <v/>
      </c>
      <c r="M84" s="197" t="str">
        <f>IFERROR(VLOOKUP(L84,'пр.взв'!$D$6:$Q$70,2,0),"")</f>
        <v/>
      </c>
      <c r="N84" s="198" t="str">
        <f>IFERROR(VLOOKUP(L84,'пр.взв'!$D$6:$Q$70,5,0),"")</f>
        <v/>
      </c>
      <c r="O84" s="198" t="str">
        <f>IFERROR(VLOOKUP(L84,'пр.взв'!$D$6:$Q$70,6,0),"")</f>
        <v/>
      </c>
      <c r="P84" s="198" t="str">
        <f>IFERROR(VLOOKUP(L84,'пр.взв'!$D$6:$Q$70,8,0),"")</f>
        <v/>
      </c>
      <c r="Q84" s="199"/>
      <c r="R84" s="199"/>
      <c r="S84" s="200"/>
      <c r="T84" s="200"/>
    </row>
    <row r="85" ht="12.0" hidden="1" customHeight="1">
      <c r="B85" s="172">
        <f>B71</f>
        <v>1</v>
      </c>
      <c r="C85" s="7" t="s">
        <v>288</v>
      </c>
      <c r="L85" s="172">
        <f>L71</f>
        <v>1</v>
      </c>
      <c r="M85" s="7" t="s">
        <v>288</v>
      </c>
    </row>
    <row r="86" ht="12.0" hidden="1" customHeight="1">
      <c r="A86" s="223" t="s">
        <v>306</v>
      </c>
      <c r="K86" s="223" t="s">
        <v>307</v>
      </c>
    </row>
    <row r="87" ht="12.0" hidden="1" customHeight="1">
      <c r="B87" s="173" t="s">
        <v>289</v>
      </c>
      <c r="C87" s="224"/>
      <c r="D87" s="224"/>
      <c r="E87" s="224"/>
      <c r="F87" s="224"/>
      <c r="G87" s="225" t="str">
        <f>'пр.взв'!$D$4</f>
        <v/>
      </c>
      <c r="H87" s="224"/>
      <c r="I87" s="224"/>
      <c r="J87" s="224"/>
      <c r="K87" s="7"/>
      <c r="L87" s="173" t="s">
        <v>292</v>
      </c>
      <c r="M87" s="224"/>
      <c r="N87" s="224"/>
      <c r="O87" s="224"/>
      <c r="P87" s="224"/>
      <c r="Q87" s="225" t="str">
        <f>'пр.взв'!$D$4</f>
        <v/>
      </c>
      <c r="R87" s="221"/>
      <c r="S87" s="221"/>
      <c r="T87" s="221"/>
    </row>
    <row r="88" ht="12.75" hidden="1" customHeight="1">
      <c r="A88" s="176" t="s">
        <v>293</v>
      </c>
      <c r="B88" s="177" t="s">
        <v>9</v>
      </c>
      <c r="C88" s="178" t="s">
        <v>10</v>
      </c>
      <c r="D88" s="179" t="s">
        <v>294</v>
      </c>
      <c r="E88" s="180" t="s">
        <v>295</v>
      </c>
      <c r="F88" s="181"/>
      <c r="G88" s="178" t="s">
        <v>296</v>
      </c>
      <c r="H88" s="182" t="s">
        <v>297</v>
      </c>
      <c r="I88" s="179" t="s">
        <v>301</v>
      </c>
      <c r="J88" s="183" t="s">
        <v>299</v>
      </c>
      <c r="K88" s="176" t="s">
        <v>293</v>
      </c>
      <c r="L88" s="177" t="s">
        <v>9</v>
      </c>
      <c r="M88" s="178" t="s">
        <v>10</v>
      </c>
      <c r="N88" s="179" t="s">
        <v>294</v>
      </c>
      <c r="O88" s="180" t="s">
        <v>295</v>
      </c>
      <c r="P88" s="181"/>
      <c r="Q88" s="178" t="s">
        <v>296</v>
      </c>
      <c r="R88" s="182" t="s">
        <v>297</v>
      </c>
      <c r="S88" s="179" t="s">
        <v>301</v>
      </c>
      <c r="T88" s="183" t="s">
        <v>299</v>
      </c>
    </row>
    <row r="89" ht="13.5" hidden="1" customHeight="1">
      <c r="A89" s="184"/>
      <c r="B89" s="118"/>
      <c r="C89" s="185"/>
      <c r="D89" s="185"/>
      <c r="E89" s="112"/>
      <c r="F89" s="118"/>
      <c r="G89" s="185"/>
      <c r="H89" s="185"/>
      <c r="I89" s="185"/>
      <c r="J89" s="186"/>
      <c r="K89" s="184"/>
      <c r="L89" s="118"/>
      <c r="M89" s="185"/>
      <c r="N89" s="185"/>
      <c r="O89" s="112"/>
      <c r="P89" s="118"/>
      <c r="Q89" s="185"/>
      <c r="R89" s="185"/>
      <c r="S89" s="185"/>
      <c r="T89" s="186"/>
    </row>
    <row r="90" ht="19.5" hidden="1" customHeight="1">
      <c r="A90" s="195">
        <v>1.0</v>
      </c>
      <c r="B90" s="216" t="str">
        <f>'пр.хода'!L7</f>
        <v/>
      </c>
      <c r="C90" s="189" t="str">
        <f>IFERROR(VLOOKUP(B90,'пр.взв'!$B$7:$H$70,2,0),"")</f>
        <v/>
      </c>
      <c r="D90" s="190" t="str">
        <f>IFERROR(VLOOKUP(B90,'пр.взв'!$B$7:$H$70,3,0),"")</f>
        <v/>
      </c>
      <c r="E90" s="190" t="str">
        <f>IFERROR(VLOOKUP(B90,'пр.взв'!$B$7:$H$70,4,0),"")</f>
        <v/>
      </c>
      <c r="F90" s="190" t="str">
        <f>IFERROR(VLOOKUP(B90,'пр.взв'!$B$7:$H$70,5,0),"")</f>
        <v/>
      </c>
      <c r="G90" s="201"/>
      <c r="H90" s="202"/>
      <c r="I90" s="203"/>
      <c r="J90" s="212"/>
      <c r="K90" s="195">
        <v>3.0</v>
      </c>
      <c r="L90" s="216" t="str">
        <f>'пр.хода'!L56</f>
        <v/>
      </c>
      <c r="M90" s="189" t="str">
        <f>IFERROR(VLOOKUP(L90,'пр.взв'!$B$7:$H$70,2,0),"")</f>
        <v/>
      </c>
      <c r="N90" s="190" t="str">
        <f>IFERROR(VLOOKUP(L90,'пр.взв'!$B$7:$H$70,3,0),"")</f>
        <v/>
      </c>
      <c r="O90" s="190" t="str">
        <f>IFERROR(VLOOKUP(L90,'пр.взв'!$B$7:$H$70,4,0),"")</f>
        <v/>
      </c>
      <c r="P90" s="190" t="str">
        <f>IFERROR(VLOOKUP(L90,'пр.взв'!$B$7:$H$70,5,0),"")</f>
        <v/>
      </c>
      <c r="Q90" s="201"/>
      <c r="R90" s="202"/>
      <c r="S90" s="203"/>
      <c r="T90" s="212"/>
    </row>
    <row r="91" ht="19.5" hidden="1" customHeight="1">
      <c r="A91" s="160"/>
      <c r="B91" s="222" t="str">
        <f>'пр.хода'!L10</f>
        <v/>
      </c>
      <c r="C91" s="197" t="str">
        <f>IFERROR(VLOOKUP(B91,'пр.взв'!$B$7:$H$70,2,0),"")</f>
        <v/>
      </c>
      <c r="D91" s="198" t="str">
        <f>IFERROR(VLOOKUP(B91,'пр.взв'!$B$7:$H$70,3,0),"")</f>
        <v/>
      </c>
      <c r="E91" s="198" t="str">
        <f>IFERROR(VLOOKUP(B91,'пр.взв'!$B$7:$H$70,4,0),"")</f>
        <v/>
      </c>
      <c r="F91" s="198" t="str">
        <f>IFERROR(VLOOKUP(B91,'пр.взв'!$B$7:$H$70,5,0),"")</f>
        <v/>
      </c>
      <c r="G91" s="199"/>
      <c r="H91" s="199"/>
      <c r="I91" s="200"/>
      <c r="J91" s="200"/>
      <c r="K91" s="160"/>
      <c r="L91" s="222" t="str">
        <f>'пр.хода'!L59</f>
        <v/>
      </c>
      <c r="M91" s="197" t="str">
        <f>IFERROR(VLOOKUP(L91,'пр.взв'!$B$7:$H$70,2,0),"")</f>
        <v/>
      </c>
      <c r="N91" s="198" t="str">
        <f>IFERROR(VLOOKUP(L91,'пр.взв'!$B$7:$H$70,3,0),"")</f>
        <v/>
      </c>
      <c r="O91" s="198" t="str">
        <f>IFERROR(VLOOKUP(L91,'пр.взв'!$B$7:$H$70,4,0),"")</f>
        <v/>
      </c>
      <c r="P91" s="198" t="str">
        <f>IFERROR(VLOOKUP(L91,'пр.взв'!$B$7:$H$70,5,0),"")</f>
        <v/>
      </c>
      <c r="Q91" s="199"/>
      <c r="R91" s="199"/>
      <c r="S91" s="200"/>
      <c r="T91" s="200"/>
    </row>
    <row r="92" ht="19.5" hidden="1" customHeight="1">
      <c r="A92" s="195">
        <v>2.0</v>
      </c>
      <c r="B92" s="226" t="str">
        <f>'пр.хода'!L14</f>
        <v/>
      </c>
      <c r="C92" s="189" t="str">
        <f>IFERROR(VLOOKUP(B92,'пр.взв'!$B$7:$H$70,2,0),"")</f>
        <v/>
      </c>
      <c r="D92" s="190" t="str">
        <f>IFERROR(VLOOKUP(B92,'пр.взв'!$B$7:$H$70,3,0),"")</f>
        <v/>
      </c>
      <c r="E92" s="190" t="str">
        <f>IFERROR(VLOOKUP(B92,'пр.взв'!$B$7:$H$70,4,0),"")</f>
        <v/>
      </c>
      <c r="F92" s="190" t="str">
        <f>IFERROR(VLOOKUP(B92,'пр.взв'!$B$7:$H$70,5,0),"")</f>
        <v/>
      </c>
      <c r="G92" s="201"/>
      <c r="H92" s="192"/>
      <c r="I92" s="193"/>
      <c r="J92" s="194"/>
      <c r="K92" s="195">
        <v>4.0</v>
      </c>
      <c r="L92" s="226" t="str">
        <f>'пр.хода'!L63</f>
        <v/>
      </c>
      <c r="M92" s="189" t="str">
        <f>IFERROR(VLOOKUP(L92,'пр.взв'!$B$7:$H$70,2,0),"")</f>
        <v/>
      </c>
      <c r="N92" s="190" t="str">
        <f>IFERROR(VLOOKUP(L92,'пр.взв'!$B$7:$H$70,3,0),"")</f>
        <v/>
      </c>
      <c r="O92" s="190" t="str">
        <f>IFERROR(VLOOKUP(L92,'пр.взв'!$B$7:$H$70,4,0),"")</f>
        <v/>
      </c>
      <c r="P92" s="190" t="str">
        <f>IFERROR(VLOOKUP(L92,'пр.взв'!$B$7:$H$70,5,0),"")</f>
        <v/>
      </c>
      <c r="Q92" s="191"/>
      <c r="R92" s="192"/>
      <c r="S92" s="193"/>
      <c r="T92" s="194"/>
    </row>
    <row r="93" ht="19.5" hidden="1" customHeight="1">
      <c r="A93" s="185"/>
      <c r="B93" s="222" t="str">
        <f>'пр.хода'!L17</f>
        <v/>
      </c>
      <c r="C93" s="197" t="str">
        <f>IFERROR(VLOOKUP(B93,'пр.взв'!$B$7:$H$70,2,0),"")</f>
        <v/>
      </c>
      <c r="D93" s="198" t="str">
        <f>IFERROR(VLOOKUP(B93,'пр.взв'!$B$7:$H$70,3,0),"")</f>
        <v/>
      </c>
      <c r="E93" s="198" t="str">
        <f>IFERROR(VLOOKUP(B93,'пр.взв'!$B$7:$H$70,4,0),"")</f>
        <v/>
      </c>
      <c r="F93" s="198" t="str">
        <f>IFERROR(VLOOKUP(B93,'пр.взв'!$B$7:$H$70,5,0),"")</f>
        <v/>
      </c>
      <c r="G93" s="199"/>
      <c r="H93" s="199"/>
      <c r="I93" s="200"/>
      <c r="J93" s="200"/>
      <c r="K93" s="185"/>
      <c r="L93" s="222" t="str">
        <f>'пр.хода'!L66</f>
        <v/>
      </c>
      <c r="M93" s="197" t="str">
        <f>IFERROR(VLOOKUP(L93,'пр.взв'!$B$7:$H$70,2,0),"")</f>
        <v/>
      </c>
      <c r="N93" s="198" t="str">
        <f>IFERROR(VLOOKUP(L93,'пр.взв'!$B$7:$H$70,3,0),"")</f>
        <v/>
      </c>
      <c r="O93" s="198" t="str">
        <f>IFERROR(VLOOKUP(L93,'пр.взв'!$B$7:$H$70,4,0),"")</f>
        <v/>
      </c>
      <c r="P93" s="198" t="str">
        <f>IFERROR(VLOOKUP(L93,'пр.взв'!$B$7:$H$70,5,0),"")</f>
        <v/>
      </c>
      <c r="Q93" s="199"/>
      <c r="R93" s="199"/>
      <c r="S93" s="200"/>
      <c r="T93" s="200"/>
    </row>
    <row r="94" ht="12.0" hidden="1" customHeight="1">
      <c r="C94" s="7"/>
      <c r="M94" s="7"/>
    </row>
    <row r="95" ht="19.5" hidden="1" customHeight="1">
      <c r="A95" s="227">
        <v>5.0</v>
      </c>
      <c r="B95" s="216" t="str">
        <f>'пр.хода'!N8</f>
        <v/>
      </c>
      <c r="C95" s="189" t="str">
        <f>IFERROR(VLOOKUP(B95,'пр.взв'!$B$7:$H$70,2,0),"")</f>
        <v/>
      </c>
      <c r="D95" s="190" t="str">
        <f>IFERROR(VLOOKUP(B95,'пр.взв'!$B$7:$H$70,3,0),"")</f>
        <v/>
      </c>
      <c r="E95" s="190" t="str">
        <f>IFERROR(VLOOKUP(B95,'пр.взв'!$B$7:$H$70,4,0),"")</f>
        <v/>
      </c>
      <c r="F95" s="190" t="str">
        <f>IFERROR(VLOOKUP(B95,'пр.взв'!$B$7:$H$70,5,0),"")</f>
        <v/>
      </c>
      <c r="G95" s="201"/>
      <c r="H95" s="202"/>
      <c r="I95" s="203"/>
      <c r="J95" s="212"/>
      <c r="K95" s="195">
        <v>7.0</v>
      </c>
      <c r="L95" s="216" t="str">
        <f>'пр.хода'!N57</f>
        <v/>
      </c>
      <c r="M95" s="189" t="str">
        <f>IFERROR(VLOOKUP(L95,'пр.взв'!$B$7:$H$70,2,0),"")</f>
        <v/>
      </c>
      <c r="N95" s="190" t="str">
        <f>IFERROR(VLOOKUP(L95,'пр.взв'!$B$7:$H$70,3,0),"")</f>
        <v/>
      </c>
      <c r="O95" s="190" t="str">
        <f>IFERROR(VLOOKUP(L95,'пр.взв'!$B$7:$H$70,4,0),"")</f>
        <v/>
      </c>
      <c r="P95" s="190" t="str">
        <f>IFERROR(VLOOKUP(L95,'пр.взв'!$B$7:$H$70,5,0),"")</f>
        <v/>
      </c>
      <c r="Q95" s="201"/>
      <c r="R95" s="202"/>
      <c r="S95" s="203"/>
      <c r="T95" s="228"/>
    </row>
    <row r="96" ht="19.5" hidden="1" customHeight="1">
      <c r="A96" s="184"/>
      <c r="B96" s="222" t="str">
        <f>'пр.хода'!N11</f>
        <v/>
      </c>
      <c r="C96" s="197" t="str">
        <f>IFERROR(VLOOKUP(B96,'пр.взв'!$B$7:$H$70,2,0),"")</f>
        <v/>
      </c>
      <c r="D96" s="198" t="str">
        <f>IFERROR(VLOOKUP(B96,'пр.взв'!$B$7:$H$70,3,0),"")</f>
        <v/>
      </c>
      <c r="E96" s="198" t="str">
        <f>IFERROR(VLOOKUP(B96,'пр.взв'!$B$7:$H$70,4,0),"")</f>
        <v/>
      </c>
      <c r="F96" s="198" t="str">
        <f>IFERROR(VLOOKUP(B96,'пр.взв'!$B$7:$H$70,5,0),"")</f>
        <v/>
      </c>
      <c r="G96" s="199"/>
      <c r="H96" s="199"/>
      <c r="I96" s="200"/>
      <c r="J96" s="200"/>
      <c r="K96" s="185"/>
      <c r="L96" s="222" t="str">
        <f>'пр.хода'!N60</f>
        <v/>
      </c>
      <c r="M96" s="197" t="str">
        <f>IFERROR(VLOOKUP(L96,'пр.взв'!$B$7:$H$70,2,0),"")</f>
        <v/>
      </c>
      <c r="N96" s="198" t="str">
        <f>IFERROR(VLOOKUP(L96,'пр.взв'!$B$7:$H$70,3,0),"")</f>
        <v/>
      </c>
      <c r="O96" s="198" t="str">
        <f>IFERROR(VLOOKUP(L96,'пр.взв'!$B$7:$H$70,4,0),"")</f>
        <v/>
      </c>
      <c r="P96" s="198" t="str">
        <f>IFERROR(VLOOKUP(L96,'пр.взв'!$B$7:$H$70,5,0),"")</f>
        <v/>
      </c>
      <c r="Q96" s="199"/>
      <c r="R96" s="199"/>
      <c r="S96" s="200"/>
      <c r="T96" s="229"/>
    </row>
    <row r="97" ht="19.5" hidden="1" customHeight="1">
      <c r="A97" s="230">
        <v>6.0</v>
      </c>
      <c r="B97" s="226" t="str">
        <f>'пр.хода'!N15</f>
        <v/>
      </c>
      <c r="C97" s="189" t="str">
        <f>IFERROR(VLOOKUP(B97,'пр.взв'!$B$7:$H$70,2,0),"")</f>
        <v/>
      </c>
      <c r="D97" s="190" t="str">
        <f>IFERROR(VLOOKUP(B97,'пр.взв'!$B$7:$H$70,3,0),"")</f>
        <v/>
      </c>
      <c r="E97" s="190" t="str">
        <f>IFERROR(VLOOKUP(B97,'пр.взв'!$B$7:$H$70,4,0),"")</f>
        <v/>
      </c>
      <c r="F97" s="190" t="str">
        <f>IFERROR(VLOOKUP(B97,'пр.взв'!$B$7:$H$70,5,0),"")</f>
        <v/>
      </c>
      <c r="G97" s="201"/>
      <c r="H97" s="192"/>
      <c r="I97" s="193"/>
      <c r="J97" s="194"/>
      <c r="K97" s="231">
        <v>8.0</v>
      </c>
      <c r="L97" s="226" t="str">
        <f>'пр.хода'!N64</f>
        <v/>
      </c>
      <c r="M97" s="189" t="str">
        <f>IFERROR(VLOOKUP(L97,'пр.взв'!$B$7:$H$70,2,0),"")</f>
        <v/>
      </c>
      <c r="N97" s="190" t="str">
        <f>IFERROR(VLOOKUP(L97,'пр.взв'!$B$7:$H$70,3,0),"")</f>
        <v/>
      </c>
      <c r="O97" s="190" t="str">
        <f>IFERROR(VLOOKUP(L97,'пр.взв'!$B$7:$H$70,4,0),"")</f>
        <v/>
      </c>
      <c r="P97" s="190" t="str">
        <f>IFERROR(VLOOKUP(L97,'пр.взв'!$B$7:$H$70,5,0),"")</f>
        <v/>
      </c>
      <c r="Q97" s="191"/>
      <c r="R97" s="192"/>
      <c r="S97" s="193"/>
      <c r="T97" s="232"/>
    </row>
    <row r="98" ht="19.5" hidden="1" customHeight="1">
      <c r="A98" s="184"/>
      <c r="B98" s="222" t="str">
        <f>'пр.хода'!N18</f>
        <v/>
      </c>
      <c r="C98" s="197" t="str">
        <f>IFERROR(VLOOKUP(B98,'пр.взв'!$B$7:$H$70,2,0),"")</f>
        <v/>
      </c>
      <c r="D98" s="198" t="str">
        <f>IFERROR(VLOOKUP(B98,'пр.взв'!$B$7:$H$70,3,0),"")</f>
        <v/>
      </c>
      <c r="E98" s="198" t="str">
        <f>IFERROR(VLOOKUP(B98,'пр.взв'!$B$7:$H$70,4,0),"")</f>
        <v/>
      </c>
      <c r="F98" s="198" t="str">
        <f>IFERROR(VLOOKUP(B98,'пр.взв'!$B$7:$H$70,5,0),"")</f>
        <v/>
      </c>
      <c r="G98" s="199"/>
      <c r="H98" s="199"/>
      <c r="I98" s="200"/>
      <c r="J98" s="200"/>
      <c r="K98" s="185"/>
      <c r="L98" s="222" t="str">
        <f>'пр.хода'!N67</f>
        <v/>
      </c>
      <c r="M98" s="197" t="str">
        <f>IFERROR(VLOOKUP(L98,'пр.взв'!$B$7:$H$70,2,0),"")</f>
        <v/>
      </c>
      <c r="N98" s="198" t="str">
        <f>IFERROR(VLOOKUP(L98,'пр.взв'!$B$7:$H$70,3,0),"")</f>
        <v/>
      </c>
      <c r="O98" s="198" t="str">
        <f>IFERROR(VLOOKUP(L98,'пр.взв'!$B$7:$H$70,4,0),"")</f>
        <v/>
      </c>
      <c r="P98" s="198" t="str">
        <f>IFERROR(VLOOKUP(L98,'пр.взв'!$B$7:$H$70,5,0),"")</f>
        <v/>
      </c>
      <c r="Q98" s="199"/>
      <c r="R98" s="199"/>
      <c r="S98" s="200"/>
      <c r="T98" s="229"/>
    </row>
    <row r="99" ht="12.0" hidden="1" customHeight="1">
      <c r="A99" s="233"/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</row>
    <row r="100" ht="19.5" hidden="1" customHeight="1">
      <c r="A100" s="231">
        <v>9.0</v>
      </c>
      <c r="B100" s="226" t="str">
        <f>'пр.хода'!O10</f>
        <v/>
      </c>
      <c r="C100" s="189" t="str">
        <f>IFERROR(VLOOKUP(B100,'пр.взв'!$B$7:$H$70,2,0),"")</f>
        <v/>
      </c>
      <c r="D100" s="190" t="str">
        <f>IFERROR(VLOOKUP(B100,'пр.взв'!$B$7:$H$70,3,0),"")</f>
        <v/>
      </c>
      <c r="E100" s="190" t="str">
        <f>IFERROR(VLOOKUP(B100,'пр.взв'!$B$7:$H$70,4,0),"")</f>
        <v/>
      </c>
      <c r="F100" s="190" t="str">
        <f>IFERROR(VLOOKUP(B100,'пр.взв'!$B$7:$H$70,5,0),"")</f>
        <v/>
      </c>
      <c r="G100" s="191"/>
      <c r="H100" s="192"/>
      <c r="I100" s="193"/>
      <c r="J100" s="194"/>
      <c r="K100" s="231">
        <v>11.0</v>
      </c>
      <c r="L100" s="226" t="str">
        <f>'пр.хода'!O59</f>
        <v/>
      </c>
      <c r="M100" s="189" t="str">
        <f>IFERROR(VLOOKUP(L100,'пр.взв'!$B$7:$H$70,2,0),"")</f>
        <v/>
      </c>
      <c r="N100" s="190" t="str">
        <f>IFERROR(VLOOKUP(L100,'пр.взв'!$B$7:$H$70,3,0),"")</f>
        <v/>
      </c>
      <c r="O100" s="190" t="str">
        <f>IFERROR(VLOOKUP(L100,'пр.взв'!$B$7:$H$70,4,0),"")</f>
        <v/>
      </c>
      <c r="P100" s="190" t="str">
        <f>IFERROR(VLOOKUP(L100,'пр.взв'!$B$7:$H$70,5,0),"")</f>
        <v/>
      </c>
      <c r="Q100" s="191"/>
      <c r="R100" s="192"/>
      <c r="S100" s="193"/>
      <c r="T100" s="194"/>
    </row>
    <row r="101" ht="19.5" hidden="1" customHeight="1">
      <c r="A101" s="185"/>
      <c r="B101" s="222" t="str">
        <f>'пр.хода'!O13</f>
        <v/>
      </c>
      <c r="C101" s="197" t="str">
        <f>IFERROR(VLOOKUP(B101,'пр.взв'!$B$7:$H$70,2,0),"")</f>
        <v/>
      </c>
      <c r="D101" s="198" t="str">
        <f>IFERROR(VLOOKUP(B101,'пр.взв'!$B$7:$H$70,3,0),"")</f>
        <v/>
      </c>
      <c r="E101" s="198" t="str">
        <f>IFERROR(VLOOKUP(B101,'пр.взв'!$B$7:$H$70,4,0),"")</f>
        <v/>
      </c>
      <c r="F101" s="198" t="str">
        <f>IFERROR(VLOOKUP(B101,'пр.взв'!$B$7:$H$70,5,0),"")</f>
        <v/>
      </c>
      <c r="G101" s="199"/>
      <c r="H101" s="199"/>
      <c r="I101" s="200"/>
      <c r="J101" s="200"/>
      <c r="K101" s="185"/>
      <c r="L101" s="222" t="str">
        <f>'пр.хода'!O62</f>
        <v/>
      </c>
      <c r="M101" s="197" t="str">
        <f>IFERROR(VLOOKUP(L101,'пр.взв'!$B$7:$H$70,2,0),"")</f>
        <v/>
      </c>
      <c r="N101" s="198" t="str">
        <f>IFERROR(VLOOKUP(L101,'пр.взв'!$B$7:$H$70,3,0),"")</f>
        <v/>
      </c>
      <c r="O101" s="198" t="str">
        <f>IFERROR(VLOOKUP(L101,'пр.взв'!$B$7:$H$70,4,0),"")</f>
        <v/>
      </c>
      <c r="P101" s="198" t="str">
        <f>IFERROR(VLOOKUP(L101,'пр.взв'!$B$7:$H$70,5,0),"")</f>
        <v/>
      </c>
      <c r="Q101" s="199"/>
      <c r="R101" s="199"/>
      <c r="S101" s="200"/>
      <c r="T101" s="200"/>
    </row>
    <row r="102" ht="19.5" hidden="1" customHeight="1">
      <c r="A102" s="195">
        <v>10.0</v>
      </c>
      <c r="B102" s="216" t="str">
        <f>'пр.хода'!O17</f>
        <v/>
      </c>
      <c r="C102" s="189" t="str">
        <f>IFERROR(VLOOKUP(B102,'пр.взв'!$B$7:$H$70,2,0),"")</f>
        <v/>
      </c>
      <c r="D102" s="190" t="str">
        <f>IFERROR(VLOOKUP(B102,'пр.взв'!$B$7:$H$70,3,0),"")</f>
        <v/>
      </c>
      <c r="E102" s="190" t="str">
        <f>IFERROR(VLOOKUP(B102,'пр.взв'!$B$7:$H$70,4,0),"")</f>
        <v/>
      </c>
      <c r="F102" s="190" t="str">
        <f>IFERROR(VLOOKUP(B102,'пр.взв'!$B$7:$H$70,5,0),"")</f>
        <v/>
      </c>
      <c r="G102" s="201"/>
      <c r="H102" s="202"/>
      <c r="I102" s="203"/>
      <c r="J102" s="212"/>
      <c r="K102" s="195">
        <v>12.0</v>
      </c>
      <c r="L102" s="216" t="str">
        <f>'пр.хода'!O66</f>
        <v/>
      </c>
      <c r="M102" s="189" t="str">
        <f>IFERROR(VLOOKUP(L102,'пр.взв'!$B$7:$H$70,2,0),"")</f>
        <v/>
      </c>
      <c r="N102" s="190" t="str">
        <f>IFERROR(VLOOKUP(L102,'пр.взв'!$B$7:$H$70,3,0),"")</f>
        <v/>
      </c>
      <c r="O102" s="190" t="str">
        <f>IFERROR(VLOOKUP(L102,'пр.взв'!$B$7:$H$70,4,0),"")</f>
        <v/>
      </c>
      <c r="P102" s="190" t="str">
        <f>IFERROR(VLOOKUP(L102,'пр.взв'!$B$7:$H$70,5,0),"")</f>
        <v/>
      </c>
      <c r="Q102" s="201"/>
      <c r="R102" s="202"/>
      <c r="S102" s="203"/>
      <c r="T102" s="212"/>
    </row>
    <row r="103" ht="19.5" hidden="1" customHeight="1">
      <c r="A103" s="185"/>
      <c r="B103" s="222" t="str">
        <f>'пр.хода'!O20</f>
        <v/>
      </c>
      <c r="C103" s="197" t="str">
        <f>IFERROR(VLOOKUP(B103,'пр.взв'!$B$7:$H$70,2,0),"")</f>
        <v/>
      </c>
      <c r="D103" s="198" t="str">
        <f>IFERROR(VLOOKUP(B103,'пр.взв'!$B$7:$H$70,3,0),"")</f>
        <v/>
      </c>
      <c r="E103" s="198" t="str">
        <f>IFERROR(VLOOKUP(B103,'пр.взв'!$B$7:$H$70,4,0),"")</f>
        <v/>
      </c>
      <c r="F103" s="198" t="str">
        <f>IFERROR(VLOOKUP(B103,'пр.взв'!$B$7:$H$70,5,0),"")</f>
        <v/>
      </c>
      <c r="G103" s="199"/>
      <c r="H103" s="199"/>
      <c r="I103" s="200"/>
      <c r="J103" s="200"/>
      <c r="K103" s="185"/>
      <c r="L103" s="222" t="str">
        <f>'пр.хода'!O69</f>
        <v/>
      </c>
      <c r="M103" s="197" t="str">
        <f>IFERROR(VLOOKUP(L103,'пр.взв'!$B$7:$H$70,2,0),"")</f>
        <v/>
      </c>
      <c r="N103" s="198" t="str">
        <f>IFERROR(VLOOKUP(L103,'пр.взв'!$B$7:$H$70,3,0),"")</f>
        <v/>
      </c>
      <c r="O103" s="198" t="str">
        <f>IFERROR(VLOOKUP(L103,'пр.взв'!$B$7:$H$70,4,0),"")</f>
        <v/>
      </c>
      <c r="P103" s="198" t="str">
        <f>IFERROR(VLOOKUP(L103,'пр.взв'!$B$7:$H$70,5,0),"")</f>
        <v/>
      </c>
      <c r="Q103" s="199"/>
      <c r="R103" s="199"/>
      <c r="S103" s="200"/>
      <c r="T103" s="200"/>
    </row>
    <row r="104" ht="12.0" hidden="1" customHeight="1">
      <c r="C104" s="7"/>
      <c r="M104" s="7"/>
    </row>
    <row r="105" ht="19.5" hidden="1" customHeight="1">
      <c r="A105" s="227">
        <v>13.0</v>
      </c>
      <c r="B105" s="216" t="str">
        <f>'пр.хода'!P12</f>
        <v/>
      </c>
      <c r="C105" s="189" t="str">
        <f>IFERROR(VLOOKUP(B105,'пр.взв'!$B$7:$H$70,2,0),"")</f>
        <v/>
      </c>
      <c r="D105" s="190" t="str">
        <f>IFERROR(VLOOKUP(B105,'пр.взв'!$B$7:$H$70,3,0),"")</f>
        <v/>
      </c>
      <c r="E105" s="190" t="str">
        <f>IFERROR(VLOOKUP(B105,'пр.взв'!$B$7:$H$70,4,0),"")</f>
        <v/>
      </c>
      <c r="F105" s="190" t="str">
        <f>IFERROR(VLOOKUP(B105,'пр.взв'!$B$7:$H$70,5,0),"")</f>
        <v/>
      </c>
      <c r="G105" s="201"/>
      <c r="H105" s="202"/>
      <c r="I105" s="203"/>
      <c r="J105" s="212"/>
      <c r="K105" s="195">
        <v>14.0</v>
      </c>
      <c r="L105" s="216" t="str">
        <f>'пр.хода'!P61</f>
        <v/>
      </c>
      <c r="M105" s="189" t="str">
        <f>IFERROR(VLOOKUP(L105,'пр.взв'!$B$7:$H$70,2,0),"")</f>
        <v/>
      </c>
      <c r="N105" s="190" t="str">
        <f>IFERROR(VLOOKUP(L105,'пр.взв'!$B$7:$H$70,3,0),"")</f>
        <v/>
      </c>
      <c r="O105" s="190" t="str">
        <f>IFERROR(VLOOKUP(L105,'пр.взв'!$B$7:$H$70,4,0),"")</f>
        <v/>
      </c>
      <c r="P105" s="190" t="str">
        <f>IFERROR(VLOOKUP(L105,'пр.взв'!$B$7:$H$70,5,0),"")</f>
        <v/>
      </c>
      <c r="Q105" s="201"/>
      <c r="R105" s="202"/>
      <c r="S105" s="203"/>
      <c r="T105" s="228"/>
    </row>
    <row r="106" ht="19.5" hidden="1" customHeight="1">
      <c r="A106" s="184"/>
      <c r="B106" s="222" t="str">
        <f>'пр.хода'!P19</f>
        <v/>
      </c>
      <c r="C106" s="197" t="str">
        <f>IFERROR(VLOOKUP(B106,'пр.взв'!$B$7:$H$70,2,0),"")</f>
        <v/>
      </c>
      <c r="D106" s="198" t="str">
        <f>IFERROR(VLOOKUP(B106,'пр.взв'!$B$7:$H$70,3,0),"")</f>
        <v/>
      </c>
      <c r="E106" s="198" t="str">
        <f>IFERROR(VLOOKUP(B106,'пр.взв'!$B$7:$H$70,4,0),"")</f>
        <v/>
      </c>
      <c r="F106" s="198" t="str">
        <f>IFERROR(VLOOKUP(B106,'пр.взв'!$B$7:$H$70,5,0),"")</f>
        <v/>
      </c>
      <c r="G106" s="199"/>
      <c r="H106" s="199"/>
      <c r="I106" s="200"/>
      <c r="J106" s="200"/>
      <c r="K106" s="185"/>
      <c r="L106" s="222" t="str">
        <f>'пр.хода'!P68</f>
        <v/>
      </c>
      <c r="M106" s="197" t="str">
        <f>IFERROR(VLOOKUP(L106,'пр.взв'!$B$7:$H$70,2,0),"")</f>
        <v/>
      </c>
      <c r="N106" s="198" t="str">
        <f>IFERROR(VLOOKUP(L106,'пр.взв'!$B$7:$H$70,3,0),"")</f>
        <v/>
      </c>
      <c r="O106" s="198" t="str">
        <f>IFERROR(VLOOKUP(L106,'пр.взв'!$B$7:$H$70,4,0),"")</f>
        <v/>
      </c>
      <c r="P106" s="198" t="str">
        <f>IFERROR(VLOOKUP(L106,'пр.взв'!$B$7:$H$70,5,0),"")</f>
        <v/>
      </c>
      <c r="Q106" s="199"/>
      <c r="R106" s="199"/>
      <c r="S106" s="200"/>
      <c r="T106" s="229"/>
    </row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</sheetData>
  <mergeCells count="190"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N81:N82"/>
    <mergeCell ref="O81:P82"/>
    <mergeCell ref="Q81:Q82"/>
    <mergeCell ref="R81:R82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6.43"/>
    <col customWidth="1" min="3" max="3" width="16.86"/>
    <col customWidth="1" min="4" max="4" width="10.43"/>
    <col customWidth="1" min="5" max="5" width="7.0"/>
    <col customWidth="1" min="6" max="6" width="12.57"/>
    <col customWidth="1" min="7" max="7" width="26.86"/>
    <col customWidth="1" min="8" max="8" width="7.29"/>
    <col customWidth="1" min="9" max="9" width="7.0"/>
    <col customWidth="1" min="10" max="26" width="8.71"/>
  </cols>
  <sheetData>
    <row r="1" ht="30.0" customHeight="1">
      <c r="A1" s="234" t="str">
        <f>'пр.взв'!C2</f>
        <v>Чемпионат России по самбо (боевое) мужчины (отбор на Чемпионат Мира и Европы) ЕКП №23747</v>
      </c>
    </row>
    <row r="2" ht="12.75" customHeight="1">
      <c r="D2" s="235"/>
      <c r="E2" s="225"/>
    </row>
    <row r="3" ht="19.5" hidden="1" customHeight="1">
      <c r="C3" s="213" t="s">
        <v>308</v>
      </c>
    </row>
    <row r="4" ht="21.0" hidden="1" customHeight="1">
      <c r="C4" s="236" t="s">
        <v>309</v>
      </c>
      <c r="D4" s="237" t="str">
        <f>'пр.взв'!G4</f>
        <v>В.к.  64  кг</v>
      </c>
      <c r="E4" s="238"/>
      <c r="F4" s="238"/>
    </row>
    <row r="5" ht="12.0" hidden="1" customHeight="1">
      <c r="A5" s="239" t="s">
        <v>310</v>
      </c>
      <c r="B5" s="239" t="s">
        <v>9</v>
      </c>
      <c r="C5" s="240" t="s">
        <v>10</v>
      </c>
      <c r="D5" s="239" t="s">
        <v>294</v>
      </c>
      <c r="E5" s="241" t="s">
        <v>295</v>
      </c>
      <c r="F5" s="242"/>
      <c r="G5" s="239" t="s">
        <v>296</v>
      </c>
      <c r="H5" s="239" t="s">
        <v>298</v>
      </c>
      <c r="I5" s="239" t="s">
        <v>299</v>
      </c>
    </row>
    <row r="6" ht="12.0" hidden="1" customHeight="1">
      <c r="A6" s="160"/>
      <c r="B6" s="160"/>
      <c r="C6" s="160"/>
      <c r="D6" s="160"/>
      <c r="E6" s="243"/>
      <c r="F6" s="244"/>
      <c r="G6" s="160"/>
      <c r="H6" s="160"/>
      <c r="I6" s="160"/>
    </row>
    <row r="7" ht="12.0" hidden="1" customHeight="1">
      <c r="A7" s="245"/>
      <c r="B7" s="246" t="str">
        <f>'пр.хода'!Q15</f>
        <v/>
      </c>
      <c r="C7" s="247" t="str">
        <f>IFERROR(VLOOKUP(B7,'пр.взв'!$B$7:$H$70,2,0),"")</f>
        <v/>
      </c>
      <c r="D7" s="247" t="str">
        <f>IFERROR(VLOOKUP(B7,'пр.взв'!$B$7:$H$70,3,0),"")</f>
        <v/>
      </c>
      <c r="E7" s="241" t="str">
        <f>IFERROR(VLOOKUP(B7,'пр.взв'!$B$7:$H$70,4,0),"")</f>
        <v/>
      </c>
      <c r="F7" s="247" t="str">
        <f>IFERROR(VLOOKUP(B7,'пр.взв'!$B$7:$H$70,5,0),"")</f>
        <v/>
      </c>
      <c r="G7" s="248"/>
      <c r="H7" s="249"/>
      <c r="I7" s="239"/>
    </row>
    <row r="8" ht="12.0" hidden="1" customHeight="1">
      <c r="A8" s="160"/>
      <c r="B8" s="160"/>
      <c r="C8" s="160"/>
      <c r="D8" s="160"/>
      <c r="E8" s="243"/>
      <c r="F8" s="250"/>
      <c r="G8" s="100"/>
      <c r="H8" s="160"/>
      <c r="I8" s="160"/>
    </row>
    <row r="9" ht="12.0" hidden="1" customHeight="1">
      <c r="A9" s="251"/>
      <c r="B9" s="246" t="str">
        <f>'пр.хода'!Q21</f>
        <v/>
      </c>
      <c r="C9" s="247" t="str">
        <f>IFERROR(VLOOKUP(B9,'пр.взв'!$B$7:$H$70,2,0),"")</f>
        <v/>
      </c>
      <c r="D9" s="247" t="str">
        <f>IFERROR(VLOOKUP(B9,'пр.взв'!$B$7:$H$70,3,0),"")</f>
        <v/>
      </c>
      <c r="E9" s="239" t="str">
        <f>IFERROR(VLOOKUP(B9,'пр.взв'!$B$7:$H$70,4,0),"")</f>
        <v/>
      </c>
      <c r="F9" s="247" t="str">
        <f>IFERROR(VLOOKUP(B9,'пр.взв'!$B$7:$H$70,5,0),"")</f>
        <v/>
      </c>
      <c r="G9" s="248"/>
      <c r="H9" s="239"/>
      <c r="I9" s="239"/>
    </row>
    <row r="10" ht="12.0" hidden="1" customHeight="1">
      <c r="A10" s="160"/>
      <c r="B10" s="160"/>
      <c r="C10" s="160"/>
      <c r="D10" s="160"/>
      <c r="E10" s="160"/>
      <c r="F10" s="160"/>
      <c r="G10" s="100"/>
      <c r="H10" s="160"/>
      <c r="I10" s="160"/>
    </row>
    <row r="11" ht="34.5" hidden="1" customHeight="1">
      <c r="A11" s="84" t="s">
        <v>311</v>
      </c>
      <c r="B11" s="84"/>
    </row>
    <row r="12" ht="19.5" hidden="1" customHeight="1">
      <c r="B12" s="84" t="s">
        <v>312</v>
      </c>
      <c r="C12" s="252"/>
      <c r="D12" s="252"/>
      <c r="E12" s="252"/>
      <c r="F12" s="252"/>
      <c r="G12" s="252"/>
      <c r="H12" s="252"/>
      <c r="I12" s="252"/>
    </row>
    <row r="13" ht="19.5" hidden="1" customHeight="1">
      <c r="B13" s="84" t="s">
        <v>292</v>
      </c>
      <c r="C13" s="252"/>
      <c r="D13" s="252"/>
      <c r="E13" s="252"/>
      <c r="F13" s="252"/>
      <c r="G13" s="252"/>
      <c r="H13" s="252"/>
      <c r="I13" s="252"/>
    </row>
    <row r="14" ht="19.5" hidden="1" customHeight="1"/>
    <row r="15" ht="24.0" hidden="1" customHeight="1">
      <c r="C15" s="116" t="s">
        <v>313</v>
      </c>
    </row>
    <row r="16" ht="12.75" hidden="1" customHeight="1">
      <c r="C16" s="236" t="s">
        <v>314</v>
      </c>
      <c r="D16" s="253" t="str">
        <f>D4</f>
        <v>В.к.  64  кг</v>
      </c>
      <c r="E16" s="238"/>
      <c r="F16" s="238"/>
    </row>
    <row r="17" ht="12.0" hidden="1" customHeight="1">
      <c r="A17" s="239" t="s">
        <v>310</v>
      </c>
      <c r="B17" s="239" t="s">
        <v>9</v>
      </c>
      <c r="C17" s="240" t="s">
        <v>10</v>
      </c>
      <c r="D17" s="239" t="s">
        <v>294</v>
      </c>
      <c r="E17" s="241" t="s">
        <v>295</v>
      </c>
      <c r="F17" s="242"/>
      <c r="G17" s="239" t="s">
        <v>296</v>
      </c>
      <c r="H17" s="239" t="s">
        <v>298</v>
      </c>
      <c r="I17" s="239" t="s">
        <v>299</v>
      </c>
    </row>
    <row r="18" ht="12.0" hidden="1" customHeight="1">
      <c r="A18" s="160"/>
      <c r="B18" s="160"/>
      <c r="C18" s="160"/>
      <c r="D18" s="160"/>
      <c r="E18" s="243"/>
      <c r="F18" s="244"/>
      <c r="G18" s="160"/>
      <c r="H18" s="160"/>
      <c r="I18" s="160"/>
    </row>
    <row r="19" ht="12.0" hidden="1" customHeight="1">
      <c r="A19" s="245"/>
      <c r="B19" s="246" t="str">
        <f>'пр.хода'!Q64</f>
        <v/>
      </c>
      <c r="C19" s="247" t="str">
        <f>IFERROR(VLOOKUP(B19,'пр.взв'!$B$7:$H$70,2,0),"")</f>
        <v/>
      </c>
      <c r="D19" s="247" t="str">
        <f>IFERROR(VLOOKUP(B19,'пр.взв'!$B$7:$H$70,3,0),"")</f>
        <v/>
      </c>
      <c r="E19" s="241" t="str">
        <f>IFERROR(VLOOKUP(B19,'пр.взв'!$B$7:$H$70,4,0),"")</f>
        <v/>
      </c>
      <c r="F19" s="247" t="str">
        <f>IFERROR(VLOOKUP(B19,'пр.взв'!$B$7:$H$70,5,0),"")</f>
        <v/>
      </c>
      <c r="G19" s="248"/>
      <c r="H19" s="249"/>
      <c r="I19" s="239"/>
    </row>
    <row r="20" ht="12.0" hidden="1" customHeight="1">
      <c r="A20" s="160"/>
      <c r="B20" s="160"/>
      <c r="C20" s="160"/>
      <c r="D20" s="160"/>
      <c r="E20" s="243"/>
      <c r="F20" s="250"/>
      <c r="G20" s="100"/>
      <c r="H20" s="160"/>
      <c r="I20" s="160"/>
    </row>
    <row r="21" ht="12.0" hidden="1" customHeight="1">
      <c r="A21" s="251"/>
      <c r="B21" s="246" t="str">
        <f>'пр.хода'!Q69</f>
        <v/>
      </c>
      <c r="C21" s="247" t="str">
        <f>IFERROR(VLOOKUP(B21,'пр.взв'!$B$7:$H$70,2,0),"")</f>
        <v/>
      </c>
      <c r="D21" s="247" t="str">
        <f>IFERROR(VLOOKUP(B21,'пр.взв'!$B$7:$H$70,3,0),"")</f>
        <v/>
      </c>
      <c r="E21" s="239" t="str">
        <f>IFERROR(VLOOKUP(B21,'пр.взв'!$B$7:$H$70,4,0),"")</f>
        <v/>
      </c>
      <c r="F21" s="247" t="str">
        <f>IFERROR(VLOOKUP(B21,'пр.взв'!$B$7:$H$70,5,0),"")</f>
        <v/>
      </c>
      <c r="G21" s="248"/>
      <c r="H21" s="239"/>
      <c r="I21" s="239"/>
    </row>
    <row r="22" ht="12.0" hidden="1" customHeight="1">
      <c r="A22" s="160"/>
      <c r="B22" s="160"/>
      <c r="C22" s="160"/>
      <c r="D22" s="160"/>
      <c r="E22" s="160"/>
      <c r="F22" s="160"/>
      <c r="G22" s="100"/>
      <c r="H22" s="160"/>
      <c r="I22" s="160"/>
    </row>
    <row r="23" ht="32.25" hidden="1" customHeight="1">
      <c r="A23" s="84" t="s">
        <v>311</v>
      </c>
      <c r="B23" s="84"/>
      <c r="F23" s="252"/>
    </row>
    <row r="24" ht="19.5" hidden="1" customHeight="1">
      <c r="B24" s="84" t="s">
        <v>312</v>
      </c>
      <c r="C24" s="252"/>
      <c r="D24" s="252"/>
      <c r="E24" s="252"/>
      <c r="F24" s="252"/>
      <c r="G24" s="252"/>
      <c r="H24" s="252"/>
      <c r="I24" s="252"/>
    </row>
    <row r="25" ht="19.5" hidden="1" customHeight="1">
      <c r="B25" s="84" t="s">
        <v>292</v>
      </c>
      <c r="C25" s="252"/>
      <c r="D25" s="252"/>
      <c r="E25" s="252"/>
      <c r="F25" s="252"/>
      <c r="G25" s="252"/>
      <c r="H25" s="252"/>
      <c r="I25" s="252"/>
    </row>
    <row r="26" ht="12.0" hidden="1" customHeight="1"/>
    <row r="27" ht="12.0" hidden="1" customHeight="1"/>
    <row r="28" ht="12.75" customHeight="1"/>
    <row r="29" ht="15.75" customHeight="1">
      <c r="C29" s="254" t="s">
        <v>315</v>
      </c>
      <c r="D29" s="253" t="str">
        <f>D4</f>
        <v>В.к.  64  кг</v>
      </c>
      <c r="E29" s="238"/>
      <c r="F29" s="238"/>
      <c r="G29" s="255" t="s">
        <v>316</v>
      </c>
    </row>
    <row r="30" ht="12.0" customHeight="1">
      <c r="A30" s="239" t="s">
        <v>310</v>
      </c>
      <c r="B30" s="239" t="s">
        <v>9</v>
      </c>
      <c r="C30" s="240" t="s">
        <v>10</v>
      </c>
      <c r="D30" s="239" t="s">
        <v>294</v>
      </c>
      <c r="E30" s="241" t="s">
        <v>295</v>
      </c>
      <c r="F30" s="242"/>
      <c r="G30" s="239" t="s">
        <v>296</v>
      </c>
      <c r="H30" s="239" t="s">
        <v>298</v>
      </c>
      <c r="I30" s="239" t="s">
        <v>299</v>
      </c>
    </row>
    <row r="31" ht="12.0" customHeight="1">
      <c r="A31" s="160"/>
      <c r="B31" s="160"/>
      <c r="C31" s="160"/>
      <c r="D31" s="160"/>
      <c r="E31" s="243"/>
      <c r="F31" s="244"/>
      <c r="G31" s="160"/>
      <c r="H31" s="160"/>
      <c r="I31" s="160"/>
    </row>
    <row r="32" ht="12.0" customHeight="1">
      <c r="A32" s="245"/>
      <c r="B32" s="246" t="str">
        <f>'пр.хода'!M36</f>
        <v/>
      </c>
      <c r="C32" s="247" t="str">
        <f>IFERROR(VLOOKUP(B32,'пр.взв'!$B$7:$H$70,2,0),"")</f>
        <v/>
      </c>
      <c r="D32" s="247" t="str">
        <f>IFERROR(VLOOKUP(B32,'пр.взв'!$B$7:$H$70,3,0),"")</f>
        <v/>
      </c>
      <c r="E32" s="241" t="str">
        <f>IFERROR(VLOOKUP(B32,'пр.взв'!$B$7:$H$70,4,0),"")</f>
        <v/>
      </c>
      <c r="F32" s="247" t="str">
        <f>IFERROR(VLOOKUP(B32,'пр.взв'!$B$7:$H$70,5,0),"")</f>
        <v/>
      </c>
      <c r="G32" s="248"/>
      <c r="H32" s="249"/>
      <c r="I32" s="239"/>
    </row>
    <row r="33" ht="12.0" customHeight="1">
      <c r="A33" s="160"/>
      <c r="B33" s="160"/>
      <c r="C33" s="160"/>
      <c r="D33" s="160"/>
      <c r="E33" s="243"/>
      <c r="F33" s="250"/>
      <c r="G33" s="100"/>
      <c r="H33" s="160"/>
      <c r="I33" s="160"/>
    </row>
    <row r="34" ht="12.0" customHeight="1">
      <c r="A34" s="251"/>
      <c r="B34" s="246" t="str">
        <f>'пр.хода'!S36</f>
        <v/>
      </c>
      <c r="C34" s="247" t="str">
        <f>IFERROR(VLOOKUP(B34,'пр.взв'!$B$7:$H$70,2,0),"")</f>
        <v/>
      </c>
      <c r="D34" s="247" t="str">
        <f>IFERROR(VLOOKUP(B34,'пр.взв'!$B$7:$H$70,3,0),"")</f>
        <v/>
      </c>
      <c r="E34" s="239" t="str">
        <f>IFERROR(VLOOKUP(B34,'пр.взв'!$B$7:$H$70,4,0),"")</f>
        <v/>
      </c>
      <c r="F34" s="247" t="str">
        <f>IFERROR(VLOOKUP(B34,'пр.взв'!$B$7:$H$70,5,0),"")</f>
        <v/>
      </c>
      <c r="G34" s="248"/>
      <c r="H34" s="239"/>
      <c r="I34" s="239"/>
    </row>
    <row r="35" ht="12.0" customHeight="1">
      <c r="A35" s="160"/>
      <c r="B35" s="160"/>
      <c r="C35" s="160"/>
      <c r="D35" s="160"/>
      <c r="E35" s="160"/>
      <c r="F35" s="160"/>
      <c r="G35" s="100"/>
      <c r="H35" s="160"/>
      <c r="I35" s="160"/>
    </row>
    <row r="36" ht="38.25" customHeight="1">
      <c r="A36" s="84" t="s">
        <v>311</v>
      </c>
      <c r="B36" s="84"/>
    </row>
    <row r="37" ht="19.5" customHeight="1">
      <c r="B37" s="84" t="s">
        <v>312</v>
      </c>
      <c r="C37" s="252"/>
      <c r="D37" s="252"/>
      <c r="E37" s="252"/>
      <c r="F37" s="252"/>
      <c r="G37" s="252"/>
      <c r="H37" s="252"/>
      <c r="I37" s="252"/>
    </row>
    <row r="38" ht="19.5" customHeight="1">
      <c r="B38" s="84" t="s">
        <v>292</v>
      </c>
      <c r="C38" s="252"/>
      <c r="D38" s="252"/>
      <c r="E38" s="252"/>
      <c r="F38" s="252"/>
      <c r="G38" s="252"/>
      <c r="H38" s="252"/>
      <c r="I38" s="252"/>
    </row>
    <row r="39" ht="12.0" customHeight="1"/>
    <row r="40" ht="12.0" customHeight="1"/>
    <row r="41" ht="12.0" customHeight="1"/>
    <row r="42" ht="12.0" customHeight="1">
      <c r="A42" s="256" t="s">
        <v>79</v>
      </c>
      <c r="B42" s="84"/>
      <c r="C42" s="84"/>
      <c r="D42" s="84"/>
      <c r="E42" s="7"/>
      <c r="F42" s="116" t="s">
        <v>79</v>
      </c>
      <c r="G42" s="7" t="s">
        <v>79</v>
      </c>
    </row>
    <row r="43" ht="12.0" customHeight="1">
      <c r="A43" s="84"/>
      <c r="B43" s="84"/>
      <c r="C43" s="84"/>
      <c r="D43" s="84"/>
      <c r="E43" s="7"/>
      <c r="F43" s="25"/>
      <c r="G43" s="7"/>
    </row>
    <row r="44" ht="12.0" customHeight="1">
      <c r="A44" s="84" t="s">
        <v>79</v>
      </c>
      <c r="C44" s="84"/>
      <c r="D44" s="84"/>
      <c r="E44" s="84"/>
      <c r="F44" s="116" t="s">
        <v>79</v>
      </c>
      <c r="G44" s="7" t="s">
        <v>79</v>
      </c>
    </row>
    <row r="45" ht="12.0" customHeight="1">
      <c r="C45" s="7"/>
      <c r="D45" s="7"/>
      <c r="E45" s="7"/>
      <c r="F45" s="7"/>
    </row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82">
    <mergeCell ref="G5:G6"/>
    <mergeCell ref="H5:H6"/>
    <mergeCell ref="A1:I1"/>
    <mergeCell ref="D4:F4"/>
    <mergeCell ref="B5:B6"/>
    <mergeCell ref="C5:C6"/>
    <mergeCell ref="D5:D6"/>
    <mergeCell ref="E5:F6"/>
    <mergeCell ref="I5:I6"/>
    <mergeCell ref="G7:G8"/>
    <mergeCell ref="H7:H8"/>
    <mergeCell ref="I7:I8"/>
    <mergeCell ref="A5:A6"/>
    <mergeCell ref="A7:A8"/>
    <mergeCell ref="B7:B8"/>
    <mergeCell ref="C7:C8"/>
    <mergeCell ref="D7:D8"/>
    <mergeCell ref="E7:E8"/>
    <mergeCell ref="F7:F8"/>
    <mergeCell ref="H9:H10"/>
    <mergeCell ref="I9:I10"/>
    <mergeCell ref="E17:F18"/>
    <mergeCell ref="G17:G18"/>
    <mergeCell ref="H17:H18"/>
    <mergeCell ref="I17:I18"/>
    <mergeCell ref="C19:C20"/>
    <mergeCell ref="D19:D20"/>
    <mergeCell ref="H19:H20"/>
    <mergeCell ref="I19:I20"/>
    <mergeCell ref="B30:B31"/>
    <mergeCell ref="C30:C31"/>
    <mergeCell ref="D30:D31"/>
    <mergeCell ref="E30:F31"/>
    <mergeCell ref="G30:G31"/>
    <mergeCell ref="H30:H31"/>
    <mergeCell ref="I30:I31"/>
    <mergeCell ref="A30:A31"/>
    <mergeCell ref="A32:A33"/>
    <mergeCell ref="B32:B33"/>
    <mergeCell ref="C32:C33"/>
    <mergeCell ref="D32:D33"/>
    <mergeCell ref="E32:E33"/>
    <mergeCell ref="F32:F33"/>
    <mergeCell ref="B9:B10"/>
    <mergeCell ref="C9:C10"/>
    <mergeCell ref="D9:D10"/>
    <mergeCell ref="E9:E10"/>
    <mergeCell ref="F9:F10"/>
    <mergeCell ref="G9:G10"/>
    <mergeCell ref="D16:F16"/>
    <mergeCell ref="E19:E20"/>
    <mergeCell ref="F19:F20"/>
    <mergeCell ref="G19:G20"/>
    <mergeCell ref="D29:F29"/>
    <mergeCell ref="H21:H22"/>
    <mergeCell ref="I21:I22"/>
    <mergeCell ref="A21:A22"/>
    <mergeCell ref="B21:B22"/>
    <mergeCell ref="C21:C22"/>
    <mergeCell ref="D21:D22"/>
    <mergeCell ref="E21:E22"/>
    <mergeCell ref="F21:F22"/>
    <mergeCell ref="G21:G22"/>
    <mergeCell ref="A9:A10"/>
    <mergeCell ref="A17:A18"/>
    <mergeCell ref="B17:B18"/>
    <mergeCell ref="C17:C18"/>
    <mergeCell ref="D17:D18"/>
    <mergeCell ref="A19:A20"/>
    <mergeCell ref="B19:B20"/>
    <mergeCell ref="G32:G33"/>
    <mergeCell ref="H32:H33"/>
    <mergeCell ref="I32:I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14"/>
    <col customWidth="1" min="3" max="3" width="22.71"/>
    <col customWidth="1" hidden="1" min="4" max="4" width="8.71"/>
    <col customWidth="1" min="5" max="5" width="6.57"/>
    <col customWidth="1" min="6" max="6" width="14.0"/>
    <col customWidth="1" hidden="1" min="7" max="7" width="24.0"/>
    <col customWidth="1" hidden="1" min="8" max="8" width="4.86"/>
    <col customWidth="1" hidden="1" min="9" max="9" width="5.0"/>
    <col customWidth="1" hidden="1" min="10" max="10" width="6.0"/>
    <col customWidth="1" min="11" max="11" width="2.0"/>
    <col customWidth="1" min="12" max="12" width="4.57"/>
    <col customWidth="1" min="13" max="13" width="5.0"/>
    <col customWidth="1" min="14" max="14" width="22.86"/>
    <col customWidth="1" hidden="1" min="15" max="15" width="8.71"/>
    <col customWidth="1" min="16" max="16" width="7.29"/>
    <col customWidth="1" min="17" max="17" width="13.43"/>
    <col customWidth="1" hidden="1" min="18" max="18" width="22.43"/>
    <col customWidth="1" hidden="1" min="19" max="19" width="4.71"/>
    <col customWidth="1" hidden="1" min="20" max="20" width="5.14"/>
    <col customWidth="1" hidden="1" min="21" max="21" width="6.57"/>
  </cols>
  <sheetData>
    <row r="1" ht="12.0" customHeight="1">
      <c r="A1" s="257"/>
      <c r="B1" s="258" t="s">
        <v>287</v>
      </c>
      <c r="K1" s="257"/>
      <c r="L1" s="257"/>
      <c r="M1" s="258" t="s">
        <v>287</v>
      </c>
    </row>
    <row r="2" ht="12.0" customHeight="1">
      <c r="A2" s="257"/>
      <c r="B2" s="259">
        <v>3.0</v>
      </c>
      <c r="C2" s="260" t="s">
        <v>288</v>
      </c>
      <c r="D2" s="261"/>
      <c r="E2" s="262" t="str">
        <f>'пр.взв'!H4</f>
        <v/>
      </c>
      <c r="G2" s="261"/>
      <c r="H2" s="261"/>
      <c r="I2" s="261"/>
      <c r="J2" s="261"/>
      <c r="L2" s="257"/>
      <c r="M2" s="259" t="str">
        <f>A2</f>
        <v/>
      </c>
      <c r="N2" s="260" t="s">
        <v>288</v>
      </c>
      <c r="O2" s="261"/>
      <c r="P2" s="262" t="str">
        <f>E2</f>
        <v/>
      </c>
      <c r="R2" s="261"/>
      <c r="S2" s="261"/>
      <c r="T2" s="261"/>
      <c r="U2" s="261"/>
    </row>
    <row r="3" ht="12.0" customHeight="1">
      <c r="A3" s="263"/>
      <c r="B3" s="264" t="s">
        <v>289</v>
      </c>
      <c r="C3" s="265" t="s">
        <v>290</v>
      </c>
      <c r="D3" s="266" t="s">
        <v>300</v>
      </c>
      <c r="E3" s="266"/>
      <c r="F3" s="267" t="s">
        <v>291</v>
      </c>
      <c r="G3" s="268" t="str">
        <f>'пр.взв'!G4</f>
        <v>В.к.  64  кг</v>
      </c>
      <c r="H3" s="265"/>
      <c r="I3" s="265"/>
      <c r="J3" s="265"/>
      <c r="L3" s="269"/>
      <c r="M3" s="264" t="s">
        <v>292</v>
      </c>
      <c r="N3" s="269" t="s">
        <v>290</v>
      </c>
      <c r="O3" s="266" t="s">
        <v>300</v>
      </c>
      <c r="P3" s="266"/>
      <c r="Q3" s="267" t="s">
        <v>291</v>
      </c>
      <c r="R3" s="270" t="str">
        <f>F3</f>
        <v>1/32</v>
      </c>
      <c r="S3" s="269"/>
      <c r="T3" s="269"/>
      <c r="U3" s="269"/>
    </row>
    <row r="4" ht="12.75" customHeight="1">
      <c r="A4" s="176" t="s">
        <v>293</v>
      </c>
      <c r="B4" s="177" t="s">
        <v>9</v>
      </c>
      <c r="C4" s="178" t="s">
        <v>10</v>
      </c>
      <c r="D4" s="179" t="s">
        <v>294</v>
      </c>
      <c r="E4" s="180" t="s">
        <v>295</v>
      </c>
      <c r="F4" s="181"/>
      <c r="G4" s="178" t="s">
        <v>296</v>
      </c>
      <c r="H4" s="182" t="s">
        <v>297</v>
      </c>
      <c r="I4" s="179" t="s">
        <v>298</v>
      </c>
      <c r="J4" s="183" t="s">
        <v>299</v>
      </c>
      <c r="L4" s="176" t="s">
        <v>293</v>
      </c>
      <c r="M4" s="177" t="s">
        <v>9</v>
      </c>
      <c r="N4" s="178" t="s">
        <v>10</v>
      </c>
      <c r="O4" s="179" t="s">
        <v>294</v>
      </c>
      <c r="P4" s="180" t="s">
        <v>295</v>
      </c>
      <c r="Q4" s="181"/>
      <c r="R4" s="178" t="s">
        <v>296</v>
      </c>
      <c r="S4" s="182" t="s">
        <v>297</v>
      </c>
      <c r="T4" s="179" t="s">
        <v>298</v>
      </c>
      <c r="U4" s="183" t="s">
        <v>299</v>
      </c>
    </row>
    <row r="5" ht="13.5" customHeight="1">
      <c r="A5" s="184"/>
      <c r="B5" s="100"/>
      <c r="C5" s="185"/>
      <c r="D5" s="185"/>
      <c r="E5" s="112"/>
      <c r="F5" s="118"/>
      <c r="G5" s="185"/>
      <c r="H5" s="185"/>
      <c r="I5" s="185"/>
      <c r="J5" s="186"/>
      <c r="L5" s="184"/>
      <c r="M5" s="100"/>
      <c r="N5" s="185"/>
      <c r="O5" s="185"/>
      <c r="P5" s="112"/>
      <c r="Q5" s="118"/>
      <c r="R5" s="185"/>
      <c r="S5" s="185"/>
      <c r="T5" s="185"/>
      <c r="U5" s="186"/>
    </row>
    <row r="6" ht="12.75" customHeight="1">
      <c r="A6" s="187">
        <v>1.0</v>
      </c>
      <c r="B6" s="188">
        <v>1.0</v>
      </c>
      <c r="C6" s="269" t="str">
        <f>IFERROR(VLOOKUP(B6,'пр.взв'!$D$6:$Q$70,2,0),"")</f>
        <v>НИКУЛИН Анатолий</v>
      </c>
      <c r="D6" s="269" t="str">
        <f>IFERROR(VLOOKUP(B6,'пр.взв'!$D$6:$Q$70,5,0),"")</f>
        <v>МС</v>
      </c>
      <c r="E6" s="269" t="str">
        <f>IFERROR(VLOOKUP(B6,'пр.взв'!$D$6:$Q$70,6,0),"")</f>
        <v>ЦФО</v>
      </c>
      <c r="F6" s="269" t="str">
        <f>IFERROR(VLOOKUP(B6,'пр.взв'!$D$6:$Q$70,8,0),"")</f>
        <v>Московская</v>
      </c>
      <c r="G6" s="191"/>
      <c r="H6" s="192"/>
      <c r="I6" s="193"/>
      <c r="J6" s="194"/>
      <c r="L6" s="195">
        <v>17.0</v>
      </c>
      <c r="M6" s="188">
        <v>2.0</v>
      </c>
      <c r="N6" s="269" t="str">
        <f>IFERROR(VLOOKUP(M6,'пр.взв'!$D$6:$Q$70,2,0),"")</f>
        <v>АКОПЯН Грант</v>
      </c>
      <c r="O6" s="269" t="str">
        <f>IFERROR(VLOOKUP(M6,'пр.взв'!$D$6:$Q$70,5,0),"")</f>
        <v>КМС</v>
      </c>
      <c r="P6" s="269" t="str">
        <f>IFERROR(VLOOKUP(M6,'пр.взв'!$D$6:$Q$70,6,0),"")</f>
        <v>ЮФО</v>
      </c>
      <c r="Q6" s="269" t="str">
        <f>IFERROR(VLOOKUP(M6,'пр.взв'!$D$6:$Q$70,8,0),"")</f>
        <v>Ростовская</v>
      </c>
      <c r="R6" s="191"/>
      <c r="S6" s="192"/>
      <c r="T6" s="193"/>
      <c r="U6" s="194"/>
    </row>
    <row r="7" ht="12.75" customHeight="1">
      <c r="A7" s="112"/>
      <c r="B7" s="196">
        <v>33.0</v>
      </c>
      <c r="C7" s="269" t="str">
        <f>IFERROR(VLOOKUP(B7,'пр.взв'!$D$6:$Q$70,2,0),"")</f>
        <v>ХАБИБУЛАЕВ Шейх-Мансур</v>
      </c>
      <c r="D7" s="269" t="str">
        <f>IFERROR(VLOOKUP(B7,'пр.взв'!$D$6:$Q$70,5,0),"")</f>
        <v>ЗМС</v>
      </c>
      <c r="E7" s="269" t="str">
        <f>IFERROR(VLOOKUP(B7,'пр.взв'!$D$6:$Q$70,6,0),"")</f>
        <v>ДВФО</v>
      </c>
      <c r="F7" s="269" t="str">
        <f>IFERROR(VLOOKUP(B7,'пр.взв'!$D$6:$Q$70,8,0),"")</f>
        <v>Камчатский</v>
      </c>
      <c r="G7" s="199"/>
      <c r="H7" s="199"/>
      <c r="I7" s="200"/>
      <c r="J7" s="200"/>
      <c r="L7" s="185"/>
      <c r="M7" s="196">
        <v>34.0</v>
      </c>
      <c r="N7" s="269" t="str">
        <f>IFERROR(VLOOKUP(M7,'пр.взв'!$D$6:$Q$70,2,0),"")</f>
        <v>ХЕРЛИИ Маадыр</v>
      </c>
      <c r="O7" s="269" t="str">
        <f>IFERROR(VLOOKUP(M7,'пр.взв'!$D$6:$Q$70,5,0),"")</f>
        <v>КМС</v>
      </c>
      <c r="P7" s="269" t="str">
        <f>IFERROR(VLOOKUP(M7,'пр.взв'!$D$6:$Q$70,6,0),"")</f>
        <v>СФО</v>
      </c>
      <c r="Q7" s="269" t="str">
        <f>IFERROR(VLOOKUP(M7,'пр.взв'!$D$6:$Q$70,8,0),"")</f>
        <v>Новосибирская</v>
      </c>
      <c r="R7" s="199"/>
      <c r="S7" s="199"/>
      <c r="T7" s="200"/>
      <c r="U7" s="200"/>
    </row>
    <row r="8" ht="12.75" customHeight="1">
      <c r="A8" s="187">
        <v>2.0</v>
      </c>
      <c r="B8" s="188">
        <v>17.0</v>
      </c>
      <c r="C8" s="269" t="str">
        <f>IFERROR(VLOOKUP(B8,'пр.взв'!$D$6:$Q$70,2,0),"")</f>
        <v>МАЛЫГИН Александр</v>
      </c>
      <c r="D8" s="269" t="str">
        <f>IFERROR(VLOOKUP(B8,'пр.взв'!$D$6:$Q$70,5,0),"")</f>
        <v>МС</v>
      </c>
      <c r="E8" s="269" t="str">
        <f>IFERROR(VLOOKUP(B8,'пр.взв'!$D$6:$Q$70,6,0),"")</f>
        <v>СФО</v>
      </c>
      <c r="F8" s="269" t="str">
        <f>IFERROR(VLOOKUP(B8,'пр.взв'!$D$6:$Q$70,8,0),"")</f>
        <v>Новосибирская</v>
      </c>
      <c r="G8" s="201"/>
      <c r="H8" s="202"/>
      <c r="I8" s="203"/>
      <c r="J8" s="190"/>
      <c r="L8" s="195">
        <v>18.0</v>
      </c>
      <c r="M8" s="188">
        <v>18.0</v>
      </c>
      <c r="N8" s="269" t="str">
        <f>IFERROR(VLOOKUP(M8,'пр.взв'!$D$6:$Q$70,2,0),"")</f>
        <v>ЗАЛИМХАНОВ Залимхан</v>
      </c>
      <c r="O8" s="269" t="str">
        <f>IFERROR(VLOOKUP(M8,'пр.взв'!$D$6:$Q$70,5,0),"")</f>
        <v>КМС</v>
      </c>
      <c r="P8" s="269" t="str">
        <f>IFERROR(VLOOKUP(M8,'пр.взв'!$D$6:$Q$70,6,0),"")</f>
        <v>СКФО</v>
      </c>
      <c r="Q8" s="269" t="str">
        <f>IFERROR(VLOOKUP(M8,'пр.взв'!$D$6:$Q$70,8,0),"")</f>
        <v>Р.Дагестан</v>
      </c>
      <c r="R8" s="201"/>
      <c r="S8" s="202"/>
      <c r="T8" s="203"/>
      <c r="U8" s="190"/>
    </row>
    <row r="9" ht="12.75" customHeight="1">
      <c r="A9" s="112"/>
      <c r="B9" s="196">
        <v>49.0</v>
      </c>
      <c r="C9" s="269" t="str">
        <f>IFERROR(VLOOKUP(B9,'пр.взв'!$D$6:$Q$70,2,0),"")</f>
        <v/>
      </c>
      <c r="D9" s="269" t="str">
        <f>IFERROR(VLOOKUP(B9,'пр.взв'!$D$6:$Q$70,5,0),"")</f>
        <v/>
      </c>
      <c r="E9" s="269" t="str">
        <f>IFERROR(VLOOKUP(B9,'пр.взв'!$D$6:$Q$70,6,0),"")</f>
        <v/>
      </c>
      <c r="F9" s="269" t="str">
        <f>IFERROR(VLOOKUP(B9,'пр.взв'!$D$6:$Q$70,8,0),"")</f>
        <v/>
      </c>
      <c r="G9" s="199"/>
      <c r="H9" s="199"/>
      <c r="I9" s="200"/>
      <c r="J9" s="200"/>
      <c r="L9" s="185"/>
      <c r="M9" s="196">
        <v>50.0</v>
      </c>
      <c r="N9" s="269" t="str">
        <f>IFERROR(VLOOKUP(M9,'пр.взв'!$D$6:$Q$70,2,0),"")</f>
        <v/>
      </c>
      <c r="O9" s="269" t="str">
        <f>IFERROR(VLOOKUP(M9,'пр.взв'!$D$6:$Q$70,5,0),"")</f>
        <v/>
      </c>
      <c r="P9" s="269" t="str">
        <f>IFERROR(VLOOKUP(M9,'пр.взв'!$D$6:$Q$70,6,0),"")</f>
        <v/>
      </c>
      <c r="Q9" s="269" t="str">
        <f>IFERROR(VLOOKUP(M9,'пр.взв'!$D$6:$Q$70,8,0),"")</f>
        <v/>
      </c>
      <c r="R9" s="199"/>
      <c r="S9" s="199"/>
      <c r="T9" s="200"/>
      <c r="U9" s="200"/>
    </row>
    <row r="10" ht="12.75" customHeight="1">
      <c r="A10" s="187">
        <v>3.0</v>
      </c>
      <c r="B10" s="188">
        <v>9.0</v>
      </c>
      <c r="C10" s="269" t="str">
        <f>IFERROR(VLOOKUP(B10,'пр.взв'!$D$6:$Q$70,2,0),"")</f>
        <v>САМЕДОВ Марат</v>
      </c>
      <c r="D10" s="269" t="str">
        <f>IFERROR(VLOOKUP(B10,'пр.взв'!$D$6:$Q$70,5,0),"")</f>
        <v>КМС</v>
      </c>
      <c r="E10" s="269" t="str">
        <f>IFERROR(VLOOKUP(B10,'пр.взв'!$D$6:$Q$70,6,0),"")</f>
        <v>СПБ</v>
      </c>
      <c r="F10" s="269" t="str">
        <f>IFERROR(VLOOKUP(B10,'пр.взв'!$D$6:$Q$70,8,0),"")</f>
        <v>Санкт-Петербург</v>
      </c>
      <c r="G10" s="191"/>
      <c r="H10" s="192"/>
      <c r="I10" s="193"/>
      <c r="J10" s="194"/>
      <c r="L10" s="195">
        <v>19.0</v>
      </c>
      <c r="M10" s="188">
        <v>10.0</v>
      </c>
      <c r="N10" s="269" t="str">
        <f>IFERROR(VLOOKUP(M10,'пр.взв'!$D$6:$Q$70,2,0),"")</f>
        <v>ДУРЫМАНОВ Фёдор</v>
      </c>
      <c r="O10" s="269" t="str">
        <f>IFERROR(VLOOKUP(M10,'пр.взв'!$D$6:$Q$70,5,0),"")</f>
        <v>3p</v>
      </c>
      <c r="P10" s="269" t="str">
        <f>IFERROR(VLOOKUP(M10,'пр.взв'!$D$6:$Q$70,6,0),"")</f>
        <v>ЮФО</v>
      </c>
      <c r="Q10" s="269" t="str">
        <f>IFERROR(VLOOKUP(M10,'пр.взв'!$D$6:$Q$70,8,0),"")</f>
        <v>Краснодарский</v>
      </c>
      <c r="R10" s="191"/>
      <c r="S10" s="192"/>
      <c r="T10" s="193"/>
      <c r="U10" s="194"/>
    </row>
    <row r="11" ht="12.75" customHeight="1">
      <c r="A11" s="112"/>
      <c r="B11" s="196">
        <v>41.0</v>
      </c>
      <c r="C11" s="269" t="str">
        <f>IFERROR(VLOOKUP(B11,'пр.взв'!$D$6:$Q$70,2,0),"")</f>
        <v/>
      </c>
      <c r="D11" s="269" t="str">
        <f>IFERROR(VLOOKUP(B11,'пр.взв'!$D$6:$Q$70,5,0),"")</f>
        <v/>
      </c>
      <c r="E11" s="269" t="str">
        <f>IFERROR(VLOOKUP(B11,'пр.взв'!$D$6:$Q$70,6,0),"")</f>
        <v/>
      </c>
      <c r="F11" s="269" t="str">
        <f>IFERROR(VLOOKUP(B11,'пр.взв'!$D$6:$Q$70,8,0),"")</f>
        <v/>
      </c>
      <c r="G11" s="199"/>
      <c r="H11" s="199"/>
      <c r="I11" s="200"/>
      <c r="J11" s="200"/>
      <c r="L11" s="185"/>
      <c r="M11" s="196">
        <v>42.0</v>
      </c>
      <c r="N11" s="269" t="str">
        <f>IFERROR(VLOOKUP(M11,'пр.взв'!$D$6:$Q$70,2,0),"")</f>
        <v/>
      </c>
      <c r="O11" s="269" t="str">
        <f>IFERROR(VLOOKUP(M11,'пр.взв'!$D$6:$Q$70,5,0),"")</f>
        <v/>
      </c>
      <c r="P11" s="269" t="str">
        <f>IFERROR(VLOOKUP(M11,'пр.взв'!$D$6:$Q$70,6,0),"")</f>
        <v/>
      </c>
      <c r="Q11" s="269" t="str">
        <f>IFERROR(VLOOKUP(M11,'пр.взв'!$D$6:$Q$70,8,0),"")</f>
        <v/>
      </c>
      <c r="R11" s="199"/>
      <c r="S11" s="199"/>
      <c r="T11" s="200"/>
      <c r="U11" s="200"/>
    </row>
    <row r="12" ht="12.75" customHeight="1">
      <c r="A12" s="187">
        <v>4.0</v>
      </c>
      <c r="B12" s="188">
        <v>25.0</v>
      </c>
      <c r="C12" s="269" t="str">
        <f>IFERROR(VLOOKUP(B12,'пр.взв'!$D$6:$Q$70,2,0),"")</f>
        <v>РАДЖАБОВ Рамазан</v>
      </c>
      <c r="D12" s="269" t="str">
        <f>IFERROR(VLOOKUP(B12,'пр.взв'!$D$6:$Q$70,5,0),"")</f>
        <v>КМС</v>
      </c>
      <c r="E12" s="269" t="str">
        <f>IFERROR(VLOOKUP(B12,'пр.взв'!$D$6:$Q$70,6,0),"")</f>
        <v>СКФО</v>
      </c>
      <c r="F12" s="269" t="str">
        <f>IFERROR(VLOOKUP(B12,'пр.взв'!$D$6:$Q$70,8,0),"")</f>
        <v>Р.Дагестан</v>
      </c>
      <c r="G12" s="201"/>
      <c r="H12" s="202"/>
      <c r="I12" s="203"/>
      <c r="J12" s="190"/>
      <c r="L12" s="195">
        <v>20.0</v>
      </c>
      <c r="M12" s="188">
        <v>26.0</v>
      </c>
      <c r="N12" s="269" t="str">
        <f>IFERROR(VLOOKUP(M12,'пр.взв'!$D$6:$Q$70,2,0),"")</f>
        <v>ТОЛСТУХИН Сергей</v>
      </c>
      <c r="O12" s="269" t="str">
        <f>IFERROR(VLOOKUP(M12,'пр.взв'!$D$6:$Q$70,5,0),"")</f>
        <v>МС</v>
      </c>
      <c r="P12" s="269" t="str">
        <f>IFERROR(VLOOKUP(M12,'пр.взв'!$D$6:$Q$70,6,0),"")</f>
        <v>ЦФО</v>
      </c>
      <c r="Q12" s="269" t="str">
        <f>IFERROR(VLOOKUP(M12,'пр.взв'!$D$6:$Q$70,8,0),"")</f>
        <v>Московская</v>
      </c>
      <c r="R12" s="204"/>
      <c r="S12" s="205"/>
      <c r="T12" s="206"/>
      <c r="U12" s="207"/>
    </row>
    <row r="13" ht="12.75" customHeight="1">
      <c r="A13" s="112"/>
      <c r="B13" s="196">
        <v>57.0</v>
      </c>
      <c r="C13" s="269" t="str">
        <f>IFERROR(VLOOKUP(B13,'пр.взв'!$D$6:$Q$70,2,0),"")</f>
        <v/>
      </c>
      <c r="D13" s="269" t="str">
        <f>IFERROR(VLOOKUP(B13,'пр.взв'!$D$6:$Q$70,5,0),"")</f>
        <v/>
      </c>
      <c r="E13" s="269" t="str">
        <f>IFERROR(VLOOKUP(B13,'пр.взв'!$D$6:$Q$70,6,0),"")</f>
        <v/>
      </c>
      <c r="F13" s="269" t="str">
        <f>IFERROR(VLOOKUP(B13,'пр.взв'!$D$6:$Q$70,8,0),"")</f>
        <v/>
      </c>
      <c r="G13" s="199"/>
      <c r="H13" s="199"/>
      <c r="I13" s="200"/>
      <c r="J13" s="200"/>
      <c r="L13" s="185"/>
      <c r="M13" s="196">
        <v>58.0</v>
      </c>
      <c r="N13" s="269" t="str">
        <f>IFERROR(VLOOKUP(M13,'пр.взв'!$D$6:$Q$70,2,0),"")</f>
        <v/>
      </c>
      <c r="O13" s="269" t="str">
        <f>IFERROR(VLOOKUP(M13,'пр.взв'!$D$6:$Q$70,5,0),"")</f>
        <v/>
      </c>
      <c r="P13" s="269" t="str">
        <f>IFERROR(VLOOKUP(M13,'пр.взв'!$D$6:$Q$70,6,0),"")</f>
        <v/>
      </c>
      <c r="Q13" s="269" t="str">
        <f>IFERROR(VLOOKUP(M13,'пр.взв'!$D$6:$Q$70,8,0),"")</f>
        <v/>
      </c>
      <c r="R13" s="199"/>
      <c r="S13" s="199"/>
      <c r="T13" s="200"/>
      <c r="U13" s="200"/>
    </row>
    <row r="14" ht="12.75" customHeight="1">
      <c r="A14" s="208">
        <v>5.0</v>
      </c>
      <c r="B14" s="188">
        <v>5.0</v>
      </c>
      <c r="C14" s="269" t="str">
        <f>IFERROR(VLOOKUP(B14,'пр.взв'!$D$6:$Q$70,2,0),"")</f>
        <v>БОЛОТОВ Артём</v>
      </c>
      <c r="D14" s="269" t="str">
        <f>IFERROR(VLOOKUP(B14,'пр.взв'!$D$6:$Q$70,5,0),"")</f>
        <v>КМС</v>
      </c>
      <c r="E14" s="269" t="str">
        <f>IFERROR(VLOOKUP(B14,'пр.взв'!$D$6:$Q$70,6,0),"")</f>
        <v>ПФО</v>
      </c>
      <c r="F14" s="269" t="str">
        <f>IFERROR(VLOOKUP(B14,'пр.взв'!$D$6:$Q$70,8,0),"")</f>
        <v>Пермский</v>
      </c>
      <c r="G14" s="191"/>
      <c r="H14" s="192"/>
      <c r="I14" s="193"/>
      <c r="J14" s="194"/>
      <c r="L14" s="195">
        <v>21.0</v>
      </c>
      <c r="M14" s="188">
        <v>6.0</v>
      </c>
      <c r="N14" s="269" t="str">
        <f>IFERROR(VLOOKUP(M14,'пр.взв'!$D$6:$Q$70,2,0),"")</f>
        <v>ДЕЙНЕКО Евгений</v>
      </c>
      <c r="O14" s="269" t="str">
        <f>IFERROR(VLOOKUP(M14,'пр.взв'!$D$6:$Q$70,5,0),"")</f>
        <v>КМС</v>
      </c>
      <c r="P14" s="269" t="str">
        <f>IFERROR(VLOOKUP(M14,'пр.взв'!$D$6:$Q$70,6,0),"")</f>
        <v>СПБ</v>
      </c>
      <c r="Q14" s="269" t="str">
        <f>IFERROR(VLOOKUP(M14,'пр.взв'!$D$6:$Q$70,8,0),"")</f>
        <v>Санкт-Петербург</v>
      </c>
      <c r="R14" s="191"/>
      <c r="S14" s="192"/>
      <c r="T14" s="193"/>
      <c r="U14" s="194"/>
    </row>
    <row r="15" ht="12.75" customHeight="1">
      <c r="A15" s="112"/>
      <c r="B15" s="196">
        <v>37.0</v>
      </c>
      <c r="C15" s="269" t="str">
        <f>IFERROR(VLOOKUP(B15,'пр.взв'!$D$6:$Q$70,2,0),"")</f>
        <v>ЗАЙЦЕВ Евгений</v>
      </c>
      <c r="D15" s="269" t="str">
        <f>IFERROR(VLOOKUP(B15,'пр.взв'!$D$6:$Q$70,5,0),"")</f>
        <v>1989г., КМС</v>
      </c>
      <c r="E15" s="269" t="str">
        <f>IFERROR(VLOOKUP(B15,'пр.взв'!$D$6:$Q$70,6,0),"")</f>
        <v>ДВФО</v>
      </c>
      <c r="F15" s="269" t="str">
        <f>IFERROR(VLOOKUP(B15,'пр.взв'!$D$6:$Q$70,8,0),"")</f>
        <v>Забайкальский</v>
      </c>
      <c r="G15" s="199"/>
      <c r="H15" s="199"/>
      <c r="I15" s="200"/>
      <c r="J15" s="200"/>
      <c r="L15" s="185"/>
      <c r="M15" s="196">
        <v>38.0</v>
      </c>
      <c r="N15" s="269" t="str">
        <f>IFERROR(VLOOKUP(M15,'пр.взв'!$D$6:$Q$70,2,0),"")</f>
        <v/>
      </c>
      <c r="O15" s="269" t="str">
        <f>IFERROR(VLOOKUP(M15,'пр.взв'!$D$6:$Q$70,5,0),"")</f>
        <v/>
      </c>
      <c r="P15" s="269" t="str">
        <f>IFERROR(VLOOKUP(M15,'пр.взв'!$D$6:$Q$70,6,0),"")</f>
        <v/>
      </c>
      <c r="Q15" s="269" t="str">
        <f>IFERROR(VLOOKUP(M15,'пр.взв'!$D$6:$Q$70,8,0),"")</f>
        <v/>
      </c>
      <c r="R15" s="199"/>
      <c r="S15" s="199"/>
      <c r="T15" s="200"/>
      <c r="U15" s="200"/>
    </row>
    <row r="16" ht="12.75" customHeight="1">
      <c r="A16" s="187">
        <v>6.0</v>
      </c>
      <c r="B16" s="188">
        <v>21.0</v>
      </c>
      <c r="C16" s="269" t="str">
        <f>IFERROR(VLOOKUP(B16,'пр.взв'!$D$6:$Q$70,2,0),"")</f>
        <v>МАМЕДОВ Яшар</v>
      </c>
      <c r="D16" s="269" t="str">
        <f>IFERROR(VLOOKUP(B16,'пр.взв'!$D$6:$Q$70,5,0),"")</f>
        <v>КМС</v>
      </c>
      <c r="E16" s="269" t="str">
        <f>IFERROR(VLOOKUP(B16,'пр.взв'!$D$6:$Q$70,6,0),"")</f>
        <v>ДВФО</v>
      </c>
      <c r="F16" s="269" t="str">
        <f>IFERROR(VLOOKUP(B16,'пр.взв'!$D$6:$Q$70,8,0),"")</f>
        <v>Р.Бурятия</v>
      </c>
      <c r="G16" s="201"/>
      <c r="H16" s="202"/>
      <c r="I16" s="203"/>
      <c r="J16" s="190"/>
      <c r="L16" s="195">
        <v>22.0</v>
      </c>
      <c r="M16" s="188">
        <v>22.0</v>
      </c>
      <c r="N16" s="269" t="str">
        <f>IFERROR(VLOOKUP(M16,'пр.взв'!$D$6:$Q$70,2,0),"")</f>
        <v>ФОМИН Артем</v>
      </c>
      <c r="O16" s="269" t="str">
        <f>IFERROR(VLOOKUP(M16,'пр.взв'!$D$6:$Q$70,5,0),"")</f>
        <v>КМС</v>
      </c>
      <c r="P16" s="269" t="str">
        <f>IFERROR(VLOOKUP(M16,'пр.взв'!$D$6:$Q$70,6,0),"")</f>
        <v>УФО</v>
      </c>
      <c r="Q16" s="269" t="str">
        <f>IFERROR(VLOOKUP(M16,'пр.взв'!$D$6:$Q$70,8,0),"")</f>
        <v>Свердловская</v>
      </c>
      <c r="R16" s="201"/>
      <c r="S16" s="202"/>
      <c r="T16" s="203"/>
      <c r="U16" s="190"/>
    </row>
    <row r="17" ht="12.75" customHeight="1">
      <c r="A17" s="94"/>
      <c r="B17" s="196">
        <v>53.0</v>
      </c>
      <c r="C17" s="269" t="str">
        <f>IFERROR(VLOOKUP(B17,'пр.взв'!$D$6:$Q$70,2,0),"")</f>
        <v/>
      </c>
      <c r="D17" s="269" t="str">
        <f>IFERROR(VLOOKUP(B17,'пр.взв'!$D$6:$Q$70,5,0),"")</f>
        <v/>
      </c>
      <c r="E17" s="269" t="str">
        <f>IFERROR(VLOOKUP(B17,'пр.взв'!$D$6:$Q$70,6,0),"")</f>
        <v/>
      </c>
      <c r="F17" s="269" t="str">
        <f>IFERROR(VLOOKUP(B17,'пр.взв'!$D$6:$Q$70,8,0),"")</f>
        <v/>
      </c>
      <c r="G17" s="199"/>
      <c r="H17" s="199"/>
      <c r="I17" s="200"/>
      <c r="J17" s="200"/>
      <c r="L17" s="185"/>
      <c r="M17" s="196">
        <v>54.0</v>
      </c>
      <c r="N17" s="269" t="str">
        <f>IFERROR(VLOOKUP(M17,'пр.взв'!$D$6:$Q$70,2,0),"")</f>
        <v/>
      </c>
      <c r="O17" s="269" t="str">
        <f>IFERROR(VLOOKUP(M17,'пр.взв'!$D$6:$Q$70,5,0),"")</f>
        <v/>
      </c>
      <c r="P17" s="269" t="str">
        <f>IFERROR(VLOOKUP(M17,'пр.взв'!$D$6:$Q$70,6,0),"")</f>
        <v/>
      </c>
      <c r="Q17" s="269" t="str">
        <f>IFERROR(VLOOKUP(M17,'пр.взв'!$D$6:$Q$70,8,0),"")</f>
        <v/>
      </c>
      <c r="R17" s="199"/>
      <c r="S17" s="199"/>
      <c r="T17" s="200"/>
      <c r="U17" s="200"/>
    </row>
    <row r="18" ht="12.75" customHeight="1">
      <c r="A18" s="187">
        <v>7.0</v>
      </c>
      <c r="B18" s="188">
        <v>13.0</v>
      </c>
      <c r="C18" s="269" t="str">
        <f>IFERROR(VLOOKUP(B18,'пр.взв'!$D$6:$Q$70,2,0),"")</f>
        <v>МОЛДОГОЛИЕВ Реваль</v>
      </c>
      <c r="D18" s="269" t="str">
        <f>IFERROR(VLOOKUP(B18,'пр.взв'!$D$6:$Q$70,5,0),"")</f>
        <v>КМС</v>
      </c>
      <c r="E18" s="269" t="str">
        <f>IFERROR(VLOOKUP(B18,'пр.взв'!$D$6:$Q$70,6,0),"")</f>
        <v>УФО</v>
      </c>
      <c r="F18" s="269" t="str">
        <f>IFERROR(VLOOKUP(B18,'пр.взв'!$D$6:$Q$70,8,0),"")</f>
        <v>Свердловская</v>
      </c>
      <c r="G18" s="191"/>
      <c r="H18" s="192"/>
      <c r="I18" s="193"/>
      <c r="J18" s="194"/>
      <c r="L18" s="195">
        <v>23.0</v>
      </c>
      <c r="M18" s="188">
        <v>14.0</v>
      </c>
      <c r="N18" s="269" t="str">
        <f>IFERROR(VLOOKUP(M18,'пр.взв'!$D$6:$Q$70,2,0),"")</f>
        <v>ЛИЗНЕВ Анатолий</v>
      </c>
      <c r="O18" s="269" t="str">
        <f>IFERROR(VLOOKUP(M18,'пр.взв'!$D$6:$Q$70,5,0),"")</f>
        <v>МС</v>
      </c>
      <c r="P18" s="269" t="str">
        <f>IFERROR(VLOOKUP(M18,'пр.взв'!$D$6:$Q$70,6,0),"")</f>
        <v>СФО</v>
      </c>
      <c r="Q18" s="269" t="str">
        <f>IFERROR(VLOOKUP(M18,'пр.взв'!$D$6:$Q$70,8,0),"")</f>
        <v>Новосибирская</v>
      </c>
      <c r="R18" s="191"/>
      <c r="S18" s="192"/>
      <c r="T18" s="193"/>
      <c r="U18" s="194"/>
    </row>
    <row r="19" ht="12.75" customHeight="1">
      <c r="A19" s="112"/>
      <c r="B19" s="196">
        <v>45.0</v>
      </c>
      <c r="C19" s="269" t="str">
        <f>IFERROR(VLOOKUP(B19,'пр.взв'!$D$6:$Q$70,2,0),"")</f>
        <v/>
      </c>
      <c r="D19" s="269" t="str">
        <f>IFERROR(VLOOKUP(B19,'пр.взв'!$D$6:$Q$70,5,0),"")</f>
        <v/>
      </c>
      <c r="E19" s="269" t="str">
        <f>IFERROR(VLOOKUP(B19,'пр.взв'!$D$6:$Q$70,6,0),"")</f>
        <v/>
      </c>
      <c r="F19" s="269" t="str">
        <f>IFERROR(VLOOKUP(B19,'пр.взв'!$D$6:$Q$70,8,0),"")</f>
        <v/>
      </c>
      <c r="G19" s="199"/>
      <c r="H19" s="199"/>
      <c r="I19" s="200"/>
      <c r="J19" s="200"/>
      <c r="L19" s="185"/>
      <c r="M19" s="196">
        <v>46.0</v>
      </c>
      <c r="N19" s="269" t="str">
        <f>IFERROR(VLOOKUP(M19,'пр.взв'!$D$6:$Q$70,2,0),"")</f>
        <v/>
      </c>
      <c r="O19" s="269" t="str">
        <f>IFERROR(VLOOKUP(M19,'пр.взв'!$D$6:$Q$70,5,0),"")</f>
        <v/>
      </c>
      <c r="P19" s="269" t="str">
        <f>IFERROR(VLOOKUP(M19,'пр.взв'!$D$6:$Q$70,6,0),"")</f>
        <v/>
      </c>
      <c r="Q19" s="269" t="str">
        <f>IFERROR(VLOOKUP(M19,'пр.взв'!$D$6:$Q$70,8,0),"")</f>
        <v/>
      </c>
      <c r="R19" s="199"/>
      <c r="S19" s="199"/>
      <c r="T19" s="200"/>
      <c r="U19" s="200"/>
    </row>
    <row r="20" ht="12.75" customHeight="1">
      <c r="A20" s="187">
        <v>8.0</v>
      </c>
      <c r="B20" s="188">
        <v>29.0</v>
      </c>
      <c r="C20" s="269" t="str">
        <f>IFERROR(VLOOKUP(B20,'пр.взв'!$D$6:$Q$70,2,0),"")</f>
        <v>КУУЛАР Найдан</v>
      </c>
      <c r="D20" s="269" t="str">
        <f>IFERROR(VLOOKUP(B20,'пр.взв'!$D$6:$Q$70,5,0),"")</f>
        <v>МС</v>
      </c>
      <c r="E20" s="269" t="str">
        <f>IFERROR(VLOOKUP(B20,'пр.взв'!$D$6:$Q$70,6,0),"")</f>
        <v>СФО</v>
      </c>
      <c r="F20" s="269" t="str">
        <f>IFERROR(VLOOKUP(B20,'пр.взв'!$D$6:$Q$70,8,0),"")</f>
        <v>Новосибирская</v>
      </c>
      <c r="G20" s="201"/>
      <c r="H20" s="202"/>
      <c r="I20" s="203"/>
      <c r="J20" s="190"/>
      <c r="L20" s="209">
        <v>24.0</v>
      </c>
      <c r="M20" s="188">
        <v>30.0</v>
      </c>
      <c r="N20" s="269" t="str">
        <f>IFERROR(VLOOKUP(M20,'пр.взв'!$D$6:$Q$70,2,0),"")</f>
        <v>ИСЛАМОВ Шамиль</v>
      </c>
      <c r="O20" s="269" t="str">
        <f>IFERROR(VLOOKUP(M20,'пр.взв'!$D$6:$Q$70,5,0),"")</f>
        <v>КМС</v>
      </c>
      <c r="P20" s="269" t="str">
        <f>IFERROR(VLOOKUP(M20,'пр.взв'!$D$6:$Q$70,6,0),"")</f>
        <v>СЗФО</v>
      </c>
      <c r="Q20" s="269" t="str">
        <f>IFERROR(VLOOKUP(M20,'пр.взв'!$D$6:$Q$70,8,0),"")</f>
        <v>Вологодская</v>
      </c>
      <c r="R20" s="204"/>
      <c r="S20" s="205"/>
      <c r="T20" s="206"/>
      <c r="U20" s="207"/>
    </row>
    <row r="21" ht="12.75" customHeight="1">
      <c r="A21" s="94"/>
      <c r="B21" s="196">
        <v>61.0</v>
      </c>
      <c r="C21" s="269" t="str">
        <f>IFERROR(VLOOKUP(B21,'пр.взв'!$D$6:$Q$70,2,0),"")</f>
        <v/>
      </c>
      <c r="D21" s="269" t="str">
        <f>IFERROR(VLOOKUP(B21,'пр.взв'!$D$6:$Q$70,5,0),"")</f>
        <v/>
      </c>
      <c r="E21" s="269" t="str">
        <f>IFERROR(VLOOKUP(B21,'пр.взв'!$D$6:$Q$70,6,0),"")</f>
        <v/>
      </c>
      <c r="F21" s="269" t="str">
        <f>IFERROR(VLOOKUP(B21,'пр.взв'!$D$6:$Q$70,8,0),"")</f>
        <v/>
      </c>
      <c r="G21" s="199"/>
      <c r="H21" s="199"/>
      <c r="I21" s="200"/>
      <c r="J21" s="200"/>
      <c r="L21" s="186"/>
      <c r="M21" s="196">
        <v>62.0</v>
      </c>
      <c r="N21" s="269" t="str">
        <f>IFERROR(VLOOKUP(M21,'пр.взв'!$D$6:$Q$70,2,0),"")</f>
        <v/>
      </c>
      <c r="O21" s="269" t="str">
        <f>IFERROR(VLOOKUP(M21,'пр.взв'!$D$6:$Q$70,5,0),"")</f>
        <v/>
      </c>
      <c r="P21" s="269" t="str">
        <f>IFERROR(VLOOKUP(M21,'пр.взв'!$D$6:$Q$70,6,0),"")</f>
        <v/>
      </c>
      <c r="Q21" s="269" t="str">
        <f>IFERROR(VLOOKUP(M21,'пр.взв'!$D$6:$Q$70,8,0),"")</f>
        <v/>
      </c>
      <c r="R21" s="199"/>
      <c r="S21" s="199"/>
      <c r="T21" s="200"/>
      <c r="U21" s="200"/>
    </row>
    <row r="22" ht="13.5" customHeight="1">
      <c r="A22" s="187">
        <v>9.0</v>
      </c>
      <c r="B22" s="210">
        <v>3.0</v>
      </c>
      <c r="C22" s="269" t="str">
        <f>IFERROR(VLOOKUP(B22,'пр.взв'!$D$6:$Q$70,2,0),"")</f>
        <v>ДОНЦОВ Александр</v>
      </c>
      <c r="D22" s="269" t="str">
        <f>IFERROR(VLOOKUP(B22,'пр.взв'!$D$6:$Q$70,5,0),"")</f>
        <v>МС</v>
      </c>
      <c r="E22" s="269" t="str">
        <f>IFERROR(VLOOKUP(B22,'пр.взв'!$D$6:$Q$70,6,0),"")</f>
        <v>СПБ</v>
      </c>
      <c r="F22" s="269" t="str">
        <f>IFERROR(VLOOKUP(B22,'пр.взв'!$D$6:$Q$70,8,0),"")</f>
        <v>Санкт-Петербург</v>
      </c>
      <c r="G22" s="191"/>
      <c r="H22" s="192"/>
      <c r="I22" s="193"/>
      <c r="J22" s="194"/>
      <c r="L22" s="211">
        <v>25.0</v>
      </c>
      <c r="M22" s="210">
        <v>4.0</v>
      </c>
      <c r="N22" s="269" t="str">
        <f>IFERROR(VLOOKUP(M22,'пр.взв'!$D$6:$Q$70,2,0),"")</f>
        <v>ПАНТЕЛЕЕВ Павел</v>
      </c>
      <c r="O22" s="269" t="str">
        <f>IFERROR(VLOOKUP(M22,'пр.взв'!$D$6:$Q$70,5,0),"")</f>
        <v>МСМК</v>
      </c>
      <c r="P22" s="269" t="str">
        <f>IFERROR(VLOOKUP(M22,'пр.взв'!$D$6:$Q$70,6,0),"")</f>
        <v>СФО</v>
      </c>
      <c r="Q22" s="269" t="str">
        <f>IFERROR(VLOOKUP(M22,'пр.взв'!$D$6:$Q$70,8,0),"")</f>
        <v>Новосибирская</v>
      </c>
      <c r="R22" s="191"/>
      <c r="S22" s="192"/>
      <c r="T22" s="193"/>
      <c r="U22" s="212"/>
    </row>
    <row r="23" ht="12.75" customHeight="1">
      <c r="A23" s="112"/>
      <c r="B23" s="196">
        <v>35.0</v>
      </c>
      <c r="C23" s="269" t="str">
        <f>IFERROR(VLOOKUP(B23,'пр.взв'!$D$6:$Q$70,2,0),"")</f>
        <v>НОЗИМЗОДА Шахбози</v>
      </c>
      <c r="D23" s="269" t="str">
        <f>IFERROR(VLOOKUP(B23,'пр.взв'!$D$6:$Q$70,5,0),"")</f>
        <v>МС</v>
      </c>
      <c r="E23" s="269" t="str">
        <f>IFERROR(VLOOKUP(B23,'пр.взв'!$D$6:$Q$70,6,0),"")</f>
        <v>СФО</v>
      </c>
      <c r="F23" s="269" t="str">
        <f>IFERROR(VLOOKUP(B23,'пр.взв'!$D$6:$Q$70,8,0),"")</f>
        <v>Новосибирская</v>
      </c>
      <c r="G23" s="199"/>
      <c r="H23" s="199"/>
      <c r="I23" s="200"/>
      <c r="J23" s="200"/>
      <c r="L23" s="186"/>
      <c r="M23" s="196">
        <v>36.0</v>
      </c>
      <c r="N23" s="269" t="str">
        <f>IFERROR(VLOOKUP(M23,'пр.взв'!$D$6:$Q$70,2,0),"")</f>
        <v>САЛИКОВ Александр</v>
      </c>
      <c r="O23" s="269" t="str">
        <f>IFERROR(VLOOKUP(M23,'пр.взв'!$D$6:$Q$70,5,0),"")</f>
        <v>ЗМС</v>
      </c>
      <c r="P23" s="269" t="str">
        <f>IFERROR(VLOOKUP(M23,'пр.взв'!$D$6:$Q$70,6,0),"")</f>
        <v>ПФО</v>
      </c>
      <c r="Q23" s="269" t="str">
        <f>IFERROR(VLOOKUP(M23,'пр.взв'!$D$6:$Q$70,8,0),"")</f>
        <v>Нижегородская</v>
      </c>
      <c r="R23" s="199"/>
      <c r="S23" s="199"/>
      <c r="T23" s="200"/>
      <c r="U23" s="200"/>
    </row>
    <row r="24" ht="12.75" customHeight="1">
      <c r="A24" s="187">
        <v>10.0</v>
      </c>
      <c r="B24" s="188">
        <v>19.0</v>
      </c>
      <c r="C24" s="269" t="str">
        <f>IFERROR(VLOOKUP(B24,'пр.взв'!$D$6:$Q$70,2,0),"")</f>
        <v>АЛИСКАНТОВ Шамиль</v>
      </c>
      <c r="D24" s="269" t="str">
        <f>IFERROR(VLOOKUP(B24,'пр.взв'!$D$6:$Q$70,5,0),"")</f>
        <v>КМС</v>
      </c>
      <c r="E24" s="269" t="str">
        <f>IFERROR(VLOOKUP(B24,'пр.взв'!$D$6:$Q$70,6,0),"")</f>
        <v>СКФО</v>
      </c>
      <c r="F24" s="269" t="str">
        <f>IFERROR(VLOOKUP(B24,'пр.взв'!$D$6:$Q$70,8,0),"")</f>
        <v>Р.Дагестан</v>
      </c>
      <c r="G24" s="201"/>
      <c r="H24" s="202"/>
      <c r="I24" s="203"/>
      <c r="J24" s="190"/>
      <c r="L24" s="195">
        <v>26.0</v>
      </c>
      <c r="M24" s="188">
        <v>20.0</v>
      </c>
      <c r="N24" s="269" t="str">
        <f>IFERROR(VLOOKUP(M24,'пр.взв'!$D$6:$Q$70,2,0),"")</f>
        <v>ИБРАГИМГАДЖИЕВ Мурад</v>
      </c>
      <c r="O24" s="269" t="str">
        <f>IFERROR(VLOOKUP(M24,'пр.взв'!$D$6:$Q$70,5,0),"")</f>
        <v>МС</v>
      </c>
      <c r="P24" s="269" t="str">
        <f>IFERROR(VLOOKUP(M24,'пр.взв'!$D$6:$Q$70,6,0),"")</f>
        <v>СКФО</v>
      </c>
      <c r="Q24" s="269" t="str">
        <f>IFERROR(VLOOKUP(M24,'пр.взв'!$D$6:$Q$70,8,0),"")</f>
        <v>Р.Дагестан</v>
      </c>
      <c r="R24" s="201"/>
      <c r="S24" s="202"/>
      <c r="T24" s="203"/>
      <c r="U24" s="190"/>
    </row>
    <row r="25" ht="12.75" customHeight="1">
      <c r="A25" s="94"/>
      <c r="B25" s="196">
        <v>51.0</v>
      </c>
      <c r="C25" s="269" t="str">
        <f>IFERROR(VLOOKUP(B25,'пр.взв'!$D$6:$Q$70,2,0),"")</f>
        <v/>
      </c>
      <c r="D25" s="269" t="str">
        <f>IFERROR(VLOOKUP(B25,'пр.взв'!$D$6:$Q$70,5,0),"")</f>
        <v/>
      </c>
      <c r="E25" s="269" t="str">
        <f>IFERROR(VLOOKUP(B25,'пр.взв'!$D$6:$Q$70,6,0),"")</f>
        <v/>
      </c>
      <c r="F25" s="269" t="str">
        <f>IFERROR(VLOOKUP(B25,'пр.взв'!$D$6:$Q$70,8,0),"")</f>
        <v/>
      </c>
      <c r="G25" s="199"/>
      <c r="H25" s="199"/>
      <c r="I25" s="200"/>
      <c r="J25" s="200"/>
      <c r="L25" s="185"/>
      <c r="M25" s="196">
        <v>52.0</v>
      </c>
      <c r="N25" s="269" t="str">
        <f>IFERROR(VLOOKUP(M25,'пр.взв'!$D$6:$Q$70,2,0),"")</f>
        <v/>
      </c>
      <c r="O25" s="269" t="str">
        <f>IFERROR(VLOOKUP(M25,'пр.взв'!$D$6:$Q$70,5,0),"")</f>
        <v/>
      </c>
      <c r="P25" s="269" t="str">
        <f>IFERROR(VLOOKUP(M25,'пр.взв'!$D$6:$Q$70,6,0),"")</f>
        <v/>
      </c>
      <c r="Q25" s="269" t="str">
        <f>IFERROR(VLOOKUP(M25,'пр.взв'!$D$6:$Q$70,8,0),"")</f>
        <v/>
      </c>
      <c r="R25" s="199"/>
      <c r="S25" s="199"/>
      <c r="T25" s="200"/>
      <c r="U25" s="200"/>
    </row>
    <row r="26" ht="12.75" customHeight="1">
      <c r="A26" s="187">
        <v>11.0</v>
      </c>
      <c r="B26" s="188">
        <v>11.0</v>
      </c>
      <c r="C26" s="269" t="str">
        <f>IFERROR(VLOOKUP(B26,'пр.взв'!$D$6:$Q$70,2,0),"")</f>
        <v>МАНСИМОВ Джошгун</v>
      </c>
      <c r="D26" s="269" t="str">
        <f>IFERROR(VLOOKUP(B26,'пр.взв'!$D$6:$Q$70,5,0),"")</f>
        <v>КМС</v>
      </c>
      <c r="E26" s="269" t="str">
        <f>IFERROR(VLOOKUP(B26,'пр.взв'!$D$6:$Q$70,6,0),"")</f>
        <v>ПФО</v>
      </c>
      <c r="F26" s="269" t="str">
        <f>IFERROR(VLOOKUP(B26,'пр.взв'!$D$6:$Q$70,8,0),"")</f>
        <v>Пермский</v>
      </c>
      <c r="G26" s="191"/>
      <c r="H26" s="192"/>
      <c r="I26" s="193"/>
      <c r="J26" s="194"/>
      <c r="L26" s="195">
        <v>27.0</v>
      </c>
      <c r="M26" s="188">
        <v>12.0</v>
      </c>
      <c r="N26" s="269" t="str">
        <f>IFERROR(VLOOKUP(M26,'пр.взв'!$D$6:$Q$70,2,0),"")</f>
        <v>ШАХБАНОВ Али</v>
      </c>
      <c r="O26" s="269" t="str">
        <f>IFERROR(VLOOKUP(M26,'пр.взв'!$D$6:$Q$70,5,0),"")</f>
        <v>КМС</v>
      </c>
      <c r="P26" s="269" t="str">
        <f>IFERROR(VLOOKUP(M26,'пр.взв'!$D$6:$Q$70,6,0),"")</f>
        <v>УФО</v>
      </c>
      <c r="Q26" s="269" t="str">
        <f>IFERROR(VLOOKUP(M26,'пр.взв'!$D$6:$Q$70,8,0),"")</f>
        <v>Тюменская</v>
      </c>
      <c r="R26" s="191"/>
      <c r="S26" s="192"/>
      <c r="T26" s="193"/>
      <c r="U26" s="194"/>
    </row>
    <row r="27" ht="12.75" customHeight="1">
      <c r="A27" s="112"/>
      <c r="B27" s="196">
        <v>43.0</v>
      </c>
      <c r="C27" s="269" t="str">
        <f>IFERROR(VLOOKUP(B27,'пр.взв'!$D$6:$Q$70,2,0),"")</f>
        <v/>
      </c>
      <c r="D27" s="269" t="str">
        <f>IFERROR(VLOOKUP(B27,'пр.взв'!$D$6:$Q$70,5,0),"")</f>
        <v/>
      </c>
      <c r="E27" s="269" t="str">
        <f>IFERROR(VLOOKUP(B27,'пр.взв'!$D$6:$Q$70,6,0),"")</f>
        <v/>
      </c>
      <c r="F27" s="269" t="str">
        <f>IFERROR(VLOOKUP(B27,'пр.взв'!$D$6:$Q$70,8,0),"")</f>
        <v/>
      </c>
      <c r="G27" s="199"/>
      <c r="H27" s="199"/>
      <c r="I27" s="200"/>
      <c r="J27" s="200"/>
      <c r="L27" s="185"/>
      <c r="M27" s="196">
        <v>44.0</v>
      </c>
      <c r="N27" s="269" t="str">
        <f>IFERROR(VLOOKUP(M27,'пр.взв'!$D$6:$Q$70,2,0),"")</f>
        <v/>
      </c>
      <c r="O27" s="269" t="str">
        <f>IFERROR(VLOOKUP(M27,'пр.взв'!$D$6:$Q$70,5,0),"")</f>
        <v/>
      </c>
      <c r="P27" s="269" t="str">
        <f>IFERROR(VLOOKUP(M27,'пр.взв'!$D$6:$Q$70,6,0),"")</f>
        <v/>
      </c>
      <c r="Q27" s="269" t="str">
        <f>IFERROR(VLOOKUP(M27,'пр.взв'!$D$6:$Q$70,8,0),"")</f>
        <v/>
      </c>
      <c r="R27" s="199"/>
      <c r="S27" s="199"/>
      <c r="T27" s="200"/>
      <c r="U27" s="200"/>
    </row>
    <row r="28" ht="12.75" customHeight="1">
      <c r="A28" s="187">
        <v>12.0</v>
      </c>
      <c r="B28" s="188">
        <v>27.0</v>
      </c>
      <c r="C28" s="269" t="str">
        <f>IFERROR(VLOOKUP(B28,'пр.взв'!$D$6:$Q$70,2,0),"")</f>
        <v>АЗИЗАГАЕВ Азизага</v>
      </c>
      <c r="D28" s="269" t="str">
        <f>IFERROR(VLOOKUP(B28,'пр.взв'!$D$6:$Q$70,5,0),"")</f>
        <v>КМС</v>
      </c>
      <c r="E28" s="269" t="str">
        <f>IFERROR(VLOOKUP(B28,'пр.взв'!$D$6:$Q$70,6,0),"")</f>
        <v>СКФО</v>
      </c>
      <c r="F28" s="269" t="str">
        <f>IFERROR(VLOOKUP(B28,'пр.взв'!$D$6:$Q$70,8,0),"")</f>
        <v>Р.Дагестан</v>
      </c>
      <c r="G28" s="201"/>
      <c r="H28" s="202"/>
      <c r="I28" s="203"/>
      <c r="J28" s="190"/>
      <c r="L28" s="195">
        <v>28.0</v>
      </c>
      <c r="M28" s="188">
        <v>28.0</v>
      </c>
      <c r="N28" s="269" t="str">
        <f>IFERROR(VLOOKUP(M28,'пр.взв'!$D$6:$Q$70,2,0),"")</f>
        <v>БУДАНАЕВ Алдар</v>
      </c>
      <c r="O28" s="269" t="str">
        <f>IFERROR(VLOOKUP(M28,'пр.взв'!$D$6:$Q$70,5,0),"")</f>
        <v>МС</v>
      </c>
      <c r="P28" s="269" t="str">
        <f>IFERROR(VLOOKUP(M28,'пр.взв'!$D$6:$Q$70,6,0),"")</f>
        <v>ДВФО</v>
      </c>
      <c r="Q28" s="269" t="str">
        <f>IFERROR(VLOOKUP(M28,'пр.взв'!$D$6:$Q$70,8,0),"")</f>
        <v>Р.Бурятия</v>
      </c>
      <c r="R28" s="204"/>
      <c r="S28" s="205"/>
      <c r="T28" s="206"/>
      <c r="U28" s="207"/>
    </row>
    <row r="29" ht="12.75" customHeight="1">
      <c r="A29" s="94"/>
      <c r="B29" s="196">
        <v>59.0</v>
      </c>
      <c r="C29" s="269" t="str">
        <f>IFERROR(VLOOKUP(B29,'пр.взв'!$D$6:$Q$70,2,0),"")</f>
        <v/>
      </c>
      <c r="D29" s="269" t="str">
        <f>IFERROR(VLOOKUP(B29,'пр.взв'!$D$6:$Q$70,5,0),"")</f>
        <v/>
      </c>
      <c r="E29" s="269" t="str">
        <f>IFERROR(VLOOKUP(B29,'пр.взв'!$D$6:$Q$70,6,0),"")</f>
        <v/>
      </c>
      <c r="F29" s="269" t="str">
        <f>IFERROR(VLOOKUP(B29,'пр.взв'!$D$6:$Q$70,8,0),"")</f>
        <v/>
      </c>
      <c r="G29" s="199"/>
      <c r="H29" s="199"/>
      <c r="I29" s="200"/>
      <c r="J29" s="200"/>
      <c r="L29" s="185"/>
      <c r="M29" s="196">
        <v>60.0</v>
      </c>
      <c r="N29" s="269" t="str">
        <f>IFERROR(VLOOKUP(M29,'пр.взв'!$D$6:$Q$70,2,0),"")</f>
        <v/>
      </c>
      <c r="O29" s="269" t="str">
        <f>IFERROR(VLOOKUP(M29,'пр.взв'!$D$6:$Q$70,5,0),"")</f>
        <v/>
      </c>
      <c r="P29" s="269" t="str">
        <f>IFERROR(VLOOKUP(M29,'пр.взв'!$D$6:$Q$70,6,0),"")</f>
        <v/>
      </c>
      <c r="Q29" s="269" t="str">
        <f>IFERROR(VLOOKUP(M29,'пр.взв'!$D$6:$Q$70,8,0),"")</f>
        <v/>
      </c>
      <c r="R29" s="199"/>
      <c r="S29" s="199"/>
      <c r="T29" s="200"/>
      <c r="U29" s="200"/>
    </row>
    <row r="30" ht="12.75" customHeight="1">
      <c r="A30" s="187">
        <v>13.0</v>
      </c>
      <c r="B30" s="188">
        <v>7.0</v>
      </c>
      <c r="C30" s="269" t="str">
        <f>IFERROR(VLOOKUP(B30,'пр.взв'!$D$6:$Q$70,2,0),"")</f>
        <v>ГАЛОЧКИН Николай</v>
      </c>
      <c r="D30" s="269" t="str">
        <f>IFERROR(VLOOKUP(B30,'пр.взв'!$D$6:$Q$70,5,0),"")</f>
        <v>МС</v>
      </c>
      <c r="E30" s="269" t="str">
        <f>IFERROR(VLOOKUP(B30,'пр.взв'!$D$6:$Q$70,6,0),"")</f>
        <v>ЮФО</v>
      </c>
      <c r="F30" s="269" t="str">
        <f>IFERROR(VLOOKUP(B30,'пр.взв'!$D$6:$Q$70,8,0),"")</f>
        <v>Ростовская</v>
      </c>
      <c r="G30" s="191"/>
      <c r="H30" s="192"/>
      <c r="I30" s="193"/>
      <c r="J30" s="194"/>
      <c r="L30" s="195">
        <v>29.0</v>
      </c>
      <c r="M30" s="188">
        <v>8.0</v>
      </c>
      <c r="N30" s="269" t="str">
        <f>IFERROR(VLOOKUP(M30,'пр.взв'!$D$6:$Q$70,2,0),"")</f>
        <v/>
      </c>
      <c r="O30" s="269" t="str">
        <f>IFERROR(VLOOKUP(M30,'пр.взв'!$D$6:$Q$70,5,0),"")</f>
        <v/>
      </c>
      <c r="P30" s="269" t="str">
        <f>IFERROR(VLOOKUP(M30,'пр.взв'!$D$6:$Q$70,6,0),"")</f>
        <v/>
      </c>
      <c r="Q30" s="269" t="str">
        <f>IFERROR(VLOOKUP(M30,'пр.взв'!$D$6:$Q$70,8,0),"")</f>
        <v/>
      </c>
      <c r="R30" s="191"/>
      <c r="S30" s="192"/>
      <c r="T30" s="193"/>
      <c r="U30" s="194"/>
    </row>
    <row r="31" ht="12.75" customHeight="1">
      <c r="A31" s="112"/>
      <c r="B31" s="196">
        <v>39.0</v>
      </c>
      <c r="C31" s="269" t="str">
        <f>IFERROR(VLOOKUP(B31,'пр.взв'!$D$6:$Q$70,2,0),"")</f>
        <v/>
      </c>
      <c r="D31" s="269" t="str">
        <f>IFERROR(VLOOKUP(B31,'пр.взв'!$D$6:$Q$70,5,0),"")</f>
        <v/>
      </c>
      <c r="E31" s="269" t="str">
        <f>IFERROR(VLOOKUP(B31,'пр.взв'!$D$6:$Q$70,6,0),"")</f>
        <v/>
      </c>
      <c r="F31" s="269" t="str">
        <f>IFERROR(VLOOKUP(B31,'пр.взв'!$D$6:$Q$70,8,0),"")</f>
        <v/>
      </c>
      <c r="G31" s="199"/>
      <c r="H31" s="199"/>
      <c r="I31" s="200"/>
      <c r="J31" s="200"/>
      <c r="L31" s="185"/>
      <c r="M31" s="196">
        <v>40.0</v>
      </c>
      <c r="N31" s="269" t="str">
        <f>IFERROR(VLOOKUP(M31,'пр.взв'!$D$6:$Q$70,2,0),"")</f>
        <v/>
      </c>
      <c r="O31" s="269" t="str">
        <f>IFERROR(VLOOKUP(M31,'пр.взв'!$D$6:$Q$70,5,0),"")</f>
        <v/>
      </c>
      <c r="P31" s="269" t="str">
        <f>IFERROR(VLOOKUP(M31,'пр.взв'!$D$6:$Q$70,6,0),"")</f>
        <v/>
      </c>
      <c r="Q31" s="269" t="str">
        <f>IFERROR(VLOOKUP(M31,'пр.взв'!$D$6:$Q$70,8,0),"")</f>
        <v/>
      </c>
      <c r="R31" s="199"/>
      <c r="S31" s="199"/>
      <c r="T31" s="200"/>
      <c r="U31" s="200"/>
    </row>
    <row r="32" ht="12.75" customHeight="1">
      <c r="A32" s="187">
        <v>14.0</v>
      </c>
      <c r="B32" s="188">
        <v>23.0</v>
      </c>
      <c r="C32" s="269" t="str">
        <f>IFERROR(VLOOKUP(B32,'пр.взв'!$D$6:$Q$70,2,0),"")</f>
        <v>КАЛКИН Сергей</v>
      </c>
      <c r="D32" s="269" t="str">
        <f>IFERROR(VLOOKUP(B32,'пр.взв'!$D$6:$Q$70,5,0),"")</f>
        <v>КМС</v>
      </c>
      <c r="E32" s="269" t="str">
        <f>IFERROR(VLOOKUP(B32,'пр.взв'!$D$6:$Q$70,6,0),"")</f>
        <v>СФО</v>
      </c>
      <c r="F32" s="269" t="str">
        <f>IFERROR(VLOOKUP(B32,'пр.взв'!$D$6:$Q$70,8,0),"")</f>
        <v>Р.Алтай</v>
      </c>
      <c r="G32" s="201"/>
      <c r="H32" s="202"/>
      <c r="I32" s="203"/>
      <c r="J32" s="190"/>
      <c r="L32" s="195">
        <v>30.0</v>
      </c>
      <c r="M32" s="188">
        <v>24.0</v>
      </c>
      <c r="N32" s="269" t="str">
        <f>IFERROR(VLOOKUP(M32,'пр.взв'!$D$6:$Q$70,2,0),"")</f>
        <v>ТОРЧАЛОВСКИЙ Филипп</v>
      </c>
      <c r="O32" s="269" t="str">
        <f>IFERROR(VLOOKUP(M32,'пр.взв'!$D$6:$Q$70,5,0),"")</f>
        <v>МС</v>
      </c>
      <c r="P32" s="269" t="str">
        <f>IFERROR(VLOOKUP(M32,'пр.взв'!$D$6:$Q$70,6,0),"")</f>
        <v>СПБ</v>
      </c>
      <c r="Q32" s="269" t="str">
        <f>IFERROR(VLOOKUP(M32,'пр.взв'!$D$6:$Q$70,8,0),"")</f>
        <v>Санкт-Петербург</v>
      </c>
      <c r="R32" s="201"/>
      <c r="S32" s="202"/>
      <c r="T32" s="203"/>
      <c r="U32" s="190"/>
    </row>
    <row r="33" ht="12.75" customHeight="1">
      <c r="A33" s="94"/>
      <c r="B33" s="196">
        <v>55.0</v>
      </c>
      <c r="C33" s="269" t="str">
        <f>IFERROR(VLOOKUP(B33,'пр.взв'!$D$6:$Q$70,2,0),"")</f>
        <v/>
      </c>
      <c r="D33" s="269" t="str">
        <f>IFERROR(VLOOKUP(B33,'пр.взв'!$D$6:$Q$70,5,0),"")</f>
        <v/>
      </c>
      <c r="E33" s="269" t="str">
        <f>IFERROR(VLOOKUP(B33,'пр.взв'!$D$6:$Q$70,6,0),"")</f>
        <v/>
      </c>
      <c r="F33" s="269" t="str">
        <f>IFERROR(VLOOKUP(B33,'пр.взв'!$D$6:$Q$70,8,0),"")</f>
        <v/>
      </c>
      <c r="G33" s="199"/>
      <c r="H33" s="199"/>
      <c r="I33" s="200"/>
      <c r="J33" s="200"/>
      <c r="L33" s="185"/>
      <c r="M33" s="196">
        <v>56.0</v>
      </c>
      <c r="N33" s="269" t="str">
        <f>IFERROR(VLOOKUP(M33,'пр.взв'!$D$6:$Q$70,2,0),"")</f>
        <v/>
      </c>
      <c r="O33" s="269" t="str">
        <f>IFERROR(VLOOKUP(M33,'пр.взв'!$D$6:$Q$70,5,0),"")</f>
        <v/>
      </c>
      <c r="P33" s="269" t="str">
        <f>IFERROR(VLOOKUP(M33,'пр.взв'!$D$6:$Q$70,6,0),"")</f>
        <v/>
      </c>
      <c r="Q33" s="269" t="str">
        <f>IFERROR(VLOOKUP(M33,'пр.взв'!$D$6:$Q$70,8,0),"")</f>
        <v/>
      </c>
      <c r="R33" s="199"/>
      <c r="S33" s="199"/>
      <c r="T33" s="200"/>
      <c r="U33" s="200"/>
    </row>
    <row r="34" ht="12.75" customHeight="1">
      <c r="A34" s="187">
        <v>15.0</v>
      </c>
      <c r="B34" s="188">
        <v>15.0</v>
      </c>
      <c r="C34" s="269" t="str">
        <f>IFERROR(VLOOKUP(B34,'пр.взв'!$D$6:$Q$70,2,0),"")</f>
        <v>МАЛЬКОВСКИЙ Павел</v>
      </c>
      <c r="D34" s="269" t="str">
        <f>IFERROR(VLOOKUP(B34,'пр.взв'!$D$6:$Q$70,5,0),"")</f>
        <v>МС</v>
      </c>
      <c r="E34" s="269" t="str">
        <f>IFERROR(VLOOKUP(B34,'пр.взв'!$D$6:$Q$70,6,0),"")</f>
        <v>ЦФО</v>
      </c>
      <c r="F34" s="269" t="str">
        <f>IFERROR(VLOOKUP(B34,'пр.взв'!$D$6:$Q$70,8,0),"")</f>
        <v>Ярославская</v>
      </c>
      <c r="G34" s="191"/>
      <c r="H34" s="192"/>
      <c r="I34" s="193"/>
      <c r="J34" s="194"/>
      <c r="L34" s="195">
        <v>31.0</v>
      </c>
      <c r="M34" s="188">
        <v>16.0</v>
      </c>
      <c r="N34" s="269" t="str">
        <f>IFERROR(VLOOKUP(M34,'пр.взв'!$D$6:$Q$70,2,0),"")</f>
        <v>БОЕВ Виталий</v>
      </c>
      <c r="O34" s="269" t="str">
        <f>IFERROR(VLOOKUP(M34,'пр.взв'!$D$6:$Q$70,5,0),"")</f>
        <v>МС</v>
      </c>
      <c r="P34" s="269" t="str">
        <f>IFERROR(VLOOKUP(M34,'пр.взв'!$D$6:$Q$70,6,0),"")</f>
        <v>ПФО</v>
      </c>
      <c r="Q34" s="269" t="str">
        <f>IFERROR(VLOOKUP(M34,'пр.взв'!$D$6:$Q$70,8,0),"")</f>
        <v>Пермский</v>
      </c>
      <c r="R34" s="191"/>
      <c r="S34" s="192"/>
      <c r="T34" s="193"/>
      <c r="U34" s="194"/>
    </row>
    <row r="35" ht="12.75" customHeight="1">
      <c r="A35" s="112"/>
      <c r="B35" s="196">
        <v>47.0</v>
      </c>
      <c r="C35" s="269" t="str">
        <f>IFERROR(VLOOKUP(B35,'пр.взв'!$D$6:$Q$70,2,0),"")</f>
        <v/>
      </c>
      <c r="D35" s="269" t="str">
        <f>IFERROR(VLOOKUP(B35,'пр.взв'!$D$6:$Q$70,5,0),"")</f>
        <v/>
      </c>
      <c r="E35" s="269" t="str">
        <f>IFERROR(VLOOKUP(B35,'пр.взв'!$D$6:$Q$70,6,0),"")</f>
        <v/>
      </c>
      <c r="F35" s="269" t="str">
        <f>IFERROR(VLOOKUP(B35,'пр.взв'!$D$6:$Q$70,8,0),"")</f>
        <v/>
      </c>
      <c r="G35" s="199"/>
      <c r="H35" s="199"/>
      <c r="I35" s="200"/>
      <c r="J35" s="200"/>
      <c r="L35" s="185"/>
      <c r="M35" s="196">
        <v>48.0</v>
      </c>
      <c r="N35" s="269" t="str">
        <f>IFERROR(VLOOKUP(M35,'пр.взв'!$D$6:$Q$70,2,0),"")</f>
        <v/>
      </c>
      <c r="O35" s="269" t="str">
        <f>IFERROR(VLOOKUP(M35,'пр.взв'!$D$6:$Q$70,5,0),"")</f>
        <v/>
      </c>
      <c r="P35" s="269" t="str">
        <f>IFERROR(VLOOKUP(M35,'пр.взв'!$D$6:$Q$70,6,0),"")</f>
        <v/>
      </c>
      <c r="Q35" s="269" t="str">
        <f>IFERROR(VLOOKUP(M35,'пр.взв'!$D$6:$Q$70,8,0),"")</f>
        <v/>
      </c>
      <c r="R35" s="199"/>
      <c r="S35" s="199"/>
      <c r="T35" s="200"/>
      <c r="U35" s="200"/>
    </row>
    <row r="36" ht="12.75" customHeight="1">
      <c r="A36" s="209">
        <v>16.0</v>
      </c>
      <c r="B36" s="188">
        <v>31.0</v>
      </c>
      <c r="C36" s="269" t="str">
        <f>IFERROR(VLOOKUP(B36,'пр.взв'!$D$6:$Q$70,2,0),"")</f>
        <v>ШИХВЕЛИЕВ Эмин</v>
      </c>
      <c r="D36" s="269" t="str">
        <f>IFERROR(VLOOKUP(B36,'пр.взв'!$D$6:$Q$70,5,0),"")</f>
        <v>МС</v>
      </c>
      <c r="E36" s="269" t="str">
        <f>IFERROR(VLOOKUP(B36,'пр.взв'!$D$6:$Q$70,6,0),"")</f>
        <v>МОС</v>
      </c>
      <c r="F36" s="269" t="str">
        <f>IFERROR(VLOOKUP(B36,'пр.взв'!$D$6:$Q$70,8,0),"")</f>
        <v>Москва</v>
      </c>
      <c r="G36" s="204"/>
      <c r="H36" s="205"/>
      <c r="I36" s="206"/>
      <c r="J36" s="207"/>
      <c r="L36" s="195">
        <v>32.0</v>
      </c>
      <c r="M36" s="188">
        <v>32.0</v>
      </c>
      <c r="N36" s="269" t="str">
        <f>IFERROR(VLOOKUP(M36,'пр.взв'!$D$6:$Q$70,2,0),"")</f>
        <v>МИРЗОАШРАФОВ Сурем</v>
      </c>
      <c r="O36" s="269" t="str">
        <f>IFERROR(VLOOKUP(M36,'пр.взв'!$D$6:$Q$70,5,0),"")</f>
        <v>МС</v>
      </c>
      <c r="P36" s="269" t="str">
        <f>IFERROR(VLOOKUP(M36,'пр.взв'!$D$6:$Q$70,6,0),"")</f>
        <v>ЦФО</v>
      </c>
      <c r="Q36" s="269" t="str">
        <f>IFERROR(VLOOKUP(M36,'пр.взв'!$D$6:$Q$70,8,0),"")</f>
        <v>Ярославская</v>
      </c>
      <c r="R36" s="204"/>
      <c r="S36" s="205"/>
      <c r="T36" s="206"/>
      <c r="U36" s="207"/>
    </row>
    <row r="37" ht="12.75" customHeight="1">
      <c r="A37" s="186"/>
      <c r="B37" s="196">
        <v>63.0</v>
      </c>
      <c r="C37" s="269" t="str">
        <f>IFERROR(VLOOKUP(B37,'пр.взв'!$D$6:$Q$70,2,0),"")</f>
        <v/>
      </c>
      <c r="D37" s="269" t="str">
        <f>IFERROR(VLOOKUP(B37,'пр.взв'!$D$6:$Q$70,5,0),"")</f>
        <v/>
      </c>
      <c r="E37" s="269" t="str">
        <f>IFERROR(VLOOKUP(B37,'пр.взв'!$D$6:$Q$70,6,0),"")</f>
        <v/>
      </c>
      <c r="F37" s="269" t="str">
        <f>IFERROR(VLOOKUP(B37,'пр.взв'!$D$6:$Q$70,8,0),"")</f>
        <v/>
      </c>
      <c r="G37" s="199"/>
      <c r="H37" s="199"/>
      <c r="I37" s="200"/>
      <c r="J37" s="200"/>
      <c r="L37" s="185"/>
      <c r="M37" s="196">
        <v>64.0</v>
      </c>
      <c r="N37" s="269" t="str">
        <f>IFERROR(VLOOKUP(M37,'пр.взв'!$D$6:$Q$70,2,0),"")</f>
        <v/>
      </c>
      <c r="O37" s="269" t="str">
        <f>IFERROR(VLOOKUP(M37,'пр.взв'!$D$6:$Q$70,5,0),"")</f>
        <v/>
      </c>
      <c r="P37" s="269" t="str">
        <f>IFERROR(VLOOKUP(M37,'пр.взв'!$D$6:$Q$70,6,0),"")</f>
        <v/>
      </c>
      <c r="Q37" s="269" t="str">
        <f>IFERROR(VLOOKUP(M37,'пр.взв'!$D$6:$Q$70,8,0),"")</f>
        <v/>
      </c>
      <c r="R37" s="199"/>
      <c r="S37" s="199"/>
      <c r="T37" s="200"/>
      <c r="U37" s="200"/>
    </row>
    <row r="38" ht="25.5" customHeight="1">
      <c r="B38" s="173" t="s">
        <v>289</v>
      </c>
      <c r="C38" s="174" t="s">
        <v>290</v>
      </c>
      <c r="D38" s="175"/>
      <c r="E38" s="175"/>
      <c r="F38" s="175" t="s">
        <v>300</v>
      </c>
      <c r="G38" s="173" t="str">
        <f>'пр.взв'!$D$4</f>
        <v/>
      </c>
      <c r="H38" s="174"/>
      <c r="I38" s="174"/>
      <c r="J38" s="174"/>
      <c r="L38" s="174"/>
      <c r="M38" s="173" t="s">
        <v>292</v>
      </c>
      <c r="N38" s="174" t="s">
        <v>290</v>
      </c>
      <c r="O38" s="175"/>
      <c r="P38" s="175"/>
      <c r="Q38" s="175" t="s">
        <v>300</v>
      </c>
      <c r="R38" s="173" t="str">
        <f>'пр.взв'!$D$4</f>
        <v/>
      </c>
      <c r="S38" s="174"/>
      <c r="T38" s="174"/>
      <c r="U38" s="174"/>
    </row>
    <row r="39" ht="12.75" customHeight="1">
      <c r="A39" s="176" t="s">
        <v>293</v>
      </c>
      <c r="B39" s="177" t="s">
        <v>9</v>
      </c>
      <c r="C39" s="178" t="s">
        <v>10</v>
      </c>
      <c r="D39" s="179" t="s">
        <v>294</v>
      </c>
      <c r="E39" s="180" t="s">
        <v>295</v>
      </c>
      <c r="F39" s="181"/>
      <c r="G39" s="178" t="s">
        <v>296</v>
      </c>
      <c r="H39" s="182" t="s">
        <v>297</v>
      </c>
      <c r="I39" s="179" t="s">
        <v>301</v>
      </c>
      <c r="J39" s="183" t="s">
        <v>299</v>
      </c>
      <c r="L39" s="176" t="s">
        <v>293</v>
      </c>
      <c r="M39" s="177" t="s">
        <v>9</v>
      </c>
      <c r="N39" s="178" t="s">
        <v>10</v>
      </c>
      <c r="O39" s="179" t="s">
        <v>294</v>
      </c>
      <c r="P39" s="180" t="s">
        <v>295</v>
      </c>
      <c r="Q39" s="181"/>
      <c r="R39" s="178" t="s">
        <v>296</v>
      </c>
      <c r="S39" s="182" t="s">
        <v>297</v>
      </c>
      <c r="T39" s="179" t="s">
        <v>301</v>
      </c>
      <c r="U39" s="183" t="s">
        <v>299</v>
      </c>
    </row>
    <row r="40" ht="12.75" customHeight="1">
      <c r="A40" s="184"/>
      <c r="B40" s="100"/>
      <c r="C40" s="185"/>
      <c r="D40" s="185"/>
      <c r="E40" s="112"/>
      <c r="F40" s="118"/>
      <c r="G40" s="185"/>
      <c r="H40" s="185"/>
      <c r="I40" s="185"/>
      <c r="J40" s="186"/>
      <c r="L40" s="184"/>
      <c r="M40" s="100"/>
      <c r="N40" s="185"/>
      <c r="O40" s="185"/>
      <c r="P40" s="112"/>
      <c r="Q40" s="118"/>
      <c r="R40" s="185"/>
      <c r="S40" s="185"/>
      <c r="T40" s="185"/>
      <c r="U40" s="186"/>
    </row>
    <row r="41" ht="13.5" customHeight="1">
      <c r="A41" s="187">
        <v>1.0</v>
      </c>
      <c r="B41" s="188" t="str">
        <f>'пр.хода'!E6</f>
        <v/>
      </c>
      <c r="C41" s="269" t="str">
        <f>IFERROR(VLOOKUP(B41,'пр.взв'!$D$6:$Q$70,2,0),"")</f>
        <v/>
      </c>
      <c r="D41" s="269" t="str">
        <f>IFERROR(VLOOKUP(B41,'пр.взв'!$D$6:$Q$70,5,0),"")</f>
        <v/>
      </c>
      <c r="E41" s="269" t="str">
        <f>IFERROR(VLOOKUP(B41,'пр.взв'!$D$6:$Q$70,6,0),"")</f>
        <v/>
      </c>
      <c r="F41" s="269" t="str">
        <f>IFERROR(VLOOKUP(B41,'пр.взв'!$D$6:$Q$70,8,0),"")</f>
        <v/>
      </c>
      <c r="G41" s="214"/>
      <c r="H41" s="188"/>
      <c r="I41" s="215"/>
      <c r="J41" s="214"/>
      <c r="L41" s="195">
        <v>9.0</v>
      </c>
      <c r="M41" s="188" t="str">
        <f>'пр.хода'!AA6</f>
        <v/>
      </c>
      <c r="N41" s="269" t="str">
        <f>IFERROR(VLOOKUP(M41,'пр.взв'!$D$6:$Q$70,2,0),"")</f>
        <v/>
      </c>
      <c r="O41" s="269" t="str">
        <f>IFERROR(VLOOKUP(M41,'пр.взв'!$D$6:$Q$70,5,0),"")</f>
        <v/>
      </c>
      <c r="P41" s="269" t="str">
        <f>IFERROR(VLOOKUP(M41,'пр.взв'!$D$6:$Q$70,6,0),"")</f>
        <v/>
      </c>
      <c r="Q41" s="269" t="str">
        <f>IFERROR(VLOOKUP(M41,'пр.взв'!$D$6:$Q$70,8,0),"")</f>
        <v/>
      </c>
      <c r="R41" s="191"/>
      <c r="S41" s="192"/>
      <c r="T41" s="193"/>
      <c r="U41" s="194"/>
    </row>
    <row r="42" ht="12.75" customHeight="1">
      <c r="A42" s="112"/>
      <c r="B42" s="196">
        <f>'пр.хода'!E10</f>
        <v>17</v>
      </c>
      <c r="C42" s="269" t="str">
        <f>IFERROR(VLOOKUP(B42,'пр.взв'!$D$6:$Q$70,2,0),"")</f>
        <v>МАЛЫГИН Александр</v>
      </c>
      <c r="D42" s="269" t="str">
        <f>IFERROR(VLOOKUP(B42,'пр.взв'!$D$6:$Q$70,5,0),"")</f>
        <v>МС</v>
      </c>
      <c r="E42" s="269" t="str">
        <f>IFERROR(VLOOKUP(B42,'пр.взв'!$D$6:$Q$70,6,0),"")</f>
        <v>СФО</v>
      </c>
      <c r="F42" s="269" t="str">
        <f>IFERROR(VLOOKUP(B42,'пр.взв'!$D$6:$Q$70,8,0),"")</f>
        <v>Новосибирская</v>
      </c>
      <c r="G42" s="198"/>
      <c r="H42" s="196"/>
      <c r="I42" s="197"/>
      <c r="J42" s="198"/>
      <c r="L42" s="185"/>
      <c r="M42" s="196">
        <f>'пр.хода'!AA10</f>
        <v>18</v>
      </c>
      <c r="N42" s="269" t="str">
        <f>IFERROR(VLOOKUP(M42,'пр.взв'!$D$6:$Q$70,2,0),"")</f>
        <v>ЗАЛИМХАНОВ Залимхан</v>
      </c>
      <c r="O42" s="269" t="str">
        <f>IFERROR(VLOOKUP(M42,'пр.взв'!$D$6:$Q$70,5,0),"")</f>
        <v>КМС</v>
      </c>
      <c r="P42" s="269" t="str">
        <f>IFERROR(VLOOKUP(M42,'пр.взв'!$D$6:$Q$70,6,0),"")</f>
        <v>СКФО</v>
      </c>
      <c r="Q42" s="269" t="str">
        <f>IFERROR(VLOOKUP(M42,'пр.взв'!$D$6:$Q$70,8,0),"")</f>
        <v>Р.Дагестан</v>
      </c>
      <c r="R42" s="199"/>
      <c r="S42" s="199"/>
      <c r="T42" s="200"/>
      <c r="U42" s="200"/>
    </row>
    <row r="43" ht="12.75" customHeight="1">
      <c r="A43" s="187">
        <v>2.0</v>
      </c>
      <c r="B43" s="188">
        <f>'пр.хода'!E14</f>
        <v>9</v>
      </c>
      <c r="C43" s="269" t="str">
        <f>IFERROR(VLOOKUP(B43,'пр.взв'!$D$6:$Q$70,2,0),"")</f>
        <v>САМЕДОВ Марат</v>
      </c>
      <c r="D43" s="269" t="str">
        <f>IFERROR(VLOOKUP(B43,'пр.взв'!$D$6:$Q$70,5,0),"")</f>
        <v>КМС</v>
      </c>
      <c r="E43" s="269" t="str">
        <f>IFERROR(VLOOKUP(B43,'пр.взв'!$D$6:$Q$70,6,0),"")</f>
        <v>СПБ</v>
      </c>
      <c r="F43" s="269" t="str">
        <f>IFERROR(VLOOKUP(B43,'пр.взв'!$D$6:$Q$70,8,0),"")</f>
        <v>Санкт-Петербург</v>
      </c>
      <c r="G43" s="190"/>
      <c r="H43" s="188"/>
      <c r="I43" s="189"/>
      <c r="J43" s="190"/>
      <c r="L43" s="195">
        <v>10.0</v>
      </c>
      <c r="M43" s="188">
        <f>'пр.хода'!AA14</f>
        <v>10</v>
      </c>
      <c r="N43" s="269" t="str">
        <f>IFERROR(VLOOKUP(M43,'пр.взв'!$D$6:$Q$70,2,0),"")</f>
        <v>ДУРЫМАНОВ Фёдор</v>
      </c>
      <c r="O43" s="269" t="str">
        <f>IFERROR(VLOOKUP(M43,'пр.взв'!$D$6:$Q$70,5,0),"")</f>
        <v>3p</v>
      </c>
      <c r="P43" s="269" t="str">
        <f>IFERROR(VLOOKUP(M43,'пр.взв'!$D$6:$Q$70,6,0),"")</f>
        <v>ЮФО</v>
      </c>
      <c r="Q43" s="269" t="str">
        <f>IFERROR(VLOOKUP(M43,'пр.взв'!$D$6:$Q$70,8,0),"")</f>
        <v>Краснодарский</v>
      </c>
      <c r="R43" s="201"/>
      <c r="S43" s="202"/>
      <c r="T43" s="203"/>
      <c r="U43" s="190"/>
    </row>
    <row r="44" ht="12.75" customHeight="1">
      <c r="A44" s="112"/>
      <c r="B44" s="196">
        <f>'пр.хода'!E18</f>
        <v>25</v>
      </c>
      <c r="C44" s="269" t="str">
        <f>IFERROR(VLOOKUP(B44,'пр.взв'!$D$6:$Q$70,2,0),"")</f>
        <v>РАДЖАБОВ Рамазан</v>
      </c>
      <c r="D44" s="269" t="str">
        <f>IFERROR(VLOOKUP(B44,'пр.взв'!$D$6:$Q$70,5,0),"")</f>
        <v>КМС</v>
      </c>
      <c r="E44" s="269" t="str">
        <f>IFERROR(VLOOKUP(B44,'пр.взв'!$D$6:$Q$70,6,0),"")</f>
        <v>СКФО</v>
      </c>
      <c r="F44" s="269" t="str">
        <f>IFERROR(VLOOKUP(B44,'пр.взв'!$D$6:$Q$70,8,0),"")</f>
        <v>Р.Дагестан</v>
      </c>
      <c r="G44" s="198"/>
      <c r="H44" s="196"/>
      <c r="I44" s="197"/>
      <c r="J44" s="198"/>
      <c r="L44" s="185"/>
      <c r="M44" s="196">
        <f>'пр.хода'!AA18</f>
        <v>26</v>
      </c>
      <c r="N44" s="269" t="str">
        <f>IFERROR(VLOOKUP(M44,'пр.взв'!$D$6:$Q$70,2,0),"")</f>
        <v>ТОЛСТУХИН Сергей</v>
      </c>
      <c r="O44" s="269" t="str">
        <f>IFERROR(VLOOKUP(M44,'пр.взв'!$D$6:$Q$70,5,0),"")</f>
        <v>МС</v>
      </c>
      <c r="P44" s="269" t="str">
        <f>IFERROR(VLOOKUP(M44,'пр.взв'!$D$6:$Q$70,6,0),"")</f>
        <v>ЦФО</v>
      </c>
      <c r="Q44" s="269" t="str">
        <f>IFERROR(VLOOKUP(M44,'пр.взв'!$D$6:$Q$70,8,0),"")</f>
        <v>Московская</v>
      </c>
      <c r="R44" s="199"/>
      <c r="S44" s="199"/>
      <c r="T44" s="200"/>
      <c r="U44" s="200"/>
    </row>
    <row r="45" ht="12.75" customHeight="1">
      <c r="A45" s="187">
        <v>3.0</v>
      </c>
      <c r="B45" s="188" t="str">
        <f>'пр.хода'!E22</f>
        <v/>
      </c>
      <c r="C45" s="269" t="str">
        <f>IFERROR(VLOOKUP(B45,'пр.взв'!$D$6:$Q$70,2,0),"")</f>
        <v/>
      </c>
      <c r="D45" s="269" t="str">
        <f>IFERROR(VLOOKUP(B45,'пр.взв'!$D$6:$Q$70,5,0),"")</f>
        <v/>
      </c>
      <c r="E45" s="269" t="str">
        <f>IFERROR(VLOOKUP(B45,'пр.взв'!$D$6:$Q$70,6,0),"")</f>
        <v/>
      </c>
      <c r="F45" s="269" t="str">
        <f>IFERROR(VLOOKUP(B45,'пр.взв'!$D$6:$Q$70,8,0),"")</f>
        <v/>
      </c>
      <c r="G45" s="214"/>
      <c r="H45" s="188"/>
      <c r="I45" s="215"/>
      <c r="J45" s="214"/>
      <c r="L45" s="195">
        <v>11.0</v>
      </c>
      <c r="M45" s="188">
        <f>'пр.хода'!AA22</f>
        <v>6</v>
      </c>
      <c r="N45" s="269" t="str">
        <f>IFERROR(VLOOKUP(M45,'пр.взв'!$D$6:$Q$70,2,0),"")</f>
        <v>ДЕЙНЕКО Евгений</v>
      </c>
      <c r="O45" s="269" t="str">
        <f>IFERROR(VLOOKUP(M45,'пр.взв'!$D$6:$Q$70,5,0),"")</f>
        <v>КМС</v>
      </c>
      <c r="P45" s="269" t="str">
        <f>IFERROR(VLOOKUP(M45,'пр.взв'!$D$6:$Q$70,6,0),"")</f>
        <v>СПБ</v>
      </c>
      <c r="Q45" s="269" t="str">
        <f>IFERROR(VLOOKUP(M45,'пр.взв'!$D$6:$Q$70,8,0),"")</f>
        <v>Санкт-Петербург</v>
      </c>
      <c r="R45" s="191"/>
      <c r="S45" s="192"/>
      <c r="T45" s="193"/>
      <c r="U45" s="194"/>
    </row>
    <row r="46" ht="12.75" customHeight="1">
      <c r="A46" s="112"/>
      <c r="B46" s="196">
        <f>'пр.хода'!E26</f>
        <v>21</v>
      </c>
      <c r="C46" s="269" t="str">
        <f>IFERROR(VLOOKUP(B46,'пр.взв'!$D$6:$Q$70,2,0),"")</f>
        <v>МАМЕДОВ Яшар</v>
      </c>
      <c r="D46" s="269" t="str">
        <f>IFERROR(VLOOKUP(B46,'пр.взв'!$D$6:$Q$70,5,0),"")</f>
        <v>КМС</v>
      </c>
      <c r="E46" s="269" t="str">
        <f>IFERROR(VLOOKUP(B46,'пр.взв'!$D$6:$Q$70,6,0),"")</f>
        <v>ДВФО</v>
      </c>
      <c r="F46" s="269" t="str">
        <f>IFERROR(VLOOKUP(B46,'пр.взв'!$D$6:$Q$70,8,0),"")</f>
        <v>Р.Бурятия</v>
      </c>
      <c r="G46" s="198"/>
      <c r="H46" s="196"/>
      <c r="I46" s="197"/>
      <c r="J46" s="198"/>
      <c r="L46" s="185"/>
      <c r="M46" s="196">
        <f>'пр.хода'!AA26</f>
        <v>22</v>
      </c>
      <c r="N46" s="269" t="str">
        <f>IFERROR(VLOOKUP(M46,'пр.взв'!$D$6:$Q$70,2,0),"")</f>
        <v>ФОМИН Артем</v>
      </c>
      <c r="O46" s="269" t="str">
        <f>IFERROR(VLOOKUP(M46,'пр.взв'!$D$6:$Q$70,5,0),"")</f>
        <v>КМС</v>
      </c>
      <c r="P46" s="269" t="str">
        <f>IFERROR(VLOOKUP(M46,'пр.взв'!$D$6:$Q$70,6,0),"")</f>
        <v>УФО</v>
      </c>
      <c r="Q46" s="269" t="str">
        <f>IFERROR(VLOOKUP(M46,'пр.взв'!$D$6:$Q$70,8,0),"")</f>
        <v>Свердловская</v>
      </c>
      <c r="R46" s="199"/>
      <c r="S46" s="199"/>
      <c r="T46" s="200"/>
      <c r="U46" s="200"/>
    </row>
    <row r="47" ht="12.75" customHeight="1">
      <c r="A47" s="187">
        <v>4.0</v>
      </c>
      <c r="B47" s="188">
        <f>'пр.хода'!E30</f>
        <v>13</v>
      </c>
      <c r="C47" s="269" t="str">
        <f>IFERROR(VLOOKUP(B47,'пр.взв'!$D$6:$Q$70,2,0),"")</f>
        <v>МОЛДОГОЛИЕВ Реваль</v>
      </c>
      <c r="D47" s="269" t="str">
        <f>IFERROR(VLOOKUP(B47,'пр.взв'!$D$6:$Q$70,5,0),"")</f>
        <v>КМС</v>
      </c>
      <c r="E47" s="269" t="str">
        <f>IFERROR(VLOOKUP(B47,'пр.взв'!$D$6:$Q$70,6,0),"")</f>
        <v>УФО</v>
      </c>
      <c r="F47" s="269" t="str">
        <f>IFERROR(VLOOKUP(B47,'пр.взв'!$D$6:$Q$70,8,0),"")</f>
        <v>Свердловская</v>
      </c>
      <c r="G47" s="190"/>
      <c r="H47" s="188"/>
      <c r="I47" s="189"/>
      <c r="J47" s="190"/>
      <c r="L47" s="195">
        <v>12.0</v>
      </c>
      <c r="M47" s="188">
        <f>'пр.хода'!AA30</f>
        <v>14</v>
      </c>
      <c r="N47" s="269" t="str">
        <f>IFERROR(VLOOKUP(M47,'пр.взв'!$D$6:$Q$70,2,0),"")</f>
        <v>ЛИЗНЕВ Анатолий</v>
      </c>
      <c r="O47" s="269" t="str">
        <f>IFERROR(VLOOKUP(M47,'пр.взв'!$D$6:$Q$70,5,0),"")</f>
        <v>МС</v>
      </c>
      <c r="P47" s="269" t="str">
        <f>IFERROR(VLOOKUP(M47,'пр.взв'!$D$6:$Q$70,6,0),"")</f>
        <v>СФО</v>
      </c>
      <c r="Q47" s="269" t="str">
        <f>IFERROR(VLOOKUP(M47,'пр.взв'!$D$6:$Q$70,8,0),"")</f>
        <v>Новосибирская</v>
      </c>
      <c r="R47" s="204"/>
      <c r="S47" s="205"/>
      <c r="T47" s="206"/>
      <c r="U47" s="207"/>
    </row>
    <row r="48" ht="12.75" customHeight="1">
      <c r="A48" s="112"/>
      <c r="B48" s="196">
        <f>'пр.хода'!E34</f>
        <v>29</v>
      </c>
      <c r="C48" s="269" t="str">
        <f>IFERROR(VLOOKUP(B48,'пр.взв'!$D$6:$Q$70,2,0),"")</f>
        <v>КУУЛАР Найдан</v>
      </c>
      <c r="D48" s="269" t="str">
        <f>IFERROR(VLOOKUP(B48,'пр.взв'!$D$6:$Q$70,5,0),"")</f>
        <v>МС</v>
      </c>
      <c r="E48" s="269" t="str">
        <f>IFERROR(VLOOKUP(B48,'пр.взв'!$D$6:$Q$70,6,0),"")</f>
        <v>СФО</v>
      </c>
      <c r="F48" s="269" t="str">
        <f>IFERROR(VLOOKUP(B48,'пр.взв'!$D$6:$Q$70,8,0),"")</f>
        <v>Новосибирская</v>
      </c>
      <c r="G48" s="198"/>
      <c r="H48" s="196"/>
      <c r="I48" s="197"/>
      <c r="J48" s="198"/>
      <c r="L48" s="185"/>
      <c r="M48" s="196">
        <f>'пр.хода'!AA34</f>
        <v>30</v>
      </c>
      <c r="N48" s="269" t="str">
        <f>IFERROR(VLOOKUP(M48,'пр.взв'!$D$6:$Q$70,2,0),"")</f>
        <v>ИСЛАМОВ Шамиль</v>
      </c>
      <c r="O48" s="269" t="str">
        <f>IFERROR(VLOOKUP(M48,'пр.взв'!$D$6:$Q$70,5,0),"")</f>
        <v>КМС</v>
      </c>
      <c r="P48" s="269" t="str">
        <f>IFERROR(VLOOKUP(M48,'пр.взв'!$D$6:$Q$70,6,0),"")</f>
        <v>СЗФО</v>
      </c>
      <c r="Q48" s="269" t="str">
        <f>IFERROR(VLOOKUP(M48,'пр.взв'!$D$6:$Q$70,8,0),"")</f>
        <v>Вологодская</v>
      </c>
      <c r="R48" s="199"/>
      <c r="S48" s="199"/>
      <c r="T48" s="200"/>
      <c r="U48" s="200"/>
    </row>
    <row r="49" ht="12.75" customHeight="1">
      <c r="A49" s="208">
        <v>5.0</v>
      </c>
      <c r="B49" s="188" t="str">
        <f>'пр.хода'!E39</f>
        <v/>
      </c>
      <c r="C49" s="269" t="str">
        <f>IFERROR(VLOOKUP(B49,'пр.взв'!$D$6:$Q$70,2,0),"")</f>
        <v/>
      </c>
      <c r="D49" s="269" t="str">
        <f>IFERROR(VLOOKUP(B49,'пр.взв'!$D$6:$Q$70,5,0),"")</f>
        <v/>
      </c>
      <c r="E49" s="269" t="str">
        <f>IFERROR(VLOOKUP(B49,'пр.взв'!$D$6:$Q$70,6,0),"")</f>
        <v/>
      </c>
      <c r="F49" s="269" t="str">
        <f>IFERROR(VLOOKUP(B49,'пр.взв'!$D$6:$Q$70,8,0),"")</f>
        <v/>
      </c>
      <c r="G49" s="214"/>
      <c r="H49" s="188"/>
      <c r="I49" s="215"/>
      <c r="J49" s="214"/>
      <c r="L49" s="195">
        <v>13.0</v>
      </c>
      <c r="M49" s="188" t="str">
        <f>'пр.хода'!AA39</f>
        <v/>
      </c>
      <c r="N49" s="269" t="str">
        <f>IFERROR(VLOOKUP(M49,'пр.взв'!$D$6:$Q$70,2,0),"")</f>
        <v/>
      </c>
      <c r="O49" s="269" t="str">
        <f>IFERROR(VLOOKUP(M49,'пр.взв'!$D$6:$Q$70,5,0),"")</f>
        <v/>
      </c>
      <c r="P49" s="269" t="str">
        <f>IFERROR(VLOOKUP(M49,'пр.взв'!$D$6:$Q$70,6,0),"")</f>
        <v/>
      </c>
      <c r="Q49" s="269" t="str">
        <f>IFERROR(VLOOKUP(M49,'пр.взв'!$D$6:$Q$70,8,0),"")</f>
        <v/>
      </c>
      <c r="R49" s="191"/>
      <c r="S49" s="192"/>
      <c r="T49" s="193"/>
      <c r="U49" s="194"/>
    </row>
    <row r="50" ht="12.75" customHeight="1">
      <c r="A50" s="112"/>
      <c r="B50" s="196">
        <f>'пр.хода'!E43</f>
        <v>19</v>
      </c>
      <c r="C50" s="269" t="str">
        <f>IFERROR(VLOOKUP(B50,'пр.взв'!$D$6:$Q$70,2,0),"")</f>
        <v>АЛИСКАНТОВ Шамиль</v>
      </c>
      <c r="D50" s="269" t="str">
        <f>IFERROR(VLOOKUP(B50,'пр.взв'!$D$6:$Q$70,5,0),"")</f>
        <v>КМС</v>
      </c>
      <c r="E50" s="269" t="str">
        <f>IFERROR(VLOOKUP(B50,'пр.взв'!$D$6:$Q$70,6,0),"")</f>
        <v>СКФО</v>
      </c>
      <c r="F50" s="269" t="str">
        <f>IFERROR(VLOOKUP(B50,'пр.взв'!$D$6:$Q$70,8,0),"")</f>
        <v>Р.Дагестан</v>
      </c>
      <c r="G50" s="198"/>
      <c r="H50" s="196"/>
      <c r="I50" s="197"/>
      <c r="J50" s="198"/>
      <c r="L50" s="185"/>
      <c r="M50" s="196">
        <f>'пр.хода'!AA43</f>
        <v>20</v>
      </c>
      <c r="N50" s="269" t="str">
        <f>IFERROR(VLOOKUP(M50,'пр.взв'!$D$6:$Q$70,2,0),"")</f>
        <v>ИБРАГИМГАДЖИЕВ Мурад</v>
      </c>
      <c r="O50" s="269" t="str">
        <f>IFERROR(VLOOKUP(M50,'пр.взв'!$D$6:$Q$70,5,0),"")</f>
        <v>МС</v>
      </c>
      <c r="P50" s="269" t="str">
        <f>IFERROR(VLOOKUP(M50,'пр.взв'!$D$6:$Q$70,6,0),"")</f>
        <v>СКФО</v>
      </c>
      <c r="Q50" s="269" t="str">
        <f>IFERROR(VLOOKUP(M50,'пр.взв'!$D$6:$Q$70,8,0),"")</f>
        <v>Р.Дагестан</v>
      </c>
      <c r="R50" s="199"/>
      <c r="S50" s="199"/>
      <c r="T50" s="200"/>
      <c r="U50" s="200"/>
    </row>
    <row r="51" ht="12.75" customHeight="1">
      <c r="A51" s="187">
        <v>6.0</v>
      </c>
      <c r="B51" s="188">
        <f>'пр.хода'!E47</f>
        <v>11</v>
      </c>
      <c r="C51" s="269" t="str">
        <f>IFERROR(VLOOKUP(B51,'пр.взв'!$D$6:$Q$70,2,0),"")</f>
        <v>МАНСИМОВ Джошгун</v>
      </c>
      <c r="D51" s="269" t="str">
        <f>IFERROR(VLOOKUP(B51,'пр.взв'!$D$6:$Q$70,5,0),"")</f>
        <v>КМС</v>
      </c>
      <c r="E51" s="269" t="str">
        <f>IFERROR(VLOOKUP(B51,'пр.взв'!$D$6:$Q$70,6,0),"")</f>
        <v>ПФО</v>
      </c>
      <c r="F51" s="269" t="str">
        <f>IFERROR(VLOOKUP(B51,'пр.взв'!$D$6:$Q$70,8,0),"")</f>
        <v>Пермский</v>
      </c>
      <c r="G51" s="190"/>
      <c r="H51" s="188"/>
      <c r="I51" s="189"/>
      <c r="J51" s="190"/>
      <c r="L51" s="195">
        <v>14.0</v>
      </c>
      <c r="M51" s="188">
        <f>'пр.хода'!AA47</f>
        <v>12</v>
      </c>
      <c r="N51" s="269" t="str">
        <f>IFERROR(VLOOKUP(M51,'пр.взв'!$D$6:$Q$70,2,0),"")</f>
        <v>ШАХБАНОВ Али</v>
      </c>
      <c r="O51" s="269" t="str">
        <f>IFERROR(VLOOKUP(M51,'пр.взв'!$D$6:$Q$70,5,0),"")</f>
        <v>КМС</v>
      </c>
      <c r="P51" s="269" t="str">
        <f>IFERROR(VLOOKUP(M51,'пр.взв'!$D$6:$Q$70,6,0),"")</f>
        <v>УФО</v>
      </c>
      <c r="Q51" s="269" t="str">
        <f>IFERROR(VLOOKUP(M51,'пр.взв'!$D$6:$Q$70,8,0),"")</f>
        <v>Тюменская</v>
      </c>
      <c r="R51" s="201"/>
      <c r="S51" s="202"/>
      <c r="T51" s="203"/>
      <c r="U51" s="190"/>
    </row>
    <row r="52" ht="13.5" customHeight="1">
      <c r="A52" s="94"/>
      <c r="B52" s="196">
        <f>'пр.хода'!E51</f>
        <v>27</v>
      </c>
      <c r="C52" s="269" t="str">
        <f>IFERROR(VLOOKUP(B52,'пр.взв'!$D$6:$Q$70,2,0),"")</f>
        <v>АЗИЗАГАЕВ Азизага</v>
      </c>
      <c r="D52" s="269" t="str">
        <f>IFERROR(VLOOKUP(B52,'пр.взв'!$D$6:$Q$70,5,0),"")</f>
        <v>КМС</v>
      </c>
      <c r="E52" s="269" t="str">
        <f>IFERROR(VLOOKUP(B52,'пр.взв'!$D$6:$Q$70,6,0),"")</f>
        <v>СКФО</v>
      </c>
      <c r="F52" s="269" t="str">
        <f>IFERROR(VLOOKUP(B52,'пр.взв'!$D$6:$Q$70,8,0),"")</f>
        <v>Р.Дагестан</v>
      </c>
      <c r="G52" s="198"/>
      <c r="H52" s="196"/>
      <c r="I52" s="197"/>
      <c r="J52" s="198"/>
      <c r="L52" s="185"/>
      <c r="M52" s="196">
        <f>'пр.хода'!AA51</f>
        <v>28</v>
      </c>
      <c r="N52" s="269" t="str">
        <f>IFERROR(VLOOKUP(M52,'пр.взв'!$D$6:$Q$70,2,0),"")</f>
        <v>БУДАНАЕВ Алдар</v>
      </c>
      <c r="O52" s="269" t="str">
        <f>IFERROR(VLOOKUP(M52,'пр.взв'!$D$6:$Q$70,5,0),"")</f>
        <v>МС</v>
      </c>
      <c r="P52" s="269" t="str">
        <f>IFERROR(VLOOKUP(M52,'пр.взв'!$D$6:$Q$70,6,0),"")</f>
        <v>ДВФО</v>
      </c>
      <c r="Q52" s="269" t="str">
        <f>IFERROR(VLOOKUP(M52,'пр.взв'!$D$6:$Q$70,8,0),"")</f>
        <v>Р.Бурятия</v>
      </c>
      <c r="R52" s="199"/>
      <c r="S52" s="199"/>
      <c r="T52" s="200"/>
      <c r="U52" s="200"/>
    </row>
    <row r="53" ht="12.75" customHeight="1">
      <c r="A53" s="187">
        <v>7.0</v>
      </c>
      <c r="B53" s="188">
        <f>'пр.хода'!E55</f>
        <v>7</v>
      </c>
      <c r="C53" s="269" t="str">
        <f>IFERROR(VLOOKUP(B53,'пр.взв'!$D$6:$Q$70,2,0),"")</f>
        <v>ГАЛОЧКИН Николай</v>
      </c>
      <c r="D53" s="269" t="str">
        <f>IFERROR(VLOOKUP(B53,'пр.взв'!$D$6:$Q$70,5,0),"")</f>
        <v>МС</v>
      </c>
      <c r="E53" s="269" t="str">
        <f>IFERROR(VLOOKUP(B53,'пр.взв'!$D$6:$Q$70,6,0),"")</f>
        <v>ЮФО</v>
      </c>
      <c r="F53" s="269" t="str">
        <f>IFERROR(VLOOKUP(B53,'пр.взв'!$D$6:$Q$70,8,0),"")</f>
        <v>Ростовская</v>
      </c>
      <c r="G53" s="214"/>
      <c r="H53" s="188"/>
      <c r="I53" s="215"/>
      <c r="J53" s="214"/>
      <c r="L53" s="195">
        <v>15.0</v>
      </c>
      <c r="M53" s="188">
        <f>'пр.хода'!AA55</f>
        <v>8</v>
      </c>
      <c r="N53" s="269" t="str">
        <f>IFERROR(VLOOKUP(M53,'пр.взв'!$D$6:$Q$70,2,0),"")</f>
        <v/>
      </c>
      <c r="O53" s="269" t="str">
        <f>IFERROR(VLOOKUP(M53,'пр.взв'!$D$6:$Q$70,5,0),"")</f>
        <v/>
      </c>
      <c r="P53" s="269" t="str">
        <f>IFERROR(VLOOKUP(M53,'пр.взв'!$D$6:$Q$70,6,0),"")</f>
        <v/>
      </c>
      <c r="Q53" s="269" t="str">
        <f>IFERROR(VLOOKUP(M53,'пр.взв'!$D$6:$Q$70,8,0),"")</f>
        <v/>
      </c>
      <c r="R53" s="191"/>
      <c r="S53" s="192"/>
      <c r="T53" s="193"/>
      <c r="U53" s="194"/>
    </row>
    <row r="54" ht="12.75" customHeight="1">
      <c r="A54" s="112"/>
      <c r="B54" s="196">
        <f>'пр.хода'!E59</f>
        <v>23</v>
      </c>
      <c r="C54" s="269" t="str">
        <f>IFERROR(VLOOKUP(B54,'пр.взв'!$D$6:$Q$70,2,0),"")</f>
        <v>КАЛКИН Сергей</v>
      </c>
      <c r="D54" s="269" t="str">
        <f>IFERROR(VLOOKUP(B54,'пр.взв'!$D$6:$Q$70,5,0),"")</f>
        <v>КМС</v>
      </c>
      <c r="E54" s="269" t="str">
        <f>IFERROR(VLOOKUP(B54,'пр.взв'!$D$6:$Q$70,6,0),"")</f>
        <v>СФО</v>
      </c>
      <c r="F54" s="269" t="str">
        <f>IFERROR(VLOOKUP(B54,'пр.взв'!$D$6:$Q$70,8,0),"")</f>
        <v>Р.Алтай</v>
      </c>
      <c r="G54" s="198"/>
      <c r="H54" s="196"/>
      <c r="I54" s="197"/>
      <c r="J54" s="198"/>
      <c r="L54" s="185"/>
      <c r="M54" s="196">
        <f>'пр.хода'!AA59</f>
        <v>24</v>
      </c>
      <c r="N54" s="269" t="str">
        <f>IFERROR(VLOOKUP(M54,'пр.взв'!$D$6:$Q$70,2,0),"")</f>
        <v>ТОРЧАЛОВСКИЙ Филипп</v>
      </c>
      <c r="O54" s="269" t="str">
        <f>IFERROR(VLOOKUP(M54,'пр.взв'!$D$6:$Q$70,5,0),"")</f>
        <v>МС</v>
      </c>
      <c r="P54" s="269" t="str">
        <f>IFERROR(VLOOKUP(M54,'пр.взв'!$D$6:$Q$70,6,0),"")</f>
        <v>СПБ</v>
      </c>
      <c r="Q54" s="269" t="str">
        <f>IFERROR(VLOOKUP(M54,'пр.взв'!$D$6:$Q$70,8,0),"")</f>
        <v>Санкт-Петербург</v>
      </c>
      <c r="R54" s="199"/>
      <c r="S54" s="199"/>
      <c r="T54" s="200"/>
      <c r="U54" s="200"/>
    </row>
    <row r="55" ht="12.75" customHeight="1">
      <c r="A55" s="187">
        <v>8.0</v>
      </c>
      <c r="B55" s="188">
        <f>'пр.хода'!E63</f>
        <v>15</v>
      </c>
      <c r="C55" s="269" t="str">
        <f>IFERROR(VLOOKUP(B55,'пр.взв'!$D$6:$Q$70,2,0),"")</f>
        <v>МАЛЬКОВСКИЙ Павел</v>
      </c>
      <c r="D55" s="269" t="str">
        <f>IFERROR(VLOOKUP(B55,'пр.взв'!$D$6:$Q$70,5,0),"")</f>
        <v>МС</v>
      </c>
      <c r="E55" s="269" t="str">
        <f>IFERROR(VLOOKUP(B55,'пр.взв'!$D$6:$Q$70,6,0),"")</f>
        <v>ЦФО</v>
      </c>
      <c r="F55" s="269" t="str">
        <f>IFERROR(VLOOKUP(B55,'пр.взв'!$D$6:$Q$70,8,0),"")</f>
        <v>Ярославская</v>
      </c>
      <c r="G55" s="214"/>
      <c r="H55" s="188"/>
      <c r="I55" s="215"/>
      <c r="J55" s="214"/>
      <c r="L55" s="195">
        <v>16.0</v>
      </c>
      <c r="M55" s="188">
        <f>'пр.хода'!AA63</f>
        <v>16</v>
      </c>
      <c r="N55" s="269" t="str">
        <f>IFERROR(VLOOKUP(M55,'пр.взв'!$D$6:$Q$70,2,0),"")</f>
        <v>БОЕВ Виталий</v>
      </c>
      <c r="O55" s="269" t="str">
        <f>IFERROR(VLOOKUP(M55,'пр.взв'!$D$6:$Q$70,5,0),"")</f>
        <v>МС</v>
      </c>
      <c r="P55" s="269" t="str">
        <f>IFERROR(VLOOKUP(M55,'пр.взв'!$D$6:$Q$70,6,0),"")</f>
        <v>ПФО</v>
      </c>
      <c r="Q55" s="269" t="str">
        <f>IFERROR(VLOOKUP(M55,'пр.взв'!$D$6:$Q$70,8,0),"")</f>
        <v>Пермский</v>
      </c>
      <c r="R55" s="204"/>
      <c r="S55" s="205"/>
      <c r="T55" s="206"/>
      <c r="U55" s="207"/>
    </row>
    <row r="56" ht="12.75" customHeight="1">
      <c r="A56" s="112"/>
      <c r="B56" s="196">
        <f>'пр.хода'!E67</f>
        <v>31</v>
      </c>
      <c r="C56" s="269" t="str">
        <f>IFERROR(VLOOKUP(B56,'пр.взв'!$D$6:$Q$70,2,0),"")</f>
        <v>ШИХВЕЛИЕВ Эмин</v>
      </c>
      <c r="D56" s="269" t="str">
        <f>IFERROR(VLOOKUP(B56,'пр.взв'!$D$6:$Q$70,5,0),"")</f>
        <v>МС</v>
      </c>
      <c r="E56" s="269" t="str">
        <f>IFERROR(VLOOKUP(B56,'пр.взв'!$D$6:$Q$70,6,0),"")</f>
        <v>МОС</v>
      </c>
      <c r="F56" s="269" t="str">
        <f>IFERROR(VLOOKUP(B56,'пр.взв'!$D$6:$Q$70,8,0),"")</f>
        <v>Москва</v>
      </c>
      <c r="G56" s="198"/>
      <c r="H56" s="196"/>
      <c r="I56" s="197"/>
      <c r="J56" s="198"/>
      <c r="L56" s="185"/>
      <c r="M56" s="196">
        <f>'пр.хода'!AA67</f>
        <v>32</v>
      </c>
      <c r="N56" s="269" t="str">
        <f>IFERROR(VLOOKUP(M56,'пр.взв'!$D$6:$Q$70,2,0),"")</f>
        <v>МИРЗОАШРАФОВ Сурем</v>
      </c>
      <c r="O56" s="269" t="str">
        <f>IFERROR(VLOOKUP(M56,'пр.взв'!$D$6:$Q$70,5,0),"")</f>
        <v>МС</v>
      </c>
      <c r="P56" s="269" t="str">
        <f>IFERROR(VLOOKUP(M56,'пр.взв'!$D$6:$Q$70,6,0),"")</f>
        <v>ЦФО</v>
      </c>
      <c r="Q56" s="269" t="str">
        <f>IFERROR(VLOOKUP(M56,'пр.взв'!$D$6:$Q$70,8,0),"")</f>
        <v>Ярославская</v>
      </c>
      <c r="R56" s="199"/>
      <c r="S56" s="199"/>
      <c r="T56" s="200"/>
      <c r="U56" s="200"/>
    </row>
    <row r="57" ht="12.0" customHeight="1">
      <c r="B57" s="173" t="s">
        <v>289</v>
      </c>
      <c r="C57" s="174" t="s">
        <v>290</v>
      </c>
      <c r="D57" s="175"/>
      <c r="E57" s="175"/>
      <c r="F57" s="175" t="s">
        <v>302</v>
      </c>
      <c r="G57" s="173" t="str">
        <f>'пр.взв'!$D$4</f>
        <v/>
      </c>
      <c r="H57" s="174"/>
      <c r="I57" s="174"/>
      <c r="J57" s="174"/>
      <c r="L57" s="174"/>
      <c r="M57" s="173" t="s">
        <v>292</v>
      </c>
      <c r="N57" s="174" t="s">
        <v>290</v>
      </c>
      <c r="O57" s="175"/>
      <c r="P57" s="175"/>
      <c r="Q57" s="175" t="s">
        <v>302</v>
      </c>
      <c r="R57" s="173" t="str">
        <f>'пр.взв'!$D$4</f>
        <v/>
      </c>
      <c r="S57" s="174"/>
      <c r="T57" s="174"/>
      <c r="U57" s="174"/>
    </row>
    <row r="58" ht="12.75" customHeight="1">
      <c r="A58" s="176" t="s">
        <v>293</v>
      </c>
      <c r="B58" s="177" t="s">
        <v>9</v>
      </c>
      <c r="C58" s="178" t="s">
        <v>10</v>
      </c>
      <c r="D58" s="179" t="s">
        <v>294</v>
      </c>
      <c r="E58" s="180" t="s">
        <v>295</v>
      </c>
      <c r="F58" s="181"/>
      <c r="G58" s="178" t="s">
        <v>296</v>
      </c>
      <c r="H58" s="182" t="s">
        <v>297</v>
      </c>
      <c r="I58" s="179" t="s">
        <v>301</v>
      </c>
      <c r="J58" s="183" t="s">
        <v>299</v>
      </c>
      <c r="L58" s="176" t="s">
        <v>293</v>
      </c>
      <c r="M58" s="177" t="s">
        <v>9</v>
      </c>
      <c r="N58" s="178" t="s">
        <v>10</v>
      </c>
      <c r="O58" s="179" t="s">
        <v>294</v>
      </c>
      <c r="P58" s="180" t="s">
        <v>295</v>
      </c>
      <c r="Q58" s="181"/>
      <c r="R58" s="178" t="s">
        <v>296</v>
      </c>
      <c r="S58" s="182" t="s">
        <v>297</v>
      </c>
      <c r="T58" s="179" t="s">
        <v>301</v>
      </c>
      <c r="U58" s="183" t="s">
        <v>299</v>
      </c>
    </row>
    <row r="59" ht="13.5" customHeight="1">
      <c r="A59" s="184"/>
      <c r="B59" s="100"/>
      <c r="C59" s="185"/>
      <c r="D59" s="185"/>
      <c r="E59" s="112"/>
      <c r="F59" s="118"/>
      <c r="G59" s="185"/>
      <c r="H59" s="185"/>
      <c r="I59" s="185"/>
      <c r="J59" s="186"/>
      <c r="L59" s="184"/>
      <c r="M59" s="100"/>
      <c r="N59" s="185"/>
      <c r="O59" s="185"/>
      <c r="P59" s="112"/>
      <c r="Q59" s="118"/>
      <c r="R59" s="185"/>
      <c r="S59" s="185"/>
      <c r="T59" s="185"/>
      <c r="U59" s="186"/>
    </row>
    <row r="60" ht="12.0" customHeight="1">
      <c r="A60" s="187">
        <v>1.0</v>
      </c>
      <c r="B60" s="216" t="str">
        <f>'пр.хода'!G8</f>
        <v/>
      </c>
      <c r="C60" s="269" t="str">
        <f>IFERROR(VLOOKUP(B60,'пр.взв'!$D$6:$Q$70,2,0),"")</f>
        <v/>
      </c>
      <c r="D60" s="269" t="str">
        <f>IFERROR(VLOOKUP(B60,'пр.взв'!$D$6:$Q$70,5,0),"")</f>
        <v/>
      </c>
      <c r="E60" s="269" t="str">
        <f>IFERROR(VLOOKUP(B60,'пр.взв'!$D$6:$Q$70,6,0),"")</f>
        <v/>
      </c>
      <c r="F60" s="269" t="str">
        <f>IFERROR(VLOOKUP(B60,'пр.взв'!$D$6:$Q$70,8,0),"")</f>
        <v/>
      </c>
      <c r="G60" s="191"/>
      <c r="H60" s="192"/>
      <c r="I60" s="193"/>
      <c r="J60" s="194"/>
      <c r="L60" s="195">
        <v>5.0</v>
      </c>
      <c r="M60" s="216" t="str">
        <f>'пр.хода'!Y8</f>
        <v/>
      </c>
      <c r="N60" s="269" t="str">
        <f>IFERROR(VLOOKUP(M60,'пр.взв'!$D$6:$Q$70,2,0),"")</f>
        <v/>
      </c>
      <c r="O60" s="269" t="str">
        <f>IFERROR(VLOOKUP(M60,'пр.взв'!$D$6:$Q$70,5,0),"")</f>
        <v/>
      </c>
      <c r="P60" s="269" t="str">
        <f>IFERROR(VLOOKUP(M60,'пр.взв'!$D$6:$Q$70,6,0),"")</f>
        <v/>
      </c>
      <c r="Q60" s="269" t="str">
        <f>IFERROR(VLOOKUP(M60,'пр.взв'!$D$6:$Q$70,8,0),"")</f>
        <v/>
      </c>
      <c r="R60" s="191"/>
      <c r="S60" s="192"/>
      <c r="T60" s="193"/>
      <c r="U60" s="194"/>
    </row>
    <row r="61" ht="12.0" customHeight="1">
      <c r="A61" s="112"/>
      <c r="B61" s="217" t="str">
        <f>'пр.хода'!G16</f>
        <v/>
      </c>
      <c r="C61" s="269" t="str">
        <f>IFERROR(VLOOKUP(B61,'пр.взв'!$D$6:$Q$70,2,0),"")</f>
        <v/>
      </c>
      <c r="D61" s="269" t="str">
        <f>IFERROR(VLOOKUP(B61,'пр.взв'!$D$6:$Q$70,5,0),"")</f>
        <v/>
      </c>
      <c r="E61" s="269" t="str">
        <f>IFERROR(VLOOKUP(B61,'пр.взв'!$D$6:$Q$70,6,0),"")</f>
        <v/>
      </c>
      <c r="F61" s="269" t="str">
        <f>IFERROR(VLOOKUP(B61,'пр.взв'!$D$6:$Q$70,8,0),"")</f>
        <v/>
      </c>
      <c r="G61" s="199"/>
      <c r="H61" s="199"/>
      <c r="I61" s="200"/>
      <c r="J61" s="200"/>
      <c r="L61" s="185"/>
      <c r="M61" s="217" t="str">
        <f>'пр.хода'!Y16</f>
        <v/>
      </c>
      <c r="N61" s="269" t="str">
        <f>IFERROR(VLOOKUP(M61,'пр.взв'!$D$6:$Q$70,2,0),"")</f>
        <v/>
      </c>
      <c r="O61" s="269" t="str">
        <f>IFERROR(VLOOKUP(M61,'пр.взв'!$D$6:$Q$70,5,0),"")</f>
        <v/>
      </c>
      <c r="P61" s="269" t="str">
        <f>IFERROR(VLOOKUP(M61,'пр.взв'!$D$6:$Q$70,6,0),"")</f>
        <v/>
      </c>
      <c r="Q61" s="269" t="str">
        <f>IFERROR(VLOOKUP(M61,'пр.взв'!$D$6:$Q$70,8,0),"")</f>
        <v/>
      </c>
      <c r="R61" s="199"/>
      <c r="S61" s="199"/>
      <c r="T61" s="200"/>
      <c r="U61" s="200"/>
    </row>
    <row r="62" ht="12.75" customHeight="1">
      <c r="A62" s="187">
        <v>2.0</v>
      </c>
      <c r="B62" s="216" t="str">
        <f>'пр.хода'!G24</f>
        <v/>
      </c>
      <c r="C62" s="269" t="str">
        <f>IFERROR(VLOOKUP(B62,'пр.взв'!$D$6:$Q$70,2,0),"")</f>
        <v/>
      </c>
      <c r="D62" s="269" t="str">
        <f>IFERROR(VLOOKUP(B62,'пр.взв'!$D$6:$Q$70,5,0),"")</f>
        <v/>
      </c>
      <c r="E62" s="269" t="str">
        <f>IFERROR(VLOOKUP(B62,'пр.взв'!$D$6:$Q$70,6,0),"")</f>
        <v/>
      </c>
      <c r="F62" s="269" t="str">
        <f>IFERROR(VLOOKUP(B62,'пр.взв'!$D$6:$Q$70,8,0),"")</f>
        <v/>
      </c>
      <c r="G62" s="201"/>
      <c r="H62" s="202"/>
      <c r="I62" s="203"/>
      <c r="J62" s="190"/>
      <c r="L62" s="195">
        <v>6.0</v>
      </c>
      <c r="M62" s="216" t="str">
        <f>'пр.хода'!Y24</f>
        <v/>
      </c>
      <c r="N62" s="269" t="str">
        <f>IFERROR(VLOOKUP(M62,'пр.взв'!$D$6:$Q$70,2,0),"")</f>
        <v/>
      </c>
      <c r="O62" s="269" t="str">
        <f>IFERROR(VLOOKUP(M62,'пр.взв'!$D$6:$Q$70,5,0),"")</f>
        <v/>
      </c>
      <c r="P62" s="269" t="str">
        <f>IFERROR(VLOOKUP(M62,'пр.взв'!$D$6:$Q$70,6,0),"")</f>
        <v/>
      </c>
      <c r="Q62" s="269" t="str">
        <f>IFERROR(VLOOKUP(M62,'пр.взв'!$D$6:$Q$70,8,0),"")</f>
        <v/>
      </c>
      <c r="R62" s="201"/>
      <c r="S62" s="202"/>
      <c r="T62" s="203"/>
      <c r="U62" s="190"/>
    </row>
    <row r="63" ht="12.75" customHeight="1">
      <c r="A63" s="112"/>
      <c r="B63" s="217" t="str">
        <f>'пр.хода'!G32</f>
        <v/>
      </c>
      <c r="C63" s="269" t="str">
        <f>IFERROR(VLOOKUP(B63,'пр.взв'!$D$6:$Q$70,2,0),"")</f>
        <v/>
      </c>
      <c r="D63" s="269" t="str">
        <f>IFERROR(VLOOKUP(B63,'пр.взв'!$D$6:$Q$70,5,0),"")</f>
        <v/>
      </c>
      <c r="E63" s="269" t="str">
        <f>IFERROR(VLOOKUP(B63,'пр.взв'!$D$6:$Q$70,6,0),"")</f>
        <v/>
      </c>
      <c r="F63" s="269" t="str">
        <f>IFERROR(VLOOKUP(B63,'пр.взв'!$D$6:$Q$70,8,0),"")</f>
        <v/>
      </c>
      <c r="G63" s="199"/>
      <c r="H63" s="199"/>
      <c r="I63" s="200"/>
      <c r="J63" s="200"/>
      <c r="L63" s="185"/>
      <c r="M63" s="217">
        <f>'пр.хода'!Y32</f>
        <v>14</v>
      </c>
      <c r="N63" s="269" t="str">
        <f>IFERROR(VLOOKUP(M63,'пр.взв'!$D$6:$Q$70,2,0),"")</f>
        <v>ЛИЗНЕВ Анатолий</v>
      </c>
      <c r="O63" s="269" t="str">
        <f>IFERROR(VLOOKUP(M63,'пр.взв'!$D$6:$Q$70,5,0),"")</f>
        <v>МС</v>
      </c>
      <c r="P63" s="269" t="str">
        <f>IFERROR(VLOOKUP(M63,'пр.взв'!$D$6:$Q$70,6,0),"")</f>
        <v>СФО</v>
      </c>
      <c r="Q63" s="269" t="str">
        <f>IFERROR(VLOOKUP(M63,'пр.взв'!$D$6:$Q$70,8,0),"")</f>
        <v>Новосибирская</v>
      </c>
      <c r="R63" s="199"/>
      <c r="S63" s="199"/>
      <c r="T63" s="200"/>
      <c r="U63" s="200"/>
    </row>
    <row r="64" ht="12.75" customHeight="1">
      <c r="A64" s="187">
        <v>3.0</v>
      </c>
      <c r="B64" s="216" t="str">
        <f>'пр.хода'!G41</f>
        <v/>
      </c>
      <c r="C64" s="269" t="str">
        <f>IFERROR(VLOOKUP(B64,'пр.взв'!$D$6:$Q$70,2,0),"")</f>
        <v/>
      </c>
      <c r="D64" s="269" t="str">
        <f>IFERROR(VLOOKUP(B64,'пр.взв'!$D$6:$Q$70,5,0),"")</f>
        <v/>
      </c>
      <c r="E64" s="269" t="str">
        <f>IFERROR(VLOOKUP(B64,'пр.взв'!$D$6:$Q$70,6,0),"")</f>
        <v/>
      </c>
      <c r="F64" s="269" t="str">
        <f>IFERROR(VLOOKUP(B64,'пр.взв'!$D$6:$Q$70,8,0),"")</f>
        <v/>
      </c>
      <c r="G64" s="191"/>
      <c r="H64" s="192"/>
      <c r="I64" s="193"/>
      <c r="J64" s="194"/>
      <c r="L64" s="195">
        <v>7.0</v>
      </c>
      <c r="M64" s="216" t="str">
        <f>'пр.хода'!Y41</f>
        <v/>
      </c>
      <c r="N64" s="269" t="str">
        <f>IFERROR(VLOOKUP(M64,'пр.взв'!$D$6:$Q$70,2,0),"")</f>
        <v/>
      </c>
      <c r="O64" s="269" t="str">
        <f>IFERROR(VLOOKUP(M64,'пр.взв'!$D$6:$Q$70,5,0),"")</f>
        <v/>
      </c>
      <c r="P64" s="269" t="str">
        <f>IFERROR(VLOOKUP(M64,'пр.взв'!$D$6:$Q$70,6,0),"")</f>
        <v/>
      </c>
      <c r="Q64" s="269" t="str">
        <f>IFERROR(VLOOKUP(M64,'пр.взв'!$D$6:$Q$70,8,0),"")</f>
        <v/>
      </c>
      <c r="R64" s="191"/>
      <c r="S64" s="192"/>
      <c r="T64" s="193"/>
      <c r="U64" s="194"/>
    </row>
    <row r="65" ht="12.75" customHeight="1">
      <c r="A65" s="112"/>
      <c r="B65" s="217" t="str">
        <f>'пр.хода'!G49</f>
        <v/>
      </c>
      <c r="C65" s="269" t="str">
        <f>IFERROR(VLOOKUP(B65,'пр.взв'!$D$6:$Q$70,2,0),"")</f>
        <v/>
      </c>
      <c r="D65" s="269" t="str">
        <f>IFERROR(VLOOKUP(B65,'пр.взв'!$D$6:$Q$70,5,0),"")</f>
        <v/>
      </c>
      <c r="E65" s="269" t="str">
        <f>IFERROR(VLOOKUP(B65,'пр.взв'!$D$6:$Q$70,6,0),"")</f>
        <v/>
      </c>
      <c r="F65" s="269" t="str">
        <f>IFERROR(VLOOKUP(B65,'пр.взв'!$D$6:$Q$70,8,0),"")</f>
        <v/>
      </c>
      <c r="G65" s="199"/>
      <c r="H65" s="199"/>
      <c r="I65" s="200"/>
      <c r="J65" s="200"/>
      <c r="L65" s="185"/>
      <c r="M65" s="217" t="str">
        <f>'пр.хода'!Y49</f>
        <v/>
      </c>
      <c r="N65" s="269" t="str">
        <f>IFERROR(VLOOKUP(M65,'пр.взв'!$D$6:$Q$70,2,0),"")</f>
        <v/>
      </c>
      <c r="O65" s="269" t="str">
        <f>IFERROR(VLOOKUP(M65,'пр.взв'!$D$6:$Q$70,5,0),"")</f>
        <v/>
      </c>
      <c r="P65" s="269" t="str">
        <f>IFERROR(VLOOKUP(M65,'пр.взв'!$D$6:$Q$70,6,0),"")</f>
        <v/>
      </c>
      <c r="Q65" s="269" t="str">
        <f>IFERROR(VLOOKUP(M65,'пр.взв'!$D$6:$Q$70,8,0),"")</f>
        <v/>
      </c>
      <c r="R65" s="199"/>
      <c r="S65" s="199"/>
      <c r="T65" s="200"/>
      <c r="U65" s="200"/>
    </row>
    <row r="66" ht="12.75" customHeight="1">
      <c r="A66" s="187">
        <v>4.0</v>
      </c>
      <c r="B66" s="216" t="str">
        <f>'пр.хода'!G57</f>
        <v/>
      </c>
      <c r="C66" s="269" t="str">
        <f>IFERROR(VLOOKUP(B66,'пр.взв'!$D$6:$Q$70,2,0),"")</f>
        <v/>
      </c>
      <c r="D66" s="269" t="str">
        <f>IFERROR(VLOOKUP(B66,'пр.взв'!$D$6:$Q$70,5,0),"")</f>
        <v/>
      </c>
      <c r="E66" s="269" t="str">
        <f>IFERROR(VLOOKUP(B66,'пр.взв'!$D$6:$Q$70,6,0),"")</f>
        <v/>
      </c>
      <c r="F66" s="269" t="str">
        <f>IFERROR(VLOOKUP(B66,'пр.взв'!$D$6:$Q$70,8,0),"")</f>
        <v/>
      </c>
      <c r="G66" s="201"/>
      <c r="H66" s="202"/>
      <c r="I66" s="203"/>
      <c r="J66" s="190"/>
      <c r="L66" s="195">
        <v>8.0</v>
      </c>
      <c r="M66" s="216" t="str">
        <f>'пр.хода'!Y57</f>
        <v/>
      </c>
      <c r="N66" s="269" t="str">
        <f>IFERROR(VLOOKUP(M66,'пр.взв'!$D$6:$Q$70,2,0),"")</f>
        <v/>
      </c>
      <c r="O66" s="269" t="str">
        <f>IFERROR(VLOOKUP(M66,'пр.взв'!$D$6:$Q$70,5,0),"")</f>
        <v/>
      </c>
      <c r="P66" s="269" t="str">
        <f>IFERROR(VLOOKUP(M66,'пр.взв'!$D$6:$Q$70,6,0),"")</f>
        <v/>
      </c>
      <c r="Q66" s="269" t="str">
        <f>IFERROR(VLOOKUP(M66,'пр.взв'!$D$6:$Q$70,8,0),"")</f>
        <v/>
      </c>
      <c r="R66" s="201"/>
      <c r="S66" s="202"/>
      <c r="T66" s="203"/>
      <c r="U66" s="190"/>
    </row>
    <row r="67" ht="12.75" customHeight="1">
      <c r="A67" s="112"/>
      <c r="B67" s="217" t="str">
        <f>'пр.хода'!G65</f>
        <v/>
      </c>
      <c r="C67" s="269" t="str">
        <f>IFERROR(VLOOKUP(B67,'пр.взв'!$D$6:$Q$70,2,0),"")</f>
        <v/>
      </c>
      <c r="D67" s="269" t="str">
        <f>IFERROR(VLOOKUP(B67,'пр.взв'!$D$6:$Q$70,5,0),"")</f>
        <v/>
      </c>
      <c r="E67" s="269" t="str">
        <f>IFERROR(VLOOKUP(B67,'пр.взв'!$D$6:$Q$70,6,0),"")</f>
        <v/>
      </c>
      <c r="F67" s="269" t="str">
        <f>IFERROR(VLOOKUP(B67,'пр.взв'!$D$6:$Q$70,8,0),"")</f>
        <v/>
      </c>
      <c r="G67" s="199"/>
      <c r="H67" s="199"/>
      <c r="I67" s="200"/>
      <c r="J67" s="200"/>
      <c r="L67" s="185"/>
      <c r="M67" s="217" t="str">
        <f>'пр.хода'!Y65</f>
        <v/>
      </c>
      <c r="N67" s="269" t="str">
        <f>IFERROR(VLOOKUP(M67,'пр.взв'!$D$6:$Q$70,2,0),"")</f>
        <v/>
      </c>
      <c r="O67" s="269" t="str">
        <f>IFERROR(VLOOKUP(M67,'пр.взв'!$D$6:$Q$70,5,0),"")</f>
        <v/>
      </c>
      <c r="P67" s="269" t="str">
        <f>IFERROR(VLOOKUP(M67,'пр.взв'!$D$6:$Q$70,6,0),"")</f>
        <v/>
      </c>
      <c r="Q67" s="269" t="str">
        <f>IFERROR(VLOOKUP(M67,'пр.взв'!$D$6:$Q$70,8,0),"")</f>
        <v/>
      </c>
      <c r="R67" s="199"/>
      <c r="S67" s="199"/>
      <c r="T67" s="200"/>
      <c r="U67" s="200"/>
    </row>
    <row r="68" ht="12.0" customHeight="1">
      <c r="B68" s="173" t="s">
        <v>289</v>
      </c>
      <c r="C68" s="174" t="s">
        <v>290</v>
      </c>
      <c r="D68" s="175"/>
      <c r="E68" s="175"/>
      <c r="F68" s="175" t="s">
        <v>303</v>
      </c>
      <c r="G68" s="173" t="str">
        <f>'пр.взв'!$D$4</f>
        <v/>
      </c>
      <c r="H68" s="174"/>
      <c r="I68" s="174"/>
      <c r="J68" s="174"/>
      <c r="L68" s="174"/>
      <c r="M68" s="173" t="s">
        <v>304</v>
      </c>
      <c r="N68" s="174" t="s">
        <v>290</v>
      </c>
      <c r="O68" s="175"/>
      <c r="P68" s="175"/>
      <c r="Q68" s="175" t="s">
        <v>303</v>
      </c>
      <c r="R68" s="173" t="str">
        <f>'пр.взв'!$D$4</f>
        <v/>
      </c>
      <c r="S68" s="174"/>
      <c r="T68" s="174"/>
      <c r="U68" s="174"/>
    </row>
    <row r="69" ht="12.75" customHeight="1">
      <c r="A69" s="176" t="s">
        <v>293</v>
      </c>
      <c r="B69" s="177" t="s">
        <v>9</v>
      </c>
      <c r="C69" s="178" t="s">
        <v>10</v>
      </c>
      <c r="D69" s="179" t="s">
        <v>294</v>
      </c>
      <c r="E69" s="180" t="s">
        <v>295</v>
      </c>
      <c r="F69" s="181"/>
      <c r="G69" s="178" t="s">
        <v>296</v>
      </c>
      <c r="H69" s="182" t="s">
        <v>297</v>
      </c>
      <c r="I69" s="179" t="s">
        <v>301</v>
      </c>
      <c r="J69" s="183" t="s">
        <v>299</v>
      </c>
      <c r="L69" s="176" t="s">
        <v>293</v>
      </c>
      <c r="M69" s="177" t="s">
        <v>9</v>
      </c>
      <c r="N69" s="178" t="s">
        <v>10</v>
      </c>
      <c r="O69" s="179" t="s">
        <v>294</v>
      </c>
      <c r="P69" s="180" t="s">
        <v>295</v>
      </c>
      <c r="Q69" s="181"/>
      <c r="R69" s="178" t="s">
        <v>296</v>
      </c>
      <c r="S69" s="182" t="s">
        <v>297</v>
      </c>
      <c r="T69" s="179" t="s">
        <v>301</v>
      </c>
      <c r="U69" s="183" t="s">
        <v>299</v>
      </c>
    </row>
    <row r="70" ht="13.5" customHeight="1">
      <c r="A70" s="184"/>
      <c r="B70" s="118"/>
      <c r="C70" s="185"/>
      <c r="D70" s="185"/>
      <c r="E70" s="112"/>
      <c r="F70" s="118"/>
      <c r="G70" s="185"/>
      <c r="H70" s="185"/>
      <c r="I70" s="185"/>
      <c r="J70" s="186"/>
      <c r="L70" s="184"/>
      <c r="M70" s="118"/>
      <c r="N70" s="185"/>
      <c r="O70" s="185"/>
      <c r="P70" s="112"/>
      <c r="Q70" s="118"/>
      <c r="R70" s="185"/>
      <c r="S70" s="185"/>
      <c r="T70" s="185"/>
      <c r="U70" s="186"/>
    </row>
    <row r="71" ht="12.0" customHeight="1">
      <c r="A71" s="187">
        <v>1.0</v>
      </c>
      <c r="B71" s="216" t="str">
        <f>'пр.хода'!I12</f>
        <v/>
      </c>
      <c r="C71" s="269" t="str">
        <f>IFERROR(VLOOKUP(B71,'пр.взв'!$D$6:$Q$70,2,0),"")</f>
        <v/>
      </c>
      <c r="D71" s="269" t="str">
        <f>IFERROR(VLOOKUP(B71,'пр.взв'!$D$6:$Q$70,5,0),"")</f>
        <v/>
      </c>
      <c r="E71" s="269" t="str">
        <f>IFERROR(VLOOKUP(B71,'пр.взв'!$D$6:$Q$70,6,0),"")</f>
        <v/>
      </c>
      <c r="F71" s="269" t="str">
        <f>IFERROR(VLOOKUP(B71,'пр.взв'!$D$6:$Q$70,8,0),"")</f>
        <v/>
      </c>
      <c r="G71" s="201"/>
      <c r="H71" s="202"/>
      <c r="I71" s="203"/>
      <c r="J71" s="212"/>
      <c r="L71" s="195">
        <v>3.0</v>
      </c>
      <c r="M71" s="216" t="str">
        <f>'пр.хода'!W12</f>
        <v/>
      </c>
      <c r="N71" s="269" t="str">
        <f>IFERROR(VLOOKUP(M71,'пр.взв'!$D$6:$Q$70,2,0),"")</f>
        <v/>
      </c>
      <c r="O71" s="269" t="str">
        <f>IFERROR(VLOOKUP(M71,'пр.взв'!$D$6:$Q$70,5,0),"")</f>
        <v/>
      </c>
      <c r="P71" s="269" t="str">
        <f>IFERROR(VLOOKUP(M71,'пр.взв'!$D$6:$Q$70,6,0),"")</f>
        <v/>
      </c>
      <c r="Q71" s="269" t="str">
        <f>IFERROR(VLOOKUP(M71,'пр.взв'!$D$6:$Q$70,8,0),"")</f>
        <v/>
      </c>
      <c r="R71" s="201"/>
      <c r="S71" s="202"/>
      <c r="T71" s="203"/>
      <c r="U71" s="212"/>
    </row>
    <row r="72" ht="12.0" customHeight="1">
      <c r="A72" s="112"/>
      <c r="B72" s="217" t="str">
        <f>'пр.хода'!I28</f>
        <v/>
      </c>
      <c r="C72" s="269" t="str">
        <f>IFERROR(VLOOKUP(B72,'пр.взв'!$D$6:$Q$70,2,0),"")</f>
        <v/>
      </c>
      <c r="D72" s="269" t="str">
        <f>IFERROR(VLOOKUP(B72,'пр.взв'!$D$6:$Q$70,5,0),"")</f>
        <v/>
      </c>
      <c r="E72" s="269" t="str">
        <f>IFERROR(VLOOKUP(B72,'пр.взв'!$D$6:$Q$70,6,0),"")</f>
        <v/>
      </c>
      <c r="F72" s="269" t="str">
        <f>IFERROR(VLOOKUP(B72,'пр.взв'!$D$6:$Q$70,8,0),"")</f>
        <v/>
      </c>
      <c r="G72" s="199"/>
      <c r="H72" s="199"/>
      <c r="I72" s="200"/>
      <c r="J72" s="200"/>
      <c r="L72" s="185"/>
      <c r="M72" s="217" t="str">
        <f>'пр.хода'!W28</f>
        <v/>
      </c>
      <c r="N72" s="269" t="str">
        <f>IFERROR(VLOOKUP(M72,'пр.взв'!$D$6:$Q$70,2,0),"")</f>
        <v/>
      </c>
      <c r="O72" s="269" t="str">
        <f>IFERROR(VLOOKUP(M72,'пр.взв'!$D$6:$Q$70,5,0),"")</f>
        <v/>
      </c>
      <c r="P72" s="269" t="str">
        <f>IFERROR(VLOOKUP(M72,'пр.взв'!$D$6:$Q$70,6,0),"")</f>
        <v/>
      </c>
      <c r="Q72" s="269" t="str">
        <f>IFERROR(VLOOKUP(M72,'пр.взв'!$D$6:$Q$70,8,0),"")</f>
        <v/>
      </c>
      <c r="R72" s="199"/>
      <c r="S72" s="199"/>
      <c r="T72" s="200"/>
      <c r="U72" s="200"/>
    </row>
    <row r="73" ht="12.75" customHeight="1">
      <c r="A73" s="187">
        <v>2.0</v>
      </c>
      <c r="B73" s="216" t="str">
        <f>'пр.хода'!I46</f>
        <v/>
      </c>
      <c r="C73" s="269" t="str">
        <f>IFERROR(VLOOKUP(B73,'пр.взв'!$D$6:$Q$70,2,0),"")</f>
        <v/>
      </c>
      <c r="D73" s="269" t="str">
        <f>IFERROR(VLOOKUP(B73,'пр.взв'!$D$6:$Q$70,5,0),"")</f>
        <v/>
      </c>
      <c r="E73" s="269" t="str">
        <f>IFERROR(VLOOKUP(B73,'пр.взв'!$D$6:$Q$70,6,0),"")</f>
        <v/>
      </c>
      <c r="F73" s="269" t="str">
        <f>IFERROR(VLOOKUP(B73,'пр.взв'!$D$6:$Q$70,8,0),"")</f>
        <v/>
      </c>
      <c r="G73" s="201"/>
      <c r="H73" s="202"/>
      <c r="I73" s="203"/>
      <c r="J73" s="190"/>
      <c r="L73" s="195">
        <v>4.0</v>
      </c>
      <c r="M73" s="216" t="str">
        <f>'пр.хода'!W45</f>
        <v/>
      </c>
      <c r="N73" s="269" t="str">
        <f>IFERROR(VLOOKUP(M73,'пр.взв'!$D$6:$Q$70,2,0),"")</f>
        <v/>
      </c>
      <c r="O73" s="269" t="str">
        <f>IFERROR(VLOOKUP(M73,'пр.взв'!$D$6:$Q$70,5,0),"")</f>
        <v/>
      </c>
      <c r="P73" s="269" t="str">
        <f>IFERROR(VLOOKUP(M73,'пр.взв'!$D$6:$Q$70,6,0),"")</f>
        <v/>
      </c>
      <c r="Q73" s="269" t="str">
        <f>IFERROR(VLOOKUP(M73,'пр.взв'!$D$6:$Q$70,8,0),"")</f>
        <v/>
      </c>
      <c r="R73" s="201"/>
      <c r="S73" s="202"/>
      <c r="T73" s="203"/>
      <c r="U73" s="190"/>
    </row>
    <row r="74" ht="12.75" customHeight="1">
      <c r="A74" s="112"/>
      <c r="B74" s="217" t="str">
        <f>'пр.хода'!I61</f>
        <v/>
      </c>
      <c r="C74" s="269" t="str">
        <f>IFERROR(VLOOKUP(B74,'пр.взв'!$D$6:$Q$70,2,0),"")</f>
        <v/>
      </c>
      <c r="D74" s="269" t="str">
        <f>IFERROR(VLOOKUP(B74,'пр.взв'!$D$6:$Q$70,5,0),"")</f>
        <v/>
      </c>
      <c r="E74" s="269" t="str">
        <f>IFERROR(VLOOKUP(B74,'пр.взв'!$D$6:$Q$70,6,0),"")</f>
        <v/>
      </c>
      <c r="F74" s="269" t="str">
        <f>IFERROR(VLOOKUP(B74,'пр.взв'!$D$6:$Q$70,8,0),"")</f>
        <v/>
      </c>
      <c r="G74" s="199"/>
      <c r="H74" s="199"/>
      <c r="I74" s="200"/>
      <c r="J74" s="200"/>
      <c r="L74" s="185"/>
      <c r="M74" s="217" t="str">
        <f>'пр.хода'!W61</f>
        <v/>
      </c>
      <c r="N74" s="269" t="str">
        <f>IFERROR(VLOOKUP(M74,'пр.взв'!$D$6:$Q$70,2,0),"")</f>
        <v/>
      </c>
      <c r="O74" s="269" t="str">
        <f>IFERROR(VLOOKUP(M74,'пр.взв'!$D$6:$Q$70,5,0),"")</f>
        <v/>
      </c>
      <c r="P74" s="269" t="str">
        <f>IFERROR(VLOOKUP(M74,'пр.взв'!$D$6:$Q$70,6,0),"")</f>
        <v/>
      </c>
      <c r="Q74" s="269" t="str">
        <f>IFERROR(VLOOKUP(M74,'пр.взв'!$D$6:$Q$70,8,0),"")</f>
        <v/>
      </c>
      <c r="R74" s="199"/>
      <c r="S74" s="199"/>
      <c r="T74" s="200"/>
      <c r="U74" s="200"/>
    </row>
    <row r="75" ht="12.0" customHeight="1">
      <c r="B75" s="173" t="s">
        <v>289</v>
      </c>
      <c r="C75" s="218" t="s">
        <v>305</v>
      </c>
      <c r="D75" s="219"/>
      <c r="E75" s="219"/>
      <c r="F75" s="219"/>
      <c r="G75" s="220" t="str">
        <f>'пр.взв'!$D$4</f>
        <v/>
      </c>
      <c r="H75" s="219"/>
      <c r="I75" s="219"/>
      <c r="J75" s="219"/>
      <c r="L75" s="221"/>
      <c r="M75" s="173" t="s">
        <v>292</v>
      </c>
      <c r="N75" s="218" t="s">
        <v>305</v>
      </c>
      <c r="O75" s="219"/>
      <c r="P75" s="219"/>
      <c r="Q75" s="219"/>
      <c r="R75" s="173" t="str">
        <f>'пр.взв'!$D$4</f>
        <v/>
      </c>
      <c r="S75" s="219"/>
      <c r="T75" s="219"/>
      <c r="U75" s="219"/>
    </row>
    <row r="76" ht="12.75" customHeight="1">
      <c r="A76" s="176" t="s">
        <v>293</v>
      </c>
      <c r="B76" s="177" t="s">
        <v>9</v>
      </c>
      <c r="C76" s="178" t="s">
        <v>10</v>
      </c>
      <c r="D76" s="179" t="s">
        <v>294</v>
      </c>
      <c r="E76" s="180" t="s">
        <v>295</v>
      </c>
      <c r="F76" s="181"/>
      <c r="G76" s="178" t="s">
        <v>296</v>
      </c>
      <c r="H76" s="182" t="s">
        <v>297</v>
      </c>
      <c r="I76" s="179" t="s">
        <v>301</v>
      </c>
      <c r="J76" s="183" t="s">
        <v>299</v>
      </c>
      <c r="L76" s="176" t="s">
        <v>293</v>
      </c>
      <c r="M76" s="177" t="s">
        <v>9</v>
      </c>
      <c r="N76" s="178" t="s">
        <v>10</v>
      </c>
      <c r="O76" s="179" t="s">
        <v>294</v>
      </c>
      <c r="P76" s="180" t="s">
        <v>295</v>
      </c>
      <c r="Q76" s="181"/>
      <c r="R76" s="178" t="s">
        <v>296</v>
      </c>
      <c r="S76" s="182" t="s">
        <v>297</v>
      </c>
      <c r="T76" s="179" t="s">
        <v>301</v>
      </c>
      <c r="U76" s="183" t="s">
        <v>299</v>
      </c>
    </row>
    <row r="77" ht="13.5" customHeight="1">
      <c r="A77" s="184"/>
      <c r="B77" s="118"/>
      <c r="C77" s="185"/>
      <c r="D77" s="185"/>
      <c r="E77" s="112"/>
      <c r="F77" s="118"/>
      <c r="G77" s="185"/>
      <c r="H77" s="185"/>
      <c r="I77" s="185"/>
      <c r="J77" s="186"/>
      <c r="L77" s="184"/>
      <c r="M77" s="118"/>
      <c r="N77" s="185"/>
      <c r="O77" s="185"/>
      <c r="P77" s="112"/>
      <c r="Q77" s="118"/>
      <c r="R77" s="185"/>
      <c r="S77" s="185"/>
      <c r="T77" s="185"/>
      <c r="U77" s="186"/>
    </row>
    <row r="78" ht="12.0" customHeight="1">
      <c r="A78" s="195">
        <v>1.0</v>
      </c>
      <c r="B78" s="216" t="str">
        <f>'пр.хода'!K20</f>
        <v/>
      </c>
      <c r="C78" s="269" t="str">
        <f>IFERROR(VLOOKUP(B78,'пр.взв'!$D$6:$Q$70,2,0),"")</f>
        <v/>
      </c>
      <c r="D78" s="269" t="str">
        <f>IFERROR(VLOOKUP(B78,'пр.взв'!$D$6:$Q$70,5,0),"")</f>
        <v/>
      </c>
      <c r="E78" s="269" t="str">
        <f>IFERROR(VLOOKUP(B78,'пр.взв'!$D$6:$Q$70,6,0),"")</f>
        <v/>
      </c>
      <c r="F78" s="269" t="str">
        <f>IFERROR(VLOOKUP(B78,'пр.взв'!$D$6:$Q$70,8,0),"")</f>
        <v/>
      </c>
      <c r="G78" s="201"/>
      <c r="H78" s="202"/>
      <c r="I78" s="203"/>
      <c r="J78" s="212"/>
      <c r="L78" s="195">
        <v>2.0</v>
      </c>
      <c r="M78" s="216" t="str">
        <f>'пр.хода'!U20</f>
        <v/>
      </c>
      <c r="N78" s="269" t="str">
        <f>IFERROR(VLOOKUP(M78,'пр.взв'!$D$6:$Q$70,2,0),"")</f>
        <v/>
      </c>
      <c r="O78" s="269" t="str">
        <f>IFERROR(VLOOKUP(M78,'пр.взв'!$D$6:$Q$70,5,0),"")</f>
        <v/>
      </c>
      <c r="P78" s="269" t="str">
        <f>IFERROR(VLOOKUP(M78,'пр.взв'!$D$6:$Q$70,6,0),"")</f>
        <v/>
      </c>
      <c r="Q78" s="269" t="str">
        <f>IFERROR(VLOOKUP(M78,'пр.взв'!$D$6:$Q$70,8,0),"")</f>
        <v/>
      </c>
      <c r="R78" s="201"/>
      <c r="S78" s="202"/>
      <c r="T78" s="203"/>
      <c r="U78" s="212"/>
    </row>
    <row r="79" ht="12.0" customHeight="1">
      <c r="A79" s="185"/>
      <c r="B79" s="222" t="str">
        <f>'пр.хода'!K53</f>
        <v/>
      </c>
      <c r="C79" s="269" t="str">
        <f>IFERROR(VLOOKUP(B79,'пр.взв'!$D$6:$Q$70,2,0),"")</f>
        <v/>
      </c>
      <c r="D79" s="269" t="str">
        <f>IFERROR(VLOOKUP(B79,'пр.взв'!$D$6:$Q$70,5,0),"")</f>
        <v/>
      </c>
      <c r="E79" s="269" t="str">
        <f>IFERROR(VLOOKUP(B79,'пр.взв'!$D$6:$Q$70,6,0),"")</f>
        <v/>
      </c>
      <c r="F79" s="269" t="str">
        <f>IFERROR(VLOOKUP(B79,'пр.взв'!$D$6:$Q$70,8,0),"")</f>
        <v/>
      </c>
      <c r="G79" s="199"/>
      <c r="H79" s="199"/>
      <c r="I79" s="200"/>
      <c r="J79" s="200"/>
      <c r="L79" s="185"/>
      <c r="M79" s="222" t="str">
        <f>'пр.хода'!U53</f>
        <v/>
      </c>
      <c r="N79" s="269" t="str">
        <f>IFERROR(VLOOKUP(M79,'пр.взв'!$D$6:$Q$70,2,0),"")</f>
        <v/>
      </c>
      <c r="O79" s="269" t="str">
        <f>IFERROR(VLOOKUP(M79,'пр.взв'!$D$6:$Q$70,5,0),"")</f>
        <v/>
      </c>
      <c r="P79" s="269" t="str">
        <f>IFERROR(VLOOKUP(M79,'пр.взв'!$D$6:$Q$70,6,0),"")</f>
        <v/>
      </c>
      <c r="Q79" s="269" t="str">
        <f>IFERROR(VLOOKUP(M79,'пр.взв'!$D$6:$Q$70,8,0),"")</f>
        <v/>
      </c>
      <c r="R79" s="199"/>
      <c r="S79" s="199"/>
      <c r="T79" s="200"/>
      <c r="U79" s="200"/>
    </row>
    <row r="80" ht="12.0" hidden="1" customHeight="1">
      <c r="A80" s="271" t="s">
        <v>317</v>
      </c>
      <c r="L80" s="271" t="s">
        <v>318</v>
      </c>
    </row>
    <row r="81" ht="12.0" hidden="1" customHeight="1">
      <c r="B81" s="173" t="s">
        <v>289</v>
      </c>
      <c r="C81" s="224"/>
      <c r="D81" s="224"/>
      <c r="E81" s="224"/>
      <c r="F81" s="224"/>
      <c r="G81" s="225" t="str">
        <f>'пр.взв'!$D$4</f>
        <v/>
      </c>
      <c r="H81" s="224"/>
      <c r="I81" s="224"/>
      <c r="J81" s="224"/>
      <c r="L81" s="7"/>
      <c r="M81" s="173" t="s">
        <v>292</v>
      </c>
      <c r="N81" s="224"/>
      <c r="O81" s="224"/>
      <c r="P81" s="224"/>
      <c r="Q81" s="224"/>
      <c r="R81" s="225" t="str">
        <f>'пр.взв'!$D$4</f>
        <v/>
      </c>
      <c r="S81" s="221"/>
      <c r="T81" s="221"/>
      <c r="U81" s="221"/>
    </row>
    <row r="82" ht="12.75" hidden="1" customHeight="1">
      <c r="A82" s="176" t="s">
        <v>293</v>
      </c>
      <c r="B82" s="177" t="s">
        <v>9</v>
      </c>
      <c r="C82" s="178" t="s">
        <v>10</v>
      </c>
      <c r="D82" s="179" t="s">
        <v>294</v>
      </c>
      <c r="E82" s="180" t="s">
        <v>295</v>
      </c>
      <c r="F82" s="181"/>
      <c r="G82" s="178" t="s">
        <v>296</v>
      </c>
      <c r="H82" s="182" t="s">
        <v>297</v>
      </c>
      <c r="I82" s="179" t="s">
        <v>301</v>
      </c>
      <c r="J82" s="183" t="s">
        <v>299</v>
      </c>
      <c r="L82" s="176" t="s">
        <v>293</v>
      </c>
      <c r="M82" s="177" t="s">
        <v>9</v>
      </c>
      <c r="N82" s="178" t="s">
        <v>10</v>
      </c>
      <c r="O82" s="179" t="s">
        <v>294</v>
      </c>
      <c r="P82" s="180" t="s">
        <v>295</v>
      </c>
      <c r="Q82" s="181"/>
      <c r="R82" s="178" t="s">
        <v>296</v>
      </c>
      <c r="S82" s="182" t="s">
        <v>297</v>
      </c>
      <c r="T82" s="179" t="s">
        <v>301</v>
      </c>
      <c r="U82" s="183" t="s">
        <v>299</v>
      </c>
    </row>
    <row r="83" ht="13.5" hidden="1" customHeight="1">
      <c r="A83" s="184"/>
      <c r="B83" s="118"/>
      <c r="C83" s="185"/>
      <c r="D83" s="185"/>
      <c r="E83" s="112"/>
      <c r="F83" s="118"/>
      <c r="G83" s="185"/>
      <c r="H83" s="185"/>
      <c r="I83" s="185"/>
      <c r="J83" s="186"/>
      <c r="L83" s="184"/>
      <c r="M83" s="118"/>
      <c r="N83" s="185"/>
      <c r="O83" s="185"/>
      <c r="P83" s="112"/>
      <c r="Q83" s="118"/>
      <c r="R83" s="185"/>
      <c r="S83" s="185"/>
      <c r="T83" s="185"/>
      <c r="U83" s="186"/>
    </row>
    <row r="84" ht="12.0" hidden="1" customHeight="1">
      <c r="A84" s="195">
        <v>1.0</v>
      </c>
      <c r="B84" s="216" t="str">
        <f>'пр.хода'!L7</f>
        <v/>
      </c>
      <c r="C84" s="189" t="str">
        <f>IFERROR(VLOOKUP(B84,'пр.взв'!$B$7:$H$70,2,0),"")</f>
        <v/>
      </c>
      <c r="D84" s="190" t="str">
        <f>IFERROR(VLOOKUP(B84,'пр.взв'!$B$7:$H$70,3,0),"")</f>
        <v/>
      </c>
      <c r="E84" s="190" t="str">
        <f>IFERROR(VLOOKUP(B84,'пр.взв'!$B$7:$H$70,4,0),"")</f>
        <v/>
      </c>
      <c r="F84" s="190" t="str">
        <f>IFERROR(VLOOKUP(B84,'пр.взв'!$B$7:$H$70,5,0),"")</f>
        <v/>
      </c>
      <c r="G84" s="201"/>
      <c r="H84" s="202"/>
      <c r="I84" s="203"/>
      <c r="J84" s="212"/>
      <c r="L84" s="195">
        <v>3.0</v>
      </c>
      <c r="M84" s="216" t="str">
        <f>'пр.хода'!L56</f>
        <v/>
      </c>
      <c r="N84" s="189" t="str">
        <f>IFERROR(VLOOKUP(M84,'пр.взв'!$B$7:$H$70,2,0),"")</f>
        <v/>
      </c>
      <c r="O84" s="190" t="str">
        <f>IFERROR(VLOOKUP(M84,'пр.взв'!$B$7:$H$70,3,0),"")</f>
        <v/>
      </c>
      <c r="P84" s="190" t="str">
        <f>IFERROR(VLOOKUP(M84,'пр.взв'!$B$7:$H$70,4,0),"")</f>
        <v/>
      </c>
      <c r="Q84" s="190" t="str">
        <f>IFERROR(VLOOKUP(M84,'пр.взв'!$B$7:$H$70,5,0),"")</f>
        <v/>
      </c>
      <c r="R84" s="201"/>
      <c r="S84" s="202"/>
      <c r="T84" s="203"/>
      <c r="U84" s="212"/>
    </row>
    <row r="85" ht="12.0" hidden="1" customHeight="1">
      <c r="A85" s="160"/>
      <c r="B85" s="222" t="str">
        <f>'пр.хода'!L10</f>
        <v/>
      </c>
      <c r="C85" s="197" t="str">
        <f>IFERROR(VLOOKUP(B85,'пр.взв'!$B$7:$H$70,2,0),"")</f>
        <v/>
      </c>
      <c r="D85" s="198" t="str">
        <f>IFERROR(VLOOKUP(B85,'пр.взв'!$B$7:$H$70,3,0),"")</f>
        <v/>
      </c>
      <c r="E85" s="198" t="str">
        <f>IFERROR(VLOOKUP(B85,'пр.взв'!$B$7:$H$70,4,0),"")</f>
        <v/>
      </c>
      <c r="F85" s="198" t="str">
        <f>IFERROR(VLOOKUP(B85,'пр.взв'!$B$7:$H$70,5,0),"")</f>
        <v/>
      </c>
      <c r="G85" s="199"/>
      <c r="H85" s="199"/>
      <c r="I85" s="200"/>
      <c r="J85" s="200"/>
      <c r="L85" s="160"/>
      <c r="M85" s="222" t="str">
        <f>'пр.хода'!L59</f>
        <v/>
      </c>
      <c r="N85" s="197" t="str">
        <f>IFERROR(VLOOKUP(M85,'пр.взв'!$B$7:$H$70,2,0),"")</f>
        <v/>
      </c>
      <c r="O85" s="198" t="str">
        <f>IFERROR(VLOOKUP(M85,'пр.взв'!$B$7:$H$70,3,0),"")</f>
        <v/>
      </c>
      <c r="P85" s="198" t="str">
        <f>IFERROR(VLOOKUP(M85,'пр.взв'!$B$7:$H$70,4,0),"")</f>
        <v/>
      </c>
      <c r="Q85" s="198" t="str">
        <f>IFERROR(VLOOKUP(M85,'пр.взв'!$B$7:$H$70,5,0),"")</f>
        <v/>
      </c>
      <c r="R85" s="199"/>
      <c r="S85" s="199"/>
      <c r="T85" s="200"/>
      <c r="U85" s="200"/>
    </row>
    <row r="86" ht="12.0" hidden="1" customHeight="1">
      <c r="A86" s="195">
        <v>2.0</v>
      </c>
      <c r="B86" s="226" t="str">
        <f>'пр.хода'!L14</f>
        <v/>
      </c>
      <c r="C86" s="189" t="str">
        <f>IFERROR(VLOOKUP(B86,'пр.взв'!$B$7:$H$70,2,0),"")</f>
        <v/>
      </c>
      <c r="D86" s="190" t="str">
        <f>IFERROR(VLOOKUP(B86,'пр.взв'!$B$7:$H$70,3,0),"")</f>
        <v/>
      </c>
      <c r="E86" s="190" t="str">
        <f>IFERROR(VLOOKUP(B86,'пр.взв'!$B$7:$H$70,4,0),"")</f>
        <v/>
      </c>
      <c r="F86" s="190" t="str">
        <f>IFERROR(VLOOKUP(B86,'пр.взв'!$B$7:$H$70,5,0),"")</f>
        <v/>
      </c>
      <c r="G86" s="201"/>
      <c r="H86" s="192"/>
      <c r="I86" s="193"/>
      <c r="J86" s="194"/>
      <c r="L86" s="195">
        <v>4.0</v>
      </c>
      <c r="M86" s="226" t="str">
        <f>'пр.хода'!L63</f>
        <v/>
      </c>
      <c r="N86" s="189" t="str">
        <f>IFERROR(VLOOKUP(M86,'пр.взв'!$B$7:$H$70,2,0),"")</f>
        <v/>
      </c>
      <c r="O86" s="190" t="str">
        <f>IFERROR(VLOOKUP(M86,'пр.взв'!$B$7:$H$70,3,0),"")</f>
        <v/>
      </c>
      <c r="P86" s="190" t="str">
        <f>IFERROR(VLOOKUP(M86,'пр.взв'!$B$7:$H$70,4,0),"")</f>
        <v/>
      </c>
      <c r="Q86" s="190" t="str">
        <f>IFERROR(VLOOKUP(M86,'пр.взв'!$B$7:$H$70,5,0),"")</f>
        <v/>
      </c>
      <c r="R86" s="191"/>
      <c r="S86" s="192"/>
      <c r="T86" s="193"/>
      <c r="U86" s="194"/>
    </row>
    <row r="87" ht="12.0" hidden="1" customHeight="1">
      <c r="A87" s="185"/>
      <c r="B87" s="222" t="str">
        <f>'пр.хода'!L17</f>
        <v/>
      </c>
      <c r="C87" s="197" t="str">
        <f>IFERROR(VLOOKUP(B87,'пр.взв'!$B$7:$H$70,2,0),"")</f>
        <v/>
      </c>
      <c r="D87" s="198" t="str">
        <f>IFERROR(VLOOKUP(B87,'пр.взв'!$B$7:$H$70,3,0),"")</f>
        <v/>
      </c>
      <c r="E87" s="198" t="str">
        <f>IFERROR(VLOOKUP(B87,'пр.взв'!$B$7:$H$70,4,0),"")</f>
        <v/>
      </c>
      <c r="F87" s="198" t="str">
        <f>IFERROR(VLOOKUP(B87,'пр.взв'!$B$7:$H$70,5,0),"")</f>
        <v/>
      </c>
      <c r="G87" s="199"/>
      <c r="H87" s="199"/>
      <c r="I87" s="200"/>
      <c r="J87" s="200"/>
      <c r="L87" s="185"/>
      <c r="M87" s="222" t="str">
        <f>'пр.хода'!L66</f>
        <v/>
      </c>
      <c r="N87" s="197" t="str">
        <f>IFERROR(VLOOKUP(M87,'пр.взв'!$B$7:$H$70,2,0),"")</f>
        <v/>
      </c>
      <c r="O87" s="198" t="str">
        <f>IFERROR(VLOOKUP(M87,'пр.взв'!$B$7:$H$70,3,0),"")</f>
        <v/>
      </c>
      <c r="P87" s="198" t="str">
        <f>IFERROR(VLOOKUP(M87,'пр.взв'!$B$7:$H$70,4,0),"")</f>
        <v/>
      </c>
      <c r="Q87" s="198" t="str">
        <f>IFERROR(VLOOKUP(M87,'пр.взв'!$B$7:$H$70,5,0),"")</f>
        <v/>
      </c>
      <c r="R87" s="199"/>
      <c r="S87" s="199"/>
      <c r="T87" s="200"/>
      <c r="U87" s="200"/>
    </row>
    <row r="88" ht="12.0" hidden="1" customHeight="1">
      <c r="A88" s="271" t="s">
        <v>319</v>
      </c>
      <c r="L88" s="271" t="s">
        <v>320</v>
      </c>
    </row>
    <row r="89" ht="12.0" hidden="1" customHeight="1">
      <c r="A89" s="227">
        <v>5.0</v>
      </c>
      <c r="B89" s="216" t="str">
        <f>'пр.хода'!N8</f>
        <v/>
      </c>
      <c r="C89" s="189" t="str">
        <f>IFERROR(VLOOKUP(B89,'пр.взв'!$B$7:$H$70,2,0),"")</f>
        <v/>
      </c>
      <c r="D89" s="190" t="str">
        <f>IFERROR(VLOOKUP(B89,'пр.взв'!$B$7:$H$70,3,0),"")</f>
        <v/>
      </c>
      <c r="E89" s="190" t="str">
        <f>IFERROR(VLOOKUP(B89,'пр.взв'!$B$7:$H$70,4,0),"")</f>
        <v/>
      </c>
      <c r="F89" s="190" t="str">
        <f>IFERROR(VLOOKUP(B89,'пр.взв'!$B$7:$H$70,5,0),"")</f>
        <v/>
      </c>
      <c r="G89" s="201"/>
      <c r="H89" s="202"/>
      <c r="I89" s="203"/>
      <c r="J89" s="212"/>
      <c r="L89" s="195">
        <v>7.0</v>
      </c>
      <c r="M89" s="216" t="str">
        <f>'пр.хода'!N57</f>
        <v/>
      </c>
      <c r="N89" s="189" t="str">
        <f>IFERROR(VLOOKUP(M89,'пр.взв'!$B$7:$H$70,2,0),"")</f>
        <v/>
      </c>
      <c r="O89" s="190" t="str">
        <f>IFERROR(VLOOKUP(M89,'пр.взв'!$B$7:$H$70,3,0),"")</f>
        <v/>
      </c>
      <c r="P89" s="190" t="str">
        <f>IFERROR(VLOOKUP(M89,'пр.взв'!$B$7:$H$70,4,0),"")</f>
        <v/>
      </c>
      <c r="Q89" s="190" t="str">
        <f>IFERROR(VLOOKUP(M89,'пр.взв'!$B$7:$H$70,5,0),"")</f>
        <v/>
      </c>
      <c r="R89" s="201"/>
      <c r="S89" s="202"/>
      <c r="T89" s="203"/>
      <c r="U89" s="228"/>
    </row>
    <row r="90" ht="12.0" hidden="1" customHeight="1">
      <c r="A90" s="184"/>
      <c r="B90" s="222" t="str">
        <f>'пр.хода'!N11</f>
        <v/>
      </c>
      <c r="C90" s="197" t="str">
        <f>IFERROR(VLOOKUP(B90,'пр.взв'!$B$7:$H$70,2,0),"")</f>
        <v/>
      </c>
      <c r="D90" s="198" t="str">
        <f>IFERROR(VLOOKUP(B90,'пр.взв'!$B$7:$H$70,3,0),"")</f>
        <v/>
      </c>
      <c r="E90" s="198" t="str">
        <f>IFERROR(VLOOKUP(B90,'пр.взв'!$B$7:$H$70,4,0),"")</f>
        <v/>
      </c>
      <c r="F90" s="198" t="str">
        <f>IFERROR(VLOOKUP(B90,'пр.взв'!$B$7:$H$70,5,0),"")</f>
        <v/>
      </c>
      <c r="G90" s="199"/>
      <c r="H90" s="199"/>
      <c r="I90" s="200"/>
      <c r="J90" s="200"/>
      <c r="L90" s="185"/>
      <c r="M90" s="222" t="str">
        <f>'пр.хода'!N60</f>
        <v/>
      </c>
      <c r="N90" s="197" t="str">
        <f>IFERROR(VLOOKUP(M90,'пр.взв'!$B$7:$H$70,2,0),"")</f>
        <v/>
      </c>
      <c r="O90" s="198" t="str">
        <f>IFERROR(VLOOKUP(M90,'пр.взв'!$B$7:$H$70,3,0),"")</f>
        <v/>
      </c>
      <c r="P90" s="198" t="str">
        <f>IFERROR(VLOOKUP(M90,'пр.взв'!$B$7:$H$70,4,0),"")</f>
        <v/>
      </c>
      <c r="Q90" s="198" t="str">
        <f>IFERROR(VLOOKUP(M90,'пр.взв'!$B$7:$H$70,5,0),"")</f>
        <v/>
      </c>
      <c r="R90" s="199"/>
      <c r="S90" s="199"/>
      <c r="T90" s="200"/>
      <c r="U90" s="229"/>
    </row>
    <row r="91" ht="12.0" hidden="1" customHeight="1">
      <c r="A91" s="230">
        <v>6.0</v>
      </c>
      <c r="B91" s="226" t="str">
        <f>'пр.хода'!N15</f>
        <v/>
      </c>
      <c r="C91" s="189" t="str">
        <f>IFERROR(VLOOKUP(B91,'пр.взв'!$B$7:$H$70,2,0),"")</f>
        <v/>
      </c>
      <c r="D91" s="190" t="str">
        <f>IFERROR(VLOOKUP(B91,'пр.взв'!$B$7:$H$70,3,0),"")</f>
        <v/>
      </c>
      <c r="E91" s="190" t="str">
        <f>IFERROR(VLOOKUP(B91,'пр.взв'!$B$7:$H$70,4,0),"")</f>
        <v/>
      </c>
      <c r="F91" s="190" t="str">
        <f>IFERROR(VLOOKUP(B91,'пр.взв'!$B$7:$H$70,5,0),"")</f>
        <v/>
      </c>
      <c r="G91" s="201"/>
      <c r="H91" s="192"/>
      <c r="I91" s="193"/>
      <c r="J91" s="194"/>
      <c r="L91" s="231">
        <v>8.0</v>
      </c>
      <c r="M91" s="226" t="str">
        <f>'пр.хода'!N64</f>
        <v/>
      </c>
      <c r="N91" s="189" t="str">
        <f>IFERROR(VLOOKUP(M91,'пр.взв'!$B$7:$H$70,2,0),"")</f>
        <v/>
      </c>
      <c r="O91" s="190" t="str">
        <f>IFERROR(VLOOKUP(M91,'пр.взв'!$B$7:$H$70,3,0),"")</f>
        <v/>
      </c>
      <c r="P91" s="190" t="str">
        <f>IFERROR(VLOOKUP(M91,'пр.взв'!$B$7:$H$70,4,0),"")</f>
        <v/>
      </c>
      <c r="Q91" s="190" t="str">
        <f>IFERROR(VLOOKUP(M91,'пр.взв'!$B$7:$H$70,5,0),"")</f>
        <v/>
      </c>
      <c r="R91" s="191"/>
      <c r="S91" s="192"/>
      <c r="T91" s="193"/>
      <c r="U91" s="232"/>
    </row>
    <row r="92" ht="12.0" hidden="1" customHeight="1">
      <c r="A92" s="184"/>
      <c r="B92" s="222" t="str">
        <f>'пр.хода'!N18</f>
        <v/>
      </c>
      <c r="C92" s="197" t="str">
        <f>IFERROR(VLOOKUP(B92,'пр.взв'!$B$7:$H$70,2,0),"")</f>
        <v/>
      </c>
      <c r="D92" s="198" t="str">
        <f>IFERROR(VLOOKUP(B92,'пр.взв'!$B$7:$H$70,3,0),"")</f>
        <v/>
      </c>
      <c r="E92" s="198" t="str">
        <f>IFERROR(VLOOKUP(B92,'пр.взв'!$B$7:$H$70,4,0),"")</f>
        <v/>
      </c>
      <c r="F92" s="198" t="str">
        <f>IFERROR(VLOOKUP(B92,'пр.взв'!$B$7:$H$70,5,0),"")</f>
        <v/>
      </c>
      <c r="G92" s="199"/>
      <c r="H92" s="199"/>
      <c r="I92" s="200"/>
      <c r="J92" s="200"/>
      <c r="L92" s="185"/>
      <c r="M92" s="222" t="str">
        <f>'пр.хода'!N67</f>
        <v/>
      </c>
      <c r="N92" s="197" t="str">
        <f>IFERROR(VLOOKUP(M92,'пр.взв'!$B$7:$H$70,2,0),"")</f>
        <v/>
      </c>
      <c r="O92" s="198" t="str">
        <f>IFERROR(VLOOKUP(M92,'пр.взв'!$B$7:$H$70,3,0),"")</f>
        <v/>
      </c>
      <c r="P92" s="198" t="str">
        <f>IFERROR(VLOOKUP(M92,'пр.взв'!$B$7:$H$70,4,0),"")</f>
        <v/>
      </c>
      <c r="Q92" s="198" t="str">
        <f>IFERROR(VLOOKUP(M92,'пр.взв'!$B$7:$H$70,5,0),"")</f>
        <v/>
      </c>
      <c r="R92" s="199"/>
      <c r="S92" s="199"/>
      <c r="T92" s="200"/>
      <c r="U92" s="229"/>
    </row>
    <row r="93" ht="12.0" hidden="1" customHeight="1">
      <c r="A93" s="272" t="s">
        <v>321</v>
      </c>
      <c r="B93" s="78"/>
      <c r="C93" s="78"/>
      <c r="D93" s="78"/>
      <c r="E93" s="78"/>
      <c r="F93" s="78"/>
      <c r="G93" s="78"/>
      <c r="H93" s="78"/>
      <c r="I93" s="78"/>
      <c r="J93" s="78"/>
      <c r="L93" s="272" t="s">
        <v>322</v>
      </c>
      <c r="M93" s="78"/>
      <c r="N93" s="78"/>
      <c r="O93" s="78"/>
      <c r="P93" s="78"/>
      <c r="Q93" s="78"/>
      <c r="R93" s="78"/>
      <c r="S93" s="78"/>
      <c r="T93" s="78"/>
      <c r="U93" s="78"/>
    </row>
    <row r="94" ht="12.0" hidden="1" customHeight="1">
      <c r="A94" s="231">
        <v>9.0</v>
      </c>
      <c r="B94" s="226" t="str">
        <f>'пр.хода'!O10</f>
        <v/>
      </c>
      <c r="C94" s="189" t="str">
        <f>IFERROR(VLOOKUP(B94,'пр.взв'!$B$7:$H$70,2,0),"")</f>
        <v/>
      </c>
      <c r="D94" s="190" t="str">
        <f>IFERROR(VLOOKUP(B94,'пр.взв'!$B$7:$H$70,3,0),"")</f>
        <v/>
      </c>
      <c r="E94" s="190" t="str">
        <f>IFERROR(VLOOKUP(B94,'пр.взв'!$B$7:$H$70,4,0),"")</f>
        <v/>
      </c>
      <c r="F94" s="190" t="str">
        <f>IFERROR(VLOOKUP(B94,'пр.взв'!$B$7:$H$70,5,0),"")</f>
        <v/>
      </c>
      <c r="G94" s="191"/>
      <c r="H94" s="192"/>
      <c r="I94" s="193"/>
      <c r="J94" s="194"/>
      <c r="L94" s="231">
        <v>11.0</v>
      </c>
      <c r="M94" s="226" t="str">
        <f>'пр.хода'!O59</f>
        <v/>
      </c>
      <c r="N94" s="189" t="str">
        <f>IFERROR(VLOOKUP(M94,'пр.взв'!$B$7:$H$70,2,0),"")</f>
        <v/>
      </c>
      <c r="O94" s="190" t="str">
        <f>IFERROR(VLOOKUP(M94,'пр.взв'!$B$7:$H$70,3,0),"")</f>
        <v/>
      </c>
      <c r="P94" s="190" t="str">
        <f>IFERROR(VLOOKUP(M94,'пр.взв'!$B$7:$H$70,4,0),"")</f>
        <v/>
      </c>
      <c r="Q94" s="190" t="str">
        <f>IFERROR(VLOOKUP(M94,'пр.взв'!$B$7:$H$70,5,0),"")</f>
        <v/>
      </c>
      <c r="R94" s="191"/>
      <c r="S94" s="192"/>
      <c r="T94" s="193"/>
      <c r="U94" s="194"/>
    </row>
    <row r="95" ht="12.0" hidden="1" customHeight="1">
      <c r="A95" s="185"/>
      <c r="B95" s="222" t="str">
        <f>'пр.хода'!O13</f>
        <v/>
      </c>
      <c r="C95" s="197" t="str">
        <f>IFERROR(VLOOKUP(B95,'пр.взв'!$B$7:$H$70,2,0),"")</f>
        <v/>
      </c>
      <c r="D95" s="198" t="str">
        <f>IFERROR(VLOOKUP(B95,'пр.взв'!$B$7:$H$70,3,0),"")</f>
        <v/>
      </c>
      <c r="E95" s="198" t="str">
        <f>IFERROR(VLOOKUP(B95,'пр.взв'!$B$7:$H$70,4,0),"")</f>
        <v/>
      </c>
      <c r="F95" s="198" t="str">
        <f>IFERROR(VLOOKUP(B95,'пр.взв'!$B$7:$H$70,5,0),"")</f>
        <v/>
      </c>
      <c r="G95" s="199"/>
      <c r="H95" s="199"/>
      <c r="I95" s="200"/>
      <c r="J95" s="200"/>
      <c r="L95" s="185"/>
      <c r="M95" s="222" t="str">
        <f>'пр.хода'!O62</f>
        <v/>
      </c>
      <c r="N95" s="197" t="str">
        <f>IFERROR(VLOOKUP(M95,'пр.взв'!$B$7:$H$70,2,0),"")</f>
        <v/>
      </c>
      <c r="O95" s="198" t="str">
        <f>IFERROR(VLOOKUP(M95,'пр.взв'!$B$7:$H$70,3,0),"")</f>
        <v/>
      </c>
      <c r="P95" s="198" t="str">
        <f>IFERROR(VLOOKUP(M95,'пр.взв'!$B$7:$H$70,4,0),"")</f>
        <v/>
      </c>
      <c r="Q95" s="198" t="str">
        <f>IFERROR(VLOOKUP(M95,'пр.взв'!$B$7:$H$70,5,0),"")</f>
        <v/>
      </c>
      <c r="R95" s="199"/>
      <c r="S95" s="199"/>
      <c r="T95" s="200"/>
      <c r="U95" s="200"/>
    </row>
    <row r="96" ht="12.0" hidden="1" customHeight="1">
      <c r="A96" s="195">
        <v>10.0</v>
      </c>
      <c r="B96" s="216" t="str">
        <f>'пр.хода'!O17</f>
        <v/>
      </c>
      <c r="C96" s="189" t="str">
        <f>IFERROR(VLOOKUP(B96,'пр.взв'!$B$7:$H$70,2,0),"")</f>
        <v/>
      </c>
      <c r="D96" s="190" t="str">
        <f>IFERROR(VLOOKUP(B96,'пр.взв'!$B$7:$H$70,3,0),"")</f>
        <v/>
      </c>
      <c r="E96" s="190" t="str">
        <f>IFERROR(VLOOKUP(B96,'пр.взв'!$B$7:$H$70,4,0),"")</f>
        <v/>
      </c>
      <c r="F96" s="190" t="str">
        <f>IFERROR(VLOOKUP(B96,'пр.взв'!$B$7:$H$70,5,0),"")</f>
        <v/>
      </c>
      <c r="G96" s="201"/>
      <c r="H96" s="202"/>
      <c r="I96" s="203"/>
      <c r="J96" s="212"/>
      <c r="L96" s="195">
        <v>12.0</v>
      </c>
      <c r="M96" s="216" t="str">
        <f>'пр.хода'!O66</f>
        <v/>
      </c>
      <c r="N96" s="189" t="str">
        <f>IFERROR(VLOOKUP(M96,'пр.взв'!$B$7:$H$70,2,0),"")</f>
        <v/>
      </c>
      <c r="O96" s="190" t="str">
        <f>IFERROR(VLOOKUP(M96,'пр.взв'!$B$7:$H$70,3,0),"")</f>
        <v/>
      </c>
      <c r="P96" s="190" t="str">
        <f>IFERROR(VLOOKUP(M96,'пр.взв'!$B$7:$H$70,4,0),"")</f>
        <v/>
      </c>
      <c r="Q96" s="190" t="str">
        <f>IFERROR(VLOOKUP(M96,'пр.взв'!$B$7:$H$70,5,0),"")</f>
        <v/>
      </c>
      <c r="R96" s="201"/>
      <c r="S96" s="202"/>
      <c r="T96" s="203"/>
      <c r="U96" s="212"/>
    </row>
    <row r="97" ht="12.0" hidden="1" customHeight="1">
      <c r="A97" s="185"/>
      <c r="B97" s="222" t="str">
        <f>'пр.хода'!O20</f>
        <v/>
      </c>
      <c r="C97" s="197" t="str">
        <f>IFERROR(VLOOKUP(B97,'пр.взв'!$B$7:$H$70,2,0),"")</f>
        <v/>
      </c>
      <c r="D97" s="198" t="str">
        <f>IFERROR(VLOOKUP(B97,'пр.взв'!$B$7:$H$70,3,0),"")</f>
        <v/>
      </c>
      <c r="E97" s="198" t="str">
        <f>IFERROR(VLOOKUP(B97,'пр.взв'!$B$7:$H$70,4,0),"")</f>
        <v/>
      </c>
      <c r="F97" s="198" t="str">
        <f>IFERROR(VLOOKUP(B97,'пр.взв'!$B$7:$H$70,5,0),"")</f>
        <v/>
      </c>
      <c r="G97" s="199"/>
      <c r="H97" s="199"/>
      <c r="I97" s="200"/>
      <c r="J97" s="200"/>
      <c r="L97" s="185"/>
      <c r="M97" s="222" t="str">
        <f>'пр.хода'!O69</f>
        <v/>
      </c>
      <c r="N97" s="197" t="str">
        <f>IFERROR(VLOOKUP(M97,'пр.взв'!$B$7:$H$70,2,0),"")</f>
        <v/>
      </c>
      <c r="O97" s="198" t="str">
        <f>IFERROR(VLOOKUP(M97,'пр.взв'!$B$7:$H$70,3,0),"")</f>
        <v/>
      </c>
      <c r="P97" s="198" t="str">
        <f>IFERROR(VLOOKUP(M97,'пр.взв'!$B$7:$H$70,4,0),"")</f>
        <v/>
      </c>
      <c r="Q97" s="198" t="str">
        <f>IFERROR(VLOOKUP(M97,'пр.взв'!$B$7:$H$70,5,0),"")</f>
        <v/>
      </c>
      <c r="R97" s="199"/>
      <c r="S97" s="199"/>
      <c r="T97" s="200"/>
      <c r="U97" s="200"/>
    </row>
    <row r="98" ht="12.0" hidden="1" customHeight="1">
      <c r="A98" s="271" t="s">
        <v>323</v>
      </c>
      <c r="L98" s="271" t="s">
        <v>324</v>
      </c>
    </row>
    <row r="99" ht="12.0" hidden="1" customHeight="1">
      <c r="A99" s="227">
        <v>13.0</v>
      </c>
      <c r="B99" s="216" t="str">
        <f>'пр.хода'!P12</f>
        <v/>
      </c>
      <c r="C99" s="189" t="str">
        <f>IFERROR(VLOOKUP(B99,'пр.взв'!$B$7:$H$70,2,0),"")</f>
        <v/>
      </c>
      <c r="D99" s="190" t="str">
        <f>IFERROR(VLOOKUP(B99,'пр.взв'!$B$7:$H$70,3,0),"")</f>
        <v/>
      </c>
      <c r="E99" s="190" t="str">
        <f>IFERROR(VLOOKUP(B99,'пр.взв'!$B$7:$H$70,4,0),"")</f>
        <v/>
      </c>
      <c r="F99" s="190" t="str">
        <f>IFERROR(VLOOKUP(B99,'пр.взв'!$B$7:$H$70,5,0),"")</f>
        <v/>
      </c>
      <c r="G99" s="201"/>
      <c r="H99" s="202"/>
      <c r="I99" s="203"/>
      <c r="J99" s="212"/>
      <c r="L99" s="195">
        <v>14.0</v>
      </c>
      <c r="M99" s="216" t="str">
        <f>'пр.хода'!P61</f>
        <v/>
      </c>
      <c r="N99" s="189" t="str">
        <f>IFERROR(VLOOKUP(M99,'пр.взв'!$B$7:$H$70,2,0),"")</f>
        <v/>
      </c>
      <c r="O99" s="190" t="str">
        <f>IFERROR(VLOOKUP(M99,'пр.взв'!$B$7:$H$70,3,0),"")</f>
        <v/>
      </c>
      <c r="P99" s="190" t="str">
        <f>IFERROR(VLOOKUP(M99,'пр.взв'!$B$7:$H$70,4,0),"")</f>
        <v/>
      </c>
      <c r="Q99" s="190" t="str">
        <f>IFERROR(VLOOKUP(M99,'пр.взв'!$B$7:$H$70,5,0),"")</f>
        <v/>
      </c>
      <c r="R99" s="201"/>
      <c r="S99" s="202"/>
      <c r="T99" s="203"/>
      <c r="U99" s="228"/>
    </row>
    <row r="100" ht="12.0" hidden="1" customHeight="1">
      <c r="A100" s="184"/>
      <c r="B100" s="222" t="str">
        <f>'пр.хода'!P19</f>
        <v/>
      </c>
      <c r="C100" s="197" t="str">
        <f>IFERROR(VLOOKUP(B100,'пр.взв'!$B$7:$H$70,2,0),"")</f>
        <v/>
      </c>
      <c r="D100" s="198" t="str">
        <f>IFERROR(VLOOKUP(B100,'пр.взв'!$B$7:$H$70,3,0),"")</f>
        <v/>
      </c>
      <c r="E100" s="198" t="str">
        <f>IFERROR(VLOOKUP(B100,'пр.взв'!$B$7:$H$70,4,0),"")</f>
        <v/>
      </c>
      <c r="F100" s="198" t="str">
        <f>IFERROR(VLOOKUP(B100,'пр.взв'!$B$7:$H$70,5,0),"")</f>
        <v/>
      </c>
      <c r="G100" s="199"/>
      <c r="H100" s="199"/>
      <c r="I100" s="200"/>
      <c r="J100" s="200"/>
      <c r="L100" s="185"/>
      <c r="M100" s="222" t="str">
        <f>'пр.хода'!P68</f>
        <v/>
      </c>
      <c r="N100" s="197" t="str">
        <f>IFERROR(VLOOKUP(M100,'пр.взв'!$B$7:$H$70,2,0),"")</f>
        <v/>
      </c>
      <c r="O100" s="198" t="str">
        <f>IFERROR(VLOOKUP(M100,'пр.взв'!$B$7:$H$70,3,0),"")</f>
        <v/>
      </c>
      <c r="P100" s="198" t="str">
        <f>IFERROR(VLOOKUP(M100,'пр.взв'!$B$7:$H$70,4,0),"")</f>
        <v/>
      </c>
      <c r="Q100" s="198" t="str">
        <f>IFERROR(VLOOKUP(M100,'пр.взв'!$B$7:$H$70,5,0),"")</f>
        <v/>
      </c>
      <c r="R100" s="199"/>
      <c r="S100" s="199"/>
      <c r="T100" s="200"/>
      <c r="U100" s="229"/>
    </row>
    <row r="101" ht="12.0" hidden="1" customHeight="1">
      <c r="C101" s="213" t="s">
        <v>308</v>
      </c>
      <c r="N101" s="213" t="s">
        <v>308</v>
      </c>
    </row>
    <row r="102" ht="12.0" hidden="1" customHeight="1">
      <c r="C102" s="236" t="s">
        <v>309</v>
      </c>
      <c r="D102" s="237" t="str">
        <f>'пр.взв'!$D$4</f>
        <v/>
      </c>
      <c r="E102" s="238"/>
      <c r="F102" s="238"/>
      <c r="N102" s="236" t="s">
        <v>309</v>
      </c>
      <c r="O102" s="237" t="str">
        <f>'пр.взв'!$D$4</f>
        <v/>
      </c>
      <c r="P102" s="238"/>
      <c r="Q102" s="238"/>
    </row>
    <row r="103" ht="12.0" hidden="1" customHeight="1">
      <c r="A103" s="273"/>
      <c r="B103" s="207" t="str">
        <f>'пр.хода'!Q15</f>
        <v/>
      </c>
      <c r="C103" s="274" t="str">
        <f>IFERROR(VLOOKUP(B103,'пр.взв'!$B$7:$H$70,2,0),"")</f>
        <v/>
      </c>
      <c r="D103" s="274" t="str">
        <f>IFERROR(VLOOKUP(B103,'пр.взв'!$B$7:$H$70,3,0),"")</f>
        <v/>
      </c>
      <c r="E103" s="241" t="str">
        <f>IFERROR(VLOOKUP(B103,'пр.взв'!$B$7:$H$70,4,0),"")</f>
        <v/>
      </c>
      <c r="F103" s="247" t="str">
        <f>IFERROR(VLOOKUP(B103,'пр.взв'!$B$7:$H$70,5,0),"")</f>
        <v/>
      </c>
      <c r="G103" s="275"/>
      <c r="H103" s="206"/>
      <c r="I103" s="206"/>
      <c r="J103" s="276"/>
      <c r="L103" s="273"/>
      <c r="M103" s="207" t="str">
        <f>'пр.хода'!Q15</f>
        <v/>
      </c>
      <c r="N103" s="274" t="str">
        <f>IFERROR(VLOOKUP(M103,'пр.взв'!$B$7:$H$70,2,0),"")</f>
        <v/>
      </c>
      <c r="O103" s="274" t="str">
        <f>IFERROR(VLOOKUP(M103,'пр.взв'!$B$7:$H$70,3,0),"")</f>
        <v/>
      </c>
      <c r="P103" s="241" t="str">
        <f>IFERROR(VLOOKUP(M103,'пр.взв'!$B$7:$H$70,4,0),"")</f>
        <v/>
      </c>
      <c r="Q103" s="247" t="str">
        <f>IFERROR(VLOOKUP(M103,'пр.взв'!$B$7:$H$70,5,0),"")</f>
        <v/>
      </c>
    </row>
    <row r="104" ht="12.0" hidden="1" customHeight="1">
      <c r="A104" s="277"/>
      <c r="B104" s="207" t="str">
        <f>'пр.хода'!Q21</f>
        <v/>
      </c>
      <c r="C104" s="274" t="str">
        <f>IFERROR(VLOOKUP(B104,'пр.взв'!$B$7:$H$70,2,0),"")</f>
        <v/>
      </c>
      <c r="D104" s="274" t="str">
        <f>IFERROR(VLOOKUP(B104,'пр.взв'!$B$7:$H$70,3,0),"")</f>
        <v/>
      </c>
      <c r="E104" s="276" t="str">
        <f>IFERROR(VLOOKUP(B104,'пр.взв'!$B$7:$H$70,4,0),"")</f>
        <v/>
      </c>
      <c r="F104" s="274" t="str">
        <f>IFERROR(VLOOKUP(B104,'пр.взв'!$B$7:$H$70,5,0),"")</f>
        <v/>
      </c>
      <c r="G104" s="275"/>
      <c r="H104" s="276"/>
      <c r="I104" s="276"/>
      <c r="J104" s="276"/>
      <c r="L104" s="277"/>
      <c r="M104" s="207" t="str">
        <f>'пр.хода'!Q21</f>
        <v/>
      </c>
      <c r="N104" s="274" t="str">
        <f>IFERROR(VLOOKUP(M104,'пр.взв'!$B$7:$H$70,2,0),"")</f>
        <v/>
      </c>
      <c r="O104" s="274" t="str">
        <f>IFERROR(VLOOKUP(M104,'пр.взв'!$B$7:$H$70,3,0),"")</f>
        <v/>
      </c>
      <c r="P104" s="276" t="str">
        <f>IFERROR(VLOOKUP(M104,'пр.взв'!$B$7:$H$70,4,0),"")</f>
        <v/>
      </c>
      <c r="Q104" s="274" t="str">
        <f>IFERROR(VLOOKUP(M104,'пр.взв'!$B$7:$H$70,5,0),"")</f>
        <v/>
      </c>
    </row>
    <row r="105" ht="12.0" hidden="1" customHeight="1">
      <c r="C105" s="116" t="s">
        <v>313</v>
      </c>
      <c r="N105" s="116" t="s">
        <v>313</v>
      </c>
    </row>
    <row r="106" ht="12.0" hidden="1" customHeight="1">
      <c r="C106" s="236" t="s">
        <v>314</v>
      </c>
      <c r="D106" s="253" t="str">
        <f>'пр.взв'!$D$4</f>
        <v/>
      </c>
      <c r="E106" s="238"/>
      <c r="F106" s="238"/>
      <c r="N106" s="236" t="s">
        <v>314</v>
      </c>
      <c r="O106" s="253" t="str">
        <f>'пр.взв'!$D$4</f>
        <v/>
      </c>
      <c r="P106" s="238"/>
      <c r="Q106" s="238"/>
    </row>
    <row r="107" ht="12.0" hidden="1" customHeight="1">
      <c r="A107" s="273"/>
      <c r="B107" s="207" t="str">
        <f>'пр.хода'!Q64</f>
        <v/>
      </c>
      <c r="C107" s="274" t="str">
        <f>IFERROR(VLOOKUP(B107,'пр.взв'!$B$7:$H$70,2,0),"")</f>
        <v/>
      </c>
      <c r="D107" s="274" t="str">
        <f>IFERROR(VLOOKUP(B107,'пр.взв'!$B$7:$H$70,3,0),"")</f>
        <v/>
      </c>
      <c r="E107" s="241" t="str">
        <f>IFERROR(VLOOKUP(B107,'пр.взв'!$B$7:$H$70,4,0),"")</f>
        <v/>
      </c>
      <c r="F107" s="247" t="str">
        <f>IFERROR(VLOOKUP(B107,'пр.взв'!$B$7:$H$70,5,0),"")</f>
        <v/>
      </c>
      <c r="G107" s="275"/>
      <c r="H107" s="206"/>
      <c r="I107" s="206"/>
      <c r="J107" s="276"/>
      <c r="L107" s="273"/>
      <c r="M107" s="207" t="str">
        <f>'пр.хода'!Q64</f>
        <v/>
      </c>
      <c r="N107" s="274" t="str">
        <f>IFERROR(VLOOKUP(M107,'пр.взв'!$B$7:$H$70,2,0),"")</f>
        <v/>
      </c>
      <c r="O107" s="274" t="str">
        <f>IFERROR(VLOOKUP(M107,'пр.взв'!$B$7:$H$70,3,0),"")</f>
        <v/>
      </c>
      <c r="P107" s="241" t="str">
        <f>IFERROR(VLOOKUP(M107,'пр.взв'!$B$7:$H$70,4,0),"")</f>
        <v/>
      </c>
      <c r="Q107" s="247" t="str">
        <f>IFERROR(VLOOKUP(M107,'пр.взв'!$B$7:$H$70,5,0),"")</f>
        <v/>
      </c>
    </row>
    <row r="108" ht="12.0" hidden="1" customHeight="1">
      <c r="A108" s="277"/>
      <c r="B108" s="207" t="str">
        <f>'пр.хода'!Q69</f>
        <v/>
      </c>
      <c r="C108" s="274" t="str">
        <f>IFERROR(VLOOKUP(B108,'пр.взв'!$B$7:$H$70,2,0),"")</f>
        <v/>
      </c>
      <c r="D108" s="274" t="str">
        <f>IFERROR(VLOOKUP(B108,'пр.взв'!$B$7:$H$70,3,0),"")</f>
        <v/>
      </c>
      <c r="E108" s="276" t="str">
        <f>IFERROR(VLOOKUP(B108,'пр.взв'!$B$7:$H$70,4,0),"")</f>
        <v/>
      </c>
      <c r="F108" s="274" t="str">
        <f>IFERROR(VLOOKUP(B108,'пр.взв'!$B$7:$H$70,5,0),"")</f>
        <v/>
      </c>
      <c r="G108" s="275"/>
      <c r="H108" s="276"/>
      <c r="I108" s="276"/>
      <c r="J108" s="276"/>
      <c r="L108" s="277"/>
      <c r="M108" s="207" t="str">
        <f>'пр.хода'!Q69</f>
        <v/>
      </c>
      <c r="N108" s="274" t="str">
        <f>IFERROR(VLOOKUP(M108,'пр.взв'!$B$7:$H$70,2,0),"")</f>
        <v/>
      </c>
      <c r="O108" s="274" t="str">
        <f>IFERROR(VLOOKUP(M108,'пр.взв'!$B$7:$H$70,3,0),"")</f>
        <v/>
      </c>
      <c r="P108" s="276" t="str">
        <f>IFERROR(VLOOKUP(M108,'пр.взв'!$B$7:$H$70,4,0),"")</f>
        <v/>
      </c>
      <c r="Q108" s="274" t="str">
        <f>IFERROR(VLOOKUP(M108,'пр.взв'!$B$7:$H$70,5,0),"")</f>
        <v/>
      </c>
    </row>
    <row r="109" ht="12.0" customHeight="1">
      <c r="C109" s="254" t="s">
        <v>315</v>
      </c>
      <c r="D109" s="253" t="str">
        <f>'пр.взв'!$D$4</f>
        <v/>
      </c>
      <c r="E109" s="238"/>
      <c r="F109" s="238"/>
      <c r="N109" s="254" t="s">
        <v>315</v>
      </c>
      <c r="O109" s="253" t="str">
        <f>'пр.взв'!$D$4</f>
        <v/>
      </c>
      <c r="P109" s="238"/>
      <c r="Q109" s="238"/>
    </row>
    <row r="110" ht="12.0" customHeight="1">
      <c r="A110" s="273"/>
      <c r="B110" s="207" t="str">
        <f>'пр.хода'!M36</f>
        <v/>
      </c>
      <c r="C110" s="269" t="str">
        <f>IFERROR(VLOOKUP(B110,'пр.взв'!$D$6:$Q$70,2,0),"")</f>
        <v/>
      </c>
      <c r="D110" s="269" t="str">
        <f>IFERROR(VLOOKUP(B110,'пр.взв'!$D$6:$Q$70,5,0),"")</f>
        <v/>
      </c>
      <c r="E110" s="269" t="str">
        <f>IFERROR(VLOOKUP(B110,'пр.взв'!$D$6:$Q$70,6,0),"")</f>
        <v/>
      </c>
      <c r="F110" s="269" t="str">
        <f>IFERROR(VLOOKUP(B110,'пр.взв'!$D$6:$Q$70,8,0),"")</f>
        <v/>
      </c>
      <c r="G110" s="275"/>
      <c r="H110" s="206"/>
      <c r="I110" s="206"/>
      <c r="J110" s="276"/>
      <c r="L110" s="273"/>
      <c r="M110" s="207" t="str">
        <f>'пр.хода'!M36</f>
        <v/>
      </c>
      <c r="N110" s="269" t="str">
        <f>IFERROR(VLOOKUP(M110,'пр.взв'!$D$6:$Q$70,2,0),"")</f>
        <v/>
      </c>
      <c r="O110" s="269" t="str">
        <f>IFERROR(VLOOKUP(M110,'пр.взв'!$D$6:$Q$70,5,0),"")</f>
        <v/>
      </c>
      <c r="P110" s="269" t="str">
        <f>IFERROR(VLOOKUP(M110,'пр.взв'!$D$6:$Q$70,6,0),"")</f>
        <v/>
      </c>
      <c r="Q110" s="269" t="str">
        <f>IFERROR(VLOOKUP(M110,'пр.взв'!$D$6:$Q$70,8,0),"")</f>
        <v/>
      </c>
    </row>
    <row r="111" ht="12.0" customHeight="1">
      <c r="A111" s="277"/>
      <c r="B111" s="207" t="str">
        <f>'пр.хода'!S36</f>
        <v/>
      </c>
      <c r="C111" s="269" t="str">
        <f>IFERROR(VLOOKUP(B111,'пр.взв'!$D$6:$Q$70,2,0),"")</f>
        <v/>
      </c>
      <c r="D111" s="269" t="str">
        <f>IFERROR(VLOOKUP(B111,'пр.взв'!$D$6:$Q$70,5,0),"")</f>
        <v/>
      </c>
      <c r="E111" s="269" t="str">
        <f>IFERROR(VLOOKUP(B111,'пр.взв'!$D$6:$Q$70,6,0),"")</f>
        <v/>
      </c>
      <c r="F111" s="269" t="str">
        <f>IFERROR(VLOOKUP(B111,'пр.взв'!$D$6:$Q$70,8,0),"")</f>
        <v/>
      </c>
      <c r="G111" s="275"/>
      <c r="H111" s="276"/>
      <c r="I111" s="276"/>
      <c r="J111" s="276"/>
      <c r="L111" s="277"/>
      <c r="M111" s="207" t="str">
        <f>'пр.хода'!S36</f>
        <v/>
      </c>
      <c r="N111" s="269" t="str">
        <f>IFERROR(VLOOKUP(M111,'пр.взв'!$D$6:$Q$70,2,0),"")</f>
        <v/>
      </c>
      <c r="O111" s="269" t="str">
        <f>IFERROR(VLOOKUP(M111,'пр.взв'!$D$6:$Q$70,5,0),"")</f>
        <v/>
      </c>
      <c r="P111" s="269" t="str">
        <f>IFERROR(VLOOKUP(M111,'пр.взв'!$D$6:$Q$70,6,0),"")</f>
        <v/>
      </c>
      <c r="Q111" s="269" t="str">
        <f>IFERROR(VLOOKUP(M111,'пр.взв'!$D$6:$Q$70,8,0),"")</f>
        <v/>
      </c>
    </row>
  </sheetData>
  <mergeCells count="203">
    <mergeCell ref="A55:A56"/>
    <mergeCell ref="L55:L56"/>
    <mergeCell ref="A60:A61"/>
    <mergeCell ref="L60:L61"/>
    <mergeCell ref="A62:A63"/>
    <mergeCell ref="L62:L63"/>
    <mergeCell ref="A64:A65"/>
    <mergeCell ref="L64:L65"/>
    <mergeCell ref="A69:A70"/>
    <mergeCell ref="B69:B70"/>
    <mergeCell ref="C69:C70"/>
    <mergeCell ref="D69:D70"/>
    <mergeCell ref="E69:F70"/>
    <mergeCell ref="G69:G70"/>
    <mergeCell ref="A66:A67"/>
    <mergeCell ref="L66:L67"/>
    <mergeCell ref="H69:H70"/>
    <mergeCell ref="I69:I70"/>
    <mergeCell ref="J69:J70"/>
    <mergeCell ref="L69:L70"/>
    <mergeCell ref="M69:M70"/>
    <mergeCell ref="N69:N70"/>
    <mergeCell ref="O69:O70"/>
    <mergeCell ref="P69:Q70"/>
    <mergeCell ref="R69:R70"/>
    <mergeCell ref="S69:S70"/>
    <mergeCell ref="T69:T70"/>
    <mergeCell ref="U69:U70"/>
    <mergeCell ref="A71:A72"/>
    <mergeCell ref="L71:L72"/>
    <mergeCell ref="A76:A77"/>
    <mergeCell ref="B76:B77"/>
    <mergeCell ref="C76:C77"/>
    <mergeCell ref="D76:D77"/>
    <mergeCell ref="E76:F77"/>
    <mergeCell ref="G76:G77"/>
    <mergeCell ref="H76:H77"/>
    <mergeCell ref="I76:I77"/>
    <mergeCell ref="J76:J77"/>
    <mergeCell ref="L76:L77"/>
    <mergeCell ref="M76:M77"/>
    <mergeCell ref="N76:N77"/>
    <mergeCell ref="A73:A74"/>
    <mergeCell ref="L73:L74"/>
    <mergeCell ref="O76:O77"/>
    <mergeCell ref="P76:Q77"/>
    <mergeCell ref="R76:R77"/>
    <mergeCell ref="S76:S77"/>
    <mergeCell ref="T76:T77"/>
    <mergeCell ref="U76:U77"/>
    <mergeCell ref="A80:J80"/>
    <mergeCell ref="L80:U80"/>
    <mergeCell ref="A82:A83"/>
    <mergeCell ref="B82:B83"/>
    <mergeCell ref="C82:C83"/>
    <mergeCell ref="D82:D83"/>
    <mergeCell ref="E82:F83"/>
    <mergeCell ref="G82:G83"/>
    <mergeCell ref="H82:H83"/>
    <mergeCell ref="I82:I83"/>
    <mergeCell ref="J82:J83"/>
    <mergeCell ref="L82:L83"/>
    <mergeCell ref="M82:M83"/>
    <mergeCell ref="N82:N83"/>
    <mergeCell ref="O82:O83"/>
    <mergeCell ref="P82:Q83"/>
    <mergeCell ref="R82:R83"/>
    <mergeCell ref="S82:S83"/>
    <mergeCell ref="T82:T83"/>
    <mergeCell ref="U82:U83"/>
    <mergeCell ref="A94:A95"/>
    <mergeCell ref="L94:L95"/>
    <mergeCell ref="A96:A97"/>
    <mergeCell ref="L96:L97"/>
    <mergeCell ref="A98:J98"/>
    <mergeCell ref="L98:U98"/>
    <mergeCell ref="A99:A10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A4:A5"/>
    <mergeCell ref="B4:B5"/>
    <mergeCell ref="A78:A79"/>
    <mergeCell ref="L78:L79"/>
    <mergeCell ref="A84:A85"/>
    <mergeCell ref="L84:L85"/>
    <mergeCell ref="A86:A87"/>
    <mergeCell ref="L86:L87"/>
    <mergeCell ref="A88:J88"/>
    <mergeCell ref="L88:U88"/>
    <mergeCell ref="A89:A90"/>
    <mergeCell ref="L89:L90"/>
    <mergeCell ref="A91:A92"/>
    <mergeCell ref="L91:L92"/>
    <mergeCell ref="A93:J93"/>
    <mergeCell ref="L93:U93"/>
    <mergeCell ref="C4:C5"/>
    <mergeCell ref="D4:D5"/>
    <mergeCell ref="E4:F5"/>
    <mergeCell ref="G4:G5"/>
    <mergeCell ref="H4:H5"/>
    <mergeCell ref="I4:I5"/>
    <mergeCell ref="J4:J5"/>
    <mergeCell ref="L4:L5"/>
    <mergeCell ref="M4:M5"/>
    <mergeCell ref="N4:N5"/>
    <mergeCell ref="R4:R5"/>
    <mergeCell ref="S4:S5"/>
    <mergeCell ref="T4:T5"/>
    <mergeCell ref="U4:U5"/>
    <mergeCell ref="O4:O5"/>
    <mergeCell ref="P4:Q5"/>
    <mergeCell ref="A6:A7"/>
    <mergeCell ref="L6:L7"/>
    <mergeCell ref="A8:A9"/>
    <mergeCell ref="L8:L9"/>
    <mergeCell ref="A10:A11"/>
    <mergeCell ref="L10:L11"/>
    <mergeCell ref="A12:A13"/>
    <mergeCell ref="L12:L13"/>
    <mergeCell ref="A14:A15"/>
    <mergeCell ref="L14:L15"/>
    <mergeCell ref="A16:A17"/>
    <mergeCell ref="L16:L17"/>
    <mergeCell ref="A18:A19"/>
    <mergeCell ref="L18:L19"/>
    <mergeCell ref="A20:A21"/>
    <mergeCell ref="L20:L21"/>
    <mergeCell ref="A22:A23"/>
    <mergeCell ref="L22:L23"/>
    <mergeCell ref="A24:A25"/>
    <mergeCell ref="L24:L25"/>
    <mergeCell ref="A26:A27"/>
    <mergeCell ref="L26:L27"/>
    <mergeCell ref="A28:A29"/>
    <mergeCell ref="L28:L29"/>
    <mergeCell ref="A30:A31"/>
    <mergeCell ref="L30:L31"/>
    <mergeCell ref="A32:A33"/>
    <mergeCell ref="L32:L33"/>
    <mergeCell ref="A34:A35"/>
    <mergeCell ref="L34:L35"/>
    <mergeCell ref="A39:A40"/>
    <mergeCell ref="B39:B40"/>
    <mergeCell ref="C39:C40"/>
    <mergeCell ref="D39:D40"/>
    <mergeCell ref="E39:F40"/>
    <mergeCell ref="G39:G40"/>
    <mergeCell ref="H39:H40"/>
    <mergeCell ref="I39:I40"/>
    <mergeCell ref="J39:J40"/>
    <mergeCell ref="L39:L40"/>
    <mergeCell ref="A36:A37"/>
    <mergeCell ref="L36:L37"/>
    <mergeCell ref="M39:M40"/>
    <mergeCell ref="N39:N40"/>
    <mergeCell ref="O39:O40"/>
    <mergeCell ref="P39:Q40"/>
    <mergeCell ref="R39:R40"/>
    <mergeCell ref="S39:S40"/>
    <mergeCell ref="T39:T40"/>
    <mergeCell ref="U39:U40"/>
    <mergeCell ref="A41:A42"/>
    <mergeCell ref="L41:L42"/>
    <mergeCell ref="A43:A44"/>
    <mergeCell ref="L43:L44"/>
    <mergeCell ref="A45:A46"/>
    <mergeCell ref="L45:L46"/>
    <mergeCell ref="A47:A48"/>
    <mergeCell ref="L47:L48"/>
    <mergeCell ref="A49:A50"/>
    <mergeCell ref="L49:L50"/>
    <mergeCell ref="A51:A52"/>
    <mergeCell ref="L51:L52"/>
    <mergeCell ref="A53:A54"/>
    <mergeCell ref="L53:L54"/>
    <mergeCell ref="A58:A59"/>
    <mergeCell ref="B58:B59"/>
    <mergeCell ref="C58:C59"/>
    <mergeCell ref="D58:D59"/>
    <mergeCell ref="E58:F59"/>
    <mergeCell ref="G58:G59"/>
    <mergeCell ref="H58:H59"/>
    <mergeCell ref="I58:I59"/>
    <mergeCell ref="J58:J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</mergeCells>
  <printOptions horizontalCentered="1"/>
  <pageMargins bottom="0.0" footer="0.0" header="0.0" left="0.0" right="0.0" top="0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5.0"/>
    <col customWidth="1" min="3" max="3" width="22.57"/>
    <col customWidth="1" min="4" max="4" width="15.0"/>
    <col customWidth="1" min="5" max="5" width="7.57"/>
    <col customWidth="1" min="6" max="6" width="28.71"/>
    <col customWidth="1" hidden="1" min="7" max="7" width="10.0"/>
    <col customWidth="1" min="8" max="8" width="22.57"/>
    <col customWidth="1" min="9" max="9" width="8.71"/>
    <col customWidth="1" hidden="1" min="10" max="10" width="16.57"/>
    <col customWidth="1" hidden="1" min="11" max="18" width="9.14"/>
    <col customWidth="1" hidden="1" min="19" max="19" width="5.57"/>
    <col customWidth="1" hidden="1" min="20" max="20" width="16.71"/>
    <col customWidth="1" hidden="1" min="21" max="35" width="8.71"/>
    <col customWidth="1" min="36" max="41" width="8.71"/>
  </cols>
  <sheetData>
    <row r="1" ht="30.0" customHeight="1">
      <c r="A1" s="72" t="s">
        <v>273</v>
      </c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>
        <f>SUMIF(T6:T11,V1,$K$14:$K$17)</f>
        <v>1</v>
      </c>
      <c r="U1" s="278"/>
      <c r="V1" s="278" t="str">
        <f>J12</f>
        <v/>
      </c>
    </row>
    <row r="2" ht="28.5" customHeight="1">
      <c r="B2" s="279" t="s">
        <v>325</v>
      </c>
      <c r="D2" s="280" t="str">
        <f>'пр.взв'!C2</f>
        <v>Чемпионат России по самбо (боевое) мужчины (отбор на Чемпионат Мира и Европы) ЕКП №23747</v>
      </c>
      <c r="E2" s="80"/>
      <c r="F2" s="80"/>
      <c r="G2" s="80"/>
      <c r="H2" s="81"/>
      <c r="T2" s="25">
        <f>SUMIF(J14:J16,V1,$K$14:$K$17)</f>
        <v>2</v>
      </c>
    </row>
    <row r="3" ht="15.0" customHeight="1">
      <c r="B3" s="281" t="str">
        <f>'пр.взв'!C3</f>
        <v>27.02 - 03.03.2023 г.                                                                                        г. Пермь</v>
      </c>
      <c r="C3" s="78"/>
      <c r="D3" s="78"/>
      <c r="E3" s="78"/>
      <c r="F3" s="78"/>
      <c r="G3" s="78"/>
      <c r="H3" s="282" t="str">
        <f>'пр.взв'!$D$4</f>
        <v/>
      </c>
    </row>
    <row r="4" ht="12.75" customHeight="1">
      <c r="A4" s="283" t="s">
        <v>326</v>
      </c>
      <c r="B4" s="284" t="s">
        <v>9</v>
      </c>
      <c r="C4" s="285" t="s">
        <v>10</v>
      </c>
      <c r="D4" s="286" t="s">
        <v>11</v>
      </c>
      <c r="E4" s="287" t="s">
        <v>13</v>
      </c>
      <c r="F4" s="46"/>
      <c r="G4" s="288" t="s">
        <v>15</v>
      </c>
      <c r="H4" s="289" t="s">
        <v>16</v>
      </c>
      <c r="J4" s="25" t="str">
        <f>IFERROR(LEFT(F6,FIND(",",F6)-1),F6)</f>
        <v/>
      </c>
      <c r="K4" s="25">
        <v>1.0</v>
      </c>
      <c r="L4" s="290" t="s">
        <v>327</v>
      </c>
      <c r="M4" s="291" t="s">
        <v>14</v>
      </c>
      <c r="N4" s="292"/>
      <c r="O4" s="80"/>
      <c r="P4" s="80"/>
      <c r="Q4" s="81"/>
      <c r="S4" s="293" t="s">
        <v>327</v>
      </c>
      <c r="T4" s="291" t="s">
        <v>14</v>
      </c>
      <c r="U4" s="292"/>
      <c r="V4" s="80"/>
      <c r="W4" s="80"/>
      <c r="X4" s="81"/>
      <c r="AC4" s="293" t="s">
        <v>327</v>
      </c>
      <c r="AD4" s="291" t="s">
        <v>14</v>
      </c>
      <c r="AE4" s="292"/>
      <c r="AF4" s="80"/>
      <c r="AG4" s="80"/>
      <c r="AH4" s="81"/>
      <c r="AJ4" s="293" t="s">
        <v>327</v>
      </c>
      <c r="AK4" s="291" t="s">
        <v>14</v>
      </c>
      <c r="AL4" s="292"/>
      <c r="AM4" s="80"/>
      <c r="AN4" s="80"/>
      <c r="AO4" s="81"/>
    </row>
    <row r="5" ht="9.75" customHeight="1">
      <c r="A5" s="113"/>
      <c r="C5" s="294"/>
      <c r="E5" s="295"/>
      <c r="F5" s="296"/>
      <c r="G5" s="244"/>
      <c r="H5" s="297"/>
      <c r="L5" s="113"/>
      <c r="M5" s="113"/>
      <c r="N5" s="298">
        <v>1.0</v>
      </c>
      <c r="O5" s="299">
        <v>2.0</v>
      </c>
      <c r="P5" s="299">
        <v>3.0</v>
      </c>
      <c r="Q5" s="300">
        <v>5.0</v>
      </c>
      <c r="S5" s="113"/>
      <c r="T5" s="113"/>
      <c r="U5" s="298">
        <v>1.0</v>
      </c>
      <c r="V5" s="299">
        <v>2.0</v>
      </c>
      <c r="W5" s="299">
        <v>3.0</v>
      </c>
      <c r="X5" s="300">
        <v>5.0</v>
      </c>
      <c r="Z5" s="173">
        <v>1.0</v>
      </c>
      <c r="AB5" s="173">
        <v>2.0</v>
      </c>
      <c r="AC5" s="113"/>
      <c r="AD5" s="294"/>
      <c r="AE5" s="301">
        <v>1.0</v>
      </c>
      <c r="AF5" s="302">
        <v>2.0</v>
      </c>
      <c r="AG5" s="302">
        <v>3.0</v>
      </c>
      <c r="AH5" s="303">
        <v>5.0</v>
      </c>
      <c r="AJ5" s="113"/>
      <c r="AK5" s="294"/>
      <c r="AL5" s="301">
        <v>1.0</v>
      </c>
      <c r="AM5" s="302">
        <v>2.0</v>
      </c>
      <c r="AN5" s="302">
        <v>3.0</v>
      </c>
      <c r="AO5" s="303">
        <v>5.0</v>
      </c>
    </row>
    <row r="6" ht="11.25" customHeight="1">
      <c r="A6" s="304">
        <v>1.0</v>
      </c>
      <c r="B6" s="305" t="str">
        <f>'пр.хода'!N32</f>
        <v/>
      </c>
      <c r="C6" s="306" t="str">
        <f>IFERROR(VLOOKUP(B6,'пр.взв'!$D$6:$Q$70,3,0),"")</f>
        <v/>
      </c>
      <c r="D6" s="307" t="str">
        <f>IFERROR(VLOOKUP(B6,'пр.взв'!$D$6:$Q$70,4,0),"")</f>
        <v/>
      </c>
      <c r="E6" s="307" t="str">
        <f>IFERROR(VLOOKUP(B6,'пр.взв'!$D$6:$Q$70,6,0),"")</f>
        <v/>
      </c>
      <c r="F6" s="307" t="str">
        <f>IFERROR(VLOOKUP(B6,'пр.взв'!$D$6:$Q$70,7,0),"")</f>
        <v/>
      </c>
      <c r="G6" s="307" t="str">
        <f>IFERROR(VLOOKUP(B6,'пр.взв'!$D$6:$Q$70,8,0),"")</f>
        <v/>
      </c>
      <c r="H6" s="308" t="str">
        <f>IFERROR(VLOOKUP(B6,'пр.взв'!$D$6:$Q$70,10,0),"")</f>
        <v/>
      </c>
      <c r="J6" s="25" t="s">
        <v>328</v>
      </c>
      <c r="K6" s="25">
        <v>1.0</v>
      </c>
      <c r="L6" s="309">
        <v>1.0</v>
      </c>
      <c r="M6" s="310" t="s">
        <v>329</v>
      </c>
      <c r="N6" s="311">
        <f>SUMIF($J$4:$J$7,J4,$K$4:$K$7)</f>
        <v>1</v>
      </c>
      <c r="O6" s="311">
        <f>SUMIF($I$8:$J$9,"алт",$K$6:$K$9)</f>
        <v>0</v>
      </c>
      <c r="P6" s="312">
        <f>SUMIF($J$10:$J$13,"Алт",$K$10:$K$13)</f>
        <v>0</v>
      </c>
      <c r="Q6" s="312">
        <f>SUMIF($J$14:$J$17,"Алт",$K$14:$K$17)</f>
        <v>0</v>
      </c>
      <c r="S6" s="309">
        <v>1.0</v>
      </c>
      <c r="T6" s="310" t="str">
        <f>J4</f>
        <v/>
      </c>
      <c r="U6" s="311">
        <f t="shared" ref="U6:U11" si="2">SUMIF($J$4:$J$7,T6,$K$4:$K$7)</f>
        <v>1</v>
      </c>
      <c r="V6" s="311">
        <f t="shared" ref="V6:V11" si="3">SUMIF($I$8:$J$9,T6,$K$6:$K$9)</f>
        <v>4</v>
      </c>
      <c r="W6" s="312">
        <f t="shared" ref="W6:W11" si="4">SUMIF($J$10:$J$13,T6,$K$10:$K$13)</f>
        <v>2</v>
      </c>
      <c r="X6" s="312">
        <f t="shared" ref="X6:X10" si="5">SUMIF($J$14:$J$17,T6,$K$14:$K$17)</f>
        <v>2</v>
      </c>
      <c r="Z6" s="172" t="str">
        <f>T6</f>
        <v/>
      </c>
      <c r="AB6" s="172" t="str">
        <f>Z6</f>
        <v/>
      </c>
      <c r="AC6" s="313">
        <v>1.0</v>
      </c>
      <c r="AD6" s="314" t="str">
        <f>AB6</f>
        <v/>
      </c>
      <c r="AE6" s="315">
        <f t="shared" ref="AE6:AE11" si="6">SUMIF($J$4:$J$7,AD6,$K$4:$K$7)</f>
        <v>1</v>
      </c>
      <c r="AF6" s="315">
        <f t="shared" ref="AF6:AF11" si="7">SUMIF($I$8:$J$9,AD6,$K$6:$K$9)</f>
        <v>4</v>
      </c>
      <c r="AG6" s="315">
        <f t="shared" ref="AG6:AG11" si="8">SUMIF($J$10:$J$13,AD6,$K$10:$K$13)</f>
        <v>2</v>
      </c>
      <c r="AH6" s="316">
        <f t="shared" ref="AH6:AH11" si="9">SUMIF($J$14:$J$17,AD6,$K$14:$K$17)</f>
        <v>2</v>
      </c>
      <c r="AJ6" s="313">
        <v>1.0</v>
      </c>
      <c r="AK6" s="314" t="str">
        <f t="shared" ref="AK6:AO6" si="1">IF(AD6=0," ",AD6)</f>
        <v/>
      </c>
      <c r="AL6" s="315">
        <f t="shared" si="1"/>
        <v>1</v>
      </c>
      <c r="AM6" s="315">
        <f t="shared" si="1"/>
        <v>4</v>
      </c>
      <c r="AN6" s="315">
        <f t="shared" si="1"/>
        <v>2</v>
      </c>
      <c r="AO6" s="316">
        <f t="shared" si="1"/>
        <v>2</v>
      </c>
    </row>
    <row r="7" ht="11.25" customHeight="1">
      <c r="A7" s="317">
        <v>2.0</v>
      </c>
      <c r="B7" s="318" t="str">
        <f>'пр.хода'!N40</f>
        <v> </v>
      </c>
      <c r="C7" s="319" t="str">
        <f>IFERROR(VLOOKUP(B7,'пр.взв'!$D$6:$Q$70,3,0),"")</f>
        <v/>
      </c>
      <c r="D7" s="269" t="str">
        <f>IFERROR(VLOOKUP(B7,'пр.взв'!$D$6:$Q$70,4,0),"")</f>
        <v/>
      </c>
      <c r="E7" s="269" t="str">
        <f>IFERROR(VLOOKUP(B7,'пр.взв'!$D$6:$Q$70,6,0),"")</f>
        <v/>
      </c>
      <c r="F7" s="269" t="str">
        <f>IFERROR(VLOOKUP(B7,'пр.взв'!$D$6:$Q$70,7,0),"")</f>
        <v/>
      </c>
      <c r="G7" s="269" t="str">
        <f>IFERROR(VLOOKUP(B7,'пр.взв'!$D$6:$Q$70,8,0),"")</f>
        <v/>
      </c>
      <c r="H7" s="320" t="str">
        <f>IFERROR(VLOOKUP(B7,'пр.взв'!$D$6:$Q$70,10,0),"")</f>
        <v/>
      </c>
      <c r="L7" s="321">
        <v>2.0</v>
      </c>
      <c r="M7" s="310" t="s">
        <v>266</v>
      </c>
      <c r="N7" s="311">
        <f>SUMIF($J$4:$J$7,"заб",$K$4:$K$7)</f>
        <v>0</v>
      </c>
      <c r="O7" s="311">
        <f>SUMIF($I$8:$J$9,"заб",$K$6:$K$9)</f>
        <v>0</v>
      </c>
      <c r="P7" s="312">
        <f>SUMIF($J$10:$J$13,"заб",$K$10:$K$13)</f>
        <v>0</v>
      </c>
      <c r="Q7" s="312">
        <f>SUMIF($J$14:$J$17,"заб",$K$14:$K$17)</f>
        <v>0</v>
      </c>
      <c r="S7" s="321">
        <v>2.0</v>
      </c>
      <c r="T7" s="310" t="str">
        <f>IF(J8=J4," ",J8)</f>
        <v> </v>
      </c>
      <c r="U7" s="311">
        <f t="shared" si="2"/>
        <v>0</v>
      </c>
      <c r="V7" s="311">
        <f t="shared" si="3"/>
        <v>0</v>
      </c>
      <c r="W7" s="312">
        <f t="shared" si="4"/>
        <v>0</v>
      </c>
      <c r="X7" s="312">
        <f t="shared" si="5"/>
        <v>0</v>
      </c>
      <c r="Z7" s="172" t="str">
        <f>IF(OR(T7=" "),T8,T7)</f>
        <v> </v>
      </c>
      <c r="AA7" s="172">
        <f>IF(U7=U6," ",U7)</f>
        <v>0</v>
      </c>
      <c r="AB7" s="172" t="str">
        <f>IF(OR(Z7=" "),Z8,Z7)</f>
        <v> </v>
      </c>
      <c r="AC7" s="322">
        <v>2.0</v>
      </c>
      <c r="AD7" s="323" t="str">
        <f>IF(OR(AB7=" "),AB8,AB7)</f>
        <v> </v>
      </c>
      <c r="AE7" s="34">
        <f t="shared" si="6"/>
        <v>0</v>
      </c>
      <c r="AF7" s="34">
        <f t="shared" si="7"/>
        <v>0</v>
      </c>
      <c r="AG7" s="34">
        <f t="shared" si="8"/>
        <v>0</v>
      </c>
      <c r="AH7" s="324">
        <f t="shared" si="9"/>
        <v>0</v>
      </c>
      <c r="AJ7" s="322">
        <v>2.0</v>
      </c>
      <c r="AK7" s="323" t="str">
        <f t="shared" ref="AK7:AO7" si="10">IF(AD7=0," ",AD7)</f>
        <v> </v>
      </c>
      <c r="AL7" s="34" t="str">
        <f t="shared" si="10"/>
        <v> </v>
      </c>
      <c r="AM7" s="34" t="str">
        <f t="shared" si="10"/>
        <v> </v>
      </c>
      <c r="AN7" s="34" t="str">
        <f t="shared" si="10"/>
        <v> </v>
      </c>
      <c r="AO7" s="324" t="str">
        <f t="shared" si="10"/>
        <v> </v>
      </c>
    </row>
    <row r="8" ht="11.25" customHeight="1">
      <c r="A8" s="317">
        <v>3.0</v>
      </c>
      <c r="B8" s="318" t="str">
        <f>'пр.хода'!AH8</f>
        <v> </v>
      </c>
      <c r="C8" s="319" t="str">
        <f>IFERROR(VLOOKUP(B8,'пр.взв'!$D$6:$Q$70,3,0),"")</f>
        <v/>
      </c>
      <c r="D8" s="269" t="str">
        <f>IFERROR(VLOOKUP(B8,'пр.взв'!$D$6:$Q$70,4,0),"")</f>
        <v/>
      </c>
      <c r="E8" s="269" t="str">
        <f>IFERROR(VLOOKUP(B8,'пр.взв'!$D$6:$Q$70,6,0),"")</f>
        <v/>
      </c>
      <c r="F8" s="269" t="str">
        <f>IFERROR(VLOOKUP(B8,'пр.взв'!$D$6:$Q$70,7,0),"")</f>
        <v/>
      </c>
      <c r="G8" s="269" t="str">
        <f>IFERROR(VLOOKUP(B8,'пр.взв'!$D$6:$Q$70,8,0),"")</f>
        <v/>
      </c>
      <c r="H8" s="320" t="str">
        <f>IFERROR(VLOOKUP(B8,'пр.взв'!$D$6:$Q$70,10,0),"")</f>
        <v/>
      </c>
      <c r="J8" s="25" t="str">
        <f>IFERROR(LEFT(F7,FIND(",",F7)-1),F7)</f>
        <v/>
      </c>
      <c r="K8" s="25">
        <v>1.0</v>
      </c>
      <c r="L8" s="325">
        <v>3.0</v>
      </c>
      <c r="M8" s="310" t="s">
        <v>330</v>
      </c>
      <c r="N8" s="311">
        <f>SUMIF($J$4:$J$7,"ирк",$K$4:$K$7)</f>
        <v>0</v>
      </c>
      <c r="O8" s="311">
        <f>SUMIF($I$8:$J$9,"ирк",$K$6:$K$9)</f>
        <v>0</v>
      </c>
      <c r="P8" s="312">
        <f>SUMIF($J$10:$J$13,"ирк",$K$10:$K$13)</f>
        <v>0</v>
      </c>
      <c r="Q8" s="312">
        <f>SUMIF($J$14:$J$17,"ирк",$K$14:$K$17)</f>
        <v>0</v>
      </c>
      <c r="S8" s="325">
        <v>3.0</v>
      </c>
      <c r="T8" s="310" t="str">
        <f>IF(OR(J10=J4,J10=J8)," ",J10)</f>
        <v> </v>
      </c>
      <c r="U8" s="311">
        <f t="shared" si="2"/>
        <v>0</v>
      </c>
      <c r="V8" s="311">
        <f t="shared" si="3"/>
        <v>0</v>
      </c>
      <c r="W8" s="312">
        <f t="shared" si="4"/>
        <v>0</v>
      </c>
      <c r="X8" s="312">
        <f t="shared" si="5"/>
        <v>0</v>
      </c>
      <c r="Z8" s="172" t="str">
        <f>IF(OR(T8=" ",T7=" "),T9,T8)</f>
        <v> </v>
      </c>
      <c r="AB8" s="172" t="str">
        <f>IF(OR(Z8=" ",Z7=" "),Z9,Z8)</f>
        <v> </v>
      </c>
      <c r="AC8" s="326">
        <v>3.0</v>
      </c>
      <c r="AD8" s="323" t="str">
        <f>IF(OR(AB8=" ",AB7=" "),AB9,AB8)</f>
        <v> </v>
      </c>
      <c r="AE8" s="34">
        <f t="shared" si="6"/>
        <v>0</v>
      </c>
      <c r="AF8" s="34">
        <f t="shared" si="7"/>
        <v>0</v>
      </c>
      <c r="AG8" s="34">
        <f t="shared" si="8"/>
        <v>0</v>
      </c>
      <c r="AH8" s="324">
        <f t="shared" si="9"/>
        <v>0</v>
      </c>
      <c r="AJ8" s="326">
        <v>3.0</v>
      </c>
      <c r="AK8" s="323" t="str">
        <f t="shared" ref="AK8:AO8" si="11">IF(AD8=0," ",AD8)</f>
        <v> </v>
      </c>
      <c r="AL8" s="34" t="str">
        <f t="shared" si="11"/>
        <v> </v>
      </c>
      <c r="AM8" s="34" t="str">
        <f t="shared" si="11"/>
        <v> </v>
      </c>
      <c r="AN8" s="34" t="str">
        <f t="shared" si="11"/>
        <v> </v>
      </c>
      <c r="AO8" s="324" t="str">
        <f t="shared" si="11"/>
        <v> </v>
      </c>
    </row>
    <row r="9" ht="11.25" customHeight="1">
      <c r="A9" s="317">
        <v>3.0</v>
      </c>
      <c r="B9" s="318" t="str">
        <f>'пр.хода'!AH9</f>
        <v> </v>
      </c>
      <c r="C9" s="319" t="str">
        <f>IFERROR(VLOOKUP(B9,'пр.взв'!$D$6:$Q$70,3,0),"")</f>
        <v/>
      </c>
      <c r="D9" s="269" t="str">
        <f>IFERROR(VLOOKUP(B9,'пр.взв'!$D$6:$Q$70,4,0),"")</f>
        <v/>
      </c>
      <c r="E9" s="269" t="str">
        <f>IFERROR(VLOOKUP(B9,'пр.взв'!$D$6:$Q$70,6,0),"")</f>
        <v/>
      </c>
      <c r="F9" s="269" t="str">
        <f>IFERROR(VLOOKUP(B9,'пр.взв'!$D$6:$Q$70,7,0),"")</f>
        <v/>
      </c>
      <c r="G9" s="269" t="str">
        <f>IFERROR(VLOOKUP(B9,'пр.взв'!$D$6:$Q$70,8,0),"")</f>
        <v/>
      </c>
      <c r="H9" s="320" t="str">
        <f>IFERROR(VLOOKUP(B9,'пр.взв'!$D$6:$Q$70,10,0),"")</f>
        <v/>
      </c>
      <c r="L9" s="321">
        <v>4.0</v>
      </c>
      <c r="M9" s="310" t="s">
        <v>331</v>
      </c>
      <c r="N9" s="311">
        <f>SUMIF($J$4:$J$7,"кем",$K$4:$K$7)</f>
        <v>0</v>
      </c>
      <c r="O9" s="311">
        <f>SUMIF($I$8:$J$9,"кем",$K$6:$K$9)</f>
        <v>0</v>
      </c>
      <c r="P9" s="312">
        <f>SUMIF($J$10:$J$13,"кем",$K$10:$K$13)</f>
        <v>0</v>
      </c>
      <c r="Q9" s="312">
        <f>SUMIF($J$14:$J$17,"кем",$K$14:$K$17)</f>
        <v>0</v>
      </c>
      <c r="S9" s="321">
        <v>4.0</v>
      </c>
      <c r="T9" s="310" t="str">
        <f>IF(OR(J12=J4,J12=J8,J12=J10)," ",J12)</f>
        <v> </v>
      </c>
      <c r="U9" s="311">
        <f t="shared" si="2"/>
        <v>0</v>
      </c>
      <c r="V9" s="311">
        <f t="shared" si="3"/>
        <v>0</v>
      </c>
      <c r="W9" s="312">
        <f t="shared" si="4"/>
        <v>0</v>
      </c>
      <c r="X9" s="312">
        <f t="shared" si="5"/>
        <v>0</v>
      </c>
      <c r="Z9" s="172" t="str">
        <f>IF(OR(T7=" ",T8=" ",T9=" "),T10,T9)</f>
        <v> </v>
      </c>
      <c r="AB9" s="172" t="str">
        <f>IF(OR(Z7=" ",Z8=" ",Z9=" "),Z10,Z9)</f>
        <v> </v>
      </c>
      <c r="AC9" s="322">
        <v>4.0</v>
      </c>
      <c r="AD9" s="323" t="str">
        <f>IF(OR(AB7=" ",AB8=" ",AB9=" "),AB10,AB9)</f>
        <v> </v>
      </c>
      <c r="AE9" s="34">
        <f t="shared" si="6"/>
        <v>0</v>
      </c>
      <c r="AF9" s="34">
        <f t="shared" si="7"/>
        <v>0</v>
      </c>
      <c r="AG9" s="34">
        <f t="shared" si="8"/>
        <v>0</v>
      </c>
      <c r="AH9" s="324">
        <f t="shared" si="9"/>
        <v>0</v>
      </c>
      <c r="AJ9" s="322">
        <v>4.0</v>
      </c>
      <c r="AK9" s="323" t="str">
        <f t="shared" ref="AK9:AO9" si="12">IF(AD9=0," ",AD9)</f>
        <v> </v>
      </c>
      <c r="AL9" s="34" t="str">
        <f t="shared" si="12"/>
        <v> </v>
      </c>
      <c r="AM9" s="34" t="str">
        <f t="shared" si="12"/>
        <v> </v>
      </c>
      <c r="AN9" s="34" t="str">
        <f t="shared" si="12"/>
        <v> </v>
      </c>
      <c r="AO9" s="324" t="str">
        <f t="shared" si="12"/>
        <v> </v>
      </c>
    </row>
    <row r="10" ht="11.25" customHeight="1">
      <c r="A10" s="327">
        <v>5.0</v>
      </c>
      <c r="B10" s="318" t="str">
        <f>'пр.хода'!AH10</f>
        <v> </v>
      </c>
      <c r="C10" s="319" t="str">
        <f>IFERROR(VLOOKUP(B10,'пр.взв'!$D$6:$Q$70,3,0),"")</f>
        <v/>
      </c>
      <c r="D10" s="269" t="str">
        <f>IFERROR(VLOOKUP(B10,'пр.взв'!$D$6:$Q$70,4,0),"")</f>
        <v/>
      </c>
      <c r="E10" s="269" t="str">
        <f>IFERROR(VLOOKUP(B10,'пр.взв'!$D$6:$Q$70,6,0),"")</f>
        <v/>
      </c>
      <c r="F10" s="269" t="str">
        <f>IFERROR(VLOOKUP(B10,'пр.взв'!$D$6:$Q$70,7,0),"")</f>
        <v/>
      </c>
      <c r="G10" s="269" t="str">
        <f>IFERROR(VLOOKUP(B10,'пр.взв'!$D$6:$Q$70,8,0),"")</f>
        <v/>
      </c>
      <c r="H10" s="320" t="str">
        <f>IFERROR(VLOOKUP(B10,'пр.взв'!$D$6:$Q$70,10,0),"")</f>
        <v/>
      </c>
      <c r="J10" s="25" t="str">
        <f>IFERROR(LEFT(F8,FIND(",",F8)-1),F8)</f>
        <v/>
      </c>
      <c r="K10" s="25">
        <v>1.0</v>
      </c>
      <c r="L10" s="325">
        <v>5.0</v>
      </c>
      <c r="M10" s="310" t="s">
        <v>332</v>
      </c>
      <c r="N10" s="311">
        <f>SUMIF($J$4:$J$7,"кра",$K$4:$K$7)</f>
        <v>0</v>
      </c>
      <c r="O10" s="311">
        <f>SUMIF($I$8:$J$9,"кра",$K$6:$K$9)</f>
        <v>0</v>
      </c>
      <c r="P10" s="312">
        <f>SUMIF($J$10:$J$13,"кра",$K$10:$K$13)</f>
        <v>0</v>
      </c>
      <c r="Q10" s="312">
        <f>SUMIF($J$14:$J$17,"кра",$K$14:$K$17)</f>
        <v>0</v>
      </c>
      <c r="S10" s="325">
        <v>5.0</v>
      </c>
      <c r="T10" s="310" t="str">
        <f>IF(OR(J14=J4,J14=J8,J14=J10,J14=J12)," ",J14)</f>
        <v> </v>
      </c>
      <c r="U10" s="311">
        <f t="shared" si="2"/>
        <v>0</v>
      </c>
      <c r="V10" s="311">
        <f t="shared" si="3"/>
        <v>0</v>
      </c>
      <c r="W10" s="312">
        <f t="shared" si="4"/>
        <v>0</v>
      </c>
      <c r="X10" s="312">
        <f t="shared" si="5"/>
        <v>0</v>
      </c>
      <c r="Z10" s="172" t="str">
        <f>IF(OR(T7=" ",T8=" ",T9=" ",T10=" "),T11,T10)</f>
        <v> </v>
      </c>
      <c r="AB10" s="172" t="str">
        <f>IF(OR(Z7=" ",Z8=" ",Z9=" ")," ",Z10)</f>
        <v> </v>
      </c>
      <c r="AC10" s="326">
        <v>5.0</v>
      </c>
      <c r="AD10" s="323" t="str">
        <f>IF(OR(AB7=" ",AB8=" ",AB9=" ")," ",AB10)</f>
        <v> </v>
      </c>
      <c r="AE10" s="34">
        <f t="shared" si="6"/>
        <v>0</v>
      </c>
      <c r="AF10" s="34">
        <f t="shared" si="7"/>
        <v>0</v>
      </c>
      <c r="AG10" s="34">
        <f t="shared" si="8"/>
        <v>0</v>
      </c>
      <c r="AH10" s="324">
        <f t="shared" si="9"/>
        <v>0</v>
      </c>
      <c r="AJ10" s="326">
        <v>5.0</v>
      </c>
      <c r="AK10" s="323" t="str">
        <f t="shared" ref="AK10:AO10" si="13">IF(AD10=0," ",AD10)</f>
        <v> </v>
      </c>
      <c r="AL10" s="34" t="str">
        <f t="shared" si="13"/>
        <v> </v>
      </c>
      <c r="AM10" s="34" t="str">
        <f t="shared" si="13"/>
        <v> </v>
      </c>
      <c r="AN10" s="34" t="str">
        <f t="shared" si="13"/>
        <v> </v>
      </c>
      <c r="AO10" s="324" t="str">
        <f t="shared" si="13"/>
        <v> </v>
      </c>
    </row>
    <row r="11" ht="11.25" customHeight="1">
      <c r="A11" s="328">
        <v>5.0</v>
      </c>
      <c r="B11" s="318" t="str">
        <f>'пр.хода'!AH11</f>
        <v> </v>
      </c>
      <c r="C11" s="319" t="str">
        <f>IFERROR(VLOOKUP(B11,'пр.взв'!$D$6:$Q$70,3,0),"")</f>
        <v/>
      </c>
      <c r="D11" s="269" t="str">
        <f>IFERROR(VLOOKUP(B11,'пр.взв'!$D$6:$Q$70,4,0),"")</f>
        <v/>
      </c>
      <c r="E11" s="269" t="str">
        <f>IFERROR(VLOOKUP(B11,'пр.взв'!$D$6:$Q$70,6,0),"")</f>
        <v/>
      </c>
      <c r="F11" s="269" t="str">
        <f>IFERROR(VLOOKUP(B11,'пр.взв'!$D$6:$Q$70,7,0),"")</f>
        <v/>
      </c>
      <c r="G11" s="269" t="str">
        <f>IFERROR(VLOOKUP(B11,'пр.взв'!$D$6:$Q$70,8,0),"")</f>
        <v/>
      </c>
      <c r="H11" s="320" t="str">
        <f>IFERROR(VLOOKUP(B11,'пр.взв'!$D$6:$Q$70,10,0),"")</f>
        <v/>
      </c>
      <c r="L11" s="321">
        <v>6.0</v>
      </c>
      <c r="M11" s="310" t="s">
        <v>49</v>
      </c>
      <c r="N11" s="311">
        <f>SUMIF($J$4:$J$7,"нов",$K$4:$K$7)</f>
        <v>0</v>
      </c>
      <c r="O11" s="311">
        <f>SUMIF($I$8:$J$9,"нов",$K$6:$K$9)</f>
        <v>0</v>
      </c>
      <c r="P11" s="312">
        <f>SUMIF($J$10:$J$13,"нов",$K$10:$K$13)</f>
        <v>0</v>
      </c>
      <c r="Q11" s="312">
        <f>SUMIF($J$14:$J$17,"нов",$K$14:$K$17)</f>
        <v>0</v>
      </c>
      <c r="S11" s="321">
        <v>6.0</v>
      </c>
      <c r="T11" s="310" t="str">
        <f>IF(OR(J16=J4,J16=J8,J16=J10,J16=J12,J16=J14)," ",J16)</f>
        <v> </v>
      </c>
      <c r="U11" s="311">
        <f t="shared" si="2"/>
        <v>0</v>
      </c>
      <c r="V11" s="311">
        <f t="shared" si="3"/>
        <v>0</v>
      </c>
      <c r="W11" s="312">
        <f t="shared" si="4"/>
        <v>0</v>
      </c>
      <c r="X11" s="312">
        <f>SUMIF($J$14:$J$17,T11,$K$8:$K$17)</f>
        <v>0</v>
      </c>
      <c r="Z11" s="172" t="str">
        <f>IF(OR(T7=" ",T8=" ",T9=" ",T10=" ")," ",T11)</f>
        <v> </v>
      </c>
      <c r="AB11" s="172" t="str">
        <f>IF(OR(Z7=" ",Z8=" ",Z9=" ",Z10=" ")," ",Z11)</f>
        <v> </v>
      </c>
      <c r="AC11" s="329">
        <v>6.0</v>
      </c>
      <c r="AD11" s="330" t="str">
        <f>IF(OR(AB7=" ",AB8=" ",AB9=" ",AB10=" ")," ",AB11)</f>
        <v> </v>
      </c>
      <c r="AE11" s="331">
        <f t="shared" si="6"/>
        <v>0</v>
      </c>
      <c r="AF11" s="331">
        <f t="shared" si="7"/>
        <v>0</v>
      </c>
      <c r="AG11" s="331">
        <f t="shared" si="8"/>
        <v>0</v>
      </c>
      <c r="AH11" s="332">
        <f t="shared" si="9"/>
        <v>0</v>
      </c>
      <c r="AJ11" s="329">
        <v>6.0</v>
      </c>
      <c r="AK11" s="330" t="str">
        <f t="shared" ref="AK11:AO11" si="14">IF(AD11=0," ",AD11)</f>
        <v> </v>
      </c>
      <c r="AL11" s="331" t="str">
        <f t="shared" si="14"/>
        <v> </v>
      </c>
      <c r="AM11" s="331" t="str">
        <f t="shared" si="14"/>
        <v> </v>
      </c>
      <c r="AN11" s="331" t="str">
        <f t="shared" si="14"/>
        <v> </v>
      </c>
      <c r="AO11" s="332" t="str">
        <f t="shared" si="14"/>
        <v> </v>
      </c>
    </row>
    <row r="12" ht="11.25" customHeight="1">
      <c r="A12" s="333" t="s">
        <v>333</v>
      </c>
      <c r="B12" s="318" t="str">
        <f>'пр.хода'!AH12</f>
        <v> </v>
      </c>
      <c r="C12" s="319" t="str">
        <f>IFERROR(VLOOKUP(B12,'пр.взв'!$D$6:$Q$70,3,0),"")</f>
        <v/>
      </c>
      <c r="D12" s="269" t="str">
        <f>IFERROR(VLOOKUP(B12,'пр.взв'!$D$6:$Q$70,4,0),"")</f>
        <v/>
      </c>
      <c r="E12" s="269" t="str">
        <f>IFERROR(VLOOKUP(B12,'пр.взв'!$D$6:$Q$70,6,0),"")</f>
        <v/>
      </c>
      <c r="F12" s="269" t="str">
        <f>IFERROR(VLOOKUP(B12,'пр.взв'!$D$6:$Q$70,7,0),"")</f>
        <v/>
      </c>
      <c r="G12" s="269" t="str">
        <f>IFERROR(VLOOKUP(B12,'пр.взв'!$D$6:$Q$70,8,0),"")</f>
        <v/>
      </c>
      <c r="H12" s="320" t="str">
        <f>IFERROR(VLOOKUP(B12,'пр.взв'!$D$6:$Q$70,10,0),"")</f>
        <v/>
      </c>
      <c r="J12" s="25" t="str">
        <f>IFERROR(LEFT(F9,FIND(",",F9)-1),F9)</f>
        <v/>
      </c>
      <c r="K12" s="25">
        <v>1.0</v>
      </c>
      <c r="L12" s="325">
        <v>7.0</v>
      </c>
      <c r="M12" s="310" t="s">
        <v>334</v>
      </c>
      <c r="N12" s="311">
        <f>SUMIF($J$4:$J$7,"омс",$K$4:$K$7)</f>
        <v>0</v>
      </c>
      <c r="O12" s="311">
        <f>SUMIF($I$8:$J$9,"омс",$K$6:$K$9)</f>
        <v>0</v>
      </c>
      <c r="P12" s="312">
        <f>SUMIF($J$10:$J$13,"омс",$K$10:$K$13)</f>
        <v>0</v>
      </c>
      <c r="Q12" s="312">
        <f>SUMIF($J$14:$J$17,"омс",$K$14:$K$17)</f>
        <v>0</v>
      </c>
      <c r="S12" s="334"/>
      <c r="T12" s="310" t="str">
        <f t="shared" ref="T12:T13" si="17">IF(OR(J15=J7,J15=J11,J15=J13)," ",J15)</f>
        <v> </v>
      </c>
      <c r="U12" s="335"/>
      <c r="V12" s="335"/>
      <c r="W12" s="336"/>
      <c r="X12" s="336"/>
      <c r="AC12" s="337"/>
      <c r="AD12" s="338"/>
      <c r="AE12" s="339">
        <f t="shared" ref="AE12:AH12" si="15">SUM(AE6:AE11)</f>
        <v>1</v>
      </c>
      <c r="AF12" s="339">
        <f t="shared" si="15"/>
        <v>4</v>
      </c>
      <c r="AG12" s="339">
        <f t="shared" si="15"/>
        <v>2</v>
      </c>
      <c r="AH12" s="339">
        <f t="shared" si="15"/>
        <v>2</v>
      </c>
      <c r="AJ12" s="337"/>
      <c r="AK12" s="338"/>
      <c r="AL12" s="339">
        <f t="shared" ref="AL12:AO12" si="16">SUM(AL6:AL11)</f>
        <v>1</v>
      </c>
      <c r="AM12" s="339">
        <f t="shared" si="16"/>
        <v>4</v>
      </c>
      <c r="AN12" s="339">
        <f t="shared" si="16"/>
        <v>2</v>
      </c>
      <c r="AO12" s="339">
        <f t="shared" si="16"/>
        <v>2</v>
      </c>
    </row>
    <row r="13" ht="11.25" customHeight="1">
      <c r="A13" s="333" t="s">
        <v>333</v>
      </c>
      <c r="B13" s="318" t="str">
        <f>'пр.хода'!AH13</f>
        <v> </v>
      </c>
      <c r="C13" s="319" t="str">
        <f>IFERROR(VLOOKUP(B13,'пр.взв'!$D$6:$Q$70,3,0),"")</f>
        <v/>
      </c>
      <c r="D13" s="269" t="str">
        <f>IFERROR(VLOOKUP(B13,'пр.взв'!$D$6:$Q$70,4,0),"")</f>
        <v/>
      </c>
      <c r="E13" s="269" t="str">
        <f>IFERROR(VLOOKUP(B13,'пр.взв'!$D$6:$Q$70,6,0),"")</f>
        <v/>
      </c>
      <c r="F13" s="269" t="str">
        <f>IFERROR(VLOOKUP(B13,'пр.взв'!$D$6:$Q$70,7,0),"")</f>
        <v/>
      </c>
      <c r="G13" s="269" t="str">
        <f>IFERROR(VLOOKUP(B13,'пр.взв'!$D$6:$Q$70,8,0),"")</f>
        <v/>
      </c>
      <c r="H13" s="320" t="str">
        <f>IFERROR(VLOOKUP(B13,'пр.взв'!$D$6:$Q$70,10,0),"")</f>
        <v/>
      </c>
      <c r="L13" s="321">
        <v>8.0</v>
      </c>
      <c r="M13" s="310" t="s">
        <v>174</v>
      </c>
      <c r="N13" s="311">
        <f>SUMIF($J$4:$J$7,"р.а",$K$4:$K$7)</f>
        <v>0</v>
      </c>
      <c r="O13" s="311">
        <f>SUMIF($I$8:$J$9,"р.а",$K$6:$K$9)</f>
        <v>0</v>
      </c>
      <c r="P13" s="312">
        <f>SUMIF($J$10:$J$13,"р.а",$K$10:$K$13)</f>
        <v>0</v>
      </c>
      <c r="Q13" s="312">
        <f>SUMIF($J$14:$J$17,"р.а",$K$14:$K$17)</f>
        <v>0</v>
      </c>
      <c r="S13" s="340"/>
      <c r="T13" s="341" t="str">
        <f t="shared" si="17"/>
        <v> </v>
      </c>
      <c r="U13" s="335"/>
      <c r="V13" s="335"/>
      <c r="W13" s="336"/>
      <c r="X13" s="336"/>
    </row>
    <row r="14" ht="11.25" customHeight="1">
      <c r="A14" s="333" t="s">
        <v>335</v>
      </c>
      <c r="B14" s="318" t="str">
        <f>'пр.хода'!AH14</f>
        <v> </v>
      </c>
      <c r="C14" s="319" t="str">
        <f>IFERROR(VLOOKUP(B14,'пр.взв'!$D$6:$Q$70,3,0),"")</f>
        <v/>
      </c>
      <c r="D14" s="269" t="str">
        <f>IFERROR(VLOOKUP(B14,'пр.взв'!$D$6:$Q$70,4,0),"")</f>
        <v/>
      </c>
      <c r="E14" s="269" t="str">
        <f>IFERROR(VLOOKUP(B14,'пр.взв'!$D$6:$Q$70,6,0),"")</f>
        <v/>
      </c>
      <c r="F14" s="269" t="str">
        <f>IFERROR(VLOOKUP(B14,'пр.взв'!$D$6:$Q$70,7,0),"")</f>
        <v/>
      </c>
      <c r="G14" s="269" t="str">
        <f>IFERROR(VLOOKUP(B14,'пр.взв'!$D$6:$Q$70,8,0),"")</f>
        <v/>
      </c>
      <c r="H14" s="320" t="str">
        <f>IFERROR(VLOOKUP(B14,'пр.взв'!$D$6:$Q$70,10,0),"")</f>
        <v/>
      </c>
      <c r="J14" s="25" t="str">
        <f>IFERROR(LEFT(F10,FIND(",",F10)-1),F10)</f>
        <v/>
      </c>
      <c r="K14" s="25">
        <v>1.0</v>
      </c>
      <c r="L14" s="325">
        <v>9.0</v>
      </c>
      <c r="M14" s="310" t="s">
        <v>161</v>
      </c>
      <c r="N14" s="311">
        <f>SUMIF($J$4:$J$7,"р.б",$K$4:$K$7)</f>
        <v>0</v>
      </c>
      <c r="O14" s="311">
        <f>SUMIF($I$8:$J$9,"р.б",$K$6:$K$9)</f>
        <v>0</v>
      </c>
      <c r="P14" s="312">
        <f>SUMIF($J$10:$J$13,"р.б",$K$10:$K$13)</f>
        <v>0</v>
      </c>
      <c r="Q14" s="312">
        <f>SUMIF($J$14:$J$17,"р.б",$K$14:$K$17)</f>
        <v>0</v>
      </c>
      <c r="S14" s="334"/>
      <c r="T14" s="341"/>
      <c r="U14" s="335"/>
      <c r="V14" s="335"/>
      <c r="W14" s="336"/>
      <c r="X14" s="336"/>
    </row>
    <row r="15" ht="11.25" customHeight="1">
      <c r="A15" s="333" t="s">
        <v>335</v>
      </c>
      <c r="B15" s="318" t="str">
        <f>'пр.хода'!AH15</f>
        <v> </v>
      </c>
      <c r="C15" s="319" t="str">
        <f>IFERROR(VLOOKUP(B15,'пр.взв'!$D$6:$Q$70,3,0),"")</f>
        <v/>
      </c>
      <c r="D15" s="269" t="str">
        <f>IFERROR(VLOOKUP(B15,'пр.взв'!$D$6:$Q$70,4,0),"")</f>
        <v/>
      </c>
      <c r="E15" s="269" t="str">
        <f>IFERROR(VLOOKUP(B15,'пр.взв'!$D$6:$Q$70,6,0),"")</f>
        <v/>
      </c>
      <c r="F15" s="269" t="str">
        <f>IFERROR(VLOOKUP(B15,'пр.взв'!$D$6:$Q$70,7,0),"")</f>
        <v/>
      </c>
      <c r="G15" s="269" t="str">
        <f>IFERROR(VLOOKUP(B15,'пр.взв'!$D$6:$Q$70,8,0),"")</f>
        <v/>
      </c>
      <c r="H15" s="320" t="str">
        <f>IFERROR(VLOOKUP(B15,'пр.взв'!$D$6:$Q$70,10,0),"")</f>
        <v/>
      </c>
      <c r="L15" s="321">
        <v>10.0</v>
      </c>
      <c r="M15" s="310" t="s">
        <v>336</v>
      </c>
      <c r="N15" s="311">
        <f>SUMIF($J$4:$J$7,"р.х",$K$4:$K$7)</f>
        <v>0</v>
      </c>
      <c r="O15" s="311">
        <f>SUMIF($I$8:$J$9,"р.х",$K$6:$K$9)</f>
        <v>0</v>
      </c>
      <c r="P15" s="312">
        <f>SUMIF($J$10:$J$13,"р.х",$K$10:$K$13)</f>
        <v>0</v>
      </c>
      <c r="Q15" s="312">
        <f>SUMIF($J$14:$J$17,"р.х",$K$14:$K$17)</f>
        <v>0</v>
      </c>
      <c r="S15" s="340"/>
      <c r="T15" s="341"/>
      <c r="U15" s="335"/>
      <c r="V15" s="335"/>
      <c r="W15" s="336"/>
      <c r="X15" s="336"/>
    </row>
    <row r="16" ht="11.25" customHeight="1">
      <c r="A16" s="333" t="s">
        <v>335</v>
      </c>
      <c r="B16" s="318" t="str">
        <f>'пр.хода'!AH16</f>
        <v> </v>
      </c>
      <c r="C16" s="319" t="str">
        <f>IFERROR(VLOOKUP(B16,'пр.взв'!$D$6:$Q$70,3,0),"")</f>
        <v/>
      </c>
      <c r="D16" s="269" t="str">
        <f>IFERROR(VLOOKUP(B16,'пр.взв'!$D$6:$Q$70,4,0),"")</f>
        <v/>
      </c>
      <c r="E16" s="269" t="str">
        <f>IFERROR(VLOOKUP(B16,'пр.взв'!$D$6:$Q$70,6,0),"")</f>
        <v/>
      </c>
      <c r="F16" s="269" t="str">
        <f>IFERROR(VLOOKUP(B16,'пр.взв'!$D$6:$Q$70,7,0),"")</f>
        <v/>
      </c>
      <c r="G16" s="269" t="str">
        <f>IFERROR(VLOOKUP(B16,'пр.взв'!$D$6:$Q$70,8,0),"")</f>
        <v/>
      </c>
      <c r="H16" s="320" t="str">
        <f>IFERROR(VLOOKUP(B16,'пр.взв'!$D$6:$Q$70,10,0),"")</f>
        <v/>
      </c>
      <c r="J16" s="25" t="str">
        <f>IFERROR(LEFT(F11,FIND(",",F11)-1),F11)</f>
        <v/>
      </c>
      <c r="K16" s="25">
        <v>1.0</v>
      </c>
      <c r="L16" s="325">
        <v>11.0</v>
      </c>
      <c r="M16" s="342" t="s">
        <v>337</v>
      </c>
      <c r="N16" s="311">
        <f>SUMIF($J$4:$J$7,"том",$K$4:$K$7)</f>
        <v>0</v>
      </c>
      <c r="O16" s="311">
        <f>SUMIF($I$8:$J$9,"том",$K$6:$K$9)</f>
        <v>0</v>
      </c>
      <c r="P16" s="312">
        <f>SUMIF($J$10:$J$13,"том",$K$10:$K$13)</f>
        <v>0</v>
      </c>
      <c r="Q16" s="312">
        <f>SUMIF($J$14:$J$17,"том",$K$14:$K$17)</f>
        <v>0</v>
      </c>
      <c r="S16" s="334"/>
      <c r="T16" s="343"/>
      <c r="U16" s="335"/>
      <c r="V16" s="335"/>
      <c r="W16" s="336"/>
      <c r="X16" s="336"/>
    </row>
    <row r="17" ht="11.25" customHeight="1">
      <c r="A17" s="333" t="s">
        <v>335</v>
      </c>
      <c r="B17" s="318" t="str">
        <f>'пр.хода'!AH17</f>
        <v> </v>
      </c>
      <c r="C17" s="319" t="str">
        <f>IFERROR(VLOOKUP(B17,'пр.взв'!$D$6:$Q$70,3,0),"")</f>
        <v/>
      </c>
      <c r="D17" s="269" t="str">
        <f>IFERROR(VLOOKUP(B17,'пр.взв'!$D$6:$Q$70,4,0),"")</f>
        <v/>
      </c>
      <c r="E17" s="269" t="str">
        <f>IFERROR(VLOOKUP(B17,'пр.взв'!$D$6:$Q$70,6,0),"")</f>
        <v/>
      </c>
      <c r="F17" s="269" t="str">
        <f>IFERROR(VLOOKUP(B17,'пр.взв'!$D$6:$Q$70,7,0),"")</f>
        <v/>
      </c>
      <c r="G17" s="269" t="str">
        <f>IFERROR(VLOOKUP(B17,'пр.взв'!$D$6:$Q$70,8,0),"")</f>
        <v/>
      </c>
      <c r="H17" s="320" t="str">
        <f>IFERROR(VLOOKUP(B17,'пр.взв'!$D$6:$Q$70,10,0),"")</f>
        <v/>
      </c>
      <c r="L17" s="321">
        <v>12.0</v>
      </c>
      <c r="M17" s="342" t="s">
        <v>338</v>
      </c>
      <c r="N17" s="311">
        <f>SUMIF($J$4:$J$7,"Мос",$K$4:$K$7)</f>
        <v>0</v>
      </c>
      <c r="O17" s="311">
        <f>SUMIF($I$8:$J$9,"Мос",$K$6:$K$9)</f>
        <v>0</v>
      </c>
      <c r="P17" s="312">
        <f>SUMIF($J$10:$J$13,"Мос",$K$10:$K$13)</f>
        <v>0</v>
      </c>
      <c r="Q17" s="312">
        <f>SUMIF($J$14:$J$17,"Мос",$K$14:$K$17)</f>
        <v>0</v>
      </c>
      <c r="S17" s="340"/>
      <c r="T17" s="343"/>
      <c r="U17" s="335"/>
      <c r="V17" s="335"/>
      <c r="W17" s="336"/>
      <c r="X17" s="336"/>
    </row>
    <row r="18" ht="11.25" customHeight="1">
      <c r="A18" s="333" t="s">
        <v>335</v>
      </c>
      <c r="B18" s="318" t="str">
        <f>'пр.хода'!AH18</f>
        <v> </v>
      </c>
      <c r="C18" s="319" t="str">
        <f>IFERROR(VLOOKUP(B18,'пр.взв'!$D$6:$Q$70,3,0),"")</f>
        <v/>
      </c>
      <c r="D18" s="269" t="str">
        <f>IFERROR(VLOOKUP(B18,'пр.взв'!$D$6:$Q$70,4,0),"")</f>
        <v/>
      </c>
      <c r="E18" s="269" t="str">
        <f>IFERROR(VLOOKUP(B18,'пр.взв'!$D$6:$Q$70,6,0),"")</f>
        <v/>
      </c>
      <c r="F18" s="269" t="str">
        <f>IFERROR(VLOOKUP(B18,'пр.взв'!$D$6:$Q$70,7,0),"")</f>
        <v/>
      </c>
      <c r="G18" s="269" t="str">
        <f>IFERROR(VLOOKUP(B18,'пр.взв'!$D$6:$Q$70,8,0),"")</f>
        <v/>
      </c>
      <c r="H18" s="320" t="str">
        <f>IFERROR(VLOOKUP(B18,'пр.взв'!$D$6:$Q$70,10,0),"")</f>
        <v/>
      </c>
      <c r="L18" s="337"/>
      <c r="M18" s="338"/>
      <c r="N18" s="344">
        <f t="shared" ref="N18:Q18" si="18">SUM(N6:N17)</f>
        <v>1</v>
      </c>
      <c r="O18" s="344">
        <f t="shared" si="18"/>
        <v>0</v>
      </c>
      <c r="P18" s="344">
        <f t="shared" si="18"/>
        <v>0</v>
      </c>
      <c r="Q18" s="344">
        <f t="shared" si="18"/>
        <v>0</v>
      </c>
      <c r="S18" s="337"/>
      <c r="T18" s="338"/>
      <c r="U18" s="344">
        <f t="shared" ref="U18:X18" si="19">SUM(U6:U17)</f>
        <v>1</v>
      </c>
      <c r="V18" s="344">
        <f t="shared" si="19"/>
        <v>4</v>
      </c>
      <c r="W18" s="344">
        <f t="shared" si="19"/>
        <v>2</v>
      </c>
      <c r="X18" s="344">
        <f t="shared" si="19"/>
        <v>2</v>
      </c>
    </row>
    <row r="19" ht="11.25" customHeight="1">
      <c r="A19" s="333" t="s">
        <v>335</v>
      </c>
      <c r="B19" s="318" t="str">
        <f>'пр.хода'!AH19</f>
        <v> </v>
      </c>
      <c r="C19" s="319" t="str">
        <f>IFERROR(VLOOKUP(B19,'пр.взв'!$D$6:$Q$70,3,0),"")</f>
        <v/>
      </c>
      <c r="D19" s="269" t="str">
        <f>IFERROR(VLOOKUP(B19,'пр.взв'!$D$6:$Q$70,4,0),"")</f>
        <v/>
      </c>
      <c r="E19" s="269" t="str">
        <f>IFERROR(VLOOKUP(B19,'пр.взв'!$D$6:$Q$70,6,0),"")</f>
        <v/>
      </c>
      <c r="F19" s="269" t="str">
        <f>IFERROR(VLOOKUP(B19,'пр.взв'!$D$6:$Q$70,7,0),"")</f>
        <v/>
      </c>
      <c r="G19" s="269" t="str">
        <f>IFERROR(VLOOKUP(B19,'пр.взв'!$D$6:$Q$70,8,0),"")</f>
        <v/>
      </c>
      <c r="H19" s="320" t="str">
        <f>IFERROR(VLOOKUP(B19,'пр.взв'!$D$6:$Q$70,10,0),"")</f>
        <v/>
      </c>
    </row>
    <row r="20" ht="11.25" customHeight="1">
      <c r="A20" s="333" t="s">
        <v>335</v>
      </c>
      <c r="B20" s="318" t="str">
        <f>'пр.хода'!AH20</f>
        <v> </v>
      </c>
      <c r="C20" s="319" t="str">
        <f>IFERROR(VLOOKUP(B20,'пр.взв'!$D$6:$Q$70,3,0),"")</f>
        <v/>
      </c>
      <c r="D20" s="269" t="str">
        <f>IFERROR(VLOOKUP(B20,'пр.взв'!$D$6:$Q$70,4,0),"")</f>
        <v/>
      </c>
      <c r="E20" s="269" t="str">
        <f>IFERROR(VLOOKUP(B20,'пр.взв'!$D$6:$Q$70,6,0),"")</f>
        <v/>
      </c>
      <c r="F20" s="269" t="str">
        <f>IFERROR(VLOOKUP(B20,'пр.взв'!$D$6:$Q$70,7,0),"")</f>
        <v/>
      </c>
      <c r="G20" s="269" t="str">
        <f>IFERROR(VLOOKUP(B20,'пр.взв'!$D$6:$Q$70,8,0),"")</f>
        <v/>
      </c>
      <c r="H20" s="320" t="str">
        <f>IFERROR(VLOOKUP(B20,'пр.взв'!$D$6:$Q$70,10,0),"")</f>
        <v/>
      </c>
    </row>
    <row r="21" ht="11.25" customHeight="1">
      <c r="A21" s="333" t="s">
        <v>335</v>
      </c>
      <c r="B21" s="318" t="str">
        <f>'пр.хода'!AH21</f>
        <v> </v>
      </c>
      <c r="C21" s="319" t="str">
        <f>IFERROR(VLOOKUP(B21,'пр.взв'!$D$6:$Q$70,3,0),"")</f>
        <v/>
      </c>
      <c r="D21" s="269" t="str">
        <f>IFERROR(VLOOKUP(B21,'пр.взв'!$D$6:$Q$70,4,0),"")</f>
        <v/>
      </c>
      <c r="E21" s="269" t="str">
        <f>IFERROR(VLOOKUP(B21,'пр.взв'!$D$6:$Q$70,6,0),"")</f>
        <v/>
      </c>
      <c r="F21" s="269" t="str">
        <f>IFERROR(VLOOKUP(B21,'пр.взв'!$D$6:$Q$70,7,0),"")</f>
        <v/>
      </c>
      <c r="G21" s="269" t="str">
        <f>IFERROR(VLOOKUP(B21,'пр.взв'!$D$6:$Q$70,8,0),"")</f>
        <v/>
      </c>
      <c r="H21" s="320" t="str">
        <f>IFERROR(VLOOKUP(B21,'пр.взв'!$D$6:$Q$70,10,0),"")</f>
        <v/>
      </c>
    </row>
    <row r="22" ht="11.25" customHeight="1">
      <c r="A22" s="333" t="s">
        <v>339</v>
      </c>
      <c r="B22" s="318" t="str">
        <f>'пр.хода'!AH22</f>
        <v> </v>
      </c>
      <c r="C22" s="319" t="str">
        <f>IFERROR(VLOOKUP(B22,'пр.взв'!$D$6:$Q$70,3,0),"")</f>
        <v/>
      </c>
      <c r="D22" s="269" t="str">
        <f>IFERROR(VLOOKUP(B22,'пр.взв'!$D$6:$Q$70,4,0),"")</f>
        <v/>
      </c>
      <c r="E22" s="269" t="str">
        <f>IFERROR(VLOOKUP(B22,'пр.взв'!$D$6:$Q$70,6,0),"")</f>
        <v/>
      </c>
      <c r="F22" s="269" t="str">
        <f>IFERROR(VLOOKUP(B22,'пр.взв'!$D$6:$Q$70,7,0),"")</f>
        <v/>
      </c>
      <c r="G22" s="269" t="str">
        <f>IFERROR(VLOOKUP(B22,'пр.взв'!$D$6:$Q$70,8,0),"")</f>
        <v/>
      </c>
      <c r="H22" s="320" t="str">
        <f>IFERROR(VLOOKUP(B22,'пр.взв'!$D$6:$Q$70,10,0),"")</f>
        <v/>
      </c>
    </row>
    <row r="23" ht="11.25" customHeight="1">
      <c r="A23" s="333" t="s">
        <v>339</v>
      </c>
      <c r="B23" s="318" t="str">
        <f>'пр.хода'!AH23</f>
        <v> </v>
      </c>
      <c r="C23" s="319" t="str">
        <f>IFERROR(VLOOKUP(B23,'пр.взв'!$D$6:$Q$70,3,0),"")</f>
        <v/>
      </c>
      <c r="D23" s="269" t="str">
        <f>IFERROR(VLOOKUP(B23,'пр.взв'!$D$6:$Q$70,4,0),"")</f>
        <v/>
      </c>
      <c r="E23" s="269" t="str">
        <f>IFERROR(VLOOKUP(B23,'пр.взв'!$D$6:$Q$70,6,0),"")</f>
        <v/>
      </c>
      <c r="F23" s="269" t="str">
        <f>IFERROR(VLOOKUP(B23,'пр.взв'!$D$6:$Q$70,7,0),"")</f>
        <v/>
      </c>
      <c r="G23" s="269" t="str">
        <f>IFERROR(VLOOKUP(B23,'пр.взв'!$D$6:$Q$70,8,0),"")</f>
        <v/>
      </c>
      <c r="H23" s="320" t="str">
        <f>IFERROR(VLOOKUP(B23,'пр.взв'!$D$6:$Q$70,10,0),"")</f>
        <v/>
      </c>
    </row>
    <row r="24" ht="11.25" customHeight="1">
      <c r="A24" s="333" t="s">
        <v>339</v>
      </c>
      <c r="B24" s="318" t="str">
        <f>'пр.хода'!AH24</f>
        <v> </v>
      </c>
      <c r="C24" s="319" t="str">
        <f>IFERROR(VLOOKUP(B24,'пр.взв'!$D$6:$Q$70,3,0),"")</f>
        <v/>
      </c>
      <c r="D24" s="269" t="str">
        <f>IFERROR(VLOOKUP(B24,'пр.взв'!$D$6:$Q$70,4,0),"")</f>
        <v/>
      </c>
      <c r="E24" s="269" t="str">
        <f>IFERROR(VLOOKUP(B24,'пр.взв'!$D$6:$Q$70,6,0),"")</f>
        <v/>
      </c>
      <c r="F24" s="269" t="str">
        <f>IFERROR(VLOOKUP(B24,'пр.взв'!$D$6:$Q$70,7,0),"")</f>
        <v/>
      </c>
      <c r="G24" s="269" t="str">
        <f>IFERROR(VLOOKUP(B24,'пр.взв'!$D$6:$Q$70,8,0),"")</f>
        <v/>
      </c>
      <c r="H24" s="320" t="str">
        <f>IFERROR(VLOOKUP(B24,'пр.взв'!$D$6:$Q$70,10,0),"")</f>
        <v/>
      </c>
    </row>
    <row r="25" ht="11.25" customHeight="1">
      <c r="A25" s="333" t="s">
        <v>339</v>
      </c>
      <c r="B25" s="318" t="str">
        <f>'пр.хода'!AH25</f>
        <v> </v>
      </c>
      <c r="C25" s="319" t="str">
        <f>IFERROR(VLOOKUP(B25,'пр.взв'!$D$6:$Q$70,3,0),"")</f>
        <v/>
      </c>
      <c r="D25" s="269" t="str">
        <f>IFERROR(VLOOKUP(B25,'пр.взв'!$D$6:$Q$70,4,0),"")</f>
        <v/>
      </c>
      <c r="E25" s="269" t="str">
        <f>IFERROR(VLOOKUP(B25,'пр.взв'!$D$6:$Q$70,6,0),"")</f>
        <v/>
      </c>
      <c r="F25" s="269" t="str">
        <f>IFERROR(VLOOKUP(B25,'пр.взв'!$D$6:$Q$70,7,0),"")</f>
        <v/>
      </c>
      <c r="G25" s="269" t="str">
        <f>IFERROR(VLOOKUP(B25,'пр.взв'!$D$6:$Q$70,8,0),"")</f>
        <v/>
      </c>
      <c r="H25" s="320" t="str">
        <f>IFERROR(VLOOKUP(B25,'пр.взв'!$D$6:$Q$70,10,0),"")</f>
        <v/>
      </c>
    </row>
    <row r="26" ht="11.25" customHeight="1">
      <c r="A26" s="333" t="s">
        <v>339</v>
      </c>
      <c r="B26" s="318" t="str">
        <f>'пр.хода'!AH26</f>
        <v> </v>
      </c>
      <c r="C26" s="319" t="str">
        <f>IFERROR(VLOOKUP(B26,'пр.взв'!$D$6:$Q$70,3,0),"")</f>
        <v/>
      </c>
      <c r="D26" s="269" t="str">
        <f>IFERROR(VLOOKUP(B26,'пр.взв'!$D$6:$Q$70,4,0),"")</f>
        <v/>
      </c>
      <c r="E26" s="269" t="str">
        <f>IFERROR(VLOOKUP(B26,'пр.взв'!$D$6:$Q$70,6,0),"")</f>
        <v/>
      </c>
      <c r="F26" s="269" t="str">
        <f>IFERROR(VLOOKUP(B26,'пр.взв'!$D$6:$Q$70,7,0),"")</f>
        <v/>
      </c>
      <c r="G26" s="269" t="str">
        <f>IFERROR(VLOOKUP(B26,'пр.взв'!$D$6:$Q$70,8,0),"")</f>
        <v/>
      </c>
      <c r="H26" s="320" t="str">
        <f>IFERROR(VLOOKUP(B26,'пр.взв'!$D$6:$Q$70,10,0),"")</f>
        <v/>
      </c>
    </row>
    <row r="27" ht="11.25" customHeight="1">
      <c r="A27" s="333" t="s">
        <v>339</v>
      </c>
      <c r="B27" s="318" t="str">
        <f>'пр.хода'!AH27</f>
        <v> </v>
      </c>
      <c r="C27" s="319" t="str">
        <f>IFERROR(VLOOKUP(B27,'пр.взв'!$D$6:$Q$70,3,0),"")</f>
        <v/>
      </c>
      <c r="D27" s="269" t="str">
        <f>IFERROR(VLOOKUP(B27,'пр.взв'!$D$6:$Q$70,4,0),"")</f>
        <v/>
      </c>
      <c r="E27" s="269" t="str">
        <f>IFERROR(VLOOKUP(B27,'пр.взв'!$D$6:$Q$70,6,0),"")</f>
        <v/>
      </c>
      <c r="F27" s="269" t="str">
        <f>IFERROR(VLOOKUP(B27,'пр.взв'!$D$6:$Q$70,7,0),"")</f>
        <v/>
      </c>
      <c r="G27" s="269" t="str">
        <f>IFERROR(VLOOKUP(B27,'пр.взв'!$D$6:$Q$70,8,0),"")</f>
        <v/>
      </c>
      <c r="H27" s="320" t="str">
        <f>IFERROR(VLOOKUP(B27,'пр.взв'!$D$6:$Q$70,10,0),"")</f>
        <v/>
      </c>
    </row>
    <row r="28" ht="11.25" customHeight="1">
      <c r="A28" s="333" t="s">
        <v>339</v>
      </c>
      <c r="B28" s="318" t="str">
        <f>'пр.хода'!AH28</f>
        <v> </v>
      </c>
      <c r="C28" s="319" t="str">
        <f>IFERROR(VLOOKUP(B28,'пр.взв'!$D$6:$Q$70,3,0),"")</f>
        <v/>
      </c>
      <c r="D28" s="269" t="str">
        <f>IFERROR(VLOOKUP(B28,'пр.взв'!$D$6:$Q$70,4,0),"")</f>
        <v/>
      </c>
      <c r="E28" s="269" t="str">
        <f>IFERROR(VLOOKUP(B28,'пр.взв'!$D$6:$Q$70,6,0),"")</f>
        <v/>
      </c>
      <c r="F28" s="269" t="str">
        <f>IFERROR(VLOOKUP(B28,'пр.взв'!$D$6:$Q$70,7,0),"")</f>
        <v/>
      </c>
      <c r="G28" s="269" t="str">
        <f>IFERROR(VLOOKUP(B28,'пр.взв'!$D$6:$Q$70,8,0),"")</f>
        <v/>
      </c>
      <c r="H28" s="320" t="str">
        <f>IFERROR(VLOOKUP(B28,'пр.взв'!$D$6:$Q$70,10,0),"")</f>
        <v/>
      </c>
    </row>
    <row r="29" ht="11.25" customHeight="1">
      <c r="A29" s="333" t="s">
        <v>339</v>
      </c>
      <c r="B29" s="318" t="str">
        <f>'пр.хода'!AH29</f>
        <v> </v>
      </c>
      <c r="C29" s="319" t="str">
        <f>IFERROR(VLOOKUP(B29,'пр.взв'!$D$6:$Q$70,3,0),"")</f>
        <v/>
      </c>
      <c r="D29" s="269" t="str">
        <f>IFERROR(VLOOKUP(B29,'пр.взв'!$D$6:$Q$70,4,0),"")</f>
        <v/>
      </c>
      <c r="E29" s="269" t="str">
        <f>IFERROR(VLOOKUP(B29,'пр.взв'!$D$6:$Q$70,6,0),"")</f>
        <v/>
      </c>
      <c r="F29" s="269" t="str">
        <f>IFERROR(VLOOKUP(B29,'пр.взв'!$D$6:$Q$70,7,0),"")</f>
        <v/>
      </c>
      <c r="G29" s="269" t="str">
        <f>IFERROR(VLOOKUP(B29,'пр.взв'!$D$6:$Q$70,8,0),"")</f>
        <v/>
      </c>
      <c r="H29" s="320" t="str">
        <f>IFERROR(VLOOKUP(B29,'пр.взв'!$D$6:$Q$70,10,0),"")</f>
        <v/>
      </c>
    </row>
    <row r="30" ht="11.25" customHeight="1">
      <c r="A30" s="333" t="s">
        <v>339</v>
      </c>
      <c r="B30" s="318" t="str">
        <f>'пр.хода'!AH30</f>
        <v> </v>
      </c>
      <c r="C30" s="319" t="str">
        <f>IFERROR(VLOOKUP(B30,'пр.взв'!$D$6:$Q$70,3,0),"")</f>
        <v/>
      </c>
      <c r="D30" s="269" t="str">
        <f>IFERROR(VLOOKUP(B30,'пр.взв'!$D$6:$Q$70,4,0),"")</f>
        <v/>
      </c>
      <c r="E30" s="269" t="str">
        <f>IFERROR(VLOOKUP(B30,'пр.взв'!$D$6:$Q$70,6,0),"")</f>
        <v/>
      </c>
      <c r="F30" s="269" t="str">
        <f>IFERROR(VLOOKUP(B30,'пр.взв'!$D$6:$Q$70,7,0),"")</f>
        <v/>
      </c>
      <c r="G30" s="269" t="str">
        <f>IFERROR(VLOOKUP(B30,'пр.взв'!$D$6:$Q$70,8,0),"")</f>
        <v/>
      </c>
      <c r="H30" s="320" t="str">
        <f>IFERROR(VLOOKUP(B30,'пр.взв'!$D$6:$Q$70,10,0),"")</f>
        <v/>
      </c>
    </row>
    <row r="31" ht="11.25" customHeight="1">
      <c r="A31" s="333" t="s">
        <v>339</v>
      </c>
      <c r="B31" s="318" t="str">
        <f>'пр.хода'!AH31</f>
        <v> </v>
      </c>
      <c r="C31" s="319" t="str">
        <f>IFERROR(VLOOKUP(B31,'пр.взв'!$D$6:$Q$70,3,0),"")</f>
        <v/>
      </c>
      <c r="D31" s="269" t="str">
        <f>IFERROR(VLOOKUP(B31,'пр.взв'!$D$6:$Q$70,4,0),"")</f>
        <v/>
      </c>
      <c r="E31" s="269" t="str">
        <f>IFERROR(VLOOKUP(B31,'пр.взв'!$D$6:$Q$70,6,0),"")</f>
        <v/>
      </c>
      <c r="F31" s="269" t="str">
        <f>IFERROR(VLOOKUP(B31,'пр.взв'!$D$6:$Q$70,7,0),"")</f>
        <v/>
      </c>
      <c r="G31" s="269" t="str">
        <f>IFERROR(VLOOKUP(B31,'пр.взв'!$D$6:$Q$70,8,0),"")</f>
        <v/>
      </c>
      <c r="H31" s="320" t="str">
        <f>IFERROR(VLOOKUP(B31,'пр.взв'!$D$6:$Q$70,10,0),"")</f>
        <v/>
      </c>
    </row>
    <row r="32" ht="11.25" customHeight="1">
      <c r="A32" s="333" t="s">
        <v>339</v>
      </c>
      <c r="B32" s="318" t="str">
        <f>'пр.хода'!AH32</f>
        <v> </v>
      </c>
      <c r="C32" s="319" t="str">
        <f>IFERROR(VLOOKUP(B32,'пр.взв'!$D$6:$Q$70,3,0),"")</f>
        <v/>
      </c>
      <c r="D32" s="269" t="str">
        <f>IFERROR(VLOOKUP(B32,'пр.взв'!$D$6:$Q$70,4,0),"")</f>
        <v/>
      </c>
      <c r="E32" s="269" t="str">
        <f>IFERROR(VLOOKUP(B32,'пр.взв'!$D$6:$Q$70,6,0),"")</f>
        <v/>
      </c>
      <c r="F32" s="269" t="str">
        <f>IFERROR(VLOOKUP(B32,'пр.взв'!$D$6:$Q$70,7,0),"")</f>
        <v/>
      </c>
      <c r="G32" s="269" t="str">
        <f>IFERROR(VLOOKUP(B32,'пр.взв'!$D$6:$Q$70,8,0),"")</f>
        <v/>
      </c>
      <c r="H32" s="320" t="str">
        <f>IFERROR(VLOOKUP(B32,'пр.взв'!$D$6:$Q$70,10,0),"")</f>
        <v/>
      </c>
    </row>
    <row r="33" ht="11.25" customHeight="1">
      <c r="A33" s="333" t="s">
        <v>339</v>
      </c>
      <c r="B33" s="318">
        <f>'пр.хода'!AH33</f>
        <v>30</v>
      </c>
      <c r="C33" s="319" t="str">
        <f>IFERROR(VLOOKUP(B33,'пр.взв'!$D$6:$Q$70,3,0),"")</f>
        <v>ИСЛАМОВ Шамиль Газихмаевич</v>
      </c>
      <c r="D33" s="269" t="str">
        <f>IFERROR(VLOOKUP(B33,'пр.взв'!$D$6:$Q$70,4,0),"")</f>
        <v>02.01.01, КМС</v>
      </c>
      <c r="E33" s="269" t="str">
        <f>IFERROR(VLOOKUP(B33,'пр.взв'!$D$6:$Q$70,6,0),"")</f>
        <v>СЗФО</v>
      </c>
      <c r="F33" s="269" t="str">
        <f>IFERROR(VLOOKUP(B33,'пр.взв'!$D$6:$Q$70,7,0),"")</f>
        <v>Вологодская,  Вологда, Д</v>
      </c>
      <c r="G33" s="269" t="str">
        <f>IFERROR(VLOOKUP(B33,'пр.взв'!$D$6:$Q$70,8,0),"")</f>
        <v>Вологодская</v>
      </c>
      <c r="H33" s="320" t="str">
        <f>IFERROR(VLOOKUP(B33,'пр.взв'!$D$6:$Q$70,10,0),"")</f>
        <v>Селяков ЮЛ</v>
      </c>
    </row>
    <row r="34" ht="11.25" customHeight="1">
      <c r="A34" s="333" t="s">
        <v>339</v>
      </c>
      <c r="B34" s="318" t="str">
        <f>'пр.хода'!AH34</f>
        <v> </v>
      </c>
      <c r="C34" s="319" t="str">
        <f>IFERROR(VLOOKUP(B34,'пр.взв'!$D$6:$Q$70,3,0),"")</f>
        <v/>
      </c>
      <c r="D34" s="269" t="str">
        <f>IFERROR(VLOOKUP(B34,'пр.взв'!$D$6:$Q$70,4,0),"")</f>
        <v/>
      </c>
      <c r="E34" s="269" t="str">
        <f>IFERROR(VLOOKUP(B34,'пр.взв'!$D$6:$Q$70,6,0),"")</f>
        <v/>
      </c>
      <c r="F34" s="269" t="str">
        <f>IFERROR(VLOOKUP(B34,'пр.взв'!$D$6:$Q$70,7,0),"")</f>
        <v/>
      </c>
      <c r="G34" s="269" t="str">
        <f>IFERROR(VLOOKUP(B34,'пр.взв'!$D$6:$Q$70,8,0),"")</f>
        <v/>
      </c>
      <c r="H34" s="320" t="str">
        <f>IFERROR(VLOOKUP(B34,'пр.взв'!$D$6:$Q$70,10,0),"")</f>
        <v/>
      </c>
    </row>
    <row r="35" ht="11.25" customHeight="1">
      <c r="A35" s="333" t="s">
        <v>339</v>
      </c>
      <c r="B35" s="318" t="str">
        <f>'пр.хода'!AH35</f>
        <v> </v>
      </c>
      <c r="C35" s="319" t="str">
        <f>IFERROR(VLOOKUP(B35,'пр.взв'!$D$6:$Q$70,3,0),"")</f>
        <v/>
      </c>
      <c r="D35" s="269" t="str">
        <f>IFERROR(VLOOKUP(B35,'пр.взв'!$D$6:$Q$70,4,0),"")</f>
        <v/>
      </c>
      <c r="E35" s="269" t="str">
        <f>IFERROR(VLOOKUP(B35,'пр.взв'!$D$6:$Q$70,6,0),"")</f>
        <v/>
      </c>
      <c r="F35" s="269" t="str">
        <f>IFERROR(VLOOKUP(B35,'пр.взв'!$D$6:$Q$70,7,0),"")</f>
        <v/>
      </c>
      <c r="G35" s="269" t="str">
        <f>IFERROR(VLOOKUP(B35,'пр.взв'!$D$6:$Q$70,8,0),"")</f>
        <v/>
      </c>
      <c r="H35" s="320" t="str">
        <f>IFERROR(VLOOKUP(B35,'пр.взв'!$D$6:$Q$70,10,0),"")</f>
        <v/>
      </c>
    </row>
    <row r="36" ht="11.25" customHeight="1">
      <c r="A36" s="333" t="s">
        <v>339</v>
      </c>
      <c r="B36" s="318" t="str">
        <f>'пр.хода'!AH36</f>
        <v> </v>
      </c>
      <c r="C36" s="319" t="str">
        <f>IFERROR(VLOOKUP(B36,'пр.взв'!$D$6:$Q$70,3,0),"")</f>
        <v/>
      </c>
      <c r="D36" s="269" t="str">
        <f>IFERROR(VLOOKUP(B36,'пр.взв'!$D$6:$Q$70,4,0),"")</f>
        <v/>
      </c>
      <c r="E36" s="269" t="str">
        <f>IFERROR(VLOOKUP(B36,'пр.взв'!$D$6:$Q$70,6,0),"")</f>
        <v/>
      </c>
      <c r="F36" s="269" t="str">
        <f>IFERROR(VLOOKUP(B36,'пр.взв'!$D$6:$Q$70,7,0),"")</f>
        <v/>
      </c>
      <c r="G36" s="269" t="str">
        <f>IFERROR(VLOOKUP(B36,'пр.взв'!$D$6:$Q$70,8,0),"")</f>
        <v/>
      </c>
      <c r="H36" s="320" t="str">
        <f>IFERROR(VLOOKUP(B36,'пр.взв'!$D$6:$Q$70,10,0),"")</f>
        <v/>
      </c>
    </row>
    <row r="37" ht="11.25" customHeight="1">
      <c r="A37" s="333" t="s">
        <v>339</v>
      </c>
      <c r="B37" s="318" t="str">
        <f>'пр.хода'!AH37</f>
        <v> </v>
      </c>
      <c r="C37" s="319" t="str">
        <f>IFERROR(VLOOKUP(B37,'пр.взв'!$D$6:$Q$70,3,0),"")</f>
        <v/>
      </c>
      <c r="D37" s="269" t="str">
        <f>IFERROR(VLOOKUP(B37,'пр.взв'!$D$6:$Q$70,4,0),"")</f>
        <v/>
      </c>
      <c r="E37" s="269" t="str">
        <f>IFERROR(VLOOKUP(B37,'пр.взв'!$D$6:$Q$70,6,0),"")</f>
        <v/>
      </c>
      <c r="F37" s="269" t="str">
        <f>IFERROR(VLOOKUP(B37,'пр.взв'!$D$6:$Q$70,7,0),"")</f>
        <v/>
      </c>
      <c r="G37" s="269" t="str">
        <f>IFERROR(VLOOKUP(B37,'пр.взв'!$D$6:$Q$70,8,0),"")</f>
        <v/>
      </c>
      <c r="H37" s="320" t="str">
        <f>IFERROR(VLOOKUP(B37,'пр.взв'!$D$6:$Q$70,10,0),"")</f>
        <v/>
      </c>
    </row>
    <row r="38" ht="11.25" customHeight="1">
      <c r="A38" s="345" t="s">
        <v>340</v>
      </c>
      <c r="B38" s="318" t="str">
        <f>'пр.хода'!AH38</f>
        <v> </v>
      </c>
      <c r="C38" s="319" t="str">
        <f>IFERROR(VLOOKUP(B38,'пр.взв'!$D$6:$Q$70,3,0),"")</f>
        <v/>
      </c>
      <c r="D38" s="269" t="str">
        <f>IFERROR(VLOOKUP(B38,'пр.взв'!$D$6:$Q$70,4,0),"")</f>
        <v/>
      </c>
      <c r="E38" s="269" t="str">
        <f>IFERROR(VLOOKUP(B38,'пр.взв'!$D$6:$Q$70,6,0),"")</f>
        <v/>
      </c>
      <c r="F38" s="269" t="str">
        <f>IFERROR(VLOOKUP(B38,'пр.взв'!$D$6:$Q$70,7,0),"")</f>
        <v/>
      </c>
      <c r="G38" s="269" t="str">
        <f>IFERROR(VLOOKUP(B38,'пр.взв'!$D$6:$Q$70,8,0),"")</f>
        <v/>
      </c>
      <c r="H38" s="320" t="str">
        <f>IFERROR(VLOOKUP(B38,'пр.взв'!$D$6:$Q$70,10,0),"")</f>
        <v/>
      </c>
    </row>
    <row r="39" ht="11.25" customHeight="1">
      <c r="A39" s="345" t="s">
        <v>341</v>
      </c>
      <c r="B39" s="318" t="str">
        <f>'пр.хода'!AH39</f>
        <v> </v>
      </c>
      <c r="C39" s="319" t="str">
        <f>IFERROR(VLOOKUP(B39,'пр.взв'!$D$6:$Q$70,3,0),"")</f>
        <v/>
      </c>
      <c r="D39" s="269" t="str">
        <f>IFERROR(VLOOKUP(B39,'пр.взв'!$D$6:$Q$70,4,0),"")</f>
        <v/>
      </c>
      <c r="E39" s="269" t="str">
        <f>IFERROR(VLOOKUP(B39,'пр.взв'!$D$6:$Q$70,6,0),"")</f>
        <v/>
      </c>
      <c r="F39" s="269" t="str">
        <f>IFERROR(VLOOKUP(B39,'пр.взв'!$D$6:$Q$70,7,0),"")</f>
        <v/>
      </c>
      <c r="G39" s="269" t="str">
        <f>IFERROR(VLOOKUP(B39,'пр.взв'!$D$6:$Q$70,8,0),"")</f>
        <v/>
      </c>
      <c r="H39" s="320" t="str">
        <f>IFERROR(VLOOKUP(B39,'пр.взв'!$D$6:$Q$70,10,0),"")</f>
        <v/>
      </c>
    </row>
    <row r="40" ht="11.25" customHeight="1">
      <c r="A40" s="345" t="s">
        <v>342</v>
      </c>
      <c r="B40" s="318">
        <f>'пр.хода'!AH40</f>
        <v>41</v>
      </c>
      <c r="C40" s="319" t="str">
        <f>IFERROR(VLOOKUP(B40,'пр.взв'!$D$6:$Q$70,3,0),"")</f>
        <v/>
      </c>
      <c r="D40" s="269" t="str">
        <f>IFERROR(VLOOKUP(B40,'пр.взв'!$D$6:$Q$70,4,0),"")</f>
        <v/>
      </c>
      <c r="E40" s="269" t="str">
        <f>IFERROR(VLOOKUP(B40,'пр.взв'!$D$6:$Q$70,6,0),"")</f>
        <v/>
      </c>
      <c r="F40" s="269" t="str">
        <f>IFERROR(VLOOKUP(B40,'пр.взв'!$D$6:$Q$70,7,0),"")</f>
        <v/>
      </c>
      <c r="G40" s="269" t="str">
        <f>IFERROR(VLOOKUP(B40,'пр.взв'!$D$6:$Q$70,8,0),"")</f>
        <v/>
      </c>
      <c r="H40" s="320" t="str">
        <f>IFERROR(VLOOKUP(B40,'пр.взв'!$D$6:$Q$70,10,0),"")</f>
        <v/>
      </c>
    </row>
    <row r="41" ht="11.25" customHeight="1">
      <c r="A41" s="345" t="s">
        <v>343</v>
      </c>
      <c r="B41" s="318">
        <f>'пр.хода'!AH41</f>
        <v>49</v>
      </c>
      <c r="C41" s="319" t="str">
        <f>IFERROR(VLOOKUP(B41,'пр.взв'!$D$6:$Q$70,3,0),"")</f>
        <v/>
      </c>
      <c r="D41" s="269" t="str">
        <f>IFERROR(VLOOKUP(B41,'пр.взв'!$D$6:$Q$70,4,0),"")</f>
        <v/>
      </c>
      <c r="E41" s="269" t="str">
        <f>IFERROR(VLOOKUP(B41,'пр.взв'!$D$6:$Q$70,6,0),"")</f>
        <v/>
      </c>
      <c r="F41" s="269" t="str">
        <f>IFERROR(VLOOKUP(B41,'пр.взв'!$D$6:$Q$70,7,0),"")</f>
        <v/>
      </c>
      <c r="G41" s="269" t="str">
        <f>IFERROR(VLOOKUP(B41,'пр.взв'!$D$6:$Q$70,8,0),"")</f>
        <v/>
      </c>
      <c r="H41" s="320" t="str">
        <f>IFERROR(VLOOKUP(B41,'пр.взв'!$D$6:$Q$70,10,0),"")</f>
        <v/>
      </c>
    </row>
    <row r="42" ht="12.75" customHeight="1">
      <c r="A42" s="345" t="s">
        <v>344</v>
      </c>
      <c r="B42" s="318">
        <f>'пр.хода'!AH42</f>
        <v>57</v>
      </c>
      <c r="C42" s="319" t="str">
        <f>IFERROR(VLOOKUP(B42,'пр.взв'!$D$6:$Q$70,3,0),"")</f>
        <v/>
      </c>
      <c r="D42" s="269" t="str">
        <f>IFERROR(VLOOKUP(B42,'пр.взв'!$D$6:$Q$70,4,0),"")</f>
        <v/>
      </c>
      <c r="E42" s="269" t="str">
        <f>IFERROR(VLOOKUP(B42,'пр.взв'!$D$6:$Q$70,6,0),"")</f>
        <v/>
      </c>
      <c r="F42" s="269" t="str">
        <f>IFERROR(VLOOKUP(B42,'пр.взв'!$D$6:$Q$70,7,0),"")</f>
        <v/>
      </c>
      <c r="G42" s="269" t="str">
        <f>IFERROR(VLOOKUP(B42,'пр.взв'!$D$6:$Q$70,8,0),"")</f>
        <v/>
      </c>
      <c r="H42" s="320" t="str">
        <f>IFERROR(VLOOKUP(B42,'пр.взв'!$D$6:$Q$70,10,0),"")</f>
        <v/>
      </c>
    </row>
    <row r="43" ht="12.75" customHeight="1">
      <c r="A43" s="345" t="s">
        <v>345</v>
      </c>
      <c r="B43" s="318" t="str">
        <f>'пр.хода'!AH43</f>
        <v> </v>
      </c>
      <c r="C43" s="319" t="str">
        <f>IFERROR(VLOOKUP(B43,'пр.взв'!$D$6:$Q$70,3,0),"")</f>
        <v/>
      </c>
      <c r="D43" s="269" t="str">
        <f>IFERROR(VLOOKUP(B43,'пр.взв'!$D$6:$Q$70,4,0),"")</f>
        <v/>
      </c>
      <c r="E43" s="269" t="str">
        <f>IFERROR(VLOOKUP(B43,'пр.взв'!$D$6:$Q$70,6,0),"")</f>
        <v/>
      </c>
      <c r="F43" s="269" t="str">
        <f>IFERROR(VLOOKUP(B43,'пр.взв'!$D$6:$Q$70,7,0),"")</f>
        <v/>
      </c>
      <c r="G43" s="269" t="str">
        <f>IFERROR(VLOOKUP(B43,'пр.взв'!$D$6:$Q$70,8,0),"")</f>
        <v/>
      </c>
      <c r="H43" s="320" t="str">
        <f>IFERROR(VLOOKUP(B43,'пр.взв'!$D$6:$Q$70,10,0),"")</f>
        <v/>
      </c>
    </row>
    <row r="44" ht="11.25" customHeight="1">
      <c r="A44" s="345" t="s">
        <v>346</v>
      </c>
      <c r="B44" s="318">
        <f>'пр.хода'!AH44</f>
        <v>53</v>
      </c>
      <c r="C44" s="319" t="str">
        <f>IFERROR(VLOOKUP(B44,'пр.взв'!$D$6:$Q$70,3,0),"")</f>
        <v/>
      </c>
      <c r="D44" s="269" t="str">
        <f>IFERROR(VLOOKUP(B44,'пр.взв'!$D$6:$Q$70,4,0),"")</f>
        <v/>
      </c>
      <c r="E44" s="269" t="str">
        <f>IFERROR(VLOOKUP(B44,'пр.взв'!$D$6:$Q$70,6,0),"")</f>
        <v/>
      </c>
      <c r="F44" s="269" t="str">
        <f>IFERROR(VLOOKUP(B44,'пр.взв'!$D$6:$Q$70,7,0),"")</f>
        <v/>
      </c>
      <c r="G44" s="269" t="str">
        <f>IFERROR(VLOOKUP(B44,'пр.взв'!$D$6:$Q$70,8,0),"")</f>
        <v/>
      </c>
      <c r="H44" s="320" t="str">
        <f>IFERROR(VLOOKUP(B44,'пр.взв'!$D$6:$Q$70,10,0),"")</f>
        <v/>
      </c>
    </row>
    <row r="45" ht="11.25" customHeight="1">
      <c r="A45" s="345" t="s">
        <v>347</v>
      </c>
      <c r="B45" s="318">
        <f>'пр.хода'!AH45</f>
        <v>45</v>
      </c>
      <c r="C45" s="319" t="str">
        <f>IFERROR(VLOOKUP(B45,'пр.взв'!$D$6:$Q$70,3,0),"")</f>
        <v/>
      </c>
      <c r="D45" s="269" t="str">
        <f>IFERROR(VLOOKUP(B45,'пр.взв'!$D$6:$Q$70,4,0),"")</f>
        <v/>
      </c>
      <c r="E45" s="269" t="str">
        <f>IFERROR(VLOOKUP(B45,'пр.взв'!$D$6:$Q$70,6,0),"")</f>
        <v/>
      </c>
      <c r="F45" s="269" t="str">
        <f>IFERROR(VLOOKUP(B45,'пр.взв'!$D$6:$Q$70,7,0),"")</f>
        <v/>
      </c>
      <c r="G45" s="269" t="str">
        <f>IFERROR(VLOOKUP(B45,'пр.взв'!$D$6:$Q$70,8,0),"")</f>
        <v/>
      </c>
      <c r="H45" s="320" t="str">
        <f>IFERROR(VLOOKUP(B45,'пр.взв'!$D$6:$Q$70,10,0),"")</f>
        <v/>
      </c>
    </row>
    <row r="46" ht="11.25" customHeight="1">
      <c r="A46" s="345" t="s">
        <v>348</v>
      </c>
      <c r="B46" s="318">
        <f>'пр.хода'!AH46</f>
        <v>61</v>
      </c>
      <c r="C46" s="319" t="str">
        <f>IFERROR(VLOOKUP(B46,'пр.взв'!$D$6:$Q$70,3,0),"")</f>
        <v/>
      </c>
      <c r="D46" s="269" t="str">
        <f>IFERROR(VLOOKUP(B46,'пр.взв'!$D$6:$Q$70,4,0),"")</f>
        <v/>
      </c>
      <c r="E46" s="269" t="str">
        <f>IFERROR(VLOOKUP(B46,'пр.взв'!$D$6:$Q$70,6,0),"")</f>
        <v/>
      </c>
      <c r="F46" s="269" t="str">
        <f>IFERROR(VLOOKUP(B46,'пр.взв'!$D$6:$Q$70,7,0),"")</f>
        <v/>
      </c>
      <c r="G46" s="269" t="str">
        <f>IFERROR(VLOOKUP(B46,'пр.взв'!$D$6:$Q$70,8,0),"")</f>
        <v/>
      </c>
      <c r="H46" s="320" t="str">
        <f>IFERROR(VLOOKUP(B46,'пр.взв'!$D$6:$Q$70,10,0),"")</f>
        <v/>
      </c>
    </row>
    <row r="47" ht="11.25" customHeight="1">
      <c r="A47" s="345" t="s">
        <v>349</v>
      </c>
      <c r="B47" s="318" t="str">
        <f>'пр.хода'!AH47</f>
        <v> </v>
      </c>
      <c r="C47" s="319" t="str">
        <f>IFERROR(VLOOKUP(B47,'пр.взв'!$D$6:$Q$70,3,0),"")</f>
        <v/>
      </c>
      <c r="D47" s="269" t="str">
        <f>IFERROR(VLOOKUP(B47,'пр.взв'!$D$6:$Q$70,4,0),"")</f>
        <v/>
      </c>
      <c r="E47" s="269" t="str">
        <f>IFERROR(VLOOKUP(B47,'пр.взв'!$D$6:$Q$70,6,0),"")</f>
        <v/>
      </c>
      <c r="F47" s="269" t="str">
        <f>IFERROR(VLOOKUP(B47,'пр.взв'!$D$6:$Q$70,7,0),"")</f>
        <v/>
      </c>
      <c r="G47" s="269" t="str">
        <f>IFERROR(VLOOKUP(B47,'пр.взв'!$D$6:$Q$70,8,0),"")</f>
        <v/>
      </c>
      <c r="H47" s="320" t="str">
        <f>IFERROR(VLOOKUP(B47,'пр.взв'!$D$6:$Q$70,10,0),"")</f>
        <v/>
      </c>
    </row>
    <row r="48" ht="11.25" customHeight="1">
      <c r="A48" s="345" t="s">
        <v>350</v>
      </c>
      <c r="B48" s="318">
        <f>'пр.хода'!AH48</f>
        <v>51</v>
      </c>
      <c r="C48" s="319" t="str">
        <f>IFERROR(VLOOKUP(B48,'пр.взв'!$D$6:$Q$70,3,0),"")</f>
        <v/>
      </c>
      <c r="D48" s="269" t="str">
        <f>IFERROR(VLOOKUP(B48,'пр.взв'!$D$6:$Q$70,4,0),"")</f>
        <v/>
      </c>
      <c r="E48" s="269" t="str">
        <f>IFERROR(VLOOKUP(B48,'пр.взв'!$D$6:$Q$70,6,0),"")</f>
        <v/>
      </c>
      <c r="F48" s="269" t="str">
        <f>IFERROR(VLOOKUP(B48,'пр.взв'!$D$6:$Q$70,7,0),"")</f>
        <v/>
      </c>
      <c r="G48" s="269" t="str">
        <f>IFERROR(VLOOKUP(B48,'пр.взв'!$D$6:$Q$70,8,0),"")</f>
        <v/>
      </c>
      <c r="H48" s="320" t="str">
        <f>IFERROR(VLOOKUP(B48,'пр.взв'!$D$6:$Q$70,10,0),"")</f>
        <v/>
      </c>
    </row>
    <row r="49" ht="11.25" customHeight="1">
      <c r="A49" s="345" t="s">
        <v>351</v>
      </c>
      <c r="B49" s="318">
        <f>'пр.хода'!AH49</f>
        <v>43</v>
      </c>
      <c r="C49" s="319" t="str">
        <f>IFERROR(VLOOKUP(B49,'пр.взв'!$D$6:$Q$70,3,0),"")</f>
        <v/>
      </c>
      <c r="D49" s="269" t="str">
        <f>IFERROR(VLOOKUP(B49,'пр.взв'!$D$6:$Q$70,4,0),"")</f>
        <v/>
      </c>
      <c r="E49" s="269" t="str">
        <f>IFERROR(VLOOKUP(B49,'пр.взв'!$D$6:$Q$70,6,0),"")</f>
        <v/>
      </c>
      <c r="F49" s="269" t="str">
        <f>IFERROR(VLOOKUP(B49,'пр.взв'!$D$6:$Q$70,7,0),"")</f>
        <v/>
      </c>
      <c r="G49" s="269" t="str">
        <f>IFERROR(VLOOKUP(B49,'пр.взв'!$D$6:$Q$70,8,0),"")</f>
        <v/>
      </c>
      <c r="H49" s="320" t="str">
        <f>IFERROR(VLOOKUP(B49,'пр.взв'!$D$6:$Q$70,10,0),"")</f>
        <v/>
      </c>
    </row>
    <row r="50" ht="11.25" customHeight="1">
      <c r="A50" s="345" t="s">
        <v>352</v>
      </c>
      <c r="B50" s="318">
        <f>'пр.хода'!AH50</f>
        <v>59</v>
      </c>
      <c r="C50" s="319" t="str">
        <f>IFERROR(VLOOKUP(B50,'пр.взв'!$D$6:$Q$70,3,0),"")</f>
        <v/>
      </c>
      <c r="D50" s="269" t="str">
        <f>IFERROR(VLOOKUP(B50,'пр.взв'!$D$6:$Q$70,4,0),"")</f>
        <v/>
      </c>
      <c r="E50" s="269" t="str">
        <f>IFERROR(VLOOKUP(B50,'пр.взв'!$D$6:$Q$70,6,0),"")</f>
        <v/>
      </c>
      <c r="F50" s="269" t="str">
        <f>IFERROR(VLOOKUP(B50,'пр.взв'!$D$6:$Q$70,7,0),"")</f>
        <v/>
      </c>
      <c r="G50" s="269" t="str">
        <f>IFERROR(VLOOKUP(B50,'пр.взв'!$D$6:$Q$70,8,0),"")</f>
        <v/>
      </c>
      <c r="H50" s="320" t="str">
        <f>IFERROR(VLOOKUP(B50,'пр.взв'!$D$6:$Q$70,10,0),"")</f>
        <v/>
      </c>
    </row>
    <row r="51" ht="11.25" customHeight="1">
      <c r="A51" s="345" t="s">
        <v>353</v>
      </c>
      <c r="B51" s="318">
        <f>'пр.хода'!AH51</f>
        <v>39</v>
      </c>
      <c r="C51" s="319" t="str">
        <f>IFERROR(VLOOKUP(B51,'пр.взв'!$D$6:$Q$70,3,0),"")</f>
        <v/>
      </c>
      <c r="D51" s="269" t="str">
        <f>IFERROR(VLOOKUP(B51,'пр.взв'!$D$6:$Q$70,4,0),"")</f>
        <v/>
      </c>
      <c r="E51" s="269" t="str">
        <f>IFERROR(VLOOKUP(B51,'пр.взв'!$D$6:$Q$70,6,0),"")</f>
        <v/>
      </c>
      <c r="F51" s="269" t="str">
        <f>IFERROR(VLOOKUP(B51,'пр.взв'!$D$6:$Q$70,7,0),"")</f>
        <v/>
      </c>
      <c r="G51" s="269" t="str">
        <f>IFERROR(VLOOKUP(B51,'пр.взв'!$D$6:$Q$70,8,0),"")</f>
        <v/>
      </c>
      <c r="H51" s="320" t="str">
        <f>IFERROR(VLOOKUP(B51,'пр.взв'!$D$6:$Q$70,10,0),"")</f>
        <v/>
      </c>
    </row>
    <row r="52" ht="11.25" customHeight="1">
      <c r="A52" s="345" t="s">
        <v>354</v>
      </c>
      <c r="B52" s="318">
        <f>'пр.хода'!AH52</f>
        <v>55</v>
      </c>
      <c r="C52" s="319" t="str">
        <f>IFERROR(VLOOKUP(B52,'пр.взв'!$D$6:$Q$70,3,0),"")</f>
        <v/>
      </c>
      <c r="D52" s="269" t="str">
        <f>IFERROR(VLOOKUP(B52,'пр.взв'!$D$6:$Q$70,4,0),"")</f>
        <v/>
      </c>
      <c r="E52" s="269" t="str">
        <f>IFERROR(VLOOKUP(B52,'пр.взв'!$D$6:$Q$70,6,0),"")</f>
        <v/>
      </c>
      <c r="F52" s="269" t="str">
        <f>IFERROR(VLOOKUP(B52,'пр.взв'!$D$6:$Q$70,7,0),"")</f>
        <v/>
      </c>
      <c r="G52" s="269" t="str">
        <f>IFERROR(VLOOKUP(B52,'пр.взв'!$D$6:$Q$70,8,0),"")</f>
        <v/>
      </c>
      <c r="H52" s="320" t="str">
        <f>IFERROR(VLOOKUP(B52,'пр.взв'!$D$6:$Q$70,10,0),"")</f>
        <v/>
      </c>
    </row>
    <row r="53" ht="11.25" customHeight="1">
      <c r="A53" s="345" t="s">
        <v>355</v>
      </c>
      <c r="B53" s="318">
        <f>'пр.хода'!AH53</f>
        <v>63</v>
      </c>
      <c r="C53" s="319" t="str">
        <f>IFERROR(VLOOKUP(B53,'пр.взв'!$D$6:$Q$70,3,0),"")</f>
        <v/>
      </c>
      <c r="D53" s="269" t="str">
        <f>IFERROR(VLOOKUP(B53,'пр.взв'!$D$6:$Q$70,4,0),"")</f>
        <v/>
      </c>
      <c r="E53" s="269" t="str">
        <f>IFERROR(VLOOKUP(B53,'пр.взв'!$D$6:$Q$70,6,0),"")</f>
        <v/>
      </c>
      <c r="F53" s="269" t="str">
        <f>IFERROR(VLOOKUP(B53,'пр.взв'!$D$6:$Q$70,7,0),"")</f>
        <v/>
      </c>
      <c r="G53" s="269" t="str">
        <f>IFERROR(VLOOKUP(B53,'пр.взв'!$D$6:$Q$70,8,0),"")</f>
        <v/>
      </c>
      <c r="H53" s="320" t="str">
        <f>IFERROR(VLOOKUP(B53,'пр.взв'!$D$6:$Q$70,10,0),"")</f>
        <v/>
      </c>
    </row>
    <row r="54" ht="11.25" customHeight="1">
      <c r="A54" s="345" t="s">
        <v>356</v>
      </c>
      <c r="B54" s="318" t="str">
        <f>'пр.хода'!AH54</f>
        <v> </v>
      </c>
      <c r="C54" s="319" t="str">
        <f>IFERROR(VLOOKUP(B54,'пр.взв'!$D$6:$Q$70,3,0),"")</f>
        <v/>
      </c>
      <c r="D54" s="269" t="str">
        <f>IFERROR(VLOOKUP(B54,'пр.взв'!$D$6:$Q$70,4,0),"")</f>
        <v/>
      </c>
      <c r="E54" s="269" t="str">
        <f>IFERROR(VLOOKUP(B54,'пр.взв'!$D$6:$Q$70,6,0),"")</f>
        <v/>
      </c>
      <c r="F54" s="269" t="str">
        <f>IFERROR(VLOOKUP(B54,'пр.взв'!$D$6:$Q$70,7,0),"")</f>
        <v/>
      </c>
      <c r="G54" s="269" t="str">
        <f>IFERROR(VLOOKUP(B54,'пр.взв'!$D$6:$Q$70,8,0),"")</f>
        <v/>
      </c>
      <c r="H54" s="320" t="str">
        <f>IFERROR(VLOOKUP(B54,'пр.взв'!$D$6:$Q$70,10,0),"")</f>
        <v/>
      </c>
    </row>
    <row r="55" ht="11.25" customHeight="1">
      <c r="A55" s="345" t="s">
        <v>357</v>
      </c>
      <c r="B55" s="318">
        <f>'пр.хода'!AH55</f>
        <v>50</v>
      </c>
      <c r="C55" s="319" t="str">
        <f>IFERROR(VLOOKUP(B55,'пр.взв'!$D$6:$Q$70,3,0),"")</f>
        <v/>
      </c>
      <c r="D55" s="269" t="str">
        <f>IFERROR(VLOOKUP(B55,'пр.взв'!$D$6:$Q$70,4,0),"")</f>
        <v/>
      </c>
      <c r="E55" s="269" t="str">
        <f>IFERROR(VLOOKUP(B55,'пр.взв'!$D$6:$Q$70,6,0),"")</f>
        <v/>
      </c>
      <c r="F55" s="269" t="str">
        <f>IFERROR(VLOOKUP(B55,'пр.взв'!$D$6:$Q$70,7,0),"")</f>
        <v/>
      </c>
      <c r="G55" s="269" t="str">
        <f>IFERROR(VLOOKUP(B55,'пр.взв'!$D$6:$Q$70,8,0),"")</f>
        <v/>
      </c>
      <c r="H55" s="320" t="str">
        <f>IFERROR(VLOOKUP(B55,'пр.взв'!$D$6:$Q$70,10,0),"")</f>
        <v/>
      </c>
    </row>
    <row r="56" ht="11.25" customHeight="1">
      <c r="A56" s="345" t="s">
        <v>358</v>
      </c>
      <c r="B56" s="318">
        <f>'пр.хода'!AH56</f>
        <v>42</v>
      </c>
      <c r="C56" s="319" t="str">
        <f>IFERROR(VLOOKUP(B56,'пр.взв'!$D$6:$Q$70,3,0),"")</f>
        <v/>
      </c>
      <c r="D56" s="269" t="str">
        <f>IFERROR(VLOOKUP(B56,'пр.взв'!$D$6:$Q$70,4,0),"")</f>
        <v/>
      </c>
      <c r="E56" s="269" t="str">
        <f>IFERROR(VLOOKUP(B56,'пр.взв'!$D$6:$Q$70,6,0),"")</f>
        <v/>
      </c>
      <c r="F56" s="269" t="str">
        <f>IFERROR(VLOOKUP(B56,'пр.взв'!$D$6:$Q$70,7,0),"")</f>
        <v/>
      </c>
      <c r="G56" s="269" t="str">
        <f>IFERROR(VLOOKUP(B56,'пр.взв'!$D$6:$Q$70,8,0),"")</f>
        <v/>
      </c>
      <c r="H56" s="320" t="str">
        <f>IFERROR(VLOOKUP(B56,'пр.взв'!$D$6:$Q$70,10,0),"")</f>
        <v/>
      </c>
    </row>
    <row r="57" ht="12.75" customHeight="1">
      <c r="A57" s="345" t="s">
        <v>359</v>
      </c>
      <c r="B57" s="318">
        <f>'пр.хода'!AH57</f>
        <v>58</v>
      </c>
      <c r="C57" s="319" t="str">
        <f>IFERROR(VLOOKUP(B57,'пр.взв'!$D$6:$Q$70,3,0),"")</f>
        <v/>
      </c>
      <c r="D57" s="269" t="str">
        <f>IFERROR(VLOOKUP(B57,'пр.взв'!$D$6:$Q$70,4,0),"")</f>
        <v/>
      </c>
      <c r="E57" s="269" t="str">
        <f>IFERROR(VLOOKUP(B57,'пр.взв'!$D$6:$Q$70,6,0),"")</f>
        <v/>
      </c>
      <c r="F57" s="269" t="str">
        <f>IFERROR(VLOOKUP(B57,'пр.взв'!$D$6:$Q$70,7,0),"")</f>
        <v/>
      </c>
      <c r="G57" s="269" t="str">
        <f>IFERROR(VLOOKUP(B57,'пр.взв'!$D$6:$Q$70,8,0),"")</f>
        <v/>
      </c>
      <c r="H57" s="320" t="str">
        <f>IFERROR(VLOOKUP(B57,'пр.взв'!$D$6:$Q$70,10,0),"")</f>
        <v/>
      </c>
    </row>
    <row r="58" ht="12.0" customHeight="1">
      <c r="A58" s="345" t="s">
        <v>360</v>
      </c>
      <c r="B58" s="318">
        <f>'пр.хода'!AH58</f>
        <v>38</v>
      </c>
      <c r="C58" s="319" t="str">
        <f>IFERROR(VLOOKUP(B58,'пр.взв'!$D$6:$Q$70,3,0),"")</f>
        <v/>
      </c>
      <c r="D58" s="269" t="str">
        <f>IFERROR(VLOOKUP(B58,'пр.взв'!$D$6:$Q$70,4,0),"")</f>
        <v/>
      </c>
      <c r="E58" s="269" t="str">
        <f>IFERROR(VLOOKUP(B58,'пр.взв'!$D$6:$Q$70,6,0),"")</f>
        <v/>
      </c>
      <c r="F58" s="269" t="str">
        <f>IFERROR(VLOOKUP(B58,'пр.взв'!$D$6:$Q$70,7,0),"")</f>
        <v/>
      </c>
      <c r="G58" s="269" t="str">
        <f>IFERROR(VLOOKUP(B58,'пр.взв'!$D$6:$Q$70,8,0),"")</f>
        <v/>
      </c>
      <c r="H58" s="320" t="str">
        <f>IFERROR(VLOOKUP(B58,'пр.взв'!$D$6:$Q$70,10,0),"")</f>
        <v/>
      </c>
    </row>
    <row r="59" ht="12.0" customHeight="1">
      <c r="A59" s="345" t="s">
        <v>361</v>
      </c>
      <c r="B59" s="318">
        <f>'пр.хода'!AH59</f>
        <v>54</v>
      </c>
      <c r="C59" s="319" t="str">
        <f>IFERROR(VLOOKUP(B59,'пр.взв'!$D$6:$Q$70,3,0),"")</f>
        <v/>
      </c>
      <c r="D59" s="269" t="str">
        <f>IFERROR(VLOOKUP(B59,'пр.взв'!$D$6:$Q$70,4,0),"")</f>
        <v/>
      </c>
      <c r="E59" s="269" t="str">
        <f>IFERROR(VLOOKUP(B59,'пр.взв'!$D$6:$Q$70,6,0),"")</f>
        <v/>
      </c>
      <c r="F59" s="269" t="str">
        <f>IFERROR(VLOOKUP(B59,'пр.взв'!$D$6:$Q$70,7,0),"")</f>
        <v/>
      </c>
      <c r="G59" s="269" t="str">
        <f>IFERROR(VLOOKUP(B59,'пр.взв'!$D$6:$Q$70,8,0),"")</f>
        <v/>
      </c>
      <c r="H59" s="320" t="str">
        <f>IFERROR(VLOOKUP(B59,'пр.взв'!$D$6:$Q$70,10,0),"")</f>
        <v/>
      </c>
    </row>
    <row r="60" ht="12.0" customHeight="1">
      <c r="A60" s="345" t="s">
        <v>362</v>
      </c>
      <c r="B60" s="318">
        <f>'пр.хода'!AH60</f>
        <v>46</v>
      </c>
      <c r="C60" s="319" t="str">
        <f>IFERROR(VLOOKUP(B60,'пр.взв'!$D$6:$Q$70,3,0),"")</f>
        <v/>
      </c>
      <c r="D60" s="269" t="str">
        <f>IFERROR(VLOOKUP(B60,'пр.взв'!$D$6:$Q$70,4,0),"")</f>
        <v/>
      </c>
      <c r="E60" s="269" t="str">
        <f>IFERROR(VLOOKUP(B60,'пр.взв'!$D$6:$Q$70,6,0),"")</f>
        <v/>
      </c>
      <c r="F60" s="269" t="str">
        <f>IFERROR(VLOOKUP(B60,'пр.взв'!$D$6:$Q$70,7,0),"")</f>
        <v/>
      </c>
      <c r="G60" s="269" t="str">
        <f>IFERROR(VLOOKUP(B60,'пр.взв'!$D$6:$Q$70,8,0),"")</f>
        <v/>
      </c>
      <c r="H60" s="320" t="str">
        <f>IFERROR(VLOOKUP(B60,'пр.взв'!$D$6:$Q$70,10,0),"")</f>
        <v/>
      </c>
    </row>
    <row r="61" ht="12.0" customHeight="1">
      <c r="A61" s="345" t="s">
        <v>363</v>
      </c>
      <c r="B61" s="318">
        <f>'пр.хода'!AH61</f>
        <v>62</v>
      </c>
      <c r="C61" s="319" t="str">
        <f>IFERROR(VLOOKUP(B61,'пр.взв'!$D$6:$Q$70,3,0),"")</f>
        <v/>
      </c>
      <c r="D61" s="269" t="str">
        <f>IFERROR(VLOOKUP(B61,'пр.взв'!$D$6:$Q$70,4,0),"")</f>
        <v/>
      </c>
      <c r="E61" s="269" t="str">
        <f>IFERROR(VLOOKUP(B61,'пр.взв'!$D$6:$Q$70,6,0),"")</f>
        <v/>
      </c>
      <c r="F61" s="269" t="str">
        <f>IFERROR(VLOOKUP(B61,'пр.взв'!$D$6:$Q$70,7,0),"")</f>
        <v/>
      </c>
      <c r="G61" s="269" t="str">
        <f>IFERROR(VLOOKUP(B61,'пр.взв'!$D$6:$Q$70,8,0),"")</f>
        <v/>
      </c>
      <c r="H61" s="320" t="str">
        <f>IFERROR(VLOOKUP(B61,'пр.взв'!$D$6:$Q$70,10,0),"")</f>
        <v/>
      </c>
    </row>
    <row r="62" ht="12.0" customHeight="1">
      <c r="A62" s="345" t="s">
        <v>364</v>
      </c>
      <c r="B62" s="318" t="str">
        <f>'пр.хода'!AH62</f>
        <v> </v>
      </c>
      <c r="C62" s="319" t="str">
        <f>IFERROR(VLOOKUP(B62,'пр.взв'!$D$6:$Q$70,3,0),"")</f>
        <v/>
      </c>
      <c r="D62" s="269" t="str">
        <f>IFERROR(VLOOKUP(B62,'пр.взв'!$D$6:$Q$70,4,0),"")</f>
        <v/>
      </c>
      <c r="E62" s="269" t="str">
        <f>IFERROR(VLOOKUP(B62,'пр.взв'!$D$6:$Q$70,6,0),"")</f>
        <v/>
      </c>
      <c r="F62" s="269" t="str">
        <f>IFERROR(VLOOKUP(B62,'пр.взв'!$D$6:$Q$70,7,0),"")</f>
        <v/>
      </c>
      <c r="G62" s="269" t="str">
        <f>IFERROR(VLOOKUP(B62,'пр.взв'!$D$6:$Q$70,8,0),"")</f>
        <v/>
      </c>
      <c r="H62" s="320" t="str">
        <f>IFERROR(VLOOKUP(B62,'пр.взв'!$D$6:$Q$70,10,0),"")</f>
        <v/>
      </c>
    </row>
    <row r="63" ht="12.0" customHeight="1">
      <c r="A63" s="345" t="s">
        <v>365</v>
      </c>
      <c r="B63" s="318">
        <f>'пр.хода'!AH63</f>
        <v>52</v>
      </c>
      <c r="C63" s="319" t="str">
        <f>IFERROR(VLOOKUP(B63,'пр.взв'!$D$6:$Q$70,3,0),"")</f>
        <v/>
      </c>
      <c r="D63" s="269" t="str">
        <f>IFERROR(VLOOKUP(B63,'пр.взв'!$D$6:$Q$70,4,0),"")</f>
        <v/>
      </c>
      <c r="E63" s="269" t="str">
        <f>IFERROR(VLOOKUP(B63,'пр.взв'!$D$6:$Q$70,6,0),"")</f>
        <v/>
      </c>
      <c r="F63" s="269" t="str">
        <f>IFERROR(VLOOKUP(B63,'пр.взв'!$D$6:$Q$70,7,0),"")</f>
        <v/>
      </c>
      <c r="G63" s="269" t="str">
        <f>IFERROR(VLOOKUP(B63,'пр.взв'!$D$6:$Q$70,8,0),"")</f>
        <v/>
      </c>
      <c r="H63" s="320" t="str">
        <f>IFERROR(VLOOKUP(B63,'пр.взв'!$D$6:$Q$70,10,0),"")</f>
        <v/>
      </c>
    </row>
    <row r="64" ht="12.75" customHeight="1">
      <c r="A64" s="345" t="s">
        <v>366</v>
      </c>
      <c r="B64" s="318">
        <f>'пр.хода'!AH64</f>
        <v>44</v>
      </c>
      <c r="C64" s="319" t="str">
        <f>IFERROR(VLOOKUP(B64,'пр.взв'!$D$6:$Q$70,3,0),"")</f>
        <v/>
      </c>
      <c r="D64" s="269" t="str">
        <f>IFERROR(VLOOKUP(B64,'пр.взв'!$D$6:$Q$70,4,0),"")</f>
        <v/>
      </c>
      <c r="E64" s="269" t="str">
        <f>IFERROR(VLOOKUP(B64,'пр.взв'!$D$6:$Q$70,6,0),"")</f>
        <v/>
      </c>
      <c r="F64" s="269" t="str">
        <f>IFERROR(VLOOKUP(B64,'пр.взв'!$D$6:$Q$70,7,0),"")</f>
        <v/>
      </c>
      <c r="G64" s="269" t="str">
        <f>IFERROR(VLOOKUP(B64,'пр.взв'!$D$6:$Q$70,8,0),"")</f>
        <v/>
      </c>
      <c r="H64" s="320" t="str">
        <f>IFERROR(VLOOKUP(B64,'пр.взв'!$D$6:$Q$70,10,0),"")</f>
        <v/>
      </c>
    </row>
    <row r="65" ht="12.0" customHeight="1">
      <c r="A65" s="345" t="s">
        <v>367</v>
      </c>
      <c r="B65" s="318">
        <f>'пр.хода'!AH65</f>
        <v>60</v>
      </c>
      <c r="C65" s="319" t="str">
        <f>IFERROR(VLOOKUP(B65,'пр.взв'!$D$6:$Q$70,3,0),"")</f>
        <v/>
      </c>
      <c r="D65" s="269" t="str">
        <f>IFERROR(VLOOKUP(B65,'пр.взв'!$D$6:$Q$70,4,0),"")</f>
        <v/>
      </c>
      <c r="E65" s="269" t="str">
        <f>IFERROR(VLOOKUP(B65,'пр.взв'!$D$6:$Q$70,6,0),"")</f>
        <v/>
      </c>
      <c r="F65" s="269" t="str">
        <f>IFERROR(VLOOKUP(B65,'пр.взв'!$D$6:$Q$70,7,0),"")</f>
        <v/>
      </c>
      <c r="G65" s="269" t="str">
        <f>IFERROR(VLOOKUP(B65,'пр.взв'!$D$6:$Q$70,8,0),"")</f>
        <v/>
      </c>
      <c r="H65" s="320" t="str">
        <f>IFERROR(VLOOKUP(B65,'пр.взв'!$D$6:$Q$70,10,0),"")</f>
        <v/>
      </c>
    </row>
    <row r="66" ht="12.0" customHeight="1">
      <c r="A66" s="345" t="s">
        <v>368</v>
      </c>
      <c r="B66" s="318">
        <f>'пр.хода'!AH66</f>
        <v>40</v>
      </c>
      <c r="C66" s="319" t="str">
        <f>IFERROR(VLOOKUP(B66,'пр.взв'!$D$6:$Q$70,3,0),"")</f>
        <v/>
      </c>
      <c r="D66" s="269" t="str">
        <f>IFERROR(VLOOKUP(B66,'пр.взв'!$D$6:$Q$70,4,0),"")</f>
        <v/>
      </c>
      <c r="E66" s="269" t="str">
        <f>IFERROR(VLOOKUP(B66,'пр.взв'!$D$6:$Q$70,6,0),"")</f>
        <v/>
      </c>
      <c r="F66" s="269" t="str">
        <f>IFERROR(VLOOKUP(B66,'пр.взв'!$D$6:$Q$70,7,0),"")</f>
        <v/>
      </c>
      <c r="G66" s="269" t="str">
        <f>IFERROR(VLOOKUP(B66,'пр.взв'!$D$6:$Q$70,8,0),"")</f>
        <v/>
      </c>
      <c r="H66" s="320" t="str">
        <f>IFERROR(VLOOKUP(B66,'пр.взв'!$D$6:$Q$70,10,0),"")</f>
        <v/>
      </c>
    </row>
    <row r="67" ht="12.0" customHeight="1">
      <c r="A67" s="345" t="s">
        <v>369</v>
      </c>
      <c r="B67" s="318">
        <f>'пр.хода'!AH67</f>
        <v>56</v>
      </c>
      <c r="C67" s="319" t="str">
        <f>IFERROR(VLOOKUP(B67,'пр.взв'!$D$6:$Q$70,3,0),"")</f>
        <v/>
      </c>
      <c r="D67" s="269" t="str">
        <f>IFERROR(VLOOKUP(B67,'пр.взв'!$D$6:$Q$70,4,0),"")</f>
        <v/>
      </c>
      <c r="E67" s="269" t="str">
        <f>IFERROR(VLOOKUP(B67,'пр.взв'!$D$6:$Q$70,6,0),"")</f>
        <v/>
      </c>
      <c r="F67" s="269" t="str">
        <f>IFERROR(VLOOKUP(B67,'пр.взв'!$D$6:$Q$70,7,0),"")</f>
        <v/>
      </c>
      <c r="G67" s="269" t="str">
        <f>IFERROR(VLOOKUP(B67,'пр.взв'!$D$6:$Q$70,8,0),"")</f>
        <v/>
      </c>
      <c r="H67" s="320" t="str">
        <f>IFERROR(VLOOKUP(B67,'пр.взв'!$D$6:$Q$70,10,0),"")</f>
        <v/>
      </c>
    </row>
    <row r="68" ht="12.0" customHeight="1">
      <c r="A68" s="345" t="s">
        <v>370</v>
      </c>
      <c r="B68" s="318">
        <f>'пр.хода'!AH68</f>
        <v>48</v>
      </c>
      <c r="C68" s="319" t="str">
        <f>IFERROR(VLOOKUP(B68,'пр.взв'!$D$6:$Q$70,3,0),"")</f>
        <v/>
      </c>
      <c r="D68" s="269" t="str">
        <f>IFERROR(VLOOKUP(B68,'пр.взв'!$D$6:$Q$70,4,0),"")</f>
        <v/>
      </c>
      <c r="E68" s="269" t="str">
        <f>IFERROR(VLOOKUP(B68,'пр.взв'!$D$6:$Q$70,6,0),"")</f>
        <v/>
      </c>
      <c r="F68" s="269" t="str">
        <f>IFERROR(VLOOKUP(B68,'пр.взв'!$D$6:$Q$70,7,0),"")</f>
        <v/>
      </c>
      <c r="G68" s="269" t="str">
        <f>IFERROR(VLOOKUP(B68,'пр.взв'!$D$6:$Q$70,8,0),"")</f>
        <v/>
      </c>
      <c r="H68" s="320" t="str">
        <f>IFERROR(VLOOKUP(B68,'пр.взв'!$D$6:$Q$70,10,0),"")</f>
        <v/>
      </c>
    </row>
    <row r="69" ht="12.0" customHeight="1">
      <c r="A69" s="346" t="s">
        <v>260</v>
      </c>
      <c r="B69" s="347">
        <f>'пр.хода'!AH69</f>
        <v>64</v>
      </c>
      <c r="C69" s="348" t="str">
        <f>IFERROR(VLOOKUP(B69,'пр.взв'!$D$6:$Q$70,3,0),"")</f>
        <v/>
      </c>
      <c r="D69" s="349" t="str">
        <f>IFERROR(VLOOKUP(B69,'пр.взв'!$D$6:$Q$70,4,0),"")</f>
        <v/>
      </c>
      <c r="E69" s="349" t="str">
        <f>IFERROR(VLOOKUP(B69,'пр.взв'!$D$6:$Q$70,6,0),"")</f>
        <v/>
      </c>
      <c r="F69" s="349" t="str">
        <f>IFERROR(VLOOKUP(B69,'пр.взв'!$D$6:$Q$70,7,0),"")</f>
        <v/>
      </c>
      <c r="G69" s="349" t="str">
        <f>IFERROR(VLOOKUP(B69,'пр.взв'!$D$6:$Q$70,8,0),"")</f>
        <v/>
      </c>
      <c r="H69" s="350" t="str">
        <f>IFERROR(VLOOKUP(B69,'пр.взв'!$D$6:$Q$70,10,0),"")</f>
        <v/>
      </c>
    </row>
    <row r="70" ht="12.0" customHeight="1">
      <c r="H70" s="351"/>
    </row>
    <row r="71" ht="12.0" customHeight="1">
      <c r="A71" s="164" t="str">
        <f>'пр.хода'!A73</f>
        <v>Гл.судья, судья ВК</v>
      </c>
      <c r="B71" s="7"/>
      <c r="C71" s="164"/>
      <c r="D71" s="165"/>
      <c r="E71" s="164"/>
      <c r="F71" s="352" t="str">
        <f>'пр.хода'!G73</f>
        <v>Болотсктй Р.М.</v>
      </c>
      <c r="H71" s="353" t="str">
        <f>'пр.хода'!J73</f>
        <v>Москва</v>
      </c>
    </row>
    <row r="72" ht="12.0" customHeight="1">
      <c r="A72" s="164"/>
      <c r="B72" s="7"/>
      <c r="C72" s="164"/>
      <c r="D72" s="164"/>
      <c r="E72" s="164"/>
      <c r="F72" s="164"/>
      <c r="H72" s="354"/>
    </row>
    <row r="73" ht="12.0" customHeight="1">
      <c r="A73" s="164"/>
      <c r="B73" s="7"/>
      <c r="C73" s="164"/>
      <c r="D73" s="164"/>
      <c r="E73" s="164"/>
      <c r="F73" s="164"/>
      <c r="H73" s="353"/>
    </row>
    <row r="74" ht="12.0" customHeight="1">
      <c r="A74" s="164" t="str">
        <f>'пр.хода'!T73</f>
        <v>Гл.секретарь, судья ВК</v>
      </c>
      <c r="B74" s="7"/>
      <c r="C74" s="164"/>
      <c r="D74" s="164"/>
      <c r="E74" s="164"/>
      <c r="F74" s="352" t="str">
        <f>'пр.хода'!AB73</f>
        <v>Зарипов А.А.</v>
      </c>
      <c r="H74" s="353" t="str">
        <f>'пр.хода'!AC73</f>
        <v>Р.Татарстан</v>
      </c>
    </row>
    <row r="75" ht="12.0" customHeight="1">
      <c r="A75" s="7"/>
      <c r="B75" s="164"/>
      <c r="C75" s="164"/>
      <c r="D75" s="355"/>
      <c r="E75" s="164"/>
      <c r="F75" s="164"/>
      <c r="H75" s="356"/>
    </row>
    <row r="76" ht="12.0" customHeight="1">
      <c r="A76" s="7"/>
      <c r="B76" s="164"/>
      <c r="C76" s="164"/>
      <c r="D76" s="164"/>
      <c r="E76" s="164"/>
      <c r="F76" s="164"/>
      <c r="G76" s="164"/>
      <c r="H76" s="356"/>
    </row>
    <row r="77" ht="12.0" customHeight="1">
      <c r="H77" s="351"/>
    </row>
    <row r="78" ht="12.0" customHeight="1">
      <c r="H78" s="351"/>
    </row>
    <row r="79" ht="12.0" customHeight="1">
      <c r="H79" s="351"/>
    </row>
    <row r="80" ht="12.0" customHeight="1">
      <c r="H80" s="351"/>
    </row>
    <row r="81" ht="12.0" customHeight="1">
      <c r="H81" s="351"/>
    </row>
    <row r="82" ht="12.0" customHeight="1">
      <c r="H82" s="351"/>
    </row>
    <row r="83" ht="12.0" customHeight="1">
      <c r="H83" s="351"/>
    </row>
    <row r="84" ht="12.0" customHeight="1">
      <c r="H84" s="351"/>
    </row>
    <row r="85" ht="12.75" customHeight="1">
      <c r="H85" s="351"/>
    </row>
    <row r="86" ht="12.0" customHeight="1">
      <c r="H86" s="351"/>
    </row>
    <row r="87" ht="12.0" customHeight="1">
      <c r="H87" s="351"/>
      <c r="I87" s="7"/>
      <c r="J87" s="7"/>
    </row>
    <row r="88" ht="12.0" customHeight="1">
      <c r="H88" s="351"/>
      <c r="I88" s="7"/>
      <c r="J88" s="7"/>
    </row>
    <row r="89" ht="12.0" customHeight="1">
      <c r="H89" s="351"/>
      <c r="I89" s="7"/>
      <c r="J89" s="7"/>
    </row>
    <row r="90" ht="12.0" customHeight="1">
      <c r="H90" s="351"/>
      <c r="I90" s="7"/>
      <c r="J90" s="7"/>
    </row>
    <row r="91" ht="12.0" customHeight="1">
      <c r="H91" s="351"/>
      <c r="I91" s="7"/>
      <c r="J91" s="7"/>
    </row>
    <row r="92" ht="12.0" customHeight="1">
      <c r="H92" s="351"/>
      <c r="I92" s="7"/>
      <c r="J92" s="7"/>
    </row>
    <row r="93" ht="12.0" customHeight="1">
      <c r="H93" s="351"/>
    </row>
    <row r="94" ht="12.0" customHeight="1">
      <c r="H94" s="351"/>
    </row>
    <row r="95" ht="12.0" customHeight="1">
      <c r="H95" s="351"/>
    </row>
    <row r="96" ht="12.0" customHeight="1">
      <c r="H96" s="351"/>
    </row>
    <row r="97" ht="12.0" customHeight="1">
      <c r="H97" s="351"/>
    </row>
    <row r="98" ht="12.0" customHeight="1">
      <c r="H98" s="351"/>
    </row>
    <row r="99" ht="12.0" customHeight="1">
      <c r="H99" s="351"/>
    </row>
    <row r="100" ht="12.0" customHeight="1">
      <c r="H100" s="351"/>
    </row>
    <row r="101" ht="12.0" customHeight="1">
      <c r="H101" s="351"/>
    </row>
    <row r="102" ht="12.0" customHeight="1">
      <c r="H102" s="351"/>
    </row>
    <row r="103" ht="12.0" customHeight="1">
      <c r="H103" s="351"/>
    </row>
    <row r="104" ht="12.0" customHeight="1">
      <c r="H104" s="351"/>
    </row>
    <row r="105" ht="12.0" customHeight="1">
      <c r="H105" s="351"/>
    </row>
    <row r="106" ht="12.0" customHeight="1">
      <c r="H106" s="351"/>
    </row>
    <row r="107" ht="12.0" customHeight="1">
      <c r="H107" s="351"/>
    </row>
    <row r="108" ht="12.0" customHeight="1">
      <c r="H108" s="351"/>
    </row>
    <row r="109" ht="12.0" customHeight="1">
      <c r="H109" s="351"/>
    </row>
    <row r="110" ht="12.0" customHeight="1">
      <c r="H110" s="351"/>
    </row>
    <row r="111" ht="12.0" customHeight="1">
      <c r="H111" s="351"/>
    </row>
    <row r="112" ht="12.0" customHeight="1">
      <c r="H112" s="351"/>
    </row>
    <row r="113" ht="12.0" customHeight="1">
      <c r="H113" s="351"/>
    </row>
    <row r="114" ht="12.0" customHeight="1">
      <c r="H114" s="351"/>
    </row>
    <row r="115" ht="12.0" customHeight="1">
      <c r="H115" s="351"/>
    </row>
    <row r="116" ht="12.0" customHeight="1">
      <c r="H116" s="351"/>
    </row>
    <row r="117" ht="12.0" customHeight="1">
      <c r="H117" s="351"/>
    </row>
    <row r="118" ht="12.0" customHeight="1">
      <c r="H118" s="351"/>
    </row>
    <row r="119" ht="12.0" customHeight="1">
      <c r="H119" s="351"/>
    </row>
    <row r="120" ht="12.0" customHeight="1">
      <c r="H120" s="351"/>
    </row>
    <row r="121" ht="12.0" customHeight="1">
      <c r="H121" s="351"/>
    </row>
    <row r="122" ht="12.0" customHeight="1">
      <c r="H122" s="351"/>
    </row>
    <row r="123" ht="12.0" customHeight="1">
      <c r="H123" s="351"/>
    </row>
    <row r="124" ht="12.0" customHeight="1">
      <c r="H124" s="351"/>
    </row>
    <row r="125" ht="12.0" customHeight="1">
      <c r="H125" s="351"/>
    </row>
    <row r="126" ht="12.0" customHeight="1">
      <c r="H126" s="351"/>
    </row>
    <row r="127" ht="12.0" customHeight="1">
      <c r="H127" s="351"/>
    </row>
    <row r="128" ht="12.0" customHeight="1">
      <c r="H128" s="351"/>
    </row>
    <row r="129" ht="12.0" customHeight="1">
      <c r="H129" s="351"/>
    </row>
    <row r="130" ht="12.0" customHeight="1">
      <c r="H130" s="351"/>
    </row>
    <row r="131" ht="12.0" customHeight="1">
      <c r="H131" s="351"/>
    </row>
    <row r="132" ht="12.0" customHeight="1">
      <c r="H132" s="351"/>
    </row>
    <row r="133" ht="12.0" customHeight="1">
      <c r="H133" s="351"/>
    </row>
    <row r="134" ht="12.0" customHeight="1">
      <c r="H134" s="351"/>
    </row>
    <row r="135" ht="12.0" customHeight="1">
      <c r="H135" s="351"/>
    </row>
    <row r="136" ht="12.0" customHeight="1">
      <c r="H136" s="351"/>
    </row>
    <row r="137" ht="12.0" customHeight="1">
      <c r="H137" s="351"/>
    </row>
    <row r="138" ht="12.0" customHeight="1">
      <c r="H138" s="351"/>
    </row>
    <row r="139" ht="12.0" customHeight="1">
      <c r="H139" s="351"/>
    </row>
    <row r="140" ht="12.0" customHeight="1">
      <c r="H140" s="351"/>
    </row>
    <row r="141" ht="12.0" customHeight="1">
      <c r="H141" s="351"/>
    </row>
    <row r="142" ht="12.0" customHeight="1">
      <c r="H142" s="351"/>
    </row>
    <row r="143" ht="12.0" customHeight="1">
      <c r="H143" s="351"/>
    </row>
    <row r="144" ht="12.0" customHeight="1">
      <c r="H144" s="351"/>
    </row>
    <row r="145" ht="12.0" customHeight="1">
      <c r="H145" s="351"/>
    </row>
    <row r="146" ht="12.0" customHeight="1">
      <c r="H146" s="351"/>
    </row>
    <row r="147" ht="12.0" customHeight="1">
      <c r="H147" s="351"/>
    </row>
    <row r="148" ht="12.0" customHeight="1">
      <c r="H148" s="351"/>
    </row>
    <row r="149" ht="12.0" customHeight="1">
      <c r="H149" s="351"/>
    </row>
    <row r="150" ht="12.0" customHeight="1">
      <c r="H150" s="351"/>
    </row>
    <row r="151" ht="12.0" customHeight="1">
      <c r="H151" s="351"/>
    </row>
    <row r="152" ht="12.0" customHeight="1">
      <c r="H152" s="351"/>
    </row>
    <row r="153" ht="12.0" customHeight="1">
      <c r="H153" s="351"/>
    </row>
    <row r="154" ht="12.0" customHeight="1">
      <c r="H154" s="351"/>
    </row>
    <row r="155" ht="12.0" customHeight="1">
      <c r="H155" s="351"/>
    </row>
    <row r="156" ht="12.0" customHeight="1">
      <c r="H156" s="351"/>
    </row>
    <row r="157" ht="12.0" customHeight="1">
      <c r="H157" s="351"/>
    </row>
    <row r="158" ht="12.0" customHeight="1">
      <c r="H158" s="351"/>
    </row>
    <row r="159" ht="12.0" customHeight="1">
      <c r="H159" s="351"/>
    </row>
    <row r="160" ht="12.0" customHeight="1">
      <c r="H160" s="351"/>
    </row>
    <row r="161" ht="12.0" customHeight="1">
      <c r="H161" s="351"/>
    </row>
    <row r="162" ht="12.0" customHeight="1">
      <c r="H162" s="351"/>
    </row>
    <row r="163" ht="12.0" customHeight="1">
      <c r="H163" s="351"/>
    </row>
    <row r="164" ht="12.0" customHeight="1">
      <c r="H164" s="351"/>
    </row>
    <row r="165" ht="12.0" customHeight="1">
      <c r="H165" s="351"/>
    </row>
    <row r="166" ht="12.0" customHeight="1">
      <c r="H166" s="351"/>
    </row>
    <row r="167" ht="12.0" customHeight="1">
      <c r="H167" s="351"/>
    </row>
    <row r="168" ht="12.0" customHeight="1">
      <c r="H168" s="351"/>
    </row>
    <row r="169" ht="12.0" customHeight="1">
      <c r="H169" s="351"/>
    </row>
    <row r="170" ht="12.0" customHeight="1">
      <c r="H170" s="351"/>
    </row>
    <row r="171" ht="12.0" customHeight="1">
      <c r="H171" s="351"/>
    </row>
    <row r="172" ht="12.0" customHeight="1">
      <c r="H172" s="351"/>
    </row>
    <row r="173" ht="12.0" customHeight="1">
      <c r="H173" s="351"/>
    </row>
    <row r="174" ht="12.0" customHeight="1">
      <c r="H174" s="351"/>
    </row>
    <row r="175" ht="12.0" customHeight="1">
      <c r="H175" s="351"/>
    </row>
    <row r="176" ht="12.0" customHeight="1">
      <c r="H176" s="351"/>
    </row>
    <row r="177" ht="12.0" customHeight="1">
      <c r="H177" s="351"/>
    </row>
    <row r="178" ht="12.0" customHeight="1">
      <c r="H178" s="351"/>
    </row>
    <row r="179" ht="12.0" customHeight="1">
      <c r="H179" s="351"/>
    </row>
    <row r="180" ht="12.0" customHeight="1">
      <c r="H180" s="351"/>
    </row>
    <row r="181" ht="12.0" customHeight="1">
      <c r="H181" s="351"/>
    </row>
    <row r="182" ht="12.0" customHeight="1">
      <c r="H182" s="351"/>
    </row>
    <row r="183" ht="12.0" customHeight="1">
      <c r="H183" s="351"/>
    </row>
    <row r="184" ht="12.0" customHeight="1">
      <c r="H184" s="351"/>
    </row>
    <row r="185" ht="12.0" customHeight="1">
      <c r="H185" s="351"/>
    </row>
    <row r="186" ht="12.0" customHeight="1">
      <c r="H186" s="351"/>
    </row>
    <row r="187" ht="12.0" customHeight="1">
      <c r="H187" s="351"/>
    </row>
    <row r="188" ht="12.0" customHeight="1">
      <c r="H188" s="351"/>
    </row>
    <row r="189" ht="12.0" customHeight="1">
      <c r="H189" s="351"/>
    </row>
    <row r="190" ht="12.0" customHeight="1">
      <c r="H190" s="351"/>
    </row>
    <row r="191" ht="12.0" customHeight="1">
      <c r="H191" s="351"/>
    </row>
    <row r="192" ht="12.0" customHeight="1">
      <c r="H192" s="351"/>
    </row>
    <row r="193" ht="12.0" customHeight="1">
      <c r="H193" s="351"/>
    </row>
    <row r="194" ht="12.0" customHeight="1">
      <c r="H194" s="351"/>
    </row>
    <row r="195" ht="12.0" customHeight="1">
      <c r="H195" s="351"/>
    </row>
    <row r="196" ht="12.0" customHeight="1">
      <c r="H196" s="351"/>
    </row>
    <row r="197" ht="12.0" customHeight="1">
      <c r="H197" s="351"/>
    </row>
    <row r="198" ht="12.0" customHeight="1">
      <c r="H198" s="351"/>
    </row>
    <row r="199" ht="12.0" customHeight="1">
      <c r="H199" s="351"/>
    </row>
    <row r="200" ht="12.0" customHeight="1">
      <c r="H200" s="351"/>
    </row>
    <row r="201" ht="12.0" customHeight="1">
      <c r="H201" s="351"/>
    </row>
    <row r="202" ht="12.0" customHeight="1">
      <c r="H202" s="351"/>
    </row>
    <row r="203" ht="12.0" customHeight="1">
      <c r="H203" s="351"/>
    </row>
    <row r="204" ht="12.0" customHeight="1">
      <c r="H204" s="351"/>
    </row>
    <row r="205" ht="12.0" customHeight="1">
      <c r="H205" s="351"/>
    </row>
    <row r="206" ht="12.0" customHeight="1">
      <c r="H206" s="351"/>
    </row>
    <row r="207" ht="12.0" customHeight="1">
      <c r="H207" s="351"/>
    </row>
    <row r="208" ht="12.0" customHeight="1">
      <c r="H208" s="351"/>
    </row>
    <row r="209" ht="12.0" customHeight="1">
      <c r="H209" s="351"/>
    </row>
    <row r="210" ht="12.0" customHeight="1">
      <c r="H210" s="351"/>
    </row>
    <row r="211" ht="12.0" customHeight="1">
      <c r="H211" s="351"/>
    </row>
    <row r="212" ht="12.0" customHeight="1">
      <c r="H212" s="351"/>
    </row>
    <row r="213" ht="12.0" customHeight="1">
      <c r="H213" s="351"/>
    </row>
    <row r="214" ht="12.0" customHeight="1">
      <c r="H214" s="351"/>
    </row>
    <row r="215" ht="12.0" customHeight="1">
      <c r="H215" s="351"/>
    </row>
    <row r="216" ht="12.0" customHeight="1">
      <c r="H216" s="351"/>
    </row>
    <row r="217" ht="12.0" customHeight="1">
      <c r="H217" s="351"/>
    </row>
    <row r="218" ht="12.0" customHeight="1">
      <c r="H218" s="351"/>
    </row>
    <row r="219" ht="12.0" customHeight="1">
      <c r="H219" s="351"/>
    </row>
    <row r="220" ht="12.0" customHeight="1">
      <c r="H220" s="351"/>
    </row>
    <row r="221" ht="12.0" customHeight="1">
      <c r="H221" s="351"/>
    </row>
    <row r="222" ht="12.0" customHeight="1">
      <c r="H222" s="351"/>
    </row>
    <row r="223" ht="12.0" customHeight="1">
      <c r="H223" s="351"/>
    </row>
    <row r="224" ht="12.0" customHeight="1">
      <c r="H224" s="351"/>
    </row>
    <row r="225" ht="12.0" customHeight="1">
      <c r="H225" s="351"/>
    </row>
    <row r="226" ht="12.0" customHeight="1">
      <c r="H226" s="351"/>
    </row>
    <row r="227" ht="12.0" customHeight="1">
      <c r="H227" s="351"/>
    </row>
    <row r="228" ht="12.0" customHeight="1">
      <c r="H228" s="351"/>
    </row>
    <row r="229" ht="12.0" customHeight="1">
      <c r="H229" s="351"/>
    </row>
    <row r="230" ht="12.0" customHeight="1">
      <c r="H230" s="351"/>
    </row>
    <row r="231" ht="12.0" customHeight="1">
      <c r="H231" s="351"/>
    </row>
    <row r="232" ht="12.0" customHeight="1">
      <c r="H232" s="351"/>
    </row>
    <row r="233" ht="12.0" customHeight="1">
      <c r="H233" s="351"/>
    </row>
    <row r="234" ht="12.0" customHeight="1">
      <c r="H234" s="351"/>
    </row>
    <row r="235" ht="12.0" customHeight="1">
      <c r="H235" s="351"/>
    </row>
    <row r="236" ht="12.0" customHeight="1">
      <c r="H236" s="351"/>
    </row>
    <row r="237" ht="12.0" customHeight="1">
      <c r="H237" s="351"/>
    </row>
    <row r="238" ht="12.0" customHeight="1">
      <c r="H238" s="351"/>
    </row>
    <row r="239" ht="12.0" customHeight="1">
      <c r="H239" s="351"/>
    </row>
    <row r="240" ht="12.0" customHeight="1">
      <c r="H240" s="351"/>
    </row>
    <row r="241" ht="12.0" customHeight="1">
      <c r="H241" s="351"/>
    </row>
    <row r="242" ht="12.0" customHeight="1">
      <c r="H242" s="351"/>
    </row>
    <row r="243" ht="12.0" customHeight="1">
      <c r="H243" s="351"/>
    </row>
    <row r="244" ht="12.0" customHeight="1">
      <c r="H244" s="351"/>
    </row>
    <row r="245" ht="12.0" customHeight="1">
      <c r="H245" s="351"/>
    </row>
    <row r="246" ht="12.0" customHeight="1">
      <c r="H246" s="351"/>
    </row>
    <row r="247" ht="12.0" customHeight="1">
      <c r="H247" s="351"/>
    </row>
    <row r="248" ht="12.0" customHeight="1">
      <c r="H248" s="351"/>
    </row>
    <row r="249" ht="12.0" customHeight="1">
      <c r="H249" s="351"/>
    </row>
    <row r="250" ht="12.0" customHeight="1">
      <c r="H250" s="351"/>
    </row>
    <row r="251" ht="12.0" customHeight="1">
      <c r="H251" s="351"/>
    </row>
    <row r="252" ht="12.0" customHeight="1">
      <c r="H252" s="351"/>
    </row>
    <row r="253" ht="12.0" customHeight="1">
      <c r="H253" s="351"/>
    </row>
    <row r="254" ht="12.0" customHeight="1">
      <c r="H254" s="351"/>
    </row>
    <row r="255" ht="12.0" customHeight="1">
      <c r="H255" s="351"/>
    </row>
    <row r="256" ht="12.0" customHeight="1">
      <c r="H256" s="351"/>
    </row>
    <row r="257" ht="12.0" customHeight="1">
      <c r="H257" s="351"/>
    </row>
    <row r="258" ht="12.0" customHeight="1">
      <c r="H258" s="351"/>
    </row>
    <row r="259" ht="12.0" customHeight="1">
      <c r="H259" s="351"/>
    </row>
    <row r="260" ht="12.0" customHeight="1">
      <c r="H260" s="351"/>
    </row>
    <row r="261" ht="12.0" customHeight="1">
      <c r="H261" s="351"/>
    </row>
    <row r="262" ht="12.0" customHeight="1">
      <c r="H262" s="351"/>
    </row>
    <row r="263" ht="12.0" customHeight="1">
      <c r="H263" s="351"/>
    </row>
    <row r="264" ht="12.0" customHeight="1">
      <c r="H264" s="351"/>
    </row>
    <row r="265" ht="12.0" customHeight="1">
      <c r="H265" s="351"/>
    </row>
    <row r="266" ht="12.0" customHeight="1">
      <c r="H266" s="351"/>
    </row>
    <row r="267" ht="12.0" customHeight="1">
      <c r="H267" s="351"/>
    </row>
    <row r="268" ht="12.0" customHeight="1">
      <c r="H268" s="351"/>
    </row>
    <row r="269" ht="12.0" customHeight="1">
      <c r="H269" s="351"/>
    </row>
    <row r="270" ht="12.0" customHeight="1">
      <c r="H270" s="351"/>
    </row>
    <row r="271" ht="12.0" customHeight="1">
      <c r="H271" s="351"/>
    </row>
    <row r="272" ht="12.0" customHeight="1">
      <c r="H272" s="351"/>
    </row>
    <row r="273" ht="12.0" customHeight="1">
      <c r="H273" s="351"/>
    </row>
    <row r="274" ht="12.0" customHeight="1">
      <c r="H274" s="351"/>
    </row>
    <row r="275" ht="12.0" customHeight="1">
      <c r="H275" s="351"/>
    </row>
    <row r="276" ht="12.0" customHeight="1">
      <c r="H276" s="351"/>
    </row>
    <row r="277" ht="12.0" customHeight="1">
      <c r="H277" s="351"/>
    </row>
    <row r="278" ht="12.0" customHeight="1">
      <c r="H278" s="351"/>
    </row>
    <row r="279" ht="12.0" customHeight="1">
      <c r="H279" s="351"/>
    </row>
    <row r="280" ht="12.0" customHeight="1">
      <c r="H280" s="351"/>
    </row>
    <row r="281" ht="12.0" customHeight="1">
      <c r="H281" s="351"/>
    </row>
    <row r="282" ht="12.0" customHeight="1">
      <c r="H282" s="351"/>
    </row>
    <row r="283" ht="12.0" customHeight="1">
      <c r="H283" s="351"/>
    </row>
    <row r="284" ht="12.0" customHeight="1">
      <c r="H284" s="351"/>
    </row>
    <row r="285" ht="12.0" customHeight="1">
      <c r="H285" s="351"/>
    </row>
    <row r="286" ht="12.0" customHeight="1">
      <c r="H286" s="351"/>
    </row>
    <row r="287" ht="12.0" customHeight="1">
      <c r="H287" s="351"/>
    </row>
    <row r="288" ht="12.0" customHeight="1">
      <c r="H288" s="351"/>
    </row>
    <row r="289" ht="12.0" customHeight="1">
      <c r="H289" s="351"/>
    </row>
    <row r="290" ht="12.0" customHeight="1">
      <c r="H290" s="351"/>
    </row>
    <row r="291" ht="12.0" customHeight="1">
      <c r="H291" s="351"/>
    </row>
    <row r="292" ht="12.0" customHeight="1">
      <c r="H292" s="351"/>
    </row>
    <row r="293" ht="12.0" customHeight="1">
      <c r="H293" s="351"/>
    </row>
    <row r="294" ht="12.0" customHeight="1">
      <c r="H294" s="351"/>
    </row>
    <row r="295" ht="12.0" customHeight="1">
      <c r="H295" s="351"/>
    </row>
    <row r="296" ht="12.0" customHeight="1">
      <c r="H296" s="351"/>
    </row>
    <row r="297" ht="12.0" customHeight="1">
      <c r="H297" s="351"/>
    </row>
    <row r="298" ht="12.0" customHeight="1">
      <c r="H298" s="351"/>
    </row>
    <row r="299" ht="12.0" customHeight="1">
      <c r="H299" s="351"/>
    </row>
    <row r="300" ht="12.0" customHeight="1">
      <c r="H300" s="351"/>
    </row>
    <row r="301" ht="12.0" customHeight="1">
      <c r="H301" s="351"/>
    </row>
    <row r="302" ht="12.0" customHeight="1">
      <c r="H302" s="351"/>
    </row>
    <row r="303" ht="12.0" customHeight="1">
      <c r="H303" s="351"/>
    </row>
    <row r="304" ht="12.0" customHeight="1">
      <c r="H304" s="351"/>
    </row>
    <row r="305" ht="12.0" customHeight="1">
      <c r="H305" s="351"/>
    </row>
    <row r="306" ht="12.0" customHeight="1">
      <c r="H306" s="351"/>
    </row>
    <row r="307" ht="12.0" customHeight="1">
      <c r="H307" s="351"/>
    </row>
    <row r="308" ht="12.0" customHeight="1">
      <c r="H308" s="351"/>
    </row>
    <row r="309" ht="12.0" customHeight="1">
      <c r="H309" s="351"/>
    </row>
    <row r="310" ht="12.0" customHeight="1">
      <c r="H310" s="351"/>
    </row>
    <row r="311" ht="12.0" customHeight="1">
      <c r="H311" s="351"/>
    </row>
    <row r="312" ht="12.0" customHeight="1">
      <c r="H312" s="351"/>
    </row>
    <row r="313" ht="12.0" customHeight="1">
      <c r="H313" s="351"/>
    </row>
    <row r="314" ht="12.0" customHeight="1">
      <c r="H314" s="351"/>
    </row>
    <row r="315" ht="12.0" customHeight="1">
      <c r="H315" s="351"/>
    </row>
    <row r="316" ht="12.0" customHeight="1">
      <c r="H316" s="351"/>
    </row>
    <row r="317" ht="12.0" customHeight="1">
      <c r="H317" s="351"/>
    </row>
    <row r="318" ht="12.0" customHeight="1">
      <c r="H318" s="351"/>
    </row>
    <row r="319" ht="12.0" customHeight="1">
      <c r="H319" s="351"/>
    </row>
    <row r="320" ht="12.0" customHeight="1">
      <c r="H320" s="351"/>
    </row>
    <row r="321" ht="12.0" customHeight="1">
      <c r="H321" s="351"/>
    </row>
    <row r="322" ht="12.0" customHeight="1">
      <c r="H322" s="351"/>
    </row>
    <row r="323" ht="12.0" customHeight="1">
      <c r="H323" s="351"/>
    </row>
    <row r="324" ht="12.0" customHeight="1">
      <c r="H324" s="351"/>
    </row>
    <row r="325" ht="12.0" customHeight="1">
      <c r="H325" s="351"/>
    </row>
    <row r="326" ht="12.0" customHeight="1">
      <c r="H326" s="351"/>
    </row>
    <row r="327" ht="12.0" customHeight="1">
      <c r="H327" s="351"/>
    </row>
    <row r="328" ht="12.0" customHeight="1">
      <c r="H328" s="351"/>
    </row>
    <row r="329" ht="12.0" customHeight="1">
      <c r="H329" s="351"/>
    </row>
    <row r="330" ht="12.0" customHeight="1">
      <c r="H330" s="351"/>
    </row>
    <row r="331" ht="12.0" customHeight="1">
      <c r="H331" s="351"/>
    </row>
    <row r="332" ht="12.0" customHeight="1">
      <c r="H332" s="351"/>
    </row>
    <row r="333" ht="12.0" customHeight="1">
      <c r="H333" s="351"/>
    </row>
    <row r="334" ht="12.0" customHeight="1">
      <c r="H334" s="351"/>
    </row>
    <row r="335" ht="12.0" customHeight="1">
      <c r="H335" s="351"/>
    </row>
    <row r="336" ht="12.0" customHeight="1">
      <c r="H336" s="351"/>
    </row>
    <row r="337" ht="12.0" customHeight="1">
      <c r="H337" s="351"/>
    </row>
    <row r="338" ht="12.0" customHeight="1">
      <c r="H338" s="351"/>
    </row>
    <row r="339" ht="12.0" customHeight="1">
      <c r="H339" s="351"/>
    </row>
    <row r="340" ht="12.0" customHeight="1">
      <c r="H340" s="351"/>
    </row>
    <row r="341" ht="12.0" customHeight="1">
      <c r="H341" s="351"/>
    </row>
    <row r="342" ht="12.0" customHeight="1">
      <c r="H342" s="351"/>
    </row>
    <row r="343" ht="12.0" customHeight="1">
      <c r="H343" s="351"/>
    </row>
    <row r="344" ht="12.0" customHeight="1">
      <c r="H344" s="351"/>
    </row>
    <row r="345" ht="12.0" customHeight="1">
      <c r="H345" s="351"/>
    </row>
    <row r="346" ht="12.0" customHeight="1">
      <c r="H346" s="351"/>
    </row>
    <row r="347" ht="12.0" customHeight="1">
      <c r="H347" s="351"/>
    </row>
    <row r="348" ht="12.0" customHeight="1">
      <c r="H348" s="351"/>
    </row>
    <row r="349" ht="12.0" customHeight="1">
      <c r="H349" s="351"/>
    </row>
    <row r="350" ht="12.0" customHeight="1">
      <c r="H350" s="351"/>
    </row>
    <row r="351" ht="12.0" customHeight="1">
      <c r="H351" s="351"/>
    </row>
    <row r="352" ht="12.0" customHeight="1">
      <c r="H352" s="351"/>
    </row>
    <row r="353" ht="12.0" customHeight="1">
      <c r="H353" s="351"/>
    </row>
    <row r="354" ht="12.0" customHeight="1">
      <c r="H354" s="351"/>
    </row>
    <row r="355" ht="12.0" customHeight="1">
      <c r="H355" s="351"/>
    </row>
    <row r="356" ht="12.0" customHeight="1">
      <c r="H356" s="351"/>
    </row>
    <row r="357" ht="12.0" customHeight="1">
      <c r="H357" s="351"/>
    </row>
    <row r="358" ht="12.0" customHeight="1">
      <c r="H358" s="351"/>
    </row>
    <row r="359" ht="12.0" customHeight="1">
      <c r="H359" s="351"/>
    </row>
    <row r="360" ht="12.0" customHeight="1">
      <c r="H360" s="351"/>
    </row>
    <row r="361" ht="12.0" customHeight="1">
      <c r="H361" s="351"/>
    </row>
    <row r="362" ht="12.0" customHeight="1">
      <c r="H362" s="351"/>
    </row>
    <row r="363" ht="12.0" customHeight="1">
      <c r="H363" s="351"/>
    </row>
    <row r="364" ht="12.0" customHeight="1">
      <c r="H364" s="351"/>
    </row>
    <row r="365" ht="12.0" customHeight="1">
      <c r="H365" s="351"/>
    </row>
    <row r="366" ht="12.0" customHeight="1">
      <c r="H366" s="351"/>
    </row>
    <row r="367" ht="12.0" customHeight="1">
      <c r="H367" s="351"/>
    </row>
    <row r="368" ht="12.0" customHeight="1">
      <c r="H368" s="351"/>
    </row>
    <row r="369" ht="12.0" customHeight="1">
      <c r="H369" s="351"/>
    </row>
    <row r="370" ht="12.0" customHeight="1">
      <c r="H370" s="351"/>
    </row>
    <row r="371" ht="12.0" customHeight="1">
      <c r="H371" s="351"/>
    </row>
    <row r="372" ht="12.0" customHeight="1">
      <c r="H372" s="351"/>
    </row>
    <row r="373" ht="12.0" customHeight="1">
      <c r="H373" s="351"/>
    </row>
    <row r="374" ht="12.0" customHeight="1">
      <c r="H374" s="351"/>
    </row>
    <row r="375" ht="12.0" customHeight="1">
      <c r="H375" s="351"/>
    </row>
    <row r="376" ht="12.0" customHeight="1">
      <c r="H376" s="351"/>
    </row>
    <row r="377" ht="12.0" customHeight="1">
      <c r="H377" s="351"/>
    </row>
    <row r="378" ht="12.0" customHeight="1">
      <c r="H378" s="351"/>
    </row>
    <row r="379" ht="12.0" customHeight="1">
      <c r="H379" s="351"/>
    </row>
    <row r="380" ht="12.0" customHeight="1">
      <c r="H380" s="351"/>
    </row>
    <row r="381" ht="12.0" customHeight="1">
      <c r="H381" s="351"/>
    </row>
    <row r="382" ht="12.0" customHeight="1">
      <c r="H382" s="351"/>
    </row>
    <row r="383" ht="12.0" customHeight="1">
      <c r="H383" s="351"/>
    </row>
    <row r="384" ht="12.0" customHeight="1">
      <c r="H384" s="351"/>
    </row>
    <row r="385" ht="12.0" customHeight="1">
      <c r="H385" s="351"/>
    </row>
    <row r="386" ht="12.0" customHeight="1">
      <c r="H386" s="351"/>
    </row>
    <row r="387" ht="12.0" customHeight="1">
      <c r="H387" s="351"/>
    </row>
    <row r="388" ht="12.0" customHeight="1">
      <c r="H388" s="351"/>
    </row>
    <row r="389" ht="12.0" customHeight="1">
      <c r="H389" s="351"/>
    </row>
    <row r="390" ht="12.0" customHeight="1">
      <c r="H390" s="351"/>
    </row>
    <row r="391" ht="12.0" customHeight="1">
      <c r="H391" s="351"/>
    </row>
    <row r="392" ht="12.0" customHeight="1">
      <c r="H392" s="351"/>
    </row>
    <row r="393" ht="12.0" customHeight="1">
      <c r="H393" s="351"/>
    </row>
    <row r="394" ht="12.0" customHeight="1">
      <c r="H394" s="351"/>
    </row>
    <row r="395" ht="12.0" customHeight="1">
      <c r="H395" s="351"/>
    </row>
    <row r="396" ht="12.0" customHeight="1">
      <c r="H396" s="351"/>
    </row>
    <row r="397" ht="12.0" customHeight="1">
      <c r="H397" s="351"/>
    </row>
    <row r="398" ht="12.0" customHeight="1">
      <c r="H398" s="351"/>
    </row>
    <row r="399" ht="12.0" customHeight="1">
      <c r="H399" s="351"/>
    </row>
    <row r="400" ht="12.0" customHeight="1">
      <c r="H400" s="351"/>
    </row>
    <row r="401" ht="12.0" customHeight="1">
      <c r="H401" s="351"/>
    </row>
    <row r="402" ht="12.0" customHeight="1">
      <c r="H402" s="351"/>
    </row>
    <row r="403" ht="12.0" customHeight="1">
      <c r="H403" s="351"/>
    </row>
    <row r="404" ht="12.0" customHeight="1">
      <c r="H404" s="351"/>
    </row>
    <row r="405" ht="12.0" customHeight="1">
      <c r="H405" s="351"/>
    </row>
    <row r="406" ht="12.0" customHeight="1">
      <c r="H406" s="351"/>
    </row>
    <row r="407" ht="12.0" customHeight="1">
      <c r="H407" s="351"/>
    </row>
    <row r="408" ht="12.0" customHeight="1">
      <c r="H408" s="351"/>
    </row>
    <row r="409" ht="12.0" customHeight="1">
      <c r="H409" s="351"/>
    </row>
    <row r="410" ht="12.0" customHeight="1">
      <c r="H410" s="351"/>
    </row>
    <row r="411" ht="12.0" customHeight="1">
      <c r="H411" s="351"/>
    </row>
    <row r="412" ht="12.0" customHeight="1">
      <c r="H412" s="351"/>
    </row>
    <row r="413" ht="12.0" customHeight="1">
      <c r="H413" s="351"/>
    </row>
    <row r="414" ht="12.0" customHeight="1">
      <c r="H414" s="351"/>
    </row>
    <row r="415" ht="12.0" customHeight="1">
      <c r="H415" s="351"/>
    </row>
    <row r="416" ht="12.0" customHeight="1">
      <c r="H416" s="351"/>
    </row>
    <row r="417" ht="12.0" customHeight="1">
      <c r="H417" s="351"/>
    </row>
    <row r="418" ht="12.0" customHeight="1">
      <c r="H418" s="351"/>
    </row>
    <row r="419" ht="12.0" customHeight="1">
      <c r="H419" s="351"/>
    </row>
    <row r="420" ht="12.0" customHeight="1">
      <c r="H420" s="351"/>
    </row>
    <row r="421" ht="12.0" customHeight="1">
      <c r="H421" s="351"/>
    </row>
    <row r="422" ht="12.0" customHeight="1">
      <c r="H422" s="351"/>
    </row>
    <row r="423" ht="12.0" customHeight="1">
      <c r="H423" s="351"/>
    </row>
    <row r="424" ht="12.0" customHeight="1">
      <c r="H424" s="351"/>
    </row>
    <row r="425" ht="12.0" customHeight="1">
      <c r="H425" s="351"/>
    </row>
    <row r="426" ht="12.0" customHeight="1">
      <c r="H426" s="351"/>
    </row>
    <row r="427" ht="12.0" customHeight="1">
      <c r="H427" s="351"/>
    </row>
    <row r="428" ht="12.0" customHeight="1">
      <c r="H428" s="351"/>
    </row>
    <row r="429" ht="12.0" customHeight="1">
      <c r="H429" s="351"/>
    </row>
    <row r="430" ht="12.0" customHeight="1">
      <c r="H430" s="351"/>
    </row>
    <row r="431" ht="12.0" customHeight="1">
      <c r="H431" s="351"/>
    </row>
    <row r="432" ht="12.0" customHeight="1">
      <c r="H432" s="351"/>
    </row>
    <row r="433" ht="12.0" customHeight="1">
      <c r="H433" s="351"/>
    </row>
    <row r="434" ht="12.0" customHeight="1">
      <c r="H434" s="351"/>
    </row>
    <row r="435" ht="12.0" customHeight="1">
      <c r="H435" s="351"/>
    </row>
    <row r="436" ht="12.0" customHeight="1">
      <c r="H436" s="351"/>
    </row>
    <row r="437" ht="12.0" customHeight="1">
      <c r="H437" s="351"/>
    </row>
    <row r="438" ht="12.0" customHeight="1">
      <c r="H438" s="351"/>
    </row>
    <row r="439" ht="12.0" customHeight="1">
      <c r="H439" s="351"/>
    </row>
    <row r="440" ht="12.0" customHeight="1">
      <c r="H440" s="351"/>
    </row>
    <row r="441" ht="12.0" customHeight="1">
      <c r="H441" s="351"/>
    </row>
    <row r="442" ht="12.0" customHeight="1">
      <c r="H442" s="351"/>
    </row>
    <row r="443" ht="12.0" customHeight="1">
      <c r="H443" s="351"/>
    </row>
    <row r="444" ht="12.0" customHeight="1">
      <c r="H444" s="351"/>
    </row>
    <row r="445" ht="12.0" customHeight="1">
      <c r="H445" s="351"/>
    </row>
    <row r="446" ht="12.0" customHeight="1">
      <c r="H446" s="351"/>
    </row>
    <row r="447" ht="12.0" customHeight="1">
      <c r="H447" s="351"/>
    </row>
    <row r="448" ht="12.0" customHeight="1">
      <c r="H448" s="351"/>
    </row>
    <row r="449" ht="12.0" customHeight="1">
      <c r="H449" s="351"/>
    </row>
    <row r="450" ht="12.0" customHeight="1">
      <c r="H450" s="351"/>
    </row>
    <row r="451" ht="12.0" customHeight="1">
      <c r="H451" s="351"/>
    </row>
    <row r="452" ht="12.0" customHeight="1">
      <c r="H452" s="351"/>
    </row>
    <row r="453" ht="12.0" customHeight="1">
      <c r="H453" s="351"/>
    </row>
    <row r="454" ht="12.0" customHeight="1">
      <c r="H454" s="351"/>
    </row>
    <row r="455" ht="12.0" customHeight="1">
      <c r="H455" s="351"/>
    </row>
    <row r="456" ht="12.0" customHeight="1">
      <c r="H456" s="351"/>
    </row>
    <row r="457" ht="12.0" customHeight="1">
      <c r="H457" s="351"/>
    </row>
    <row r="458" ht="12.0" customHeight="1">
      <c r="H458" s="351"/>
    </row>
    <row r="459" ht="12.0" customHeight="1">
      <c r="H459" s="351"/>
    </row>
    <row r="460" ht="12.0" customHeight="1">
      <c r="H460" s="351"/>
    </row>
    <row r="461" ht="12.0" customHeight="1">
      <c r="H461" s="351"/>
    </row>
    <row r="462" ht="12.0" customHeight="1">
      <c r="H462" s="351"/>
    </row>
    <row r="463" ht="12.0" customHeight="1">
      <c r="H463" s="351"/>
    </row>
    <row r="464" ht="12.0" customHeight="1">
      <c r="H464" s="351"/>
    </row>
    <row r="465" ht="12.0" customHeight="1">
      <c r="H465" s="351"/>
    </row>
    <row r="466" ht="12.0" customHeight="1">
      <c r="H466" s="351"/>
    </row>
    <row r="467" ht="12.0" customHeight="1">
      <c r="H467" s="351"/>
    </row>
    <row r="468" ht="12.0" customHeight="1">
      <c r="H468" s="351"/>
    </row>
    <row r="469" ht="12.0" customHeight="1">
      <c r="H469" s="351"/>
    </row>
    <row r="470" ht="12.0" customHeight="1">
      <c r="H470" s="351"/>
    </row>
    <row r="471" ht="12.0" customHeight="1">
      <c r="H471" s="351"/>
    </row>
    <row r="472" ht="12.0" customHeight="1">
      <c r="H472" s="351"/>
    </row>
    <row r="473" ht="12.0" customHeight="1">
      <c r="H473" s="351"/>
    </row>
    <row r="474" ht="12.0" customHeight="1">
      <c r="H474" s="351"/>
    </row>
    <row r="475" ht="12.0" customHeight="1">
      <c r="H475" s="351"/>
    </row>
    <row r="476" ht="12.0" customHeight="1">
      <c r="H476" s="351"/>
    </row>
    <row r="477" ht="12.0" customHeight="1">
      <c r="H477" s="351"/>
    </row>
    <row r="478" ht="12.0" customHeight="1">
      <c r="H478" s="351"/>
    </row>
    <row r="479" ht="12.0" customHeight="1">
      <c r="H479" s="351"/>
    </row>
    <row r="480" ht="12.0" customHeight="1">
      <c r="H480" s="351"/>
    </row>
    <row r="481" ht="12.0" customHeight="1">
      <c r="H481" s="351"/>
    </row>
    <row r="482" ht="12.0" customHeight="1">
      <c r="H482" s="351"/>
    </row>
    <row r="483" ht="12.0" customHeight="1">
      <c r="H483" s="351"/>
    </row>
    <row r="484" ht="12.0" customHeight="1">
      <c r="H484" s="351"/>
    </row>
    <row r="485" ht="12.0" customHeight="1">
      <c r="H485" s="351"/>
    </row>
    <row r="486" ht="12.0" customHeight="1">
      <c r="H486" s="351"/>
    </row>
    <row r="487" ht="12.0" customHeight="1">
      <c r="H487" s="351"/>
    </row>
    <row r="488" ht="12.0" customHeight="1">
      <c r="H488" s="351"/>
    </row>
    <row r="489" ht="12.0" customHeight="1">
      <c r="H489" s="351"/>
    </row>
    <row r="490" ht="12.0" customHeight="1">
      <c r="H490" s="351"/>
    </row>
    <row r="491" ht="12.0" customHeight="1">
      <c r="H491" s="351"/>
    </row>
    <row r="492" ht="12.0" customHeight="1">
      <c r="H492" s="351"/>
    </row>
    <row r="493" ht="12.0" customHeight="1">
      <c r="H493" s="351"/>
    </row>
    <row r="494" ht="12.0" customHeight="1">
      <c r="H494" s="351"/>
    </row>
    <row r="495" ht="12.0" customHeight="1">
      <c r="H495" s="351"/>
    </row>
    <row r="496" ht="12.0" customHeight="1">
      <c r="H496" s="351"/>
    </row>
    <row r="497" ht="12.0" customHeight="1">
      <c r="H497" s="351"/>
    </row>
    <row r="498" ht="12.0" customHeight="1">
      <c r="H498" s="351"/>
    </row>
    <row r="499" ht="12.0" customHeight="1">
      <c r="H499" s="351"/>
    </row>
    <row r="500" ht="12.0" customHeight="1">
      <c r="H500" s="351"/>
    </row>
    <row r="501" ht="12.0" customHeight="1">
      <c r="H501" s="351"/>
    </row>
    <row r="502" ht="12.0" customHeight="1">
      <c r="H502" s="351"/>
    </row>
    <row r="503" ht="12.0" customHeight="1">
      <c r="H503" s="351"/>
    </row>
    <row r="504" ht="12.0" customHeight="1">
      <c r="H504" s="351"/>
    </row>
    <row r="505" ht="12.0" customHeight="1">
      <c r="H505" s="351"/>
    </row>
    <row r="506" ht="12.0" customHeight="1">
      <c r="H506" s="351"/>
    </row>
    <row r="507" ht="12.0" customHeight="1">
      <c r="H507" s="351"/>
    </row>
    <row r="508" ht="12.0" customHeight="1">
      <c r="H508" s="351"/>
    </row>
    <row r="509" ht="12.0" customHeight="1">
      <c r="H509" s="351"/>
    </row>
    <row r="510" ht="12.0" customHeight="1">
      <c r="H510" s="351"/>
    </row>
    <row r="511" ht="12.0" customHeight="1">
      <c r="H511" s="351"/>
    </row>
    <row r="512" ht="12.0" customHeight="1">
      <c r="H512" s="351"/>
    </row>
    <row r="513" ht="12.0" customHeight="1">
      <c r="H513" s="351"/>
    </row>
    <row r="514" ht="12.0" customHeight="1">
      <c r="H514" s="351"/>
    </row>
    <row r="515" ht="12.0" customHeight="1">
      <c r="H515" s="351"/>
    </row>
    <row r="516" ht="12.0" customHeight="1">
      <c r="H516" s="351"/>
    </row>
    <row r="517" ht="12.0" customHeight="1">
      <c r="H517" s="351"/>
    </row>
    <row r="518" ht="12.0" customHeight="1">
      <c r="H518" s="351"/>
    </row>
    <row r="519" ht="12.0" customHeight="1">
      <c r="H519" s="351"/>
    </row>
    <row r="520" ht="12.0" customHeight="1">
      <c r="H520" s="351"/>
    </row>
    <row r="521" ht="12.0" customHeight="1">
      <c r="H521" s="351"/>
    </row>
    <row r="522" ht="12.0" customHeight="1">
      <c r="H522" s="351"/>
    </row>
    <row r="523" ht="12.0" customHeight="1">
      <c r="H523" s="351"/>
    </row>
    <row r="524" ht="12.0" customHeight="1">
      <c r="H524" s="351"/>
    </row>
    <row r="525" ht="12.0" customHeight="1">
      <c r="H525" s="351"/>
    </row>
    <row r="526" ht="12.0" customHeight="1">
      <c r="H526" s="351"/>
    </row>
    <row r="527" ht="12.0" customHeight="1">
      <c r="H527" s="351"/>
    </row>
    <row r="528" ht="12.0" customHeight="1">
      <c r="H528" s="351"/>
    </row>
    <row r="529" ht="12.0" customHeight="1">
      <c r="H529" s="351"/>
    </row>
    <row r="530" ht="12.0" customHeight="1">
      <c r="H530" s="351"/>
    </row>
    <row r="531" ht="12.0" customHeight="1">
      <c r="H531" s="351"/>
    </row>
    <row r="532" ht="12.0" customHeight="1">
      <c r="H532" s="351"/>
    </row>
    <row r="533" ht="12.0" customHeight="1">
      <c r="H533" s="351"/>
    </row>
    <row r="534" ht="12.0" customHeight="1">
      <c r="H534" s="351"/>
    </row>
    <row r="535" ht="12.0" customHeight="1">
      <c r="H535" s="351"/>
    </row>
    <row r="536" ht="12.0" customHeight="1">
      <c r="H536" s="351"/>
    </row>
    <row r="537" ht="12.0" customHeight="1">
      <c r="H537" s="351"/>
    </row>
    <row r="538" ht="12.0" customHeight="1">
      <c r="H538" s="351"/>
    </row>
    <row r="539" ht="12.0" customHeight="1">
      <c r="H539" s="351"/>
    </row>
    <row r="540" ht="12.0" customHeight="1">
      <c r="H540" s="351"/>
    </row>
    <row r="541" ht="12.0" customHeight="1">
      <c r="H541" s="351"/>
    </row>
    <row r="542" ht="12.0" customHeight="1">
      <c r="H542" s="351"/>
    </row>
    <row r="543" ht="12.0" customHeight="1">
      <c r="H543" s="351"/>
    </row>
    <row r="544" ht="12.0" customHeight="1">
      <c r="H544" s="351"/>
    </row>
    <row r="545" ht="12.0" customHeight="1">
      <c r="H545" s="351"/>
    </row>
    <row r="546" ht="12.0" customHeight="1">
      <c r="H546" s="351"/>
    </row>
    <row r="547" ht="12.0" customHeight="1">
      <c r="H547" s="351"/>
    </row>
    <row r="548" ht="12.0" customHeight="1">
      <c r="H548" s="351"/>
    </row>
    <row r="549" ht="12.0" customHeight="1">
      <c r="H549" s="351"/>
    </row>
    <row r="550" ht="12.0" customHeight="1">
      <c r="H550" s="351"/>
    </row>
    <row r="551" ht="12.0" customHeight="1">
      <c r="H551" s="351"/>
    </row>
    <row r="552" ht="12.0" customHeight="1">
      <c r="H552" s="351"/>
    </row>
    <row r="553" ht="12.0" customHeight="1">
      <c r="H553" s="351"/>
    </row>
    <row r="554" ht="12.0" customHeight="1">
      <c r="H554" s="351"/>
    </row>
    <row r="555" ht="12.0" customHeight="1">
      <c r="H555" s="351"/>
    </row>
    <row r="556" ht="12.0" customHeight="1">
      <c r="H556" s="351"/>
    </row>
    <row r="557" ht="12.0" customHeight="1">
      <c r="H557" s="351"/>
    </row>
    <row r="558" ht="12.0" customHeight="1">
      <c r="H558" s="351"/>
    </row>
    <row r="559" ht="12.0" customHeight="1">
      <c r="H559" s="351"/>
    </row>
    <row r="560" ht="12.0" customHeight="1">
      <c r="H560" s="351"/>
    </row>
    <row r="561" ht="12.0" customHeight="1">
      <c r="H561" s="351"/>
    </row>
    <row r="562" ht="12.0" customHeight="1">
      <c r="H562" s="351"/>
    </row>
    <row r="563" ht="12.0" customHeight="1">
      <c r="H563" s="351"/>
    </row>
    <row r="564" ht="12.0" customHeight="1">
      <c r="H564" s="351"/>
    </row>
    <row r="565" ht="12.0" customHeight="1">
      <c r="H565" s="351"/>
    </row>
    <row r="566" ht="12.0" customHeight="1">
      <c r="H566" s="351"/>
    </row>
    <row r="567" ht="12.0" customHeight="1">
      <c r="H567" s="351"/>
    </row>
    <row r="568" ht="12.0" customHeight="1">
      <c r="H568" s="351"/>
    </row>
    <row r="569" ht="12.0" customHeight="1">
      <c r="H569" s="351"/>
    </row>
    <row r="570" ht="12.0" customHeight="1">
      <c r="H570" s="351"/>
    </row>
    <row r="571" ht="12.0" customHeight="1">
      <c r="H571" s="351"/>
    </row>
    <row r="572" ht="12.0" customHeight="1">
      <c r="H572" s="351"/>
    </row>
    <row r="573" ht="12.0" customHeight="1">
      <c r="H573" s="351"/>
    </row>
    <row r="574" ht="12.0" customHeight="1">
      <c r="H574" s="351"/>
    </row>
    <row r="575" ht="12.0" customHeight="1">
      <c r="H575" s="351"/>
    </row>
    <row r="576" ht="12.0" customHeight="1">
      <c r="H576" s="351"/>
    </row>
    <row r="577" ht="12.0" customHeight="1">
      <c r="H577" s="351"/>
    </row>
    <row r="578" ht="12.0" customHeight="1">
      <c r="H578" s="351"/>
    </row>
    <row r="579" ht="12.0" customHeight="1">
      <c r="H579" s="351"/>
    </row>
    <row r="580" ht="12.0" customHeight="1">
      <c r="H580" s="351"/>
    </row>
    <row r="581" ht="12.0" customHeight="1">
      <c r="H581" s="351"/>
    </row>
    <row r="582" ht="12.0" customHeight="1">
      <c r="H582" s="351"/>
    </row>
    <row r="583" ht="12.0" customHeight="1">
      <c r="H583" s="351"/>
    </row>
    <row r="584" ht="12.0" customHeight="1">
      <c r="H584" s="351"/>
    </row>
    <row r="585" ht="12.0" customHeight="1">
      <c r="H585" s="351"/>
    </row>
    <row r="586" ht="12.0" customHeight="1">
      <c r="H586" s="351"/>
    </row>
    <row r="587" ht="12.0" customHeight="1">
      <c r="H587" s="351"/>
    </row>
    <row r="588" ht="12.0" customHeight="1">
      <c r="H588" s="351"/>
    </row>
    <row r="589" ht="12.0" customHeight="1">
      <c r="H589" s="351"/>
    </row>
    <row r="590" ht="12.0" customHeight="1">
      <c r="H590" s="351"/>
    </row>
    <row r="591" ht="12.0" customHeight="1">
      <c r="H591" s="351"/>
    </row>
    <row r="592" ht="12.0" customHeight="1">
      <c r="H592" s="351"/>
    </row>
    <row r="593" ht="12.0" customHeight="1">
      <c r="H593" s="351"/>
    </row>
    <row r="594" ht="12.0" customHeight="1">
      <c r="H594" s="351"/>
    </row>
    <row r="595" ht="12.0" customHeight="1">
      <c r="H595" s="351"/>
    </row>
    <row r="596" ht="12.0" customHeight="1">
      <c r="H596" s="351"/>
    </row>
    <row r="597" ht="12.0" customHeight="1">
      <c r="H597" s="351"/>
    </row>
    <row r="598" ht="12.0" customHeight="1">
      <c r="H598" s="351"/>
    </row>
    <row r="599" ht="12.0" customHeight="1">
      <c r="H599" s="351"/>
    </row>
    <row r="600" ht="12.0" customHeight="1">
      <c r="H600" s="351"/>
    </row>
    <row r="601" ht="12.0" customHeight="1">
      <c r="H601" s="351"/>
    </row>
    <row r="602" ht="12.0" customHeight="1">
      <c r="H602" s="351"/>
    </row>
    <row r="603" ht="12.0" customHeight="1">
      <c r="H603" s="351"/>
    </row>
    <row r="604" ht="12.0" customHeight="1">
      <c r="H604" s="351"/>
    </row>
    <row r="605" ht="12.0" customHeight="1">
      <c r="H605" s="351"/>
    </row>
    <row r="606" ht="12.0" customHeight="1">
      <c r="H606" s="351"/>
    </row>
    <row r="607" ht="12.0" customHeight="1">
      <c r="H607" s="351"/>
    </row>
    <row r="608" ht="12.0" customHeight="1">
      <c r="H608" s="351"/>
    </row>
    <row r="609" ht="12.0" customHeight="1">
      <c r="H609" s="351"/>
    </row>
    <row r="610" ht="12.0" customHeight="1">
      <c r="H610" s="351"/>
    </row>
    <row r="611" ht="12.0" customHeight="1">
      <c r="H611" s="351"/>
    </row>
    <row r="612" ht="12.0" customHeight="1">
      <c r="H612" s="351"/>
    </row>
    <row r="613" ht="12.0" customHeight="1">
      <c r="H613" s="351"/>
    </row>
    <row r="614" ht="12.0" customHeight="1">
      <c r="H614" s="351"/>
    </row>
    <row r="615" ht="12.0" customHeight="1">
      <c r="H615" s="351"/>
    </row>
    <row r="616" ht="12.0" customHeight="1">
      <c r="H616" s="351"/>
    </row>
    <row r="617" ht="12.0" customHeight="1">
      <c r="H617" s="351"/>
    </row>
    <row r="618" ht="12.0" customHeight="1">
      <c r="H618" s="351"/>
    </row>
    <row r="619" ht="12.0" customHeight="1">
      <c r="H619" s="351"/>
    </row>
    <row r="620" ht="12.0" customHeight="1">
      <c r="H620" s="351"/>
    </row>
    <row r="621" ht="12.0" customHeight="1">
      <c r="H621" s="351"/>
    </row>
    <row r="622" ht="12.0" customHeight="1">
      <c r="H622" s="351"/>
    </row>
    <row r="623" ht="12.0" customHeight="1">
      <c r="H623" s="351"/>
    </row>
    <row r="624" ht="12.0" customHeight="1">
      <c r="H624" s="351"/>
    </row>
    <row r="625" ht="12.0" customHeight="1">
      <c r="H625" s="351"/>
    </row>
    <row r="626" ht="12.0" customHeight="1">
      <c r="H626" s="351"/>
    </row>
    <row r="627" ht="12.0" customHeight="1">
      <c r="H627" s="351"/>
    </row>
    <row r="628" ht="12.0" customHeight="1">
      <c r="H628" s="351"/>
    </row>
    <row r="629" ht="12.0" customHeight="1">
      <c r="H629" s="351"/>
    </row>
    <row r="630" ht="12.0" customHeight="1">
      <c r="H630" s="351"/>
    </row>
    <row r="631" ht="12.0" customHeight="1">
      <c r="H631" s="351"/>
    </row>
    <row r="632" ht="12.0" customHeight="1">
      <c r="H632" s="351"/>
    </row>
    <row r="633" ht="12.0" customHeight="1">
      <c r="H633" s="351"/>
    </row>
    <row r="634" ht="12.0" customHeight="1">
      <c r="H634" s="351"/>
    </row>
    <row r="635" ht="12.0" customHeight="1">
      <c r="H635" s="351"/>
    </row>
    <row r="636" ht="12.0" customHeight="1">
      <c r="H636" s="351"/>
    </row>
    <row r="637" ht="12.0" customHeight="1">
      <c r="H637" s="351"/>
    </row>
    <row r="638" ht="12.0" customHeight="1">
      <c r="H638" s="351"/>
    </row>
    <row r="639" ht="12.0" customHeight="1">
      <c r="H639" s="351"/>
    </row>
    <row r="640" ht="12.0" customHeight="1">
      <c r="H640" s="351"/>
    </row>
    <row r="641" ht="12.0" customHeight="1">
      <c r="H641" s="351"/>
    </row>
    <row r="642" ht="12.0" customHeight="1">
      <c r="H642" s="351"/>
    </row>
    <row r="643" ht="12.0" customHeight="1">
      <c r="H643" s="351"/>
    </row>
    <row r="644" ht="12.0" customHeight="1">
      <c r="H644" s="351"/>
    </row>
    <row r="645" ht="12.0" customHeight="1">
      <c r="H645" s="351"/>
    </row>
    <row r="646" ht="12.0" customHeight="1">
      <c r="H646" s="351"/>
    </row>
    <row r="647" ht="12.0" customHeight="1">
      <c r="H647" s="351"/>
    </row>
    <row r="648" ht="12.0" customHeight="1">
      <c r="H648" s="351"/>
    </row>
    <row r="649" ht="12.0" customHeight="1">
      <c r="H649" s="351"/>
    </row>
    <row r="650" ht="12.0" customHeight="1">
      <c r="H650" s="351"/>
    </row>
    <row r="651" ht="12.0" customHeight="1">
      <c r="H651" s="351"/>
    </row>
    <row r="652" ht="12.0" customHeight="1">
      <c r="H652" s="351"/>
    </row>
    <row r="653" ht="12.0" customHeight="1">
      <c r="H653" s="351"/>
    </row>
    <row r="654" ht="12.0" customHeight="1">
      <c r="H654" s="351"/>
    </row>
    <row r="655" ht="12.0" customHeight="1">
      <c r="H655" s="351"/>
    </row>
    <row r="656" ht="12.0" customHeight="1">
      <c r="H656" s="351"/>
    </row>
    <row r="657" ht="12.0" customHeight="1">
      <c r="H657" s="351"/>
    </row>
    <row r="658" ht="12.0" customHeight="1">
      <c r="H658" s="351"/>
    </row>
    <row r="659" ht="12.0" customHeight="1">
      <c r="H659" s="351"/>
    </row>
    <row r="660" ht="12.0" customHeight="1">
      <c r="H660" s="351"/>
    </row>
    <row r="661" ht="12.0" customHeight="1">
      <c r="H661" s="351"/>
    </row>
    <row r="662" ht="12.0" customHeight="1">
      <c r="H662" s="351"/>
    </row>
    <row r="663" ht="12.0" customHeight="1">
      <c r="H663" s="351"/>
    </row>
    <row r="664" ht="12.0" customHeight="1">
      <c r="H664" s="351"/>
    </row>
    <row r="665" ht="12.0" customHeight="1">
      <c r="H665" s="351"/>
    </row>
    <row r="666" ht="12.0" customHeight="1">
      <c r="H666" s="351"/>
    </row>
    <row r="667" ht="12.0" customHeight="1">
      <c r="H667" s="351"/>
    </row>
    <row r="668" ht="12.0" customHeight="1">
      <c r="H668" s="351"/>
    </row>
    <row r="669" ht="12.0" customHeight="1">
      <c r="H669" s="351"/>
    </row>
    <row r="670" ht="12.0" customHeight="1">
      <c r="H670" s="351"/>
    </row>
    <row r="671" ht="12.0" customHeight="1">
      <c r="H671" s="351"/>
    </row>
    <row r="672" ht="12.0" customHeight="1">
      <c r="H672" s="351"/>
    </row>
    <row r="673" ht="12.0" customHeight="1">
      <c r="H673" s="351"/>
    </row>
    <row r="674" ht="12.0" customHeight="1">
      <c r="H674" s="351"/>
    </row>
    <row r="675" ht="12.0" customHeight="1">
      <c r="H675" s="351"/>
    </row>
    <row r="676" ht="12.0" customHeight="1">
      <c r="H676" s="351"/>
    </row>
    <row r="677" ht="12.0" customHeight="1">
      <c r="H677" s="351"/>
    </row>
    <row r="678" ht="12.0" customHeight="1">
      <c r="H678" s="351"/>
    </row>
    <row r="679" ht="12.0" customHeight="1">
      <c r="H679" s="351"/>
    </row>
    <row r="680" ht="12.0" customHeight="1">
      <c r="H680" s="351"/>
    </row>
    <row r="681" ht="12.0" customHeight="1">
      <c r="H681" s="351"/>
    </row>
    <row r="682" ht="12.0" customHeight="1">
      <c r="H682" s="351"/>
    </row>
    <row r="683" ht="12.0" customHeight="1">
      <c r="H683" s="351"/>
    </row>
    <row r="684" ht="12.0" customHeight="1">
      <c r="H684" s="351"/>
    </row>
    <row r="685" ht="12.0" customHeight="1">
      <c r="H685" s="351"/>
    </row>
    <row r="686" ht="12.0" customHeight="1">
      <c r="H686" s="351"/>
    </row>
    <row r="687" ht="12.0" customHeight="1">
      <c r="H687" s="351"/>
    </row>
    <row r="688" ht="12.0" customHeight="1">
      <c r="H688" s="351"/>
    </row>
    <row r="689" ht="12.0" customHeight="1">
      <c r="H689" s="351"/>
    </row>
    <row r="690" ht="12.0" customHeight="1">
      <c r="H690" s="351"/>
    </row>
    <row r="691" ht="12.0" customHeight="1">
      <c r="H691" s="351"/>
    </row>
    <row r="692" ht="12.0" customHeight="1">
      <c r="H692" s="351"/>
    </row>
    <row r="693" ht="12.0" customHeight="1">
      <c r="H693" s="351"/>
    </row>
    <row r="694" ht="12.0" customHeight="1">
      <c r="H694" s="351"/>
    </row>
    <row r="695" ht="12.0" customHeight="1">
      <c r="H695" s="351"/>
    </row>
    <row r="696" ht="12.0" customHeight="1">
      <c r="H696" s="351"/>
    </row>
    <row r="697" ht="12.0" customHeight="1">
      <c r="H697" s="351"/>
    </row>
    <row r="698" ht="12.0" customHeight="1">
      <c r="H698" s="351"/>
    </row>
    <row r="699" ht="12.0" customHeight="1">
      <c r="H699" s="351"/>
    </row>
    <row r="700" ht="12.0" customHeight="1">
      <c r="H700" s="351"/>
    </row>
    <row r="701" ht="12.0" customHeight="1">
      <c r="H701" s="351"/>
    </row>
    <row r="702" ht="12.0" customHeight="1">
      <c r="H702" s="351"/>
    </row>
    <row r="703" ht="12.0" customHeight="1">
      <c r="H703" s="351"/>
    </row>
    <row r="704" ht="12.0" customHeight="1">
      <c r="H704" s="351"/>
    </row>
    <row r="705" ht="12.0" customHeight="1">
      <c r="H705" s="351"/>
    </row>
    <row r="706" ht="12.0" customHeight="1">
      <c r="H706" s="351"/>
    </row>
    <row r="707" ht="12.0" customHeight="1">
      <c r="H707" s="351"/>
    </row>
    <row r="708" ht="12.0" customHeight="1">
      <c r="H708" s="351"/>
    </row>
    <row r="709" ht="12.0" customHeight="1">
      <c r="H709" s="351"/>
    </row>
    <row r="710" ht="12.0" customHeight="1">
      <c r="H710" s="351"/>
    </row>
    <row r="711" ht="12.0" customHeight="1">
      <c r="H711" s="351"/>
    </row>
    <row r="712" ht="12.0" customHeight="1">
      <c r="H712" s="351"/>
    </row>
    <row r="713" ht="12.0" customHeight="1">
      <c r="H713" s="351"/>
    </row>
    <row r="714" ht="12.0" customHeight="1">
      <c r="H714" s="351"/>
    </row>
    <row r="715" ht="12.0" customHeight="1">
      <c r="H715" s="351"/>
    </row>
    <row r="716" ht="12.0" customHeight="1">
      <c r="H716" s="351"/>
    </row>
    <row r="717" ht="12.0" customHeight="1">
      <c r="H717" s="351"/>
    </row>
    <row r="718" ht="12.0" customHeight="1">
      <c r="H718" s="351"/>
    </row>
    <row r="719" ht="12.0" customHeight="1">
      <c r="H719" s="351"/>
    </row>
    <row r="720" ht="12.0" customHeight="1">
      <c r="H720" s="351"/>
    </row>
    <row r="721" ht="12.0" customHeight="1">
      <c r="H721" s="351"/>
    </row>
    <row r="722" ht="12.0" customHeight="1">
      <c r="H722" s="351"/>
    </row>
    <row r="723" ht="12.0" customHeight="1">
      <c r="H723" s="351"/>
    </row>
    <row r="724" ht="12.0" customHeight="1">
      <c r="H724" s="351"/>
    </row>
    <row r="725" ht="12.0" customHeight="1">
      <c r="H725" s="351"/>
    </row>
    <row r="726" ht="12.0" customHeight="1">
      <c r="H726" s="351"/>
    </row>
    <row r="727" ht="12.0" customHeight="1">
      <c r="H727" s="351"/>
    </row>
    <row r="728" ht="12.0" customHeight="1">
      <c r="H728" s="351"/>
    </row>
    <row r="729" ht="12.0" customHeight="1">
      <c r="H729" s="351"/>
    </row>
    <row r="730" ht="12.0" customHeight="1">
      <c r="H730" s="351"/>
    </row>
    <row r="731" ht="12.0" customHeight="1">
      <c r="H731" s="351"/>
    </row>
    <row r="732" ht="12.0" customHeight="1">
      <c r="H732" s="351"/>
    </row>
    <row r="733" ht="12.0" customHeight="1">
      <c r="H733" s="351"/>
    </row>
    <row r="734" ht="12.0" customHeight="1">
      <c r="H734" s="351"/>
    </row>
    <row r="735" ht="12.0" customHeight="1">
      <c r="H735" s="351"/>
    </row>
    <row r="736" ht="12.0" customHeight="1">
      <c r="H736" s="351"/>
    </row>
    <row r="737" ht="12.0" customHeight="1">
      <c r="H737" s="351"/>
    </row>
    <row r="738" ht="12.0" customHeight="1">
      <c r="H738" s="351"/>
    </row>
    <row r="739" ht="12.0" customHeight="1">
      <c r="H739" s="351"/>
    </row>
    <row r="740" ht="12.0" customHeight="1">
      <c r="H740" s="351"/>
    </row>
    <row r="741" ht="12.0" customHeight="1">
      <c r="H741" s="351"/>
    </row>
    <row r="742" ht="12.0" customHeight="1">
      <c r="H742" s="351"/>
    </row>
    <row r="743" ht="12.0" customHeight="1">
      <c r="H743" s="351"/>
    </row>
    <row r="744" ht="12.0" customHeight="1">
      <c r="H744" s="351"/>
    </row>
    <row r="745" ht="12.0" customHeight="1">
      <c r="H745" s="351"/>
    </row>
    <row r="746" ht="12.0" customHeight="1">
      <c r="H746" s="351"/>
    </row>
    <row r="747" ht="12.0" customHeight="1">
      <c r="H747" s="351"/>
    </row>
    <row r="748" ht="12.0" customHeight="1">
      <c r="H748" s="351"/>
    </row>
    <row r="749" ht="12.0" customHeight="1">
      <c r="H749" s="351"/>
    </row>
    <row r="750" ht="12.0" customHeight="1">
      <c r="H750" s="351"/>
    </row>
    <row r="751" ht="12.0" customHeight="1">
      <c r="H751" s="351"/>
    </row>
    <row r="752" ht="12.0" customHeight="1">
      <c r="H752" s="351"/>
    </row>
    <row r="753" ht="12.0" customHeight="1">
      <c r="H753" s="351"/>
    </row>
    <row r="754" ht="12.0" customHeight="1">
      <c r="H754" s="351"/>
    </row>
    <row r="755" ht="12.0" customHeight="1">
      <c r="H755" s="351"/>
    </row>
    <row r="756" ht="12.0" customHeight="1">
      <c r="H756" s="351"/>
    </row>
    <row r="757" ht="12.0" customHeight="1">
      <c r="H757" s="351"/>
    </row>
    <row r="758" ht="12.0" customHeight="1">
      <c r="H758" s="351"/>
    </row>
    <row r="759" ht="12.0" customHeight="1">
      <c r="H759" s="351"/>
    </row>
    <row r="760" ht="12.0" customHeight="1">
      <c r="H760" s="351"/>
    </row>
    <row r="761" ht="12.0" customHeight="1">
      <c r="H761" s="351"/>
    </row>
    <row r="762" ht="12.0" customHeight="1">
      <c r="H762" s="351"/>
    </row>
    <row r="763" ht="12.0" customHeight="1">
      <c r="H763" s="351"/>
    </row>
    <row r="764" ht="12.0" customHeight="1">
      <c r="H764" s="351"/>
    </row>
    <row r="765" ht="12.0" customHeight="1">
      <c r="H765" s="351"/>
    </row>
    <row r="766" ht="12.0" customHeight="1">
      <c r="H766" s="351"/>
    </row>
    <row r="767" ht="12.0" customHeight="1">
      <c r="H767" s="351"/>
    </row>
    <row r="768" ht="12.0" customHeight="1">
      <c r="H768" s="351"/>
    </row>
    <row r="769" ht="12.0" customHeight="1">
      <c r="H769" s="351"/>
    </row>
    <row r="770" ht="12.0" customHeight="1">
      <c r="H770" s="351"/>
    </row>
    <row r="771" ht="12.0" customHeight="1">
      <c r="H771" s="351"/>
    </row>
    <row r="772" ht="12.0" customHeight="1">
      <c r="H772" s="351"/>
    </row>
    <row r="773" ht="12.0" customHeight="1">
      <c r="H773" s="351"/>
    </row>
    <row r="774" ht="12.0" customHeight="1">
      <c r="H774" s="351"/>
    </row>
    <row r="775" ht="12.0" customHeight="1">
      <c r="H775" s="351"/>
    </row>
    <row r="776" ht="12.0" customHeight="1">
      <c r="H776" s="351"/>
    </row>
    <row r="777" ht="12.0" customHeight="1">
      <c r="H777" s="351"/>
    </row>
    <row r="778" ht="12.0" customHeight="1">
      <c r="H778" s="351"/>
    </row>
    <row r="779" ht="12.0" customHeight="1">
      <c r="H779" s="351"/>
    </row>
    <row r="780" ht="12.0" customHeight="1">
      <c r="H780" s="351"/>
    </row>
    <row r="781" ht="12.0" customHeight="1">
      <c r="H781" s="351"/>
    </row>
    <row r="782" ht="12.0" customHeight="1">
      <c r="H782" s="351"/>
    </row>
    <row r="783" ht="12.0" customHeight="1">
      <c r="H783" s="351"/>
    </row>
    <row r="784" ht="12.0" customHeight="1">
      <c r="H784" s="351"/>
    </row>
    <row r="785" ht="12.0" customHeight="1">
      <c r="H785" s="351"/>
    </row>
    <row r="786" ht="12.0" customHeight="1">
      <c r="H786" s="351"/>
    </row>
    <row r="787" ht="12.0" customHeight="1">
      <c r="H787" s="351"/>
    </row>
    <row r="788" ht="12.0" customHeight="1">
      <c r="H788" s="351"/>
    </row>
    <row r="789" ht="12.0" customHeight="1">
      <c r="H789" s="351"/>
    </row>
    <row r="790" ht="12.0" customHeight="1">
      <c r="H790" s="351"/>
    </row>
    <row r="791" ht="12.0" customHeight="1">
      <c r="H791" s="351"/>
    </row>
    <row r="792" ht="12.0" customHeight="1">
      <c r="H792" s="351"/>
    </row>
    <row r="793" ht="12.0" customHeight="1">
      <c r="H793" s="351"/>
    </row>
    <row r="794" ht="12.0" customHeight="1">
      <c r="H794" s="351"/>
    </row>
    <row r="795" ht="12.0" customHeight="1">
      <c r="H795" s="351"/>
    </row>
    <row r="796" ht="12.0" customHeight="1">
      <c r="H796" s="351"/>
    </row>
    <row r="797" ht="12.0" customHeight="1">
      <c r="H797" s="351"/>
    </row>
    <row r="798" ht="12.0" customHeight="1">
      <c r="H798" s="351"/>
    </row>
    <row r="799" ht="12.0" customHeight="1">
      <c r="H799" s="351"/>
    </row>
    <row r="800" ht="12.0" customHeight="1">
      <c r="H800" s="351"/>
    </row>
    <row r="801" ht="12.0" customHeight="1">
      <c r="H801" s="351"/>
    </row>
    <row r="802" ht="12.0" customHeight="1">
      <c r="H802" s="351"/>
    </row>
    <row r="803" ht="12.0" customHeight="1">
      <c r="H803" s="351"/>
    </row>
    <row r="804" ht="12.0" customHeight="1">
      <c r="H804" s="351"/>
    </row>
    <row r="805" ht="12.0" customHeight="1">
      <c r="H805" s="351"/>
    </row>
    <row r="806" ht="12.0" customHeight="1">
      <c r="H806" s="351"/>
    </row>
    <row r="807" ht="12.0" customHeight="1">
      <c r="H807" s="351"/>
    </row>
    <row r="808" ht="12.0" customHeight="1">
      <c r="H808" s="351"/>
    </row>
    <row r="809" ht="12.0" customHeight="1">
      <c r="H809" s="351"/>
    </row>
    <row r="810" ht="12.0" customHeight="1">
      <c r="H810" s="351"/>
    </row>
    <row r="811" ht="12.0" customHeight="1">
      <c r="H811" s="351"/>
    </row>
    <row r="812" ht="12.0" customHeight="1">
      <c r="H812" s="351"/>
    </row>
    <row r="813" ht="12.0" customHeight="1">
      <c r="H813" s="351"/>
    </row>
    <row r="814" ht="12.0" customHeight="1">
      <c r="H814" s="351"/>
    </row>
    <row r="815" ht="12.0" customHeight="1">
      <c r="H815" s="351"/>
    </row>
    <row r="816" ht="12.0" customHeight="1">
      <c r="H816" s="351"/>
    </row>
    <row r="817" ht="12.0" customHeight="1">
      <c r="H817" s="351"/>
    </row>
    <row r="818" ht="12.0" customHeight="1">
      <c r="H818" s="351"/>
    </row>
    <row r="819" ht="12.0" customHeight="1">
      <c r="H819" s="351"/>
    </row>
    <row r="820" ht="12.0" customHeight="1">
      <c r="H820" s="351"/>
    </row>
    <row r="821" ht="12.0" customHeight="1">
      <c r="H821" s="351"/>
    </row>
    <row r="822" ht="12.0" customHeight="1">
      <c r="H822" s="351"/>
    </row>
    <row r="823" ht="12.0" customHeight="1">
      <c r="H823" s="351"/>
    </row>
    <row r="824" ht="12.0" customHeight="1">
      <c r="H824" s="351"/>
    </row>
    <row r="825" ht="12.0" customHeight="1">
      <c r="H825" s="351"/>
    </row>
    <row r="826" ht="12.0" customHeight="1">
      <c r="H826" s="351"/>
    </row>
    <row r="827" ht="12.0" customHeight="1">
      <c r="H827" s="351"/>
    </row>
    <row r="828" ht="12.0" customHeight="1">
      <c r="H828" s="351"/>
    </row>
    <row r="829" ht="12.0" customHeight="1">
      <c r="H829" s="351"/>
    </row>
    <row r="830" ht="12.0" customHeight="1">
      <c r="H830" s="351"/>
    </row>
    <row r="831" ht="12.0" customHeight="1">
      <c r="H831" s="351"/>
    </row>
    <row r="832" ht="12.0" customHeight="1">
      <c r="H832" s="351"/>
    </row>
    <row r="833" ht="12.0" customHeight="1">
      <c r="H833" s="351"/>
    </row>
    <row r="834" ht="12.0" customHeight="1">
      <c r="H834" s="351"/>
    </row>
    <row r="835" ht="12.0" customHeight="1">
      <c r="H835" s="351"/>
    </row>
    <row r="836" ht="12.0" customHeight="1">
      <c r="H836" s="351"/>
    </row>
    <row r="837" ht="12.0" customHeight="1">
      <c r="H837" s="351"/>
    </row>
    <row r="838" ht="12.0" customHeight="1">
      <c r="H838" s="351"/>
    </row>
    <row r="839" ht="12.0" customHeight="1">
      <c r="H839" s="351"/>
    </row>
    <row r="840" ht="12.0" customHeight="1">
      <c r="H840" s="351"/>
    </row>
    <row r="841" ht="12.0" customHeight="1">
      <c r="H841" s="351"/>
    </row>
    <row r="842" ht="12.0" customHeight="1">
      <c r="H842" s="351"/>
    </row>
    <row r="843" ht="12.0" customHeight="1">
      <c r="H843" s="351"/>
    </row>
    <row r="844" ht="12.0" customHeight="1">
      <c r="H844" s="351"/>
    </row>
    <row r="845" ht="12.0" customHeight="1">
      <c r="H845" s="351"/>
    </row>
    <row r="846" ht="12.0" customHeight="1">
      <c r="H846" s="351"/>
    </row>
    <row r="847" ht="12.0" customHeight="1">
      <c r="H847" s="351"/>
    </row>
    <row r="848" ht="12.0" customHeight="1">
      <c r="H848" s="351"/>
    </row>
    <row r="849" ht="12.0" customHeight="1">
      <c r="H849" s="351"/>
    </row>
    <row r="850" ht="12.0" customHeight="1">
      <c r="H850" s="351"/>
    </row>
    <row r="851" ht="12.0" customHeight="1">
      <c r="H851" s="351"/>
    </row>
    <row r="852" ht="12.0" customHeight="1">
      <c r="H852" s="351"/>
    </row>
    <row r="853" ht="12.0" customHeight="1">
      <c r="H853" s="351"/>
    </row>
    <row r="854" ht="12.0" customHeight="1">
      <c r="H854" s="351"/>
    </row>
    <row r="855" ht="12.0" customHeight="1">
      <c r="H855" s="351"/>
    </row>
    <row r="856" ht="12.0" customHeight="1">
      <c r="H856" s="351"/>
    </row>
    <row r="857" ht="12.0" customHeight="1">
      <c r="H857" s="351"/>
    </row>
    <row r="858" ht="12.0" customHeight="1">
      <c r="H858" s="351"/>
    </row>
    <row r="859" ht="12.0" customHeight="1">
      <c r="H859" s="351"/>
    </row>
    <row r="860" ht="12.0" customHeight="1">
      <c r="H860" s="351"/>
    </row>
    <row r="861" ht="12.0" customHeight="1">
      <c r="H861" s="351"/>
    </row>
    <row r="862" ht="12.0" customHeight="1">
      <c r="H862" s="351"/>
    </row>
    <row r="863" ht="12.0" customHeight="1">
      <c r="H863" s="351"/>
    </row>
    <row r="864" ht="12.0" customHeight="1">
      <c r="H864" s="351"/>
    </row>
    <row r="865" ht="12.0" customHeight="1">
      <c r="H865" s="351"/>
    </row>
    <row r="866" ht="12.0" customHeight="1">
      <c r="H866" s="351"/>
    </row>
    <row r="867" ht="12.0" customHeight="1">
      <c r="H867" s="351"/>
    </row>
    <row r="868" ht="12.0" customHeight="1">
      <c r="H868" s="351"/>
    </row>
    <row r="869" ht="12.0" customHeight="1">
      <c r="H869" s="351"/>
    </row>
    <row r="870" ht="12.0" customHeight="1">
      <c r="H870" s="351"/>
    </row>
    <row r="871" ht="12.0" customHeight="1">
      <c r="H871" s="351"/>
    </row>
    <row r="872" ht="12.0" customHeight="1">
      <c r="H872" s="351"/>
    </row>
    <row r="873" ht="12.0" customHeight="1">
      <c r="H873" s="351"/>
    </row>
    <row r="874" ht="12.0" customHeight="1">
      <c r="H874" s="351"/>
    </row>
    <row r="875" ht="12.0" customHeight="1">
      <c r="H875" s="351"/>
    </row>
    <row r="876" ht="12.0" customHeight="1">
      <c r="H876" s="351"/>
    </row>
    <row r="877" ht="12.0" customHeight="1">
      <c r="H877" s="351"/>
    </row>
    <row r="878" ht="12.0" customHeight="1">
      <c r="H878" s="351"/>
    </row>
    <row r="879" ht="12.0" customHeight="1">
      <c r="H879" s="351"/>
    </row>
    <row r="880" ht="12.0" customHeight="1">
      <c r="H880" s="351"/>
    </row>
    <row r="881" ht="12.0" customHeight="1">
      <c r="H881" s="351"/>
    </row>
    <row r="882" ht="12.0" customHeight="1">
      <c r="H882" s="351"/>
    </row>
    <row r="883" ht="12.0" customHeight="1">
      <c r="H883" s="351"/>
    </row>
    <row r="884" ht="12.0" customHeight="1">
      <c r="H884" s="351"/>
    </row>
    <row r="885" ht="12.0" customHeight="1">
      <c r="H885" s="351"/>
    </row>
    <row r="886" ht="12.0" customHeight="1">
      <c r="H886" s="351"/>
    </row>
    <row r="887" ht="12.0" customHeight="1">
      <c r="H887" s="351"/>
    </row>
    <row r="888" ht="12.0" customHeight="1">
      <c r="H888" s="351"/>
    </row>
    <row r="889" ht="12.0" customHeight="1">
      <c r="H889" s="351"/>
    </row>
    <row r="890" ht="12.0" customHeight="1">
      <c r="H890" s="351"/>
    </row>
    <row r="891" ht="12.0" customHeight="1">
      <c r="H891" s="351"/>
    </row>
    <row r="892" ht="12.0" customHeight="1">
      <c r="H892" s="351"/>
    </row>
    <row r="893" ht="12.0" customHeight="1">
      <c r="H893" s="351"/>
    </row>
    <row r="894" ht="12.0" customHeight="1">
      <c r="H894" s="351"/>
    </row>
    <row r="895" ht="12.0" customHeight="1">
      <c r="H895" s="351"/>
    </row>
    <row r="896" ht="12.0" customHeight="1">
      <c r="H896" s="351"/>
    </row>
    <row r="897" ht="12.0" customHeight="1">
      <c r="H897" s="351"/>
    </row>
    <row r="898" ht="12.0" customHeight="1">
      <c r="H898" s="351"/>
    </row>
    <row r="899" ht="12.0" customHeight="1">
      <c r="H899" s="351"/>
    </row>
    <row r="900" ht="12.0" customHeight="1">
      <c r="H900" s="351"/>
    </row>
    <row r="901" ht="12.0" customHeight="1">
      <c r="H901" s="351"/>
    </row>
    <row r="902" ht="12.0" customHeight="1">
      <c r="H902" s="351"/>
    </row>
    <row r="903" ht="12.0" customHeight="1">
      <c r="H903" s="351"/>
    </row>
    <row r="904" ht="12.0" customHeight="1">
      <c r="H904" s="351"/>
    </row>
    <row r="905" ht="12.0" customHeight="1">
      <c r="H905" s="351"/>
    </row>
    <row r="906" ht="12.0" customHeight="1">
      <c r="H906" s="351"/>
    </row>
    <row r="907" ht="12.0" customHeight="1">
      <c r="H907" s="351"/>
    </row>
    <row r="908" ht="12.0" customHeight="1">
      <c r="H908" s="351"/>
    </row>
    <row r="909" ht="12.0" customHeight="1">
      <c r="H909" s="351"/>
    </row>
    <row r="910" ht="12.0" customHeight="1">
      <c r="H910" s="351"/>
    </row>
    <row r="911" ht="12.0" customHeight="1">
      <c r="H911" s="351"/>
    </row>
    <row r="912" ht="12.0" customHeight="1">
      <c r="H912" s="351"/>
    </row>
    <row r="913" ht="12.0" customHeight="1">
      <c r="H913" s="351"/>
    </row>
    <row r="914" ht="12.0" customHeight="1">
      <c r="H914" s="351"/>
    </row>
    <row r="915" ht="12.0" customHeight="1">
      <c r="H915" s="351"/>
    </row>
    <row r="916" ht="12.0" customHeight="1">
      <c r="H916" s="351"/>
    </row>
    <row r="917" ht="12.0" customHeight="1">
      <c r="H917" s="351"/>
    </row>
    <row r="918" ht="12.0" customHeight="1">
      <c r="H918" s="351"/>
    </row>
    <row r="919" ht="12.0" customHeight="1">
      <c r="H919" s="351"/>
    </row>
    <row r="920" ht="12.0" customHeight="1">
      <c r="H920" s="351"/>
    </row>
    <row r="921" ht="12.0" customHeight="1">
      <c r="H921" s="351"/>
    </row>
    <row r="922" ht="12.0" customHeight="1">
      <c r="H922" s="351"/>
    </row>
    <row r="923" ht="12.0" customHeight="1">
      <c r="H923" s="351"/>
    </row>
    <row r="924" ht="12.0" customHeight="1">
      <c r="H924" s="351"/>
    </row>
    <row r="925" ht="12.0" customHeight="1">
      <c r="H925" s="351"/>
    </row>
    <row r="926" ht="12.0" customHeight="1">
      <c r="H926" s="351"/>
    </row>
    <row r="927" ht="12.0" customHeight="1">
      <c r="H927" s="351"/>
    </row>
    <row r="928" ht="12.0" customHeight="1">
      <c r="H928" s="351"/>
    </row>
    <row r="929" ht="12.0" customHeight="1">
      <c r="H929" s="351"/>
    </row>
    <row r="930" ht="12.0" customHeight="1">
      <c r="H930" s="351"/>
    </row>
    <row r="931" ht="12.0" customHeight="1">
      <c r="H931" s="351"/>
    </row>
    <row r="932" ht="12.0" customHeight="1">
      <c r="H932" s="351"/>
    </row>
    <row r="933" ht="12.0" customHeight="1">
      <c r="H933" s="351"/>
    </row>
    <row r="934" ht="12.0" customHeight="1">
      <c r="H934" s="351"/>
    </row>
    <row r="935" ht="12.0" customHeight="1">
      <c r="H935" s="351"/>
    </row>
    <row r="936" ht="12.0" customHeight="1">
      <c r="H936" s="351"/>
    </row>
    <row r="937" ht="12.0" customHeight="1">
      <c r="H937" s="351"/>
    </row>
    <row r="938" ht="12.0" customHeight="1">
      <c r="H938" s="351"/>
    </row>
    <row r="939" ht="12.0" customHeight="1">
      <c r="H939" s="351"/>
    </row>
    <row r="940" ht="12.0" customHeight="1">
      <c r="H940" s="351"/>
    </row>
    <row r="941" ht="12.0" customHeight="1">
      <c r="H941" s="351"/>
    </row>
    <row r="942" ht="12.0" customHeight="1">
      <c r="H942" s="351"/>
    </row>
    <row r="943" ht="12.0" customHeight="1">
      <c r="H943" s="351"/>
    </row>
    <row r="944" ht="12.0" customHeight="1">
      <c r="H944" s="351"/>
    </row>
    <row r="945" ht="12.0" customHeight="1">
      <c r="H945" s="351"/>
    </row>
    <row r="946" ht="12.0" customHeight="1">
      <c r="H946" s="351"/>
    </row>
    <row r="947" ht="12.0" customHeight="1">
      <c r="H947" s="351"/>
    </row>
    <row r="948" ht="12.0" customHeight="1">
      <c r="H948" s="351"/>
    </row>
    <row r="949" ht="12.0" customHeight="1">
      <c r="H949" s="351"/>
    </row>
    <row r="950" ht="12.0" customHeight="1">
      <c r="H950" s="351"/>
    </row>
    <row r="951" ht="12.0" customHeight="1">
      <c r="H951" s="351"/>
    </row>
    <row r="952" ht="12.0" customHeight="1">
      <c r="H952" s="351"/>
    </row>
    <row r="953" ht="12.0" customHeight="1">
      <c r="H953" s="351"/>
    </row>
    <row r="954" ht="12.0" customHeight="1">
      <c r="H954" s="351"/>
    </row>
    <row r="955" ht="12.0" customHeight="1">
      <c r="H955" s="351"/>
    </row>
    <row r="956" ht="12.0" customHeight="1">
      <c r="H956" s="351"/>
    </row>
    <row r="957" ht="12.0" customHeight="1">
      <c r="H957" s="351"/>
    </row>
    <row r="958" ht="12.0" customHeight="1">
      <c r="H958" s="351"/>
    </row>
    <row r="959" ht="12.0" customHeight="1">
      <c r="H959" s="351"/>
    </row>
    <row r="960" ht="12.0" customHeight="1">
      <c r="H960" s="351"/>
    </row>
    <row r="961" ht="12.0" customHeight="1">
      <c r="H961" s="351"/>
    </row>
    <row r="962" ht="12.0" customHeight="1">
      <c r="H962" s="351"/>
    </row>
    <row r="963" ht="12.0" customHeight="1">
      <c r="H963" s="351"/>
    </row>
    <row r="964" ht="12.0" customHeight="1">
      <c r="H964" s="351"/>
    </row>
    <row r="965" ht="12.0" customHeight="1">
      <c r="H965" s="351"/>
    </row>
    <row r="966" ht="12.0" customHeight="1">
      <c r="H966" s="351"/>
    </row>
    <row r="967" ht="12.0" customHeight="1">
      <c r="H967" s="351"/>
    </row>
    <row r="968" ht="12.0" customHeight="1">
      <c r="H968" s="351"/>
    </row>
    <row r="969" ht="12.0" customHeight="1">
      <c r="H969" s="351"/>
    </row>
    <row r="970" ht="12.0" customHeight="1">
      <c r="H970" s="351"/>
    </row>
    <row r="971" ht="12.0" customHeight="1">
      <c r="H971" s="351"/>
    </row>
    <row r="972" ht="12.0" customHeight="1">
      <c r="H972" s="351"/>
    </row>
    <row r="973" ht="12.0" customHeight="1">
      <c r="H973" s="351"/>
    </row>
    <row r="974" ht="12.0" customHeight="1">
      <c r="H974" s="351"/>
    </row>
    <row r="975" ht="12.0" customHeight="1">
      <c r="H975" s="351"/>
    </row>
    <row r="976" ht="12.0" customHeight="1">
      <c r="H976" s="351"/>
    </row>
    <row r="977" ht="12.0" customHeight="1">
      <c r="H977" s="351"/>
    </row>
    <row r="978" ht="12.0" customHeight="1">
      <c r="H978" s="351"/>
    </row>
    <row r="979" ht="12.0" customHeight="1">
      <c r="H979" s="351"/>
    </row>
    <row r="980" ht="12.0" customHeight="1">
      <c r="H980" s="351"/>
    </row>
    <row r="981" ht="12.0" customHeight="1">
      <c r="H981" s="351"/>
    </row>
    <row r="982" ht="12.0" customHeight="1">
      <c r="H982" s="351"/>
    </row>
    <row r="983" ht="12.0" customHeight="1">
      <c r="H983" s="351"/>
    </row>
    <row r="984" ht="12.0" customHeight="1">
      <c r="H984" s="351"/>
    </row>
    <row r="985" ht="12.0" customHeight="1">
      <c r="H985" s="351"/>
    </row>
    <row r="986" ht="12.0" customHeight="1">
      <c r="H986" s="351"/>
    </row>
    <row r="987" ht="12.0" customHeight="1">
      <c r="H987" s="351"/>
    </row>
    <row r="988" ht="12.0" customHeight="1">
      <c r="H988" s="351"/>
    </row>
    <row r="989" ht="12.0" customHeight="1">
      <c r="H989" s="351"/>
    </row>
    <row r="990" ht="12.0" customHeight="1">
      <c r="H990" s="351"/>
    </row>
    <row r="991" ht="12.0" customHeight="1">
      <c r="H991" s="351"/>
    </row>
    <row r="992" ht="12.0" customHeight="1">
      <c r="H992" s="351"/>
    </row>
    <row r="993" ht="12.0" customHeight="1">
      <c r="H993" s="351"/>
    </row>
    <row r="994" ht="12.0" customHeight="1">
      <c r="H994" s="351"/>
    </row>
    <row r="995" ht="12.0" customHeight="1">
      <c r="H995" s="351"/>
    </row>
    <row r="996" ht="12.0" customHeight="1">
      <c r="H996" s="351"/>
    </row>
    <row r="997" ht="12.0" customHeight="1">
      <c r="H997" s="351"/>
    </row>
    <row r="998" ht="12.0" customHeight="1">
      <c r="H998" s="351"/>
    </row>
    <row r="999" ht="12.0" customHeight="1">
      <c r="H999" s="351"/>
    </row>
    <row r="1000" ht="12.0" customHeight="1">
      <c r="H1000" s="351"/>
    </row>
  </sheetData>
  <mergeCells count="38">
    <mergeCell ref="C4:C5"/>
    <mergeCell ref="D4:D5"/>
    <mergeCell ref="E4:F5"/>
    <mergeCell ref="G4:G5"/>
    <mergeCell ref="H4:H5"/>
    <mergeCell ref="J4:J5"/>
    <mergeCell ref="J6:J7"/>
    <mergeCell ref="J8:J9"/>
    <mergeCell ref="J10:J11"/>
    <mergeCell ref="J12:J13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M4:M5"/>
    <mergeCell ref="N4:Q4"/>
    <mergeCell ref="S4:S5"/>
    <mergeCell ref="T4:T5"/>
    <mergeCell ref="AC4:AC5"/>
    <mergeCell ref="AD4:AD5"/>
    <mergeCell ref="AE4:AH4"/>
    <mergeCell ref="AJ4:AJ5"/>
    <mergeCell ref="AK4:AK5"/>
    <mergeCell ref="AL4:AO4"/>
    <mergeCell ref="A1:H1"/>
    <mergeCell ref="B2:C2"/>
    <mergeCell ref="D2:H2"/>
    <mergeCell ref="T2:X2"/>
    <mergeCell ref="B3:G3"/>
    <mergeCell ref="A4:A5"/>
    <mergeCell ref="B4:B5"/>
    <mergeCell ref="U4:X4"/>
  </mergeCells>
  <conditionalFormatting sqref="G6:G69">
    <cfRule type="cellIs" dxfId="0" priority="1" operator="equal">
      <formula>0</formula>
    </cfRule>
  </conditionalFormatting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7" width="8.71"/>
    <col customWidth="1" min="8" max="8" width="21.57"/>
    <col customWidth="1" min="9" max="10" width="8.71"/>
  </cols>
  <sheetData>
    <row r="1" ht="30.75" customHeight="1">
      <c r="A1" s="357" t="str">
        <f>'пр.взв'!C2</f>
        <v>Чемпионат России по самбо (боевое) мужчины (отбор на Чемпионат Мира и Европы) ЕКП №23747</v>
      </c>
      <c r="B1" s="80"/>
      <c r="C1" s="80"/>
      <c r="D1" s="80"/>
      <c r="E1" s="80"/>
      <c r="F1" s="80"/>
      <c r="G1" s="80"/>
      <c r="H1" s="81"/>
    </row>
    <row r="2" ht="12.0" customHeight="1">
      <c r="A2" s="358" t="str">
        <f>'пр.взв'!C3</f>
        <v>27.02 - 03.03.2023 г.                                                                                        г. Пермь</v>
      </c>
      <c r="B2" s="88"/>
      <c r="C2" s="88"/>
      <c r="D2" s="88"/>
      <c r="E2" s="88"/>
      <c r="F2" s="88"/>
      <c r="G2" s="88"/>
      <c r="H2" s="88"/>
    </row>
    <row r="3" ht="12.0" customHeight="1">
      <c r="A3" s="359" t="s">
        <v>371</v>
      </c>
    </row>
    <row r="4" ht="12.0" customHeight="1">
      <c r="B4" s="360"/>
      <c r="C4" s="361"/>
      <c r="D4" s="362" t="str">
        <f>'пр.взв'!G4</f>
        <v>В.к.  64  кг</v>
      </c>
      <c r="E4" s="80"/>
      <c r="F4" s="81"/>
      <c r="G4" s="361"/>
      <c r="H4" s="361"/>
    </row>
    <row r="5" ht="12.0" customHeight="1">
      <c r="A5" s="361"/>
      <c r="B5" s="361"/>
      <c r="C5" s="361"/>
      <c r="D5" s="361"/>
      <c r="E5" s="361"/>
      <c r="F5" s="361"/>
      <c r="G5" s="361"/>
      <c r="H5" s="361"/>
    </row>
    <row r="6" ht="12.0" customHeight="1">
      <c r="A6" s="363" t="s">
        <v>372</v>
      </c>
      <c r="B6" s="364" t="str">
        <f>IFERROR(VLOOKUP(J6,'пр.взв'!$D$6:$Q$70,2,0),"")</f>
        <v/>
      </c>
      <c r="C6" s="88"/>
      <c r="D6" s="88"/>
      <c r="E6" s="88"/>
      <c r="F6" s="88"/>
      <c r="G6" s="88"/>
      <c r="H6" s="365" t="str">
        <f>IFERROR(VLOOKUP(J6,'пр.взв'!$D$6:$Q$70,4,0),"")</f>
        <v/>
      </c>
      <c r="I6" s="361"/>
      <c r="J6" s="366" t="str">
        <f>'пр.хода'!N32</f>
        <v/>
      </c>
    </row>
    <row r="7" ht="12.0" customHeight="1">
      <c r="A7" s="367"/>
      <c r="H7" s="296"/>
      <c r="I7" s="361"/>
      <c r="J7" s="366"/>
    </row>
    <row r="8" ht="12.0" customHeight="1">
      <c r="A8" s="367"/>
      <c r="B8" s="368" t="str">
        <f>IFERROR(VLOOKUP(J6,'пр.взв'!$D$6:$Q$70,6,0),"")</f>
        <v/>
      </c>
      <c r="E8" s="368" t="str">
        <f>IFERROR(VLOOKUP(J6,'пр.взв'!$D$6:$Q$70,7,0),"")</f>
        <v/>
      </c>
      <c r="H8" s="296"/>
      <c r="I8" s="361"/>
      <c r="J8" s="366"/>
    </row>
    <row r="9" ht="12.0" customHeight="1">
      <c r="A9" s="369"/>
      <c r="B9" s="78"/>
      <c r="C9" s="78"/>
      <c r="D9" s="78"/>
      <c r="E9" s="78"/>
      <c r="F9" s="78"/>
      <c r="G9" s="78"/>
      <c r="H9" s="51"/>
      <c r="I9" s="361"/>
      <c r="J9" s="366"/>
    </row>
    <row r="10" ht="12.0" customHeight="1">
      <c r="A10" s="361"/>
      <c r="B10" s="361"/>
      <c r="C10" s="361"/>
      <c r="D10" s="361"/>
      <c r="E10" s="361"/>
      <c r="F10" s="361"/>
      <c r="G10" s="361"/>
      <c r="H10" s="361"/>
      <c r="I10" s="361"/>
      <c r="J10" s="366"/>
    </row>
    <row r="11" ht="17.25" customHeight="1">
      <c r="A11" s="370" t="s">
        <v>373</v>
      </c>
      <c r="B11" s="364" t="str">
        <f>IFERROR(VLOOKUP(J11,'пр.взв'!$D$6:$Q$70,2,0),"")</f>
        <v/>
      </c>
      <c r="C11" s="88"/>
      <c r="D11" s="88"/>
      <c r="E11" s="88"/>
      <c r="F11" s="88"/>
      <c r="G11" s="88"/>
      <c r="H11" s="365" t="str">
        <f>IFERROR(VLOOKUP(J11,'пр.взв'!$D$6:$Q$21,4,0),"")</f>
        <v/>
      </c>
      <c r="I11" s="361"/>
      <c r="J11" s="366" t="str">
        <f>'пр.хода'!N40</f>
        <v> </v>
      </c>
    </row>
    <row r="12" ht="17.25" customHeight="1">
      <c r="A12" s="367"/>
      <c r="H12" s="296"/>
      <c r="I12" s="361"/>
      <c r="J12" s="366"/>
    </row>
    <row r="13" ht="12.0" customHeight="1">
      <c r="A13" s="367"/>
      <c r="B13" s="368" t="str">
        <f>IFERROR(VLOOKUP(J11,'пр.взв'!$D$6:$Q$21,6,0),"")</f>
        <v/>
      </c>
      <c r="E13" s="368" t="str">
        <f>IFERROR(VLOOKUP(J11,'пр.взв'!$D$6:$Q$70,7,0),"")</f>
        <v/>
      </c>
      <c r="H13" s="296"/>
      <c r="I13" s="361"/>
      <c r="J13" s="366"/>
    </row>
    <row r="14" ht="12.0" customHeight="1">
      <c r="A14" s="369"/>
      <c r="B14" s="78"/>
      <c r="C14" s="78"/>
      <c r="D14" s="78"/>
      <c r="E14" s="78"/>
      <c r="F14" s="78"/>
      <c r="G14" s="78"/>
      <c r="H14" s="51"/>
      <c r="I14" s="361"/>
      <c r="J14" s="366"/>
    </row>
    <row r="15" ht="12.0" customHeight="1">
      <c r="A15" s="361"/>
      <c r="B15" s="361"/>
      <c r="C15" s="361"/>
      <c r="D15" s="361"/>
      <c r="E15" s="361"/>
      <c r="F15" s="361"/>
      <c r="G15" s="361"/>
      <c r="H15" s="361"/>
      <c r="I15" s="361"/>
      <c r="J15" s="366"/>
    </row>
    <row r="16" ht="17.25" customHeight="1">
      <c r="A16" s="371" t="s">
        <v>374</v>
      </c>
      <c r="B16" s="364" t="str">
        <f>IFERROR(VLOOKUP(J16,'пр.взв'!$D$6:$Q$70,2,0),"")</f>
        <v/>
      </c>
      <c r="C16" s="88"/>
      <c r="D16" s="88"/>
      <c r="E16" s="88"/>
      <c r="F16" s="88"/>
      <c r="G16" s="88"/>
      <c r="H16" s="365" t="str">
        <f>IFERROR(VLOOKUP(J16,'пр.взв'!$D$6:$Q$21,4,0),"")</f>
        <v/>
      </c>
      <c r="I16" s="361"/>
      <c r="J16" s="366" t="str">
        <f>'пр.хода'!AH8</f>
        <v> </v>
      </c>
    </row>
    <row r="17" ht="17.25" customHeight="1">
      <c r="A17" s="367"/>
      <c r="H17" s="296"/>
      <c r="I17" s="361"/>
      <c r="J17" s="366"/>
    </row>
    <row r="18" ht="12.0" customHeight="1">
      <c r="A18" s="367"/>
      <c r="B18" s="368" t="str">
        <f>IFERROR(VLOOKUP(J16,'пр.взв'!$D$6:$Q$21,6,0),"")</f>
        <v/>
      </c>
      <c r="E18" s="368" t="str">
        <f>IFERROR(VLOOKUP(J16,'пр.взв'!$D$6:$Q$21,7,0),"")</f>
        <v/>
      </c>
      <c r="H18" s="296"/>
      <c r="I18" s="361"/>
      <c r="J18" s="366"/>
    </row>
    <row r="19" ht="12.0" customHeight="1">
      <c r="A19" s="369"/>
      <c r="B19" s="78"/>
      <c r="C19" s="78"/>
      <c r="D19" s="78"/>
      <c r="E19" s="78"/>
      <c r="F19" s="78"/>
      <c r="G19" s="78"/>
      <c r="H19" s="51"/>
      <c r="I19" s="361"/>
      <c r="J19" s="366"/>
    </row>
    <row r="20" ht="12.0" customHeight="1">
      <c r="A20" s="361"/>
      <c r="B20" s="361"/>
      <c r="C20" s="361"/>
      <c r="D20" s="361"/>
      <c r="E20" s="361"/>
      <c r="F20" s="361"/>
      <c r="G20" s="361"/>
      <c r="H20" s="361"/>
      <c r="I20" s="361"/>
      <c r="J20" s="366"/>
    </row>
    <row r="21" ht="17.25" customHeight="1">
      <c r="A21" s="371" t="s">
        <v>374</v>
      </c>
      <c r="B21" s="364" t="str">
        <f>IFERROR(VLOOKUP(J21,'пр.взв'!$D$6:$Q$70,2,0),"")</f>
        <v/>
      </c>
      <c r="C21" s="88"/>
      <c r="D21" s="88"/>
      <c r="E21" s="88"/>
      <c r="F21" s="88"/>
      <c r="G21" s="88"/>
      <c r="H21" s="365" t="str">
        <f>IFERROR(VLOOKUP(J21,'пр.взв'!$D$6:$Q$21,4,0),"")</f>
        <v/>
      </c>
      <c r="I21" s="361"/>
      <c r="J21" s="366" t="str">
        <f>'пр.хода'!M47</f>
        <v> </v>
      </c>
    </row>
    <row r="22" ht="17.25" customHeight="1">
      <c r="A22" s="367"/>
      <c r="H22" s="296"/>
      <c r="I22" s="361"/>
      <c r="J22" s="366"/>
    </row>
    <row r="23" ht="12.0" customHeight="1">
      <c r="A23" s="367"/>
      <c r="B23" s="368" t="str">
        <f>IFERROR(VLOOKUP(J21,'пр.взв'!$D$6:$Q$21,6,0),"")</f>
        <v/>
      </c>
      <c r="E23" s="368" t="str">
        <f>IFERROR(VLOOKUP(J21,'пр.взв'!$D$6:$Q$21,7,0),"")</f>
        <v/>
      </c>
      <c r="H23" s="296"/>
      <c r="I23" s="361"/>
    </row>
    <row r="24" ht="12.0" customHeight="1">
      <c r="A24" s="369"/>
      <c r="B24" s="78"/>
      <c r="C24" s="78"/>
      <c r="D24" s="78"/>
      <c r="E24" s="78"/>
      <c r="F24" s="78"/>
      <c r="G24" s="78"/>
      <c r="H24" s="51"/>
      <c r="I24" s="361"/>
    </row>
    <row r="25" ht="12.0" customHeight="1">
      <c r="A25" s="361"/>
      <c r="B25" s="361"/>
      <c r="C25" s="361"/>
      <c r="D25" s="361"/>
      <c r="E25" s="361"/>
      <c r="F25" s="361"/>
      <c r="G25" s="361"/>
      <c r="H25" s="361"/>
    </row>
    <row r="26" ht="12.0" customHeight="1">
      <c r="A26" s="361" t="s">
        <v>375</v>
      </c>
      <c r="B26" s="361"/>
      <c r="C26" s="361"/>
      <c r="D26" s="361"/>
      <c r="E26" s="361"/>
      <c r="F26" s="361"/>
      <c r="G26" s="361"/>
      <c r="H26" s="361"/>
    </row>
    <row r="27" ht="12.0" customHeight="1"/>
    <row r="28" ht="12.0" customHeight="1">
      <c r="A28" s="372" t="str">
        <f>IFERROR(VLOOKUP(J28,'пр.взв'!$B$7:$H$70,7,0),"")</f>
        <v/>
      </c>
      <c r="B28" s="88"/>
      <c r="C28" s="88"/>
      <c r="D28" s="88"/>
      <c r="E28" s="88"/>
      <c r="F28" s="88"/>
      <c r="G28" s="88"/>
      <c r="H28" s="46"/>
      <c r="J28" s="172" t="str">
        <f>'пр.хода'!M32</f>
        <v/>
      </c>
    </row>
    <row r="29" ht="12.0" customHeight="1">
      <c r="A29" s="50"/>
      <c r="B29" s="78"/>
      <c r="C29" s="78"/>
      <c r="D29" s="78"/>
      <c r="E29" s="78"/>
      <c r="F29" s="78"/>
      <c r="G29" s="78"/>
      <c r="H29" s="51"/>
    </row>
    <row r="30" ht="12.0" customHeight="1"/>
    <row r="31" ht="12.0" customHeight="1"/>
    <row r="32" ht="12.0" customHeight="1">
      <c r="A32" s="361" t="s">
        <v>376</v>
      </c>
      <c r="B32" s="361"/>
      <c r="C32" s="361"/>
      <c r="D32" s="361"/>
      <c r="E32" s="361"/>
      <c r="F32" s="361"/>
      <c r="G32" s="361"/>
      <c r="H32" s="361"/>
    </row>
    <row r="33" ht="12.0" customHeight="1">
      <c r="A33" s="361"/>
      <c r="B33" s="361"/>
      <c r="C33" s="361"/>
      <c r="D33" s="361"/>
      <c r="E33" s="361"/>
      <c r="F33" s="361"/>
      <c r="G33" s="361"/>
      <c r="H33" s="361"/>
    </row>
    <row r="34" ht="12.0" customHeight="1">
      <c r="A34" s="361"/>
      <c r="B34" s="361"/>
      <c r="C34" s="361"/>
      <c r="D34" s="361"/>
      <c r="E34" s="361"/>
      <c r="F34" s="361"/>
      <c r="G34" s="361"/>
      <c r="H34" s="361"/>
    </row>
    <row r="35" ht="12.0" customHeight="1">
      <c r="A35" s="373"/>
      <c r="B35" s="373"/>
      <c r="C35" s="373"/>
      <c r="D35" s="373"/>
      <c r="E35" s="373"/>
      <c r="F35" s="373"/>
      <c r="G35" s="373"/>
      <c r="H35" s="373"/>
    </row>
    <row r="36" ht="12.0" customHeight="1">
      <c r="A36" s="361"/>
      <c r="B36" s="361"/>
      <c r="C36" s="361"/>
      <c r="D36" s="361"/>
      <c r="E36" s="361"/>
      <c r="F36" s="361"/>
      <c r="G36" s="361"/>
      <c r="H36" s="361"/>
    </row>
    <row r="37" ht="12.0" customHeight="1">
      <c r="A37" s="373"/>
      <c r="B37" s="373"/>
      <c r="C37" s="373"/>
      <c r="D37" s="373"/>
      <c r="E37" s="373"/>
      <c r="F37" s="373"/>
      <c r="G37" s="373"/>
      <c r="H37" s="373"/>
    </row>
    <row r="38" ht="12.0" customHeight="1">
      <c r="A38" s="374"/>
      <c r="B38" s="374"/>
      <c r="C38" s="374"/>
      <c r="D38" s="374"/>
      <c r="E38" s="374"/>
      <c r="F38" s="374"/>
      <c r="G38" s="374"/>
      <c r="H38" s="374"/>
    </row>
    <row r="39" ht="12.0" customHeight="1">
      <c r="A39" s="373"/>
      <c r="B39" s="373"/>
      <c r="C39" s="373"/>
      <c r="D39" s="373"/>
      <c r="E39" s="373"/>
      <c r="F39" s="373"/>
      <c r="G39" s="373"/>
      <c r="H39" s="373"/>
    </row>
    <row r="40" ht="12.0" customHeight="1">
      <c r="A40" s="374"/>
      <c r="B40" s="374"/>
      <c r="C40" s="374"/>
      <c r="D40" s="374"/>
      <c r="E40" s="374"/>
      <c r="F40" s="374"/>
      <c r="G40" s="374"/>
      <c r="H40" s="374"/>
    </row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4.0"/>
    <col customWidth="1" min="3" max="3" width="8.71"/>
    <col customWidth="1" min="4" max="4" width="14.57"/>
    <col customWidth="1" min="5" max="9" width="14.71"/>
    <col customWidth="1" min="10" max="26" width="8.71"/>
  </cols>
  <sheetData>
    <row r="1" ht="12.75" customHeight="1">
      <c r="A1" s="375" t="s">
        <v>377</v>
      </c>
    </row>
    <row r="2" ht="13.5" customHeight="1">
      <c r="A2" s="376"/>
      <c r="H2" s="375" t="str">
        <f>'пр.взв'!D4</f>
        <v/>
      </c>
    </row>
    <row r="3" ht="12.0" customHeight="1">
      <c r="A3" s="377">
        <v>2.0</v>
      </c>
      <c r="B3" s="91" t="str">
        <f>VLOOKUP(A3,#REF!,2,FALSE)</f>
        <v>#REF!</v>
      </c>
      <c r="C3" s="91" t="str">
        <f>VLOOKUP(A3,#REF!,3,FALSE)</f>
        <v>#REF!</v>
      </c>
      <c r="D3" s="91" t="str">
        <f>VLOOKUP(A3,#REF!,4,FALSE)</f>
        <v>#REF!</v>
      </c>
    </row>
    <row r="4" ht="12.0" customHeight="1">
      <c r="A4" s="378"/>
      <c r="B4" s="95"/>
      <c r="C4" s="95"/>
      <c r="D4" s="95"/>
      <c r="E4" s="97"/>
      <c r="F4" s="97"/>
      <c r="H4" s="375" t="s">
        <v>276</v>
      </c>
    </row>
    <row r="5" ht="12.0" customHeight="1">
      <c r="A5" s="379">
        <v>34.0</v>
      </c>
      <c r="B5" s="102" t="str">
        <f>VLOOKUP(A5,#REF!,2,FALSE)</f>
        <v>#REF!</v>
      </c>
      <c r="C5" s="102" t="str">
        <f>VLOOKUP(A5,#REF!,3,FALSE)</f>
        <v>#REF!</v>
      </c>
      <c r="D5" s="102" t="str">
        <f>VLOOKUP(A5,#REF!,4,FALSE)</f>
        <v>#REF!</v>
      </c>
      <c r="E5" s="380"/>
      <c r="F5" s="97"/>
      <c r="G5" s="97"/>
    </row>
    <row r="6" ht="12.0" customHeight="1">
      <c r="A6" s="50"/>
      <c r="B6" s="113"/>
      <c r="C6" s="113"/>
      <c r="D6" s="113"/>
      <c r="E6" s="381"/>
      <c r="F6" s="114"/>
      <c r="G6" s="97"/>
    </row>
    <row r="7" ht="12.0" customHeight="1">
      <c r="A7" s="377">
        <v>18.0</v>
      </c>
      <c r="B7" s="91" t="str">
        <f>VLOOKUP(A7,#REF!,2,FALSE)</f>
        <v>#REF!</v>
      </c>
      <c r="C7" s="91" t="str">
        <f>VLOOKUP(A7,#REF!,3,FALSE)</f>
        <v>#REF!</v>
      </c>
      <c r="D7" s="91" t="str">
        <f>VLOOKUP(A7,#REF!,4,FALSE)</f>
        <v>#REF!</v>
      </c>
      <c r="E7" s="381"/>
      <c r="F7" s="105"/>
      <c r="G7" s="97"/>
    </row>
    <row r="8" ht="12.0" customHeight="1">
      <c r="A8" s="378"/>
      <c r="B8" s="95"/>
      <c r="C8" s="95"/>
      <c r="D8" s="95"/>
      <c r="E8" s="382"/>
      <c r="F8" s="383"/>
      <c r="G8" s="97"/>
    </row>
    <row r="9" ht="12.0" customHeight="1">
      <c r="A9" s="379">
        <v>50.0</v>
      </c>
      <c r="B9" s="102" t="str">
        <f>VLOOKUP(A9,#REF!,2,FALSE)</f>
        <v>#REF!</v>
      </c>
      <c r="C9" s="102" t="str">
        <f>VLOOKUP(A9,#REF!,3,FALSE)</f>
        <v>#REF!</v>
      </c>
      <c r="D9" s="102" t="str">
        <f>VLOOKUP(A9,#REF!,4,FALSE)</f>
        <v>#REF!</v>
      </c>
      <c r="E9" s="384"/>
      <c r="F9" s="383"/>
      <c r="G9" s="97"/>
    </row>
    <row r="10" ht="12.0" customHeight="1">
      <c r="A10" s="50"/>
      <c r="B10" s="113"/>
      <c r="C10" s="113"/>
      <c r="D10" s="113"/>
      <c r="E10" s="97"/>
      <c r="F10" s="383"/>
      <c r="G10" s="114"/>
    </row>
    <row r="11" ht="12.0" customHeight="1">
      <c r="A11" s="377">
        <v>10.0</v>
      </c>
      <c r="B11" s="91" t="str">
        <f>VLOOKUP(A11,#REF!,2,FALSE)</f>
        <v>#REF!</v>
      </c>
      <c r="C11" s="91" t="str">
        <f>VLOOKUP(A11,#REF!,3,FALSE)</f>
        <v>#REF!</v>
      </c>
      <c r="D11" s="91" t="str">
        <f>VLOOKUP(A11,#REF!,4,FALSE)</f>
        <v>#REF!</v>
      </c>
      <c r="E11" s="97"/>
      <c r="F11" s="383"/>
      <c r="G11" s="105"/>
    </row>
    <row r="12" ht="12.0" customHeight="1">
      <c r="A12" s="378"/>
      <c r="B12" s="95"/>
      <c r="C12" s="95"/>
      <c r="D12" s="95"/>
      <c r="E12" s="385"/>
      <c r="F12" s="383"/>
      <c r="G12" s="383"/>
    </row>
    <row r="13" ht="12.0" customHeight="1">
      <c r="A13" s="379">
        <v>42.0</v>
      </c>
      <c r="B13" s="102" t="str">
        <f>VLOOKUP(A13,#REF!,2,FALSE)</f>
        <v>#REF!</v>
      </c>
      <c r="C13" s="102" t="str">
        <f>VLOOKUP(A13,#REF!,3,FALSE)</f>
        <v>#REF!</v>
      </c>
      <c r="D13" s="102" t="str">
        <f>VLOOKUP(A13,#REF!,4,FALSE)</f>
        <v>#REF!</v>
      </c>
      <c r="E13" s="380"/>
      <c r="F13" s="383"/>
      <c r="G13" s="383"/>
    </row>
    <row r="14" ht="12.0" customHeight="1">
      <c r="A14" s="50"/>
      <c r="B14" s="113"/>
      <c r="C14" s="113"/>
      <c r="D14" s="113"/>
      <c r="E14" s="381"/>
      <c r="F14" s="386"/>
      <c r="G14" s="383"/>
    </row>
    <row r="15" ht="12.0" customHeight="1">
      <c r="A15" s="377">
        <v>26.0</v>
      </c>
      <c r="B15" s="91" t="str">
        <f>VLOOKUP(A15,#REF!,2,FALSE)</f>
        <v>#REF!</v>
      </c>
      <c r="C15" s="91" t="str">
        <f>VLOOKUP(A15,#REF!,3,FALSE)</f>
        <v>#REF!</v>
      </c>
      <c r="D15" s="91" t="str">
        <f>VLOOKUP(A15,#REF!,4,FALSE)</f>
        <v>#REF!</v>
      </c>
      <c r="E15" s="381"/>
      <c r="F15" s="97"/>
      <c r="G15" s="383"/>
    </row>
    <row r="16" ht="12.0" customHeight="1">
      <c r="A16" s="378"/>
      <c r="B16" s="95"/>
      <c r="C16" s="95"/>
      <c r="D16" s="95"/>
      <c r="E16" s="382"/>
      <c r="F16" s="97"/>
      <c r="G16" s="383"/>
    </row>
    <row r="17" ht="12.0" customHeight="1">
      <c r="A17" s="379">
        <v>58.0</v>
      </c>
      <c r="B17" s="102" t="str">
        <f>VLOOKUP(A17,#REF!,2,FALSE)</f>
        <v>#REF!</v>
      </c>
      <c r="C17" s="102" t="str">
        <f>VLOOKUP(A17,#REF!,3,FALSE)</f>
        <v>#REF!</v>
      </c>
      <c r="D17" s="102" t="str">
        <f>VLOOKUP(A17,#REF!,4,FALSE)</f>
        <v>#REF!</v>
      </c>
      <c r="E17" s="384"/>
      <c r="F17" s="97"/>
      <c r="G17" s="383"/>
    </row>
    <row r="18" ht="12.0" customHeight="1">
      <c r="A18" s="50"/>
      <c r="B18" s="113"/>
      <c r="C18" s="113"/>
      <c r="D18" s="113"/>
      <c r="E18" s="97"/>
      <c r="F18" s="97"/>
      <c r="G18" s="383"/>
    </row>
    <row r="19" ht="12.0" customHeight="1">
      <c r="A19" s="377">
        <v>6.0</v>
      </c>
      <c r="B19" s="91" t="str">
        <f>VLOOKUP(A19,#REF!,2,FALSE)</f>
        <v>#REF!</v>
      </c>
      <c r="C19" s="91" t="str">
        <f>VLOOKUP(A19,#REF!,3,FALSE)</f>
        <v>#REF!</v>
      </c>
      <c r="D19" s="91" t="str">
        <f>VLOOKUP(A19,#REF!,4,FALSE)</f>
        <v>#REF!</v>
      </c>
      <c r="E19" s="97"/>
      <c r="F19" s="97"/>
      <c r="G19" s="383"/>
      <c r="H19" s="387"/>
    </row>
    <row r="20" ht="12.0" customHeight="1">
      <c r="A20" s="378"/>
      <c r="B20" s="95"/>
      <c r="C20" s="95"/>
      <c r="D20" s="95"/>
      <c r="E20" s="385"/>
      <c r="F20" s="97"/>
      <c r="G20" s="383"/>
      <c r="H20" s="137"/>
    </row>
    <row r="21" ht="12.0" customHeight="1">
      <c r="A21" s="379">
        <v>38.0</v>
      </c>
      <c r="B21" s="102" t="str">
        <f>VLOOKUP(A21,#REF!,2,FALSE)</f>
        <v>#REF!</v>
      </c>
      <c r="C21" s="102" t="str">
        <f>VLOOKUP(A21,#REF!,3,FALSE)</f>
        <v>#REF!</v>
      </c>
      <c r="D21" s="102" t="str">
        <f>VLOOKUP(A21,#REF!,4,FALSE)</f>
        <v>#REF!</v>
      </c>
      <c r="E21" s="380"/>
      <c r="F21" s="97"/>
      <c r="G21" s="383"/>
      <c r="H21" s="137"/>
    </row>
    <row r="22" ht="12.0" customHeight="1">
      <c r="A22" s="50"/>
      <c r="B22" s="113"/>
      <c r="C22" s="113"/>
      <c r="D22" s="113"/>
      <c r="E22" s="381"/>
      <c r="F22" s="114"/>
      <c r="G22" s="383"/>
      <c r="H22" s="137"/>
    </row>
    <row r="23" ht="12.0" customHeight="1">
      <c r="A23" s="377">
        <v>22.0</v>
      </c>
      <c r="B23" s="91" t="str">
        <f>VLOOKUP(A23,#REF!,2,FALSE)</f>
        <v>#REF!</v>
      </c>
      <c r="C23" s="91" t="str">
        <f>VLOOKUP(A23,#REF!,3,FALSE)</f>
        <v>#REF!</v>
      </c>
      <c r="D23" s="91" t="str">
        <f>VLOOKUP(A23,#REF!,4,FALSE)</f>
        <v>#REF!</v>
      </c>
      <c r="E23" s="381"/>
      <c r="F23" s="105"/>
      <c r="G23" s="383"/>
      <c r="H23" s="137"/>
    </row>
    <row r="24" ht="12.0" customHeight="1">
      <c r="A24" s="378"/>
      <c r="B24" s="95"/>
      <c r="C24" s="95"/>
      <c r="D24" s="95"/>
      <c r="E24" s="382"/>
      <c r="F24" s="383"/>
      <c r="G24" s="383"/>
      <c r="H24" s="137"/>
    </row>
    <row r="25" ht="12.0" customHeight="1">
      <c r="A25" s="379">
        <v>54.0</v>
      </c>
      <c r="B25" s="102" t="str">
        <f>VLOOKUP(A25,#REF!,2,FALSE)</f>
        <v>#REF!</v>
      </c>
      <c r="C25" s="102" t="str">
        <f>VLOOKUP(A25,#REF!,3,FALSE)</f>
        <v>#REF!</v>
      </c>
      <c r="D25" s="102" t="str">
        <f>VLOOKUP(A25,#REF!,4,FALSE)</f>
        <v>#REF!</v>
      </c>
      <c r="E25" s="384"/>
      <c r="F25" s="383"/>
      <c r="G25" s="383"/>
      <c r="H25" s="137"/>
    </row>
    <row r="26" ht="12.0" customHeight="1">
      <c r="A26" s="50"/>
      <c r="B26" s="113"/>
      <c r="C26" s="113"/>
      <c r="D26" s="113"/>
      <c r="E26" s="97"/>
      <c r="F26" s="383"/>
      <c r="G26" s="383"/>
      <c r="H26" s="137"/>
    </row>
    <row r="27" ht="12.0" customHeight="1">
      <c r="A27" s="377">
        <v>14.0</v>
      </c>
      <c r="B27" s="91" t="str">
        <f>VLOOKUP(A27,#REF!,2,FALSE)</f>
        <v>#REF!</v>
      </c>
      <c r="C27" s="91" t="str">
        <f>VLOOKUP(A27,#REF!,3,FALSE)</f>
        <v>#REF!</v>
      </c>
      <c r="D27" s="91" t="str">
        <f>VLOOKUP(A27,#REF!,4,FALSE)</f>
        <v>#REF!</v>
      </c>
      <c r="E27" s="97"/>
      <c r="F27" s="383"/>
      <c r="G27" s="386"/>
      <c r="H27" s="137"/>
    </row>
    <row r="28" ht="12.0" customHeight="1">
      <c r="A28" s="378"/>
      <c r="B28" s="95"/>
      <c r="C28" s="95"/>
      <c r="D28" s="95"/>
      <c r="E28" s="385"/>
      <c r="F28" s="383"/>
      <c r="G28" s="97"/>
      <c r="H28" s="137"/>
    </row>
    <row r="29" ht="12.0" customHeight="1">
      <c r="A29" s="379">
        <v>46.0</v>
      </c>
      <c r="B29" s="102" t="str">
        <f>VLOOKUP(A29,#REF!,2,FALSE)</f>
        <v>#REF!</v>
      </c>
      <c r="C29" s="102" t="str">
        <f>VLOOKUP(A29,#REF!,3,FALSE)</f>
        <v>#REF!</v>
      </c>
      <c r="D29" s="102" t="str">
        <f>VLOOKUP(A29,#REF!,4,FALSE)</f>
        <v>#REF!</v>
      </c>
      <c r="E29" s="380"/>
      <c r="F29" s="383"/>
      <c r="G29" s="97"/>
      <c r="H29" s="137"/>
    </row>
    <row r="30" ht="12.0" customHeight="1">
      <c r="A30" s="50"/>
      <c r="B30" s="113"/>
      <c r="C30" s="113"/>
      <c r="D30" s="113"/>
      <c r="E30" s="381"/>
      <c r="F30" s="386"/>
      <c r="G30" s="97"/>
      <c r="H30" s="137"/>
    </row>
    <row r="31" ht="12.0" customHeight="1">
      <c r="A31" s="377">
        <v>30.0</v>
      </c>
      <c r="B31" s="91" t="str">
        <f>VLOOKUP(A31,#REF!,2,FALSE)</f>
        <v>#REF!</v>
      </c>
      <c r="C31" s="91" t="str">
        <f>VLOOKUP(A31,#REF!,3,FALSE)</f>
        <v>#REF!</v>
      </c>
      <c r="D31" s="91" t="str">
        <f>VLOOKUP(A31,#REF!,4,FALSE)</f>
        <v>#REF!</v>
      </c>
      <c r="E31" s="381"/>
      <c r="F31" s="97"/>
      <c r="G31" s="97"/>
      <c r="H31" s="137"/>
    </row>
    <row r="32" ht="12.0" customHeight="1">
      <c r="A32" s="378"/>
      <c r="B32" s="95"/>
      <c r="C32" s="95"/>
      <c r="D32" s="95"/>
      <c r="E32" s="382"/>
      <c r="F32" s="97"/>
      <c r="G32" s="97"/>
      <c r="H32" s="137"/>
    </row>
    <row r="33" ht="12.0" customHeight="1">
      <c r="A33" s="379">
        <v>62.0</v>
      </c>
      <c r="B33" s="102" t="str">
        <f>VLOOKUP(A33,#REF!,2,FALSE)</f>
        <v>#REF!</v>
      </c>
      <c r="C33" s="102" t="str">
        <f>VLOOKUP(A33,#REF!,3,FALSE)</f>
        <v>#REF!</v>
      </c>
      <c r="D33" s="102" t="str">
        <f>VLOOKUP(A33,#REF!,4,FALSE)</f>
        <v>#REF!</v>
      </c>
      <c r="E33" s="384"/>
      <c r="F33" s="97"/>
      <c r="G33" s="97"/>
      <c r="H33" s="137"/>
    </row>
    <row r="34" ht="12.0" customHeight="1">
      <c r="A34" s="50"/>
      <c r="B34" s="113"/>
      <c r="C34" s="113"/>
      <c r="D34" s="113"/>
      <c r="H34" s="137"/>
    </row>
    <row r="35" ht="12.0" customHeight="1">
      <c r="A35" s="153"/>
      <c r="B35" s="7"/>
      <c r="C35" s="7"/>
      <c r="D35" s="7"/>
      <c r="E35" s="97"/>
      <c r="F35" s="97"/>
      <c r="G35" s="97"/>
      <c r="H35" s="388"/>
    </row>
    <row r="36" ht="12.0" customHeight="1">
      <c r="A36" s="377">
        <v>4.0</v>
      </c>
      <c r="B36" s="91" t="str">
        <f>VLOOKUP(A36,#REF!,2,FALSE)</f>
        <v>#REF!</v>
      </c>
      <c r="C36" s="91" t="str">
        <f>VLOOKUP(A36,#REF!,3,FALSE)</f>
        <v>#REF!</v>
      </c>
      <c r="D36" s="91" t="str">
        <f>VLOOKUP(A36,#REF!,4,FALSE)</f>
        <v>#REF!</v>
      </c>
      <c r="H36" s="137"/>
    </row>
    <row r="37" ht="12.0" customHeight="1">
      <c r="A37" s="378"/>
      <c r="B37" s="95"/>
      <c r="C37" s="95"/>
      <c r="D37" s="95"/>
      <c r="E37" s="97"/>
      <c r="F37" s="97"/>
      <c r="H37" s="137"/>
    </row>
    <row r="38" ht="12.0" customHeight="1">
      <c r="A38" s="379">
        <v>36.0</v>
      </c>
      <c r="B38" s="102" t="str">
        <f>VLOOKUP(A38,#REF!,2,FALSE)</f>
        <v>#REF!</v>
      </c>
      <c r="C38" s="102" t="str">
        <f>VLOOKUP(A38,#REF!,3,FALSE)</f>
        <v>#REF!</v>
      </c>
      <c r="D38" s="102" t="str">
        <f>VLOOKUP(A38,#REF!,4,FALSE)</f>
        <v>#REF!</v>
      </c>
      <c r="E38" s="380"/>
      <c r="F38" s="97"/>
      <c r="G38" s="97"/>
      <c r="H38" s="137"/>
    </row>
    <row r="39" ht="12.0" customHeight="1">
      <c r="A39" s="50"/>
      <c r="B39" s="113"/>
      <c r="C39" s="113"/>
      <c r="D39" s="113"/>
      <c r="E39" s="381"/>
      <c r="F39" s="114"/>
      <c r="G39" s="97"/>
      <c r="H39" s="137"/>
    </row>
    <row r="40" ht="12.0" customHeight="1">
      <c r="A40" s="389">
        <v>20.0</v>
      </c>
      <c r="B40" s="91" t="str">
        <f>VLOOKUP(A40,#REF!,2,FALSE)</f>
        <v>#REF!</v>
      </c>
      <c r="C40" s="91" t="str">
        <f>VLOOKUP(A40,#REF!,3,FALSE)</f>
        <v>#REF!</v>
      </c>
      <c r="D40" s="91" t="str">
        <f>VLOOKUP(A40,#REF!,4,FALSE)</f>
        <v>#REF!</v>
      </c>
      <c r="E40" s="381"/>
      <c r="F40" s="105"/>
      <c r="G40" s="97"/>
      <c r="H40" s="137"/>
    </row>
    <row r="41" ht="12.0" customHeight="1">
      <c r="A41" s="378"/>
      <c r="B41" s="95"/>
      <c r="C41" s="95"/>
      <c r="D41" s="95"/>
      <c r="E41" s="382"/>
      <c r="F41" s="383"/>
      <c r="G41" s="97"/>
      <c r="H41" s="137"/>
    </row>
    <row r="42" ht="12.0" customHeight="1">
      <c r="A42" s="379">
        <v>52.0</v>
      </c>
      <c r="B42" s="102" t="str">
        <f>VLOOKUP(A42,#REF!,2,FALSE)</f>
        <v>#REF!</v>
      </c>
      <c r="C42" s="102" t="str">
        <f>VLOOKUP(A42,#REF!,3,FALSE)</f>
        <v>#REF!</v>
      </c>
      <c r="D42" s="102" t="str">
        <f>VLOOKUP(A42,#REF!,4,FALSE)</f>
        <v>#REF!</v>
      </c>
      <c r="E42" s="384"/>
      <c r="F42" s="383"/>
      <c r="G42" s="97"/>
      <c r="H42" s="137"/>
    </row>
    <row r="43" ht="12.0" customHeight="1">
      <c r="A43" s="50"/>
      <c r="B43" s="113"/>
      <c r="C43" s="113"/>
      <c r="D43" s="113"/>
      <c r="E43" s="97"/>
      <c r="F43" s="383"/>
      <c r="G43" s="114"/>
      <c r="H43" s="137"/>
    </row>
    <row r="44" ht="12.0" customHeight="1">
      <c r="A44" s="377">
        <v>12.0</v>
      </c>
      <c r="B44" s="91" t="str">
        <f>VLOOKUP(A44,#REF!,2,FALSE)</f>
        <v>#REF!</v>
      </c>
      <c r="C44" s="91" t="str">
        <f>VLOOKUP(A44,#REF!,3,FALSE)</f>
        <v>#REF!</v>
      </c>
      <c r="D44" s="91" t="str">
        <f>VLOOKUP(A44,#REF!,4,FALSE)</f>
        <v>#REF!</v>
      </c>
      <c r="E44" s="97"/>
      <c r="F44" s="383"/>
      <c r="G44" s="105"/>
      <c r="H44" s="137"/>
    </row>
    <row r="45" ht="12.0" customHeight="1">
      <c r="A45" s="378"/>
      <c r="B45" s="95"/>
      <c r="C45" s="95"/>
      <c r="D45" s="95"/>
      <c r="E45" s="385"/>
      <c r="F45" s="383"/>
      <c r="G45" s="383"/>
      <c r="H45" s="137"/>
    </row>
    <row r="46" ht="12.0" customHeight="1">
      <c r="A46" s="379">
        <v>44.0</v>
      </c>
      <c r="B46" s="102" t="str">
        <f>VLOOKUP(A46,#REF!,2,FALSE)</f>
        <v>#REF!</v>
      </c>
      <c r="C46" s="102" t="str">
        <f>VLOOKUP(A46,#REF!,3,FALSE)</f>
        <v>#REF!</v>
      </c>
      <c r="D46" s="102" t="str">
        <f>VLOOKUP(A46,#REF!,4,FALSE)</f>
        <v>#REF!</v>
      </c>
      <c r="E46" s="380"/>
      <c r="F46" s="383"/>
      <c r="G46" s="383"/>
      <c r="H46" s="137"/>
    </row>
    <row r="47" ht="12.0" customHeight="1">
      <c r="A47" s="50"/>
      <c r="B47" s="113"/>
      <c r="C47" s="113"/>
      <c r="D47" s="113"/>
      <c r="E47" s="381"/>
      <c r="F47" s="386"/>
      <c r="G47" s="383"/>
      <c r="H47" s="137"/>
    </row>
    <row r="48" ht="12.0" customHeight="1">
      <c r="A48" s="377">
        <v>28.0</v>
      </c>
      <c r="B48" s="91" t="str">
        <f>VLOOKUP(A48,#REF!,2,FALSE)</f>
        <v>#REF!</v>
      </c>
      <c r="C48" s="91" t="str">
        <f>VLOOKUP(A48,#REF!,3,FALSE)</f>
        <v>#REF!</v>
      </c>
      <c r="D48" s="91" t="str">
        <f>VLOOKUP(A48,#REF!,4,FALSE)</f>
        <v>#REF!</v>
      </c>
      <c r="E48" s="381"/>
      <c r="F48" s="97"/>
      <c r="G48" s="383"/>
      <c r="H48" s="137"/>
    </row>
    <row r="49" ht="12.0" customHeight="1">
      <c r="A49" s="378"/>
      <c r="B49" s="95"/>
      <c r="C49" s="95"/>
      <c r="D49" s="95"/>
      <c r="E49" s="382"/>
      <c r="F49" s="97"/>
      <c r="G49" s="383"/>
      <c r="H49" s="137"/>
    </row>
    <row r="50" ht="12.0" customHeight="1">
      <c r="A50" s="379">
        <v>60.0</v>
      </c>
      <c r="B50" s="102" t="str">
        <f>VLOOKUP(A50,#REF!,2,FALSE)</f>
        <v>#REF!</v>
      </c>
      <c r="C50" s="102" t="str">
        <f>VLOOKUP(A50,#REF!,3,FALSE)</f>
        <v>#REF!</v>
      </c>
      <c r="D50" s="102" t="str">
        <f>VLOOKUP(A50,#REF!,4,FALSE)</f>
        <v>#REF!</v>
      </c>
      <c r="E50" s="384"/>
      <c r="F50" s="97"/>
      <c r="G50" s="383"/>
      <c r="H50" s="137"/>
    </row>
    <row r="51" ht="12.0" customHeight="1">
      <c r="A51" s="50"/>
      <c r="B51" s="113"/>
      <c r="C51" s="113"/>
      <c r="D51" s="113"/>
      <c r="E51" s="97"/>
      <c r="F51" s="97"/>
      <c r="G51" s="383"/>
      <c r="H51" s="137"/>
    </row>
    <row r="52" ht="12.0" customHeight="1">
      <c r="A52" s="377">
        <v>8.0</v>
      </c>
      <c r="B52" s="91" t="str">
        <f>VLOOKUP(A52,#REF!,2,FALSE)</f>
        <v>#REF!</v>
      </c>
      <c r="C52" s="91" t="str">
        <f>VLOOKUP(A52,#REF!,3,FALSE)</f>
        <v>#REF!</v>
      </c>
      <c r="D52" s="91" t="str">
        <f>VLOOKUP(A52,#REF!,4,FALSE)</f>
        <v>#REF!</v>
      </c>
      <c r="E52" s="97"/>
      <c r="F52" s="97"/>
      <c r="G52" s="383"/>
      <c r="H52" s="137"/>
    </row>
    <row r="53" ht="12.0" customHeight="1">
      <c r="A53" s="378"/>
      <c r="B53" s="95"/>
      <c r="C53" s="95"/>
      <c r="D53" s="95"/>
      <c r="E53" s="385"/>
      <c r="F53" s="97"/>
      <c r="G53" s="383"/>
      <c r="H53" s="388"/>
    </row>
    <row r="54" ht="12.0" customHeight="1">
      <c r="A54" s="379">
        <v>40.0</v>
      </c>
      <c r="B54" s="102" t="str">
        <f>VLOOKUP(A54,#REF!,2,FALSE)</f>
        <v>#REF!</v>
      </c>
      <c r="C54" s="102" t="str">
        <f>VLOOKUP(A54,#REF!,3,FALSE)</f>
        <v>#REF!</v>
      </c>
      <c r="D54" s="102" t="str">
        <f>VLOOKUP(A54,#REF!,4,FALSE)</f>
        <v>#REF!</v>
      </c>
      <c r="E54" s="380"/>
      <c r="F54" s="97"/>
      <c r="G54" s="383"/>
    </row>
    <row r="55" ht="12.0" customHeight="1">
      <c r="A55" s="50"/>
      <c r="B55" s="113"/>
      <c r="C55" s="113"/>
      <c r="D55" s="113"/>
      <c r="E55" s="381"/>
      <c r="F55" s="114"/>
      <c r="G55" s="383"/>
    </row>
    <row r="56" ht="12.0" customHeight="1">
      <c r="A56" s="377">
        <v>24.0</v>
      </c>
      <c r="B56" s="91" t="str">
        <f>VLOOKUP(A56,#REF!,2,FALSE)</f>
        <v>#REF!</v>
      </c>
      <c r="C56" s="91" t="str">
        <f>VLOOKUP(A56,#REF!,3,FALSE)</f>
        <v>#REF!</v>
      </c>
      <c r="D56" s="91" t="str">
        <f>VLOOKUP(A56,#REF!,4,FALSE)</f>
        <v>#REF!</v>
      </c>
      <c r="E56" s="381"/>
      <c r="F56" s="105"/>
      <c r="G56" s="383"/>
    </row>
    <row r="57" ht="12.0" customHeight="1">
      <c r="A57" s="378"/>
      <c r="B57" s="95"/>
      <c r="C57" s="95"/>
      <c r="D57" s="95"/>
      <c r="E57" s="382"/>
      <c r="F57" s="383"/>
      <c r="G57" s="383"/>
    </row>
    <row r="58" ht="12.0" customHeight="1">
      <c r="A58" s="379">
        <v>56.0</v>
      </c>
      <c r="B58" s="102" t="str">
        <f>VLOOKUP(A58,#REF!,2,FALSE)</f>
        <v>#REF!</v>
      </c>
      <c r="C58" s="102" t="str">
        <f>VLOOKUP(A58,#REF!,3,FALSE)</f>
        <v>#REF!</v>
      </c>
      <c r="D58" s="102" t="str">
        <f>VLOOKUP(A58,#REF!,4,FALSE)</f>
        <v>#REF!</v>
      </c>
      <c r="E58" s="384"/>
      <c r="F58" s="383"/>
      <c r="G58" s="383"/>
    </row>
    <row r="59" ht="12.0" customHeight="1">
      <c r="A59" s="50"/>
      <c r="B59" s="113"/>
      <c r="C59" s="113"/>
      <c r="D59" s="113"/>
      <c r="E59" s="97"/>
      <c r="F59" s="383"/>
      <c r="G59" s="383"/>
    </row>
    <row r="60" ht="12.0" customHeight="1">
      <c r="A60" s="377">
        <v>16.0</v>
      </c>
      <c r="B60" s="91" t="str">
        <f>VLOOKUP(A60,#REF!,2,FALSE)</f>
        <v>#REF!</v>
      </c>
      <c r="C60" s="91" t="str">
        <f>VLOOKUP(A60,#REF!,3,FALSE)</f>
        <v>#REF!</v>
      </c>
      <c r="D60" s="91" t="str">
        <f>VLOOKUP(A60,#REF!,4,FALSE)</f>
        <v>#REF!</v>
      </c>
      <c r="E60" s="97"/>
      <c r="F60" s="383"/>
      <c r="G60" s="386"/>
    </row>
    <row r="61" ht="12.0" customHeight="1">
      <c r="A61" s="378"/>
      <c r="B61" s="95"/>
      <c r="C61" s="95"/>
      <c r="D61" s="95"/>
      <c r="E61" s="385"/>
      <c r="F61" s="383"/>
      <c r="G61" s="97"/>
    </row>
    <row r="62" ht="12.0" customHeight="1">
      <c r="A62" s="379">
        <v>48.0</v>
      </c>
      <c r="B62" s="102" t="str">
        <f>VLOOKUP(A62,#REF!,2,FALSE)</f>
        <v>#REF!</v>
      </c>
      <c r="C62" s="102" t="str">
        <f>VLOOKUP(A62,#REF!,3,FALSE)</f>
        <v>#REF!</v>
      </c>
      <c r="D62" s="102" t="str">
        <f>VLOOKUP(A62,#REF!,4,FALSE)</f>
        <v>#REF!</v>
      </c>
      <c r="E62" s="380"/>
      <c r="F62" s="383"/>
      <c r="G62" s="97"/>
    </row>
    <row r="63" ht="12.0" customHeight="1">
      <c r="A63" s="50"/>
      <c r="B63" s="113"/>
      <c r="C63" s="113"/>
      <c r="D63" s="113"/>
      <c r="E63" s="381"/>
      <c r="F63" s="386"/>
      <c r="G63" s="97"/>
    </row>
    <row r="64" ht="12.0" customHeight="1">
      <c r="A64" s="377">
        <v>32.0</v>
      </c>
      <c r="B64" s="91" t="str">
        <f>VLOOKUP(A64,#REF!,2,FALSE)</f>
        <v>#REF!</v>
      </c>
      <c r="C64" s="91" t="str">
        <f>VLOOKUP(A64,#REF!,3,FALSE)</f>
        <v>#REF!</v>
      </c>
      <c r="D64" s="91" t="str">
        <f>VLOOKUP(A64,#REF!,4,FALSE)</f>
        <v>#REF!</v>
      </c>
      <c r="E64" s="381"/>
      <c r="F64" s="97"/>
      <c r="G64" s="97"/>
    </row>
    <row r="65" ht="12.0" customHeight="1">
      <c r="A65" s="378"/>
      <c r="B65" s="95"/>
      <c r="C65" s="95"/>
      <c r="D65" s="95"/>
      <c r="E65" s="382"/>
      <c r="F65" s="97"/>
      <c r="G65" s="97"/>
    </row>
    <row r="66" ht="12.0" customHeight="1">
      <c r="A66" s="379">
        <v>64.0</v>
      </c>
      <c r="B66" s="102" t="str">
        <f>VLOOKUP(A66,#REF!,2,FALSE)</f>
        <v>#REF!</v>
      </c>
      <c r="C66" s="102" t="str">
        <f>VLOOKUP(A66,#REF!,3,FALSE)</f>
        <v>#REF!</v>
      </c>
      <c r="D66" s="102" t="str">
        <f>VLOOKUP(A66,#REF!,4,FALSE)</f>
        <v>#REF!</v>
      </c>
      <c r="E66" s="384"/>
      <c r="F66" s="97"/>
      <c r="G66" s="97"/>
    </row>
    <row r="67" ht="12.0" customHeight="1">
      <c r="A67" s="50"/>
      <c r="B67" s="113"/>
      <c r="C67" s="113"/>
      <c r="D67" s="113"/>
    </row>
    <row r="68" ht="12.0" customHeight="1">
      <c r="B68" s="7"/>
      <c r="C68" s="7"/>
      <c r="D68" s="7"/>
    </row>
    <row r="69" ht="27.75" customHeight="1">
      <c r="B69" s="7"/>
      <c r="C69" s="7"/>
      <c r="D69" s="7"/>
    </row>
    <row r="70" ht="19.5" customHeight="1">
      <c r="A70" s="84" t="s">
        <v>378</v>
      </c>
      <c r="B70" s="7"/>
      <c r="C70" s="7"/>
      <c r="D70" s="7"/>
      <c r="E70" s="390" t="str">
        <f>H2</f>
        <v/>
      </c>
      <c r="F70" s="7"/>
      <c r="G70" s="84" t="s">
        <v>379</v>
      </c>
      <c r="H70" s="7"/>
    </row>
    <row r="71" ht="12.0" customHeight="1">
      <c r="A71" s="7"/>
      <c r="B71" s="7"/>
      <c r="C71" s="7"/>
      <c r="D71" s="7"/>
      <c r="F71" s="7"/>
      <c r="G71" s="7"/>
      <c r="H71" s="7"/>
    </row>
    <row r="72" ht="19.5" customHeight="1">
      <c r="A72" s="7"/>
      <c r="B72" s="7"/>
      <c r="C72" s="7"/>
      <c r="D72" s="7"/>
      <c r="E72" s="7"/>
      <c r="F72" s="7"/>
      <c r="G72" s="7"/>
      <c r="H72" s="7"/>
    </row>
    <row r="73" ht="19.5" customHeight="1">
      <c r="A73" s="391"/>
      <c r="B73" s="392"/>
      <c r="C73" s="116"/>
      <c r="D73" s="116"/>
      <c r="E73" s="116"/>
      <c r="G73" s="7"/>
      <c r="H73" s="7"/>
      <c r="I73" s="7"/>
    </row>
    <row r="74" ht="19.5" customHeight="1">
      <c r="A74" s="7"/>
      <c r="B74" s="130"/>
      <c r="G74" s="7"/>
      <c r="H74" s="7"/>
      <c r="I74" s="7"/>
    </row>
    <row r="75" ht="19.5" customHeight="1">
      <c r="A75" s="7"/>
      <c r="B75" s="393"/>
      <c r="C75" s="394"/>
      <c r="D75" s="395"/>
      <c r="E75" s="116"/>
      <c r="G75" s="396"/>
      <c r="H75" s="7"/>
      <c r="I75" s="7"/>
    </row>
    <row r="76" ht="19.5" customHeight="1">
      <c r="A76" s="117"/>
      <c r="B76" s="133"/>
      <c r="C76" s="116"/>
      <c r="D76" s="130"/>
      <c r="E76" s="116"/>
      <c r="G76" s="396"/>
      <c r="H76" s="7"/>
      <c r="I76" s="7"/>
    </row>
    <row r="77" ht="19.5" customHeight="1">
      <c r="A77" s="7"/>
      <c r="B77" s="116"/>
      <c r="C77" s="116"/>
      <c r="D77" s="137"/>
      <c r="E77" s="392"/>
      <c r="F77" s="116"/>
      <c r="H77" s="7"/>
      <c r="I77" s="7"/>
    </row>
    <row r="78" ht="19.5" customHeight="1">
      <c r="A78" s="7"/>
      <c r="B78" s="116"/>
      <c r="C78" s="145"/>
      <c r="D78" s="388"/>
      <c r="E78" s="130"/>
      <c r="F78" s="127"/>
      <c r="H78" s="7"/>
      <c r="I78" s="7"/>
    </row>
    <row r="79" ht="19.5" customHeight="1">
      <c r="B79" s="129"/>
      <c r="C79" s="129"/>
      <c r="D79" s="7"/>
      <c r="E79" s="130"/>
      <c r="F79" s="392"/>
      <c r="H79" s="7"/>
      <c r="I79" s="7"/>
    </row>
    <row r="80" ht="19.5" customHeight="1">
      <c r="C80" s="116"/>
      <c r="D80" s="7"/>
      <c r="E80" s="133"/>
      <c r="F80" s="130"/>
      <c r="H80" s="7"/>
      <c r="I80" s="7"/>
    </row>
    <row r="81" ht="19.5" customHeight="1">
      <c r="A81" s="391"/>
      <c r="B81" s="392"/>
      <c r="D81" s="7"/>
      <c r="F81" s="137"/>
      <c r="H81" s="7"/>
      <c r="I81" s="7"/>
    </row>
    <row r="82" ht="19.5" customHeight="1">
      <c r="A82" s="7"/>
      <c r="B82" s="130"/>
      <c r="C82" s="116"/>
      <c r="D82" s="7"/>
      <c r="E82" s="116"/>
      <c r="F82" s="130"/>
      <c r="G82" s="7"/>
      <c r="H82" s="7"/>
      <c r="I82" s="7"/>
    </row>
    <row r="83" ht="19.5" customHeight="1">
      <c r="A83" s="7"/>
      <c r="B83" s="393"/>
      <c r="C83" s="394"/>
      <c r="D83" s="387"/>
      <c r="E83" s="116"/>
      <c r="F83" s="130"/>
      <c r="G83" s="387"/>
      <c r="H83" s="7"/>
      <c r="I83" s="7"/>
    </row>
    <row r="84" ht="19.5" customHeight="1">
      <c r="A84" s="117"/>
      <c r="B84" s="133"/>
      <c r="C84" s="116"/>
      <c r="D84" s="137"/>
      <c r="E84" s="116"/>
      <c r="F84" s="130"/>
      <c r="G84" s="137"/>
      <c r="H84" s="7"/>
      <c r="I84" s="7"/>
    </row>
    <row r="85" ht="19.5" customHeight="1">
      <c r="A85" s="7"/>
      <c r="B85" s="116"/>
      <c r="C85" s="116"/>
      <c r="D85" s="137"/>
      <c r="E85" s="392"/>
      <c r="F85" s="130"/>
      <c r="G85" s="137"/>
      <c r="H85" s="7"/>
      <c r="I85" s="7"/>
    </row>
    <row r="86" ht="19.5" customHeight="1">
      <c r="A86" s="7"/>
      <c r="B86" s="116"/>
      <c r="C86" s="145"/>
      <c r="D86" s="388"/>
      <c r="E86" s="130"/>
      <c r="F86" s="397"/>
      <c r="G86" s="137"/>
      <c r="H86" s="7"/>
      <c r="I86" s="7"/>
    </row>
    <row r="87" ht="19.5" customHeight="1">
      <c r="B87" s="129"/>
      <c r="C87" s="129"/>
      <c r="E87" s="130"/>
      <c r="F87" s="129"/>
      <c r="G87" s="137"/>
      <c r="H87" s="7"/>
      <c r="I87" s="7"/>
    </row>
    <row r="88" ht="19.5" customHeight="1">
      <c r="C88" s="116"/>
      <c r="E88" s="133"/>
      <c r="F88" s="116"/>
      <c r="G88" s="388"/>
      <c r="H88" s="7"/>
      <c r="I88" s="7"/>
    </row>
    <row r="89" ht="19.5" customHeight="1">
      <c r="A89" s="7"/>
      <c r="B89" s="7"/>
      <c r="C89" s="7"/>
      <c r="D89" s="7"/>
      <c r="E89" s="7"/>
      <c r="F89" s="7"/>
      <c r="G89" s="396"/>
      <c r="H89" s="7"/>
      <c r="I89" s="7"/>
    </row>
    <row r="90" ht="19.5" customHeight="1">
      <c r="A90" s="7"/>
      <c r="B90" s="116"/>
      <c r="C90" s="116"/>
      <c r="D90" s="7"/>
      <c r="E90" s="116"/>
      <c r="F90" s="129"/>
      <c r="G90" s="396"/>
      <c r="H90" s="7"/>
      <c r="I90" s="7"/>
    </row>
    <row r="91" ht="19.5" customHeight="1">
      <c r="A91" s="7"/>
      <c r="B91" s="116"/>
      <c r="C91" s="129"/>
      <c r="D91" s="116"/>
      <c r="E91" s="116"/>
      <c r="F91" s="116"/>
      <c r="G91" s="7"/>
      <c r="H91" s="7"/>
      <c r="I91" s="7"/>
    </row>
    <row r="92" ht="19.5" customHeight="1">
      <c r="A92" s="7"/>
      <c r="B92" s="7"/>
      <c r="C92" s="116"/>
      <c r="D92" s="7"/>
      <c r="E92" s="129"/>
      <c r="F92" s="116"/>
      <c r="G92" s="7"/>
      <c r="H92" s="7"/>
      <c r="I92" s="7"/>
    </row>
    <row r="93" ht="19.5" customHeight="1">
      <c r="A93" s="7"/>
      <c r="B93" s="7"/>
      <c r="C93" s="129"/>
      <c r="D93" s="7"/>
      <c r="E93" s="116"/>
      <c r="F93" s="116"/>
      <c r="G93" s="396"/>
      <c r="H93" s="7"/>
      <c r="I93" s="7"/>
    </row>
    <row r="94" ht="19.5" customHeight="1">
      <c r="A94" s="7"/>
      <c r="B94" s="116"/>
      <c r="C94" s="129"/>
      <c r="D94" s="116"/>
      <c r="E94" s="116"/>
      <c r="F94" s="116"/>
      <c r="G94" s="396"/>
      <c r="H94" s="7"/>
      <c r="I94" s="7"/>
    </row>
    <row r="95" ht="19.5" customHeight="1">
      <c r="A95" s="7"/>
      <c r="B95" s="7"/>
      <c r="C95" s="116"/>
      <c r="D95" s="7"/>
      <c r="E95" s="129"/>
      <c r="F95" s="116"/>
      <c r="G95" s="396"/>
      <c r="H95" s="7"/>
      <c r="I95" s="7"/>
    </row>
    <row r="96" ht="19.5" customHeight="1">
      <c r="A96" s="7"/>
      <c r="B96" s="7"/>
      <c r="C96" s="129"/>
      <c r="D96" s="7"/>
      <c r="E96" s="116"/>
      <c r="F96" s="116"/>
      <c r="G96" s="396"/>
      <c r="H96" s="7"/>
      <c r="I96" s="7"/>
    </row>
    <row r="97" ht="19.5" customHeight="1">
      <c r="A97" s="7"/>
      <c r="B97" s="7"/>
      <c r="C97" s="7"/>
      <c r="D97" s="7"/>
      <c r="E97" s="7"/>
      <c r="F97" s="7"/>
      <c r="G97" s="7"/>
      <c r="H97" s="7"/>
      <c r="I97" s="7"/>
    </row>
    <row r="98" ht="19.5" customHeight="1">
      <c r="A98" s="7"/>
      <c r="B98" s="7"/>
      <c r="C98" s="7"/>
      <c r="D98" s="7"/>
      <c r="E98" s="7"/>
      <c r="F98" s="7"/>
      <c r="G98" s="7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>
      <c r="A100" s="7"/>
      <c r="B100" s="7"/>
      <c r="C100" s="7"/>
      <c r="D100" s="7"/>
      <c r="E100" s="7"/>
      <c r="F100" s="7"/>
      <c r="G100" s="7"/>
      <c r="H100" s="7"/>
      <c r="I100" s="7"/>
    </row>
    <row r="101" ht="19.5" customHeight="1">
      <c r="I101" s="7"/>
    </row>
    <row r="102" ht="19.5" customHeight="1">
      <c r="I102" s="7"/>
    </row>
    <row r="103" ht="19.5" customHeight="1">
      <c r="I103" s="7"/>
    </row>
    <row r="104" ht="19.5" customHeight="1">
      <c r="I104" s="7"/>
    </row>
    <row r="105" ht="19.5" customHeight="1">
      <c r="I105" s="7"/>
    </row>
    <row r="106" ht="19.5" customHeight="1">
      <c r="I106" s="7"/>
    </row>
    <row r="107" ht="19.5" customHeight="1">
      <c r="I107" s="7"/>
    </row>
    <row r="108" ht="19.5" customHeight="1"/>
    <row r="109" ht="19.5" customHeight="1"/>
    <row r="110" ht="19.5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0" top="0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7" width="14.71"/>
    <col customWidth="1" min="8" max="8" width="13.43"/>
    <col customWidth="1" min="9" max="9" width="16.0"/>
    <col customWidth="1" min="10" max="10" width="7.29"/>
    <col customWidth="1" min="11" max="11" width="14.57"/>
    <col customWidth="1" min="12" max="17" width="17.57"/>
    <col customWidth="1" min="18" max="26" width="8.71"/>
  </cols>
  <sheetData>
    <row r="1" ht="16.5" customHeight="1">
      <c r="A1" s="375" t="s">
        <v>377</v>
      </c>
      <c r="I1" s="76"/>
      <c r="J1" s="76"/>
      <c r="K1" s="76"/>
      <c r="O1" s="398"/>
      <c r="P1" s="398"/>
      <c r="Q1" s="398"/>
      <c r="R1" s="398"/>
      <c r="S1" s="7"/>
      <c r="T1" s="7"/>
    </row>
    <row r="2" ht="12.75" customHeight="1">
      <c r="A2" s="376"/>
      <c r="H2" s="375" t="str">
        <f>'пр.взв'!D4</f>
        <v/>
      </c>
      <c r="O2" s="86"/>
      <c r="P2" s="86"/>
      <c r="Q2" s="86"/>
      <c r="R2" s="85"/>
      <c r="S2" s="85"/>
    </row>
    <row r="3" ht="12.0" customHeight="1">
      <c r="A3" s="377">
        <v>1.0</v>
      </c>
      <c r="B3" s="91" t="str">
        <f>VLOOKUP(A3,#REF!,2,FALSE)</f>
        <v>#REF!</v>
      </c>
      <c r="C3" s="91" t="str">
        <f>VLOOKUP(A3,#REF!,3,FALSE)</f>
        <v>#REF!</v>
      </c>
      <c r="D3" s="91" t="str">
        <f>VLOOKUP(A3,#REF!,4,FALSE)</f>
        <v>#REF!</v>
      </c>
      <c r="E3" s="7"/>
      <c r="F3" s="7"/>
      <c r="G3" s="7"/>
    </row>
    <row r="4" ht="12.0" customHeight="1">
      <c r="A4" s="378"/>
      <c r="B4" s="95"/>
      <c r="C4" s="95"/>
      <c r="D4" s="95"/>
      <c r="E4" s="97"/>
      <c r="F4" s="97"/>
      <c r="G4" s="7"/>
      <c r="H4" s="7"/>
    </row>
    <row r="5" ht="12.0" customHeight="1">
      <c r="A5" s="379">
        <v>33.0</v>
      </c>
      <c r="B5" s="399" t="str">
        <f>VLOOKUP(A5,#REF!,2,FALSE)</f>
        <v>#REF!</v>
      </c>
      <c r="C5" s="399" t="str">
        <f>VLOOKUP(A5,#REF!,3,FALSE)</f>
        <v>#REF!</v>
      </c>
      <c r="D5" s="399" t="str">
        <f>VLOOKUP(A5,#REF!,4,FALSE)</f>
        <v>#REF!</v>
      </c>
      <c r="E5" s="380"/>
      <c r="F5" s="97"/>
      <c r="G5" s="97"/>
      <c r="H5" s="375" t="s">
        <v>275</v>
      </c>
    </row>
    <row r="6" ht="12.0" customHeight="1">
      <c r="A6" s="50"/>
      <c r="B6" s="95"/>
      <c r="C6" s="95"/>
      <c r="D6" s="95"/>
      <c r="E6" s="381"/>
      <c r="F6" s="114"/>
      <c r="G6" s="97"/>
    </row>
    <row r="7" ht="12.0" customHeight="1">
      <c r="A7" s="377">
        <v>17.0</v>
      </c>
      <c r="B7" s="91" t="str">
        <f>VLOOKUP(A7,#REF!,2,FALSE)</f>
        <v>#REF!</v>
      </c>
      <c r="C7" s="91" t="str">
        <f>VLOOKUP(A7,#REF!,3,FALSE)</f>
        <v>#REF!</v>
      </c>
      <c r="D7" s="91" t="str">
        <f>VLOOKUP(A7,#REF!,4,FALSE)</f>
        <v>#REF!</v>
      </c>
      <c r="E7" s="381"/>
      <c r="F7" s="105"/>
      <c r="G7" s="97"/>
      <c r="H7" s="7"/>
    </row>
    <row r="8" ht="12.0" customHeight="1">
      <c r="A8" s="378"/>
      <c r="B8" s="95"/>
      <c r="C8" s="95"/>
      <c r="D8" s="95"/>
      <c r="E8" s="382"/>
      <c r="F8" s="383"/>
      <c r="G8" s="97"/>
      <c r="H8" s="7"/>
    </row>
    <row r="9" ht="12.0" customHeight="1">
      <c r="A9" s="379">
        <v>49.0</v>
      </c>
      <c r="B9" s="399" t="str">
        <f>VLOOKUP(A9,#REF!,2,FALSE)</f>
        <v>#REF!</v>
      </c>
      <c r="C9" s="399" t="str">
        <f>VLOOKUP(A9,#REF!,3,FALSE)</f>
        <v>#REF!</v>
      </c>
      <c r="D9" s="399" t="str">
        <f>VLOOKUP(A9,#REF!,4,FALSE)</f>
        <v>#REF!</v>
      </c>
      <c r="E9" s="384"/>
      <c r="F9" s="383"/>
      <c r="G9" s="97"/>
      <c r="H9" s="7"/>
    </row>
    <row r="10" ht="12.0" customHeight="1">
      <c r="A10" s="50"/>
      <c r="B10" s="95"/>
      <c r="C10" s="95"/>
      <c r="D10" s="95"/>
      <c r="E10" s="97"/>
      <c r="F10" s="383"/>
      <c r="G10" s="114"/>
      <c r="H10" s="7"/>
    </row>
    <row r="11" ht="12.0" customHeight="1">
      <c r="A11" s="377">
        <v>9.0</v>
      </c>
      <c r="B11" s="91" t="str">
        <f>VLOOKUP(A11,#REF!,2,FALSE)</f>
        <v>#REF!</v>
      </c>
      <c r="C11" s="91" t="str">
        <f>VLOOKUP(A11,#REF!,3,FALSE)</f>
        <v>#REF!</v>
      </c>
      <c r="D11" s="91" t="str">
        <f>VLOOKUP(A11,#REF!,4,FALSE)</f>
        <v>#REF!</v>
      </c>
      <c r="E11" s="97"/>
      <c r="F11" s="383"/>
      <c r="G11" s="105"/>
      <c r="H11" s="7"/>
    </row>
    <row r="12" ht="12.0" customHeight="1">
      <c r="A12" s="378"/>
      <c r="B12" s="95"/>
      <c r="C12" s="95"/>
      <c r="D12" s="95"/>
      <c r="E12" s="385"/>
      <c r="F12" s="383"/>
      <c r="G12" s="383"/>
      <c r="H12" s="7"/>
    </row>
    <row r="13" ht="12.0" customHeight="1">
      <c r="A13" s="379">
        <v>41.0</v>
      </c>
      <c r="B13" s="399" t="str">
        <f>VLOOKUP(A13,#REF!,2,FALSE)</f>
        <v>#REF!</v>
      </c>
      <c r="C13" s="399" t="str">
        <f>VLOOKUP(A13,#REF!,3,FALSE)</f>
        <v>#REF!</v>
      </c>
      <c r="D13" s="399" t="str">
        <f>VLOOKUP(A13,#REF!,4,FALSE)</f>
        <v>#REF!</v>
      </c>
      <c r="E13" s="380"/>
      <c r="F13" s="383"/>
      <c r="G13" s="383"/>
      <c r="H13" s="7"/>
    </row>
    <row r="14" ht="12.0" customHeight="1">
      <c r="A14" s="50"/>
      <c r="B14" s="95"/>
      <c r="C14" s="95"/>
      <c r="D14" s="95"/>
      <c r="E14" s="381"/>
      <c r="F14" s="386"/>
      <c r="G14" s="383"/>
      <c r="H14" s="7"/>
    </row>
    <row r="15" ht="12.0" customHeight="1">
      <c r="A15" s="377">
        <v>25.0</v>
      </c>
      <c r="B15" s="91" t="str">
        <f>VLOOKUP(A15,#REF!,2,FALSE)</f>
        <v>#REF!</v>
      </c>
      <c r="C15" s="91" t="str">
        <f>VLOOKUP(A15,#REF!,3,FALSE)</f>
        <v>#REF!</v>
      </c>
      <c r="D15" s="91" t="str">
        <f>VLOOKUP(A15,#REF!,4,FALSE)</f>
        <v>#REF!</v>
      </c>
      <c r="E15" s="381"/>
      <c r="F15" s="97"/>
      <c r="G15" s="383"/>
      <c r="H15" s="7"/>
    </row>
    <row r="16" ht="12.0" customHeight="1">
      <c r="A16" s="378"/>
      <c r="B16" s="95"/>
      <c r="C16" s="95"/>
      <c r="D16" s="95"/>
      <c r="E16" s="382"/>
      <c r="F16" s="97"/>
      <c r="G16" s="383"/>
      <c r="H16" s="7"/>
    </row>
    <row r="17" ht="12.0" customHeight="1">
      <c r="A17" s="379">
        <v>57.0</v>
      </c>
      <c r="B17" s="399" t="str">
        <f>VLOOKUP(A17,#REF!,2,FALSE)</f>
        <v>#REF!</v>
      </c>
      <c r="C17" s="399" t="str">
        <f>VLOOKUP(A17,#REF!,3,FALSE)</f>
        <v>#REF!</v>
      </c>
      <c r="D17" s="399" t="str">
        <f>VLOOKUP(A17,#REF!,4,FALSE)</f>
        <v>#REF!</v>
      </c>
      <c r="E17" s="384"/>
      <c r="F17" s="97"/>
      <c r="G17" s="383"/>
      <c r="H17" s="7"/>
    </row>
    <row r="18" ht="12.0" customHeight="1">
      <c r="A18" s="50"/>
      <c r="B18" s="95"/>
      <c r="C18" s="95"/>
      <c r="D18" s="95"/>
      <c r="E18" s="97"/>
      <c r="F18" s="97"/>
      <c r="G18" s="383"/>
      <c r="H18" s="7"/>
    </row>
    <row r="19" ht="12.0" customHeight="1">
      <c r="A19" s="377">
        <v>5.0</v>
      </c>
      <c r="B19" s="91" t="str">
        <f>VLOOKUP(A19,#REF!,2,FALSE)</f>
        <v>#REF!</v>
      </c>
      <c r="C19" s="91" t="str">
        <f>VLOOKUP(A19,#REF!,3,FALSE)</f>
        <v>#REF!</v>
      </c>
      <c r="D19" s="91" t="str">
        <f>VLOOKUP(A19,#REF!,4,FALSE)</f>
        <v>#REF!</v>
      </c>
      <c r="E19" s="97"/>
      <c r="F19" s="97"/>
      <c r="G19" s="383"/>
      <c r="H19" s="387"/>
    </row>
    <row r="20" ht="12.0" customHeight="1">
      <c r="A20" s="378"/>
      <c r="B20" s="95"/>
      <c r="C20" s="95"/>
      <c r="D20" s="95"/>
      <c r="E20" s="385"/>
      <c r="F20" s="97"/>
      <c r="G20" s="383"/>
      <c r="H20" s="137"/>
    </row>
    <row r="21" ht="12.0" customHeight="1">
      <c r="A21" s="379">
        <v>37.0</v>
      </c>
      <c r="B21" s="399" t="str">
        <f>VLOOKUP(A21,#REF!,2,FALSE)</f>
        <v>#REF!</v>
      </c>
      <c r="C21" s="399" t="str">
        <f>VLOOKUP(A21,#REF!,3,FALSE)</f>
        <v>#REF!</v>
      </c>
      <c r="D21" s="399" t="str">
        <f>VLOOKUP(A21,#REF!,4,FALSE)</f>
        <v>#REF!</v>
      </c>
      <c r="E21" s="380"/>
      <c r="F21" s="97"/>
      <c r="G21" s="383"/>
      <c r="H21" s="137"/>
    </row>
    <row r="22" ht="12.0" customHeight="1">
      <c r="A22" s="50"/>
      <c r="B22" s="95"/>
      <c r="C22" s="95"/>
      <c r="D22" s="95"/>
      <c r="E22" s="381"/>
      <c r="F22" s="114"/>
      <c r="G22" s="383"/>
      <c r="H22" s="137"/>
    </row>
    <row r="23" ht="12.0" customHeight="1">
      <c r="A23" s="377">
        <v>21.0</v>
      </c>
      <c r="B23" s="91" t="str">
        <f>VLOOKUP(A23,#REF!,2,FALSE)</f>
        <v>#REF!</v>
      </c>
      <c r="C23" s="91" t="str">
        <f>VLOOKUP(A23,#REF!,3,FALSE)</f>
        <v>#REF!</v>
      </c>
      <c r="D23" s="91" t="str">
        <f>VLOOKUP(A23,#REF!,4,FALSE)</f>
        <v>#REF!</v>
      </c>
      <c r="E23" s="381"/>
      <c r="F23" s="105"/>
      <c r="G23" s="383"/>
      <c r="H23" s="137"/>
    </row>
    <row r="24" ht="12.0" customHeight="1">
      <c r="A24" s="378"/>
      <c r="B24" s="95"/>
      <c r="C24" s="95"/>
      <c r="D24" s="95"/>
      <c r="E24" s="382"/>
      <c r="F24" s="383"/>
      <c r="G24" s="383"/>
      <c r="H24" s="137"/>
    </row>
    <row r="25" ht="12.0" customHeight="1">
      <c r="A25" s="379">
        <v>53.0</v>
      </c>
      <c r="B25" s="399" t="str">
        <f>VLOOKUP(A25,#REF!,2,FALSE)</f>
        <v>#REF!</v>
      </c>
      <c r="C25" s="399" t="str">
        <f>VLOOKUP(A25,#REF!,3,FALSE)</f>
        <v>#REF!</v>
      </c>
      <c r="D25" s="399" t="str">
        <f>VLOOKUP(A25,#REF!,4,FALSE)</f>
        <v>#REF!</v>
      </c>
      <c r="E25" s="384"/>
      <c r="F25" s="383"/>
      <c r="G25" s="383"/>
      <c r="H25" s="137"/>
    </row>
    <row r="26" ht="12.0" customHeight="1">
      <c r="A26" s="50"/>
      <c r="B26" s="95"/>
      <c r="C26" s="95"/>
      <c r="D26" s="95"/>
      <c r="E26" s="97"/>
      <c r="F26" s="383"/>
      <c r="G26" s="383"/>
      <c r="H26" s="137"/>
    </row>
    <row r="27" ht="12.0" customHeight="1">
      <c r="A27" s="377">
        <v>13.0</v>
      </c>
      <c r="B27" s="91" t="str">
        <f>VLOOKUP(A27,#REF!,2,FALSE)</f>
        <v>#REF!</v>
      </c>
      <c r="C27" s="91" t="str">
        <f>VLOOKUP(A27,#REF!,3,FALSE)</f>
        <v>#REF!</v>
      </c>
      <c r="D27" s="91" t="str">
        <f>VLOOKUP(A27,#REF!,4,FALSE)</f>
        <v>#REF!</v>
      </c>
      <c r="E27" s="97"/>
      <c r="F27" s="383"/>
      <c r="G27" s="386"/>
      <c r="H27" s="137"/>
    </row>
    <row r="28" ht="12.0" customHeight="1">
      <c r="A28" s="378"/>
      <c r="B28" s="95"/>
      <c r="C28" s="95"/>
      <c r="D28" s="95"/>
      <c r="E28" s="385"/>
      <c r="F28" s="383"/>
      <c r="G28" s="97"/>
      <c r="H28" s="137"/>
    </row>
    <row r="29" ht="12.0" customHeight="1">
      <c r="A29" s="379">
        <v>45.0</v>
      </c>
      <c r="B29" s="399" t="str">
        <f>VLOOKUP(A29,#REF!,2,FALSE)</f>
        <v>#REF!</v>
      </c>
      <c r="C29" s="399" t="str">
        <f>VLOOKUP(A29,#REF!,3,FALSE)</f>
        <v>#REF!</v>
      </c>
      <c r="D29" s="399" t="str">
        <f>VLOOKUP(A29,#REF!,4,FALSE)</f>
        <v>#REF!</v>
      </c>
      <c r="E29" s="380"/>
      <c r="F29" s="383"/>
      <c r="G29" s="97"/>
      <c r="H29" s="137"/>
    </row>
    <row r="30" ht="12.0" customHeight="1">
      <c r="A30" s="50"/>
      <c r="B30" s="95"/>
      <c r="C30" s="95"/>
      <c r="D30" s="95"/>
      <c r="E30" s="381"/>
      <c r="F30" s="386"/>
      <c r="G30" s="97"/>
      <c r="H30" s="137"/>
    </row>
    <row r="31" ht="12.0" customHeight="1">
      <c r="A31" s="377">
        <v>29.0</v>
      </c>
      <c r="B31" s="91" t="str">
        <f>VLOOKUP(A31,#REF!,2,FALSE)</f>
        <v>#REF!</v>
      </c>
      <c r="C31" s="91" t="str">
        <f>VLOOKUP(A31,#REF!,3,FALSE)</f>
        <v>#REF!</v>
      </c>
      <c r="D31" s="91" t="str">
        <f>VLOOKUP(A31,#REF!,4,FALSE)</f>
        <v>#REF!</v>
      </c>
      <c r="E31" s="381"/>
      <c r="F31" s="97"/>
      <c r="G31" s="97"/>
      <c r="H31" s="137"/>
    </row>
    <row r="32" ht="12.0" customHeight="1">
      <c r="A32" s="378"/>
      <c r="B32" s="95"/>
      <c r="C32" s="95"/>
      <c r="D32" s="95"/>
      <c r="E32" s="382"/>
      <c r="F32" s="97"/>
      <c r="G32" s="97"/>
      <c r="H32" s="137"/>
    </row>
    <row r="33" ht="12.0" customHeight="1">
      <c r="A33" s="379">
        <v>61.0</v>
      </c>
      <c r="B33" s="102" t="str">
        <f>VLOOKUP(A33,#REF!,2,FALSE)</f>
        <v>#REF!</v>
      </c>
      <c r="C33" s="102" t="str">
        <f>VLOOKUP(A33,#REF!,3,FALSE)</f>
        <v>#REF!</v>
      </c>
      <c r="D33" s="102" t="str">
        <f>VLOOKUP(A33,#REF!,4,FALSE)</f>
        <v>#REF!</v>
      </c>
      <c r="E33" s="384"/>
      <c r="F33" s="97"/>
      <c r="G33" s="97"/>
      <c r="H33" s="137"/>
    </row>
    <row r="34" ht="12.0" customHeight="1">
      <c r="A34" s="50"/>
      <c r="B34" s="113"/>
      <c r="C34" s="113"/>
      <c r="D34" s="113"/>
      <c r="E34" s="7"/>
      <c r="F34" s="7"/>
      <c r="G34" s="7"/>
      <c r="H34" s="137"/>
    </row>
    <row r="35" ht="12.0" customHeight="1">
      <c r="A35" s="153"/>
      <c r="B35" s="7"/>
      <c r="C35" s="7"/>
      <c r="D35" s="7"/>
      <c r="E35" s="97"/>
      <c r="F35" s="97"/>
      <c r="G35" s="97"/>
      <c r="H35" s="388"/>
      <c r="P35" s="164"/>
    </row>
    <row r="36" ht="12.0" customHeight="1">
      <c r="A36" s="377">
        <v>3.0</v>
      </c>
      <c r="B36" s="91" t="str">
        <f>VLOOKUP(A36,#REF!,2,FALSE)</f>
        <v>#REF!</v>
      </c>
      <c r="C36" s="91" t="str">
        <f>VLOOKUP(A36,#REF!,3,FALSE)</f>
        <v>#REF!</v>
      </c>
      <c r="D36" s="91" t="str">
        <f>VLOOKUP(A36,#REF!,4,FALSE)</f>
        <v>#REF!</v>
      </c>
      <c r="E36" s="7"/>
      <c r="F36" s="7"/>
      <c r="G36" s="7"/>
      <c r="H36" s="137"/>
    </row>
    <row r="37" ht="12.0" customHeight="1">
      <c r="A37" s="378"/>
      <c r="B37" s="95"/>
      <c r="C37" s="95"/>
      <c r="D37" s="95"/>
      <c r="E37" s="97"/>
      <c r="F37" s="97"/>
      <c r="G37" s="7"/>
      <c r="H37" s="137"/>
      <c r="P37" s="7"/>
    </row>
    <row r="38" ht="12.0" customHeight="1">
      <c r="A38" s="379">
        <v>35.0</v>
      </c>
      <c r="B38" s="399" t="str">
        <f>VLOOKUP(A38,#REF!,2,FALSE)</f>
        <v>#REF!</v>
      </c>
      <c r="C38" s="399" t="str">
        <f>VLOOKUP(A38,#REF!,3,FALSE)</f>
        <v>#REF!</v>
      </c>
      <c r="D38" s="399" t="str">
        <f>VLOOKUP(A38,#REF!,4,FALSE)</f>
        <v>#REF!</v>
      </c>
      <c r="E38" s="380"/>
      <c r="F38" s="97"/>
      <c r="G38" s="97"/>
      <c r="H38" s="137"/>
    </row>
    <row r="39" ht="12.0" customHeight="1">
      <c r="A39" s="50"/>
      <c r="B39" s="95"/>
      <c r="C39" s="95"/>
      <c r="D39" s="95"/>
      <c r="E39" s="381"/>
      <c r="F39" s="114"/>
      <c r="G39" s="97"/>
      <c r="H39" s="137"/>
    </row>
    <row r="40" ht="12.0" customHeight="1">
      <c r="A40" s="377">
        <v>19.0</v>
      </c>
      <c r="B40" s="91" t="str">
        <f>VLOOKUP(A40,#REF!,2,FALSE)</f>
        <v>#REF!</v>
      </c>
      <c r="C40" s="91" t="str">
        <f>VLOOKUP(A40,#REF!,3,FALSE)</f>
        <v>#REF!</v>
      </c>
      <c r="D40" s="91" t="str">
        <f>VLOOKUP(A40,#REF!,4,FALSE)</f>
        <v>#REF!</v>
      </c>
      <c r="E40" s="381"/>
      <c r="F40" s="105"/>
      <c r="G40" s="97"/>
      <c r="H40" s="137"/>
    </row>
    <row r="41" ht="12.0" customHeight="1">
      <c r="A41" s="378"/>
      <c r="B41" s="95"/>
      <c r="C41" s="95"/>
      <c r="D41" s="95"/>
      <c r="E41" s="382"/>
      <c r="F41" s="383"/>
      <c r="G41" s="97"/>
      <c r="H41" s="137"/>
    </row>
    <row r="42" ht="12.0" customHeight="1">
      <c r="A42" s="379">
        <v>51.0</v>
      </c>
      <c r="B42" s="399" t="str">
        <f>VLOOKUP(A42,#REF!,2,FALSE)</f>
        <v>#REF!</v>
      </c>
      <c r="C42" s="399" t="str">
        <f>VLOOKUP(A42,#REF!,3,FALSE)</f>
        <v>#REF!</v>
      </c>
      <c r="D42" s="399" t="str">
        <f>VLOOKUP(A42,#REF!,4,FALSE)</f>
        <v>#REF!</v>
      </c>
      <c r="E42" s="384"/>
      <c r="F42" s="383"/>
      <c r="G42" s="97"/>
      <c r="H42" s="137"/>
    </row>
    <row r="43" ht="12.0" customHeight="1">
      <c r="A43" s="378"/>
      <c r="B43" s="95"/>
      <c r="C43" s="95"/>
      <c r="D43" s="95"/>
      <c r="E43" s="97"/>
      <c r="F43" s="383"/>
      <c r="G43" s="114"/>
      <c r="H43" s="137"/>
    </row>
    <row r="44" ht="12.0" customHeight="1">
      <c r="A44" s="377">
        <v>11.0</v>
      </c>
      <c r="B44" s="91" t="str">
        <f>VLOOKUP(A44,#REF!,2,FALSE)</f>
        <v>#REF!</v>
      </c>
      <c r="C44" s="91" t="str">
        <f>VLOOKUP(A44,#REF!,3,FALSE)</f>
        <v>#REF!</v>
      </c>
      <c r="D44" s="91" t="str">
        <f>VLOOKUP(A44,#REF!,4,FALSE)</f>
        <v>#REF!</v>
      </c>
      <c r="E44" s="97"/>
      <c r="F44" s="383"/>
      <c r="G44" s="105"/>
      <c r="H44" s="137"/>
    </row>
    <row r="45" ht="12.0" customHeight="1">
      <c r="A45" s="378"/>
      <c r="B45" s="95"/>
      <c r="C45" s="95"/>
      <c r="D45" s="95"/>
      <c r="E45" s="385"/>
      <c r="F45" s="383"/>
      <c r="G45" s="383"/>
      <c r="H45" s="137"/>
    </row>
    <row r="46" ht="12.0" customHeight="1">
      <c r="A46" s="379">
        <v>43.0</v>
      </c>
      <c r="B46" s="399" t="str">
        <f>VLOOKUP(A46,#REF!,2,FALSE)</f>
        <v>#REF!</v>
      </c>
      <c r="C46" s="399" t="str">
        <f>VLOOKUP(A46,#REF!,3,FALSE)</f>
        <v>#REF!</v>
      </c>
      <c r="D46" s="399" t="str">
        <f>VLOOKUP(A46,#REF!,4,FALSE)</f>
        <v>#REF!</v>
      </c>
      <c r="E46" s="380"/>
      <c r="F46" s="383"/>
      <c r="G46" s="383"/>
      <c r="H46" s="137"/>
    </row>
    <row r="47" ht="12.0" customHeight="1">
      <c r="A47" s="50"/>
      <c r="B47" s="95"/>
      <c r="C47" s="95"/>
      <c r="D47" s="95"/>
      <c r="E47" s="381"/>
      <c r="F47" s="386"/>
      <c r="G47" s="383"/>
      <c r="H47" s="137"/>
    </row>
    <row r="48" ht="12.0" customHeight="1">
      <c r="A48" s="377">
        <v>27.0</v>
      </c>
      <c r="B48" s="91" t="str">
        <f>VLOOKUP(A48,#REF!,2,FALSE)</f>
        <v>#REF!</v>
      </c>
      <c r="C48" s="91" t="str">
        <f>VLOOKUP(A48,#REF!,3,FALSE)</f>
        <v>#REF!</v>
      </c>
      <c r="D48" s="91" t="str">
        <f>VLOOKUP(A48,#REF!,4,FALSE)</f>
        <v>#REF!</v>
      </c>
      <c r="E48" s="381"/>
      <c r="F48" s="97"/>
      <c r="G48" s="383"/>
      <c r="H48" s="137"/>
    </row>
    <row r="49" ht="12.0" customHeight="1">
      <c r="A49" s="378"/>
      <c r="B49" s="95"/>
      <c r="C49" s="95"/>
      <c r="D49" s="95"/>
      <c r="E49" s="382"/>
      <c r="F49" s="97"/>
      <c r="G49" s="383"/>
      <c r="H49" s="137"/>
    </row>
    <row r="50" ht="12.0" customHeight="1">
      <c r="A50" s="379">
        <v>59.0</v>
      </c>
      <c r="B50" s="399" t="str">
        <f>VLOOKUP(A50,#REF!,2,FALSE)</f>
        <v>#REF!</v>
      </c>
      <c r="C50" s="399" t="str">
        <f>VLOOKUP(A50,#REF!,3,FALSE)</f>
        <v>#REF!</v>
      </c>
      <c r="D50" s="399" t="str">
        <f>VLOOKUP(A50,#REF!,4,FALSE)</f>
        <v>#REF!</v>
      </c>
      <c r="E50" s="384"/>
      <c r="F50" s="97"/>
      <c r="G50" s="383"/>
      <c r="H50" s="137"/>
    </row>
    <row r="51" ht="12.0" customHeight="1">
      <c r="A51" s="50"/>
      <c r="B51" s="95"/>
      <c r="C51" s="95"/>
      <c r="D51" s="95"/>
      <c r="E51" s="97"/>
      <c r="F51" s="97"/>
      <c r="G51" s="383"/>
      <c r="H51" s="137"/>
    </row>
    <row r="52" ht="12.0" customHeight="1">
      <c r="A52" s="377">
        <v>7.0</v>
      </c>
      <c r="B52" s="91" t="str">
        <f>VLOOKUP(A52,#REF!,2,FALSE)</f>
        <v>#REF!</v>
      </c>
      <c r="C52" s="91" t="str">
        <f>VLOOKUP(A52,#REF!,3,FALSE)</f>
        <v>#REF!</v>
      </c>
      <c r="D52" s="91" t="str">
        <f>VLOOKUP(A52,#REF!,4,FALSE)</f>
        <v>#REF!</v>
      </c>
      <c r="E52" s="97"/>
      <c r="F52" s="97"/>
      <c r="G52" s="383"/>
      <c r="H52" s="137"/>
    </row>
    <row r="53" ht="12.0" customHeight="1">
      <c r="A53" s="378"/>
      <c r="B53" s="95"/>
      <c r="C53" s="95"/>
      <c r="D53" s="95"/>
      <c r="E53" s="385"/>
      <c r="F53" s="97"/>
      <c r="G53" s="383"/>
      <c r="H53" s="388"/>
    </row>
    <row r="54" ht="12.0" customHeight="1">
      <c r="A54" s="379">
        <v>39.0</v>
      </c>
      <c r="B54" s="399" t="str">
        <f>VLOOKUP(A54,#REF!,2,FALSE)</f>
        <v>#REF!</v>
      </c>
      <c r="C54" s="399" t="str">
        <f>VLOOKUP(A54,#REF!,3,FALSE)</f>
        <v>#REF!</v>
      </c>
      <c r="D54" s="399" t="str">
        <f>VLOOKUP(A54,#REF!,4,FALSE)</f>
        <v>#REF!</v>
      </c>
      <c r="E54" s="380"/>
      <c r="F54" s="97"/>
      <c r="G54" s="383"/>
      <c r="H54" s="7"/>
    </row>
    <row r="55" ht="12.0" customHeight="1">
      <c r="A55" s="50"/>
      <c r="B55" s="95"/>
      <c r="C55" s="95"/>
      <c r="D55" s="95"/>
      <c r="E55" s="381"/>
      <c r="F55" s="114"/>
      <c r="G55" s="383"/>
      <c r="H55" s="7"/>
    </row>
    <row r="56" ht="12.0" customHeight="1">
      <c r="A56" s="377">
        <v>23.0</v>
      </c>
      <c r="B56" s="91" t="str">
        <f>VLOOKUP(A56,#REF!,2,FALSE)</f>
        <v>#REF!</v>
      </c>
      <c r="C56" s="91" t="str">
        <f>VLOOKUP(A56,#REF!,3,FALSE)</f>
        <v>#REF!</v>
      </c>
      <c r="D56" s="91" t="str">
        <f>VLOOKUP(A56,#REF!,4,FALSE)</f>
        <v>#REF!</v>
      </c>
      <c r="E56" s="381"/>
      <c r="F56" s="105"/>
      <c r="G56" s="383"/>
      <c r="H56" s="7"/>
    </row>
    <row r="57" ht="12.0" customHeight="1">
      <c r="A57" s="378"/>
      <c r="B57" s="95"/>
      <c r="C57" s="95"/>
      <c r="D57" s="95"/>
      <c r="E57" s="382"/>
      <c r="F57" s="383"/>
      <c r="G57" s="383"/>
      <c r="H57" s="7"/>
    </row>
    <row r="58" ht="12.0" customHeight="1">
      <c r="A58" s="379">
        <v>55.0</v>
      </c>
      <c r="B58" s="399" t="str">
        <f>VLOOKUP(A58,#REF!,2,FALSE)</f>
        <v>#REF!</v>
      </c>
      <c r="C58" s="399" t="str">
        <f>VLOOKUP(A58,#REF!,3,FALSE)</f>
        <v>#REF!</v>
      </c>
      <c r="D58" s="399" t="str">
        <f>VLOOKUP(A58,#REF!,4,FALSE)</f>
        <v>#REF!</v>
      </c>
      <c r="E58" s="384"/>
      <c r="F58" s="383"/>
      <c r="G58" s="383"/>
      <c r="H58" s="7"/>
    </row>
    <row r="59" ht="12.0" customHeight="1">
      <c r="A59" s="50"/>
      <c r="B59" s="95"/>
      <c r="C59" s="95"/>
      <c r="D59" s="95"/>
      <c r="E59" s="97"/>
      <c r="F59" s="383"/>
      <c r="G59" s="383"/>
      <c r="H59" s="7"/>
    </row>
    <row r="60" ht="12.0" customHeight="1">
      <c r="A60" s="377">
        <v>15.0</v>
      </c>
      <c r="B60" s="91" t="str">
        <f>VLOOKUP(A60,#REF!,2,FALSE)</f>
        <v>#REF!</v>
      </c>
      <c r="C60" s="91" t="str">
        <f>VLOOKUP(A60,#REF!,3,FALSE)</f>
        <v>#REF!</v>
      </c>
      <c r="D60" s="91" t="str">
        <f>VLOOKUP(A60,#REF!,4,FALSE)</f>
        <v>#REF!</v>
      </c>
      <c r="E60" s="97"/>
      <c r="F60" s="383"/>
      <c r="G60" s="386"/>
      <c r="H60" s="7"/>
    </row>
    <row r="61" ht="12.0" customHeight="1">
      <c r="A61" s="378"/>
      <c r="B61" s="95"/>
      <c r="C61" s="95"/>
      <c r="D61" s="95"/>
      <c r="E61" s="385"/>
      <c r="F61" s="383"/>
      <c r="G61" s="97"/>
      <c r="H61" s="7"/>
    </row>
    <row r="62" ht="12.0" customHeight="1">
      <c r="A62" s="379">
        <v>47.0</v>
      </c>
      <c r="B62" s="399" t="str">
        <f>VLOOKUP(A62,#REF!,2,FALSE)</f>
        <v>#REF!</v>
      </c>
      <c r="C62" s="399" t="str">
        <f>VLOOKUP(A62,#REF!,3,FALSE)</f>
        <v>#REF!</v>
      </c>
      <c r="D62" s="399" t="str">
        <f>VLOOKUP(A62,#REF!,4,FALSE)</f>
        <v>#REF!</v>
      </c>
      <c r="E62" s="380"/>
      <c r="F62" s="383"/>
      <c r="G62" s="97"/>
      <c r="H62" s="7"/>
    </row>
    <row r="63" ht="12.0" customHeight="1">
      <c r="A63" s="50"/>
      <c r="B63" s="95"/>
      <c r="C63" s="95"/>
      <c r="D63" s="95"/>
      <c r="E63" s="381"/>
      <c r="F63" s="386"/>
      <c r="G63" s="97"/>
      <c r="H63" s="7"/>
    </row>
    <row r="64" ht="12.0" customHeight="1">
      <c r="A64" s="377">
        <v>31.0</v>
      </c>
      <c r="B64" s="91" t="str">
        <f>VLOOKUP(A64,#REF!,2,FALSE)</f>
        <v>#REF!</v>
      </c>
      <c r="C64" s="91" t="str">
        <f>VLOOKUP(A64,#REF!,3,FALSE)</f>
        <v>#REF!</v>
      </c>
      <c r="D64" s="91" t="str">
        <f>VLOOKUP(A64,#REF!,4,FALSE)</f>
        <v>#REF!</v>
      </c>
      <c r="E64" s="381"/>
      <c r="F64" s="97"/>
      <c r="G64" s="97"/>
      <c r="H64" s="7"/>
    </row>
    <row r="65" ht="12.0" customHeight="1">
      <c r="A65" s="378"/>
      <c r="B65" s="95"/>
      <c r="C65" s="95"/>
      <c r="D65" s="95"/>
      <c r="E65" s="382"/>
      <c r="F65" s="97"/>
      <c r="G65" s="97"/>
      <c r="H65" s="7"/>
    </row>
    <row r="66" ht="12.0" customHeight="1">
      <c r="A66" s="379">
        <v>63.0</v>
      </c>
      <c r="B66" s="102" t="str">
        <f>VLOOKUP(A66,#REF!,2,FALSE)</f>
        <v>#REF!</v>
      </c>
      <c r="C66" s="102" t="str">
        <f>VLOOKUP(A66,#REF!,3,FALSE)</f>
        <v>#REF!</v>
      </c>
      <c r="D66" s="102" t="str">
        <f>VLOOKUP(A66,#REF!,4,FALSE)</f>
        <v>#REF!</v>
      </c>
      <c r="E66" s="384"/>
      <c r="F66" s="97"/>
      <c r="G66" s="97"/>
      <c r="H66" s="7"/>
    </row>
    <row r="67" ht="12.0" customHeight="1">
      <c r="A67" s="50"/>
      <c r="B67" s="113"/>
      <c r="C67" s="113"/>
      <c r="D67" s="113"/>
      <c r="E67" s="7"/>
      <c r="F67" s="7"/>
      <c r="G67" s="7"/>
      <c r="H67" s="7"/>
    </row>
    <row r="68" ht="12.0" customHeight="1">
      <c r="A68" s="7"/>
      <c r="B68" s="7"/>
      <c r="C68" s="7"/>
      <c r="D68" s="7"/>
      <c r="E68" s="7"/>
      <c r="F68" s="7"/>
      <c r="G68" s="7"/>
      <c r="H68" s="7"/>
    </row>
    <row r="69" ht="12.0" customHeight="1">
      <c r="A69" s="7"/>
      <c r="B69" s="7"/>
      <c r="C69" s="7"/>
      <c r="D69" s="7"/>
      <c r="E69" s="7"/>
      <c r="F69" s="7"/>
      <c r="G69" s="7"/>
      <c r="H69" s="7"/>
    </row>
    <row r="70" ht="12.0" customHeight="1">
      <c r="A70" s="7"/>
      <c r="B70" s="7"/>
      <c r="C70" s="7"/>
      <c r="D70" s="7"/>
      <c r="E70" s="7"/>
      <c r="F70" s="7"/>
      <c r="G70" s="7"/>
      <c r="H70" s="7"/>
    </row>
    <row r="71" ht="12.0" customHeight="1">
      <c r="A71" s="7"/>
      <c r="B71" s="7"/>
      <c r="C71" s="7"/>
      <c r="D71" s="7"/>
      <c r="E71" s="7"/>
      <c r="F71" s="7"/>
      <c r="G71" s="7"/>
      <c r="H71" s="7"/>
    </row>
    <row r="72" ht="12.0" customHeight="1">
      <c r="A72" s="84" t="s">
        <v>378</v>
      </c>
      <c r="B72" s="7"/>
      <c r="C72" s="7"/>
      <c r="D72" s="7"/>
      <c r="E72" s="375" t="str">
        <f>HYPERLINK(#REF!)</f>
        <v>#REF!</v>
      </c>
      <c r="F72" s="7"/>
      <c r="G72" s="84" t="s">
        <v>380</v>
      </c>
      <c r="H72" s="7"/>
    </row>
    <row r="73" ht="12.0" customHeight="1">
      <c r="A73" s="7"/>
      <c r="B73" s="7"/>
      <c r="C73" s="7"/>
      <c r="D73" s="7"/>
      <c r="F73" s="7"/>
      <c r="G73" s="7"/>
      <c r="H73" s="7"/>
    </row>
    <row r="74" ht="19.5" customHeight="1">
      <c r="A74" s="7"/>
      <c r="B74" s="7"/>
      <c r="C74" s="7"/>
      <c r="D74" s="7"/>
      <c r="E74" s="7"/>
      <c r="F74" s="7"/>
      <c r="G74" s="7"/>
      <c r="H74" s="7"/>
    </row>
    <row r="75" ht="19.5" customHeight="1">
      <c r="A75" s="391"/>
      <c r="B75" s="392"/>
      <c r="C75" s="116"/>
      <c r="D75" s="116"/>
      <c r="E75" s="116"/>
      <c r="G75" s="7"/>
      <c r="H75" s="7"/>
      <c r="I75" s="7"/>
    </row>
    <row r="76" ht="19.5" customHeight="1">
      <c r="A76" s="7"/>
      <c r="B76" s="130"/>
      <c r="G76" s="7"/>
      <c r="H76" s="7"/>
      <c r="I76" s="7"/>
    </row>
    <row r="77" ht="19.5" customHeight="1">
      <c r="A77" s="7"/>
      <c r="B77" s="393"/>
      <c r="C77" s="394"/>
      <c r="D77" s="395"/>
      <c r="E77" s="116"/>
      <c r="G77" s="396"/>
      <c r="H77" s="7"/>
      <c r="I77" s="7"/>
    </row>
    <row r="78" ht="19.5" customHeight="1">
      <c r="A78" s="117"/>
      <c r="B78" s="133"/>
      <c r="C78" s="116"/>
      <c r="D78" s="130"/>
      <c r="E78" s="116"/>
      <c r="G78" s="396"/>
      <c r="H78" s="7"/>
      <c r="I78" s="7"/>
    </row>
    <row r="79" ht="19.5" customHeight="1">
      <c r="A79" s="7"/>
      <c r="B79" s="116"/>
      <c r="C79" s="116"/>
      <c r="D79" s="137"/>
      <c r="E79" s="392"/>
      <c r="F79" s="116"/>
      <c r="H79" s="7"/>
      <c r="I79" s="7"/>
    </row>
    <row r="80" ht="19.5" customHeight="1">
      <c r="A80" s="7"/>
      <c r="B80" s="116"/>
      <c r="C80" s="145"/>
      <c r="D80" s="388"/>
      <c r="E80" s="130"/>
      <c r="F80" s="127"/>
      <c r="H80" s="7"/>
      <c r="I80" s="7"/>
    </row>
    <row r="81" ht="19.5" customHeight="1">
      <c r="B81" s="129"/>
      <c r="C81" s="129"/>
      <c r="D81" s="7"/>
      <c r="E81" s="130"/>
      <c r="F81" s="392"/>
      <c r="H81" s="7"/>
      <c r="I81" s="7"/>
    </row>
    <row r="82" ht="19.5" customHeight="1">
      <c r="C82" s="116"/>
      <c r="D82" s="7"/>
      <c r="E82" s="133"/>
      <c r="F82" s="130"/>
      <c r="H82" s="7"/>
      <c r="I82" s="7"/>
    </row>
    <row r="83" ht="19.5" customHeight="1">
      <c r="A83" s="391"/>
      <c r="B83" s="392"/>
      <c r="D83" s="7"/>
      <c r="F83" s="137"/>
      <c r="H83" s="7"/>
      <c r="I83" s="7"/>
    </row>
    <row r="84" ht="19.5" customHeight="1">
      <c r="A84" s="7"/>
      <c r="B84" s="130"/>
      <c r="C84" s="116"/>
      <c r="D84" s="7"/>
      <c r="E84" s="116"/>
      <c r="F84" s="130"/>
      <c r="G84" s="7"/>
      <c r="H84" s="7"/>
      <c r="I84" s="7"/>
    </row>
    <row r="85" ht="19.5" customHeight="1">
      <c r="A85" s="7"/>
      <c r="B85" s="393"/>
      <c r="C85" s="394"/>
      <c r="D85" s="387"/>
      <c r="E85" s="116"/>
      <c r="F85" s="130"/>
      <c r="G85" s="387"/>
      <c r="H85" s="7"/>
      <c r="I85" s="7"/>
    </row>
    <row r="86" ht="19.5" customHeight="1">
      <c r="A86" s="117"/>
      <c r="B86" s="133"/>
      <c r="C86" s="116"/>
      <c r="D86" s="137"/>
      <c r="E86" s="116"/>
      <c r="F86" s="130"/>
      <c r="G86" s="137"/>
      <c r="H86" s="7"/>
      <c r="I86" s="7"/>
    </row>
    <row r="87" ht="19.5" customHeight="1">
      <c r="A87" s="7"/>
      <c r="B87" s="116"/>
      <c r="C87" s="116"/>
      <c r="D87" s="137"/>
      <c r="E87" s="392"/>
      <c r="F87" s="130"/>
      <c r="G87" s="137"/>
      <c r="H87" s="7"/>
      <c r="I87" s="7"/>
    </row>
    <row r="88" ht="19.5" customHeight="1">
      <c r="A88" s="7"/>
      <c r="B88" s="116"/>
      <c r="C88" s="145"/>
      <c r="D88" s="388"/>
      <c r="E88" s="130"/>
      <c r="F88" s="397"/>
      <c r="G88" s="137"/>
      <c r="H88" s="7"/>
      <c r="I88" s="7"/>
    </row>
    <row r="89" ht="19.5" customHeight="1">
      <c r="B89" s="129"/>
      <c r="C89" s="129"/>
      <c r="E89" s="130"/>
      <c r="F89" s="129"/>
      <c r="G89" s="137"/>
      <c r="H89" s="7"/>
      <c r="I89" s="7"/>
    </row>
    <row r="90" ht="19.5" customHeight="1">
      <c r="C90" s="116"/>
      <c r="E90" s="133"/>
      <c r="F90" s="116"/>
      <c r="G90" s="388"/>
      <c r="H90" s="7"/>
      <c r="I90" s="7"/>
    </row>
    <row r="91" ht="19.5" customHeight="1">
      <c r="A91" s="7"/>
      <c r="B91" s="7"/>
      <c r="C91" s="7"/>
      <c r="D91" s="7"/>
      <c r="E91" s="7"/>
      <c r="F91" s="7"/>
      <c r="G91" s="396"/>
      <c r="H91" s="7"/>
      <c r="I91" s="7"/>
    </row>
    <row r="92" ht="19.5" customHeight="1">
      <c r="A92" s="7"/>
      <c r="B92" s="116"/>
      <c r="C92" s="116"/>
      <c r="D92" s="7"/>
      <c r="E92" s="116"/>
      <c r="F92" s="129"/>
      <c r="G92" s="396"/>
      <c r="H92" s="7"/>
      <c r="I92" s="7"/>
    </row>
    <row r="93" ht="19.5" customHeight="1">
      <c r="A93" s="7"/>
      <c r="B93" s="116"/>
      <c r="C93" s="129"/>
      <c r="D93" s="116"/>
      <c r="E93" s="116"/>
      <c r="F93" s="116"/>
      <c r="G93" s="7"/>
      <c r="H93" s="7"/>
      <c r="I93" s="7"/>
    </row>
    <row r="94" ht="19.5" customHeight="1">
      <c r="A94" s="7"/>
      <c r="B94" s="7"/>
      <c r="C94" s="116"/>
      <c r="D94" s="7"/>
      <c r="E94" s="129"/>
      <c r="F94" s="116"/>
      <c r="G94" s="7"/>
      <c r="H94" s="7"/>
      <c r="I94" s="7"/>
    </row>
    <row r="95" ht="19.5" customHeight="1">
      <c r="A95" s="7"/>
      <c r="B95" s="7"/>
      <c r="C95" s="129"/>
      <c r="D95" s="7"/>
      <c r="E95" s="116"/>
      <c r="F95" s="116"/>
      <c r="G95" s="396"/>
      <c r="H95" s="7"/>
      <c r="I95" s="7"/>
    </row>
    <row r="96" ht="19.5" customHeight="1">
      <c r="A96" s="7"/>
      <c r="B96" s="116"/>
      <c r="C96" s="129"/>
      <c r="D96" s="116"/>
      <c r="E96" s="116"/>
      <c r="F96" s="116"/>
      <c r="G96" s="396"/>
      <c r="H96" s="7"/>
      <c r="I96" s="7"/>
    </row>
    <row r="97" ht="19.5" customHeight="1">
      <c r="A97" s="7"/>
      <c r="B97" s="7"/>
      <c r="C97" s="116"/>
      <c r="D97" s="7"/>
      <c r="E97" s="129"/>
      <c r="F97" s="116"/>
      <c r="G97" s="396"/>
      <c r="H97" s="7"/>
      <c r="I97" s="7"/>
    </row>
    <row r="98" ht="19.5" customHeight="1">
      <c r="A98" s="7"/>
      <c r="B98" s="7"/>
      <c r="C98" s="129"/>
      <c r="D98" s="7"/>
      <c r="E98" s="116"/>
      <c r="F98" s="116"/>
      <c r="G98" s="396"/>
      <c r="H98" s="7"/>
      <c r="I98" s="7"/>
    </row>
    <row r="99" ht="19.5" customHeight="1">
      <c r="A99" s="7"/>
      <c r="B99" s="7"/>
      <c r="C99" s="7"/>
      <c r="D99" s="7"/>
      <c r="E99" s="7"/>
      <c r="F99" s="7"/>
      <c r="G99" s="7"/>
      <c r="H99" s="7"/>
      <c r="I99" s="7"/>
    </row>
    <row r="100" ht="19.5" customHeight="1"/>
    <row r="101" ht="12.0" customHeight="1">
      <c r="A101" s="7"/>
      <c r="B101" s="7"/>
      <c r="C101" s="7"/>
      <c r="D101" s="7"/>
      <c r="E101" s="7"/>
      <c r="F101" s="7"/>
      <c r="G101" s="7"/>
      <c r="H101" s="7"/>
    </row>
    <row r="102" ht="12.0" customHeight="1">
      <c r="G102" s="7"/>
    </row>
    <row r="103" ht="12.0" customHeight="1">
      <c r="G103" s="7"/>
    </row>
    <row r="104" ht="12.0" customHeight="1">
      <c r="G104" s="7"/>
    </row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133"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40:C41"/>
    <mergeCell ref="D40:D41"/>
    <mergeCell ref="C64:C65"/>
    <mergeCell ref="D64:D65"/>
    <mergeCell ref="A66:A67"/>
    <mergeCell ref="B66:B67"/>
    <mergeCell ref="C66:C67"/>
    <mergeCell ref="D66:D67"/>
  </mergeCells>
  <printOptions horizontalCentered="1"/>
  <pageMargins bottom="0.0" footer="0.0" header="0.0" left="0.0" right="0.3937007874015748" top="0.0"/>
  <pageSetup paperSize="9" orientation="portrait"/>
  <drawing r:id="rId1"/>
</worksheet>
</file>