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300" activeTab="1"/>
  </bookViews>
  <sheets>
    <sheet name="пр.взв" sheetId="1" r:id="rId1"/>
    <sheet name="пр.хода" sheetId="2" r:id="rId2"/>
    <sheet name="круги" sheetId="3" state="hidden" r:id="rId3"/>
    <sheet name="Табло" sheetId="4" state="hidden" r:id="rId4"/>
    <sheet name="полуфинал" sheetId="5" state="hidden" r:id="rId5"/>
    <sheet name="Ит.пр" sheetId="6" state="hidden" r:id="rId6"/>
    <sheet name="нагр. лист" sheetId="7" state="hidden" r:id="rId7"/>
    <sheet name="СТАРТОВЫЙ" sheetId="8" state="hidden" r:id="rId8"/>
  </sheets>
  <externalReferences>
    <externalReference r:id="rId9"/>
  </externalReferences>
  <definedNames>
    <definedName name="разряд">#REF!</definedName>
    <definedName name="субъект">#REF!</definedName>
  </definedNames>
  <calcPr calcId="152511"/>
</workbook>
</file>

<file path=xl/calcChain.xml><?xml version="1.0" encoding="utf-8"?>
<calcChain xmlns="http://schemas.openxmlformats.org/spreadsheetml/2006/main">
  <c r="D36" i="8" l="1"/>
  <c r="C36" i="8"/>
  <c r="B36" i="8"/>
  <c r="D34" i="8"/>
  <c r="C34" i="8"/>
  <c r="B34" i="8"/>
  <c r="D32" i="8"/>
  <c r="C32" i="8"/>
  <c r="B32" i="8"/>
  <c r="D30" i="8"/>
  <c r="C30" i="8"/>
  <c r="B30" i="8"/>
  <c r="D28" i="8"/>
  <c r="C28" i="8"/>
  <c r="B28" i="8"/>
  <c r="D26" i="8"/>
  <c r="C26" i="8"/>
  <c r="B26" i="8"/>
  <c r="D24" i="8"/>
  <c r="C24" i="8"/>
  <c r="B24" i="8"/>
  <c r="D22" i="8"/>
  <c r="C22" i="8"/>
  <c r="B22" i="8"/>
  <c r="D19" i="8"/>
  <c r="C19" i="8"/>
  <c r="B19" i="8"/>
  <c r="D17" i="8"/>
  <c r="C17" i="8"/>
  <c r="B17" i="8"/>
  <c r="D15" i="8"/>
  <c r="C15" i="8"/>
  <c r="B15" i="8"/>
  <c r="D13" i="8"/>
  <c r="C13" i="8"/>
  <c r="B13" i="8"/>
  <c r="D11" i="8"/>
  <c r="C11" i="8"/>
  <c r="B11" i="8"/>
  <c r="D9" i="8"/>
  <c r="C9" i="8"/>
  <c r="B9" i="8"/>
  <c r="D7" i="8"/>
  <c r="C7" i="8"/>
  <c r="B7" i="8"/>
  <c r="D5" i="8"/>
  <c r="C5" i="8"/>
  <c r="B5" i="8"/>
  <c r="F3" i="8"/>
  <c r="A2" i="8"/>
  <c r="A1" i="8"/>
  <c r="I28" i="7"/>
  <c r="A28" i="7" s="1"/>
  <c r="I21" i="7"/>
  <c r="B21" i="7" s="1"/>
  <c r="H21" i="7"/>
  <c r="D18" i="7"/>
  <c r="B18" i="7"/>
  <c r="I16" i="7"/>
  <c r="H16" i="7" s="1"/>
  <c r="D8" i="7"/>
  <c r="B8" i="7"/>
  <c r="I6" i="7"/>
  <c r="H6" i="7"/>
  <c r="B6" i="7"/>
  <c r="A2" i="7"/>
  <c r="G28" i="6"/>
  <c r="G27" i="6"/>
  <c r="A27" i="6"/>
  <c r="A26" i="6"/>
  <c r="G25" i="6"/>
  <c r="G24" i="6"/>
  <c r="A24" i="6"/>
  <c r="B19" i="6"/>
  <c r="E19" i="6" s="1"/>
  <c r="B11" i="6"/>
  <c r="E11" i="6" s="1"/>
  <c r="H6" i="6"/>
  <c r="G6" i="6"/>
  <c r="F6" i="6"/>
  <c r="E6" i="6"/>
  <c r="D6" i="6"/>
  <c r="C6" i="6"/>
  <c r="B6" i="6"/>
  <c r="F29" i="5"/>
  <c r="E29" i="5"/>
  <c r="D29" i="5"/>
  <c r="C29" i="5"/>
  <c r="B29" i="5"/>
  <c r="B28" i="5"/>
  <c r="E28" i="5" s="1"/>
  <c r="F18" i="5"/>
  <c r="D18" i="5"/>
  <c r="C18" i="5"/>
  <c r="B18" i="5"/>
  <c r="E18" i="5" s="1"/>
  <c r="F17" i="5"/>
  <c r="E17" i="5"/>
  <c r="D17" i="5"/>
  <c r="C17" i="5"/>
  <c r="B17" i="5"/>
  <c r="F14" i="5"/>
  <c r="E8" i="5"/>
  <c r="D8" i="5"/>
  <c r="B8" i="5"/>
  <c r="F8" i="5" s="1"/>
  <c r="B7" i="5"/>
  <c r="D7" i="5" s="1"/>
  <c r="F3" i="5"/>
  <c r="F2" i="5"/>
  <c r="M111" i="4"/>
  <c r="O111" i="4" s="1"/>
  <c r="F111" i="4"/>
  <c r="E111" i="4"/>
  <c r="D111" i="4"/>
  <c r="B111" i="4"/>
  <c r="C111" i="4" s="1"/>
  <c r="O110" i="4"/>
  <c r="N110" i="4"/>
  <c r="M110" i="4"/>
  <c r="Q110" i="4" s="1"/>
  <c r="F110" i="4"/>
  <c r="D110" i="4"/>
  <c r="C110" i="4"/>
  <c r="B110" i="4"/>
  <c r="E110" i="4" s="1"/>
  <c r="O109" i="4"/>
  <c r="D109" i="4"/>
  <c r="E108" i="4"/>
  <c r="D108" i="4"/>
  <c r="B108" i="4"/>
  <c r="M108" i="4" s="1"/>
  <c r="M107" i="4"/>
  <c r="O107" i="4" s="1"/>
  <c r="F107" i="4"/>
  <c r="E107" i="4"/>
  <c r="D107" i="4"/>
  <c r="B107" i="4"/>
  <c r="C107" i="4" s="1"/>
  <c r="O106" i="4"/>
  <c r="D106" i="4"/>
  <c r="B104" i="4"/>
  <c r="E104" i="4" s="1"/>
  <c r="E103" i="4"/>
  <c r="D103" i="4"/>
  <c r="B103" i="4"/>
  <c r="M103" i="4" s="1"/>
  <c r="O102" i="4"/>
  <c r="D102" i="4"/>
  <c r="O100" i="4"/>
  <c r="N100" i="4"/>
  <c r="M100" i="4"/>
  <c r="Q100" i="4" s="1"/>
  <c r="F100" i="4"/>
  <c r="D100" i="4"/>
  <c r="C100" i="4"/>
  <c r="B100" i="4"/>
  <c r="E100" i="4" s="1"/>
  <c r="B99" i="4"/>
  <c r="E99" i="4" s="1"/>
  <c r="Q97" i="4"/>
  <c r="P97" i="4"/>
  <c r="M97" i="4"/>
  <c r="O97" i="4" s="1"/>
  <c r="E97" i="4"/>
  <c r="D97" i="4"/>
  <c r="B97" i="4"/>
  <c r="F97" i="4" s="1"/>
  <c r="M96" i="4"/>
  <c r="O96" i="4" s="1"/>
  <c r="F96" i="4"/>
  <c r="E96" i="4"/>
  <c r="D96" i="4"/>
  <c r="B96" i="4"/>
  <c r="C96" i="4" s="1"/>
  <c r="O95" i="4"/>
  <c r="N95" i="4"/>
  <c r="M95" i="4"/>
  <c r="Q95" i="4" s="1"/>
  <c r="F95" i="4"/>
  <c r="D95" i="4"/>
  <c r="C95" i="4"/>
  <c r="B95" i="4"/>
  <c r="E95" i="4" s="1"/>
  <c r="Q94" i="4"/>
  <c r="P94" i="4"/>
  <c r="O94" i="4"/>
  <c r="N94" i="4"/>
  <c r="M94" i="4"/>
  <c r="B94" i="4"/>
  <c r="E94" i="4" s="1"/>
  <c r="Q92" i="4"/>
  <c r="P92" i="4"/>
  <c r="M92" i="4"/>
  <c r="O92" i="4" s="1"/>
  <c r="F92" i="4"/>
  <c r="E92" i="4"/>
  <c r="D92" i="4"/>
  <c r="C92" i="4"/>
  <c r="Q91" i="4"/>
  <c r="O91" i="4"/>
  <c r="N91" i="4"/>
  <c r="M91" i="4"/>
  <c r="P91" i="4" s="1"/>
  <c r="F91" i="4"/>
  <c r="E91" i="4"/>
  <c r="D91" i="4"/>
  <c r="C91" i="4"/>
  <c r="M90" i="4"/>
  <c r="O90" i="4" s="1"/>
  <c r="F90" i="4"/>
  <c r="E90" i="4"/>
  <c r="D90" i="4"/>
  <c r="C90" i="4"/>
  <c r="M89" i="4"/>
  <c r="P89" i="4" s="1"/>
  <c r="F89" i="4"/>
  <c r="E89" i="4"/>
  <c r="D89" i="4"/>
  <c r="C89" i="4"/>
  <c r="Q79" i="4"/>
  <c r="P79" i="4"/>
  <c r="O79" i="4"/>
  <c r="N79" i="4"/>
  <c r="M79" i="4"/>
  <c r="B79" i="4"/>
  <c r="E79" i="4" s="1"/>
  <c r="Q78" i="4"/>
  <c r="P78" i="4"/>
  <c r="N78" i="4"/>
  <c r="M78" i="4"/>
  <c r="O78" i="4" s="1"/>
  <c r="D78" i="4"/>
  <c r="B78" i="4"/>
  <c r="F78" i="4" s="1"/>
  <c r="N74" i="4"/>
  <c r="M74" i="4"/>
  <c r="Q74" i="4" s="1"/>
  <c r="F74" i="4"/>
  <c r="D74" i="4"/>
  <c r="C74" i="4"/>
  <c r="B74" i="4"/>
  <c r="E74" i="4" s="1"/>
  <c r="Q73" i="4"/>
  <c r="P73" i="4"/>
  <c r="O73" i="4"/>
  <c r="N73" i="4"/>
  <c r="M73" i="4"/>
  <c r="B73" i="4"/>
  <c r="E73" i="4" s="1"/>
  <c r="Q72" i="4"/>
  <c r="P72" i="4"/>
  <c r="M72" i="4"/>
  <c r="O72" i="4" s="1"/>
  <c r="D72" i="4"/>
  <c r="B72" i="4"/>
  <c r="F72" i="4" s="1"/>
  <c r="M71" i="4"/>
  <c r="O71" i="4" s="1"/>
  <c r="F71" i="4"/>
  <c r="E71" i="4"/>
  <c r="D71" i="4"/>
  <c r="B71" i="4"/>
  <c r="C71" i="4" s="1"/>
  <c r="Q67" i="4"/>
  <c r="P67" i="4"/>
  <c r="O67" i="4"/>
  <c r="N67" i="4"/>
  <c r="F67" i="4"/>
  <c r="E67" i="4"/>
  <c r="D67" i="4"/>
  <c r="C67" i="4"/>
  <c r="Q66" i="4"/>
  <c r="P66" i="4"/>
  <c r="O66" i="4"/>
  <c r="N66" i="4"/>
  <c r="F66" i="4"/>
  <c r="E66" i="4"/>
  <c r="D66" i="4"/>
  <c r="C66" i="4"/>
  <c r="Q65" i="4"/>
  <c r="P65" i="4"/>
  <c r="O65" i="4"/>
  <c r="N65" i="4"/>
  <c r="F65" i="4"/>
  <c r="E65" i="4"/>
  <c r="D65" i="4"/>
  <c r="C65" i="4"/>
  <c r="Q64" i="4"/>
  <c r="P64" i="4"/>
  <c r="O64" i="4"/>
  <c r="N64" i="4"/>
  <c r="F64" i="4"/>
  <c r="E64" i="4"/>
  <c r="D64" i="4"/>
  <c r="C64" i="4"/>
  <c r="Q63" i="4"/>
  <c r="P63" i="4"/>
  <c r="O63" i="4"/>
  <c r="N63" i="4"/>
  <c r="F63" i="4"/>
  <c r="E63" i="4"/>
  <c r="D63" i="4"/>
  <c r="C63" i="4"/>
  <c r="Q62" i="4"/>
  <c r="P62" i="4"/>
  <c r="O62" i="4"/>
  <c r="N62" i="4"/>
  <c r="F62" i="4"/>
  <c r="E62" i="4"/>
  <c r="D62" i="4"/>
  <c r="C62" i="4"/>
  <c r="Q61" i="4"/>
  <c r="P61" i="4"/>
  <c r="O61" i="4"/>
  <c r="N61" i="4"/>
  <c r="F61" i="4"/>
  <c r="E61" i="4"/>
  <c r="D61" i="4"/>
  <c r="C61" i="4"/>
  <c r="Q60" i="4"/>
  <c r="P60" i="4"/>
  <c r="O60" i="4"/>
  <c r="N60" i="4"/>
  <c r="F60" i="4"/>
  <c r="E60" i="4"/>
  <c r="D60" i="4"/>
  <c r="C60" i="4"/>
  <c r="Q56" i="4"/>
  <c r="P56" i="4"/>
  <c r="O56" i="4"/>
  <c r="N56" i="4"/>
  <c r="F56" i="4"/>
  <c r="E56" i="4"/>
  <c r="D56" i="4"/>
  <c r="C56" i="4"/>
  <c r="Q55" i="4"/>
  <c r="P55" i="4"/>
  <c r="O55" i="4"/>
  <c r="N55" i="4"/>
  <c r="F55" i="4"/>
  <c r="E55" i="4"/>
  <c r="D55" i="4"/>
  <c r="C55" i="4"/>
  <c r="Q54" i="4"/>
  <c r="P54" i="4"/>
  <c r="O54" i="4"/>
  <c r="N54" i="4"/>
  <c r="F54" i="4"/>
  <c r="E54" i="4"/>
  <c r="D54" i="4"/>
  <c r="C54" i="4"/>
  <c r="Q53" i="4"/>
  <c r="P53" i="4"/>
  <c r="O53" i="4"/>
  <c r="N53" i="4"/>
  <c r="F53" i="4"/>
  <c r="E53" i="4"/>
  <c r="D53" i="4"/>
  <c r="C53" i="4"/>
  <c r="Q52" i="4"/>
  <c r="P52" i="4"/>
  <c r="O52" i="4"/>
  <c r="N52" i="4"/>
  <c r="F52" i="4"/>
  <c r="E52" i="4"/>
  <c r="D52" i="4"/>
  <c r="C52" i="4"/>
  <c r="Q51" i="4"/>
  <c r="P51" i="4"/>
  <c r="O51" i="4"/>
  <c r="N51" i="4"/>
  <c r="F51" i="4"/>
  <c r="E51" i="4"/>
  <c r="D51" i="4"/>
  <c r="C51" i="4"/>
  <c r="Q50" i="4"/>
  <c r="P50" i="4"/>
  <c r="O50" i="4"/>
  <c r="N50" i="4"/>
  <c r="F50" i="4"/>
  <c r="E50" i="4"/>
  <c r="D50" i="4"/>
  <c r="C50" i="4"/>
  <c r="Q49" i="4"/>
  <c r="P49" i="4"/>
  <c r="O49" i="4"/>
  <c r="N49" i="4"/>
  <c r="F49" i="4"/>
  <c r="E49" i="4"/>
  <c r="D49" i="4"/>
  <c r="C49" i="4"/>
  <c r="Q48" i="4"/>
  <c r="P48" i="4"/>
  <c r="O48" i="4"/>
  <c r="N48" i="4"/>
  <c r="F48" i="4"/>
  <c r="E48" i="4"/>
  <c r="D48" i="4"/>
  <c r="C48" i="4"/>
  <c r="Q47" i="4"/>
  <c r="P47" i="4"/>
  <c r="O47" i="4"/>
  <c r="N47" i="4"/>
  <c r="F47" i="4"/>
  <c r="E47" i="4"/>
  <c r="D47" i="4"/>
  <c r="C47" i="4"/>
  <c r="Q46" i="4"/>
  <c r="P46" i="4"/>
  <c r="O46" i="4"/>
  <c r="N46" i="4"/>
  <c r="F46" i="4"/>
  <c r="E46" i="4"/>
  <c r="D46" i="4"/>
  <c r="C46" i="4"/>
  <c r="Q45" i="4"/>
  <c r="P45" i="4"/>
  <c r="O45" i="4"/>
  <c r="N45" i="4"/>
  <c r="F45" i="4"/>
  <c r="E45" i="4"/>
  <c r="D45" i="4"/>
  <c r="C45" i="4"/>
  <c r="Q44" i="4"/>
  <c r="P44" i="4"/>
  <c r="O44" i="4"/>
  <c r="N44" i="4"/>
  <c r="F44" i="4"/>
  <c r="E44" i="4"/>
  <c r="D44" i="4"/>
  <c r="C44" i="4"/>
  <c r="Q43" i="4"/>
  <c r="P43" i="4"/>
  <c r="O43" i="4"/>
  <c r="N43" i="4"/>
  <c r="F43" i="4"/>
  <c r="E43" i="4"/>
  <c r="D43" i="4"/>
  <c r="C43" i="4"/>
  <c r="Q42" i="4"/>
  <c r="P42" i="4"/>
  <c r="O42" i="4"/>
  <c r="N42" i="4"/>
  <c r="F42" i="4"/>
  <c r="E42" i="4"/>
  <c r="D42" i="4"/>
  <c r="C42" i="4"/>
  <c r="Q41" i="4"/>
  <c r="P41" i="4"/>
  <c r="O41" i="4"/>
  <c r="N41" i="4"/>
  <c r="F41" i="4"/>
  <c r="E41" i="4"/>
  <c r="D41" i="4"/>
  <c r="C41" i="4"/>
  <c r="P2" i="4"/>
  <c r="M2" i="4"/>
  <c r="E2" i="4"/>
  <c r="O42" i="3"/>
  <c r="N42" i="3"/>
  <c r="L42" i="3"/>
  <c r="P42" i="3" s="1"/>
  <c r="B42" i="3"/>
  <c r="D42" i="3" s="1"/>
  <c r="D41" i="3"/>
  <c r="C41" i="3"/>
  <c r="B41" i="3"/>
  <c r="F41" i="3" s="1"/>
  <c r="P35" i="3"/>
  <c r="O35" i="3"/>
  <c r="N35" i="3"/>
  <c r="L35" i="3"/>
  <c r="M35" i="3" s="1"/>
  <c r="D35" i="3"/>
  <c r="C35" i="3"/>
  <c r="B35" i="3"/>
  <c r="F35" i="3" s="1"/>
  <c r="P34" i="3"/>
  <c r="L34" i="3"/>
  <c r="M34" i="3" s="1"/>
  <c r="F34" i="3"/>
  <c r="E34" i="3"/>
  <c r="D34" i="3"/>
  <c r="C34" i="3"/>
  <c r="B34" i="3"/>
  <c r="L33" i="3"/>
  <c r="O33" i="3" s="1"/>
  <c r="F33" i="3"/>
  <c r="E33" i="3"/>
  <c r="B33" i="3"/>
  <c r="D33" i="3" s="1"/>
  <c r="O32" i="3"/>
  <c r="N32" i="3"/>
  <c r="L32" i="3"/>
  <c r="P32" i="3" s="1"/>
  <c r="B32" i="3"/>
  <c r="D32" i="3" s="1"/>
  <c r="O26" i="3"/>
  <c r="N26" i="3"/>
  <c r="L26" i="3"/>
  <c r="P26" i="3" s="1"/>
  <c r="B26" i="3"/>
  <c r="D26" i="3" s="1"/>
  <c r="P25" i="3"/>
  <c r="O25" i="3"/>
  <c r="N25" i="3"/>
  <c r="L25" i="3"/>
  <c r="M25" i="3" s="1"/>
  <c r="D25" i="3"/>
  <c r="C25" i="3"/>
  <c r="B25" i="3"/>
  <c r="F25" i="3" s="1"/>
  <c r="B21" i="3"/>
  <c r="B27" i="3" s="1"/>
  <c r="B36" i="3" s="1"/>
  <c r="P20" i="3"/>
  <c r="O20" i="3"/>
  <c r="N20" i="3"/>
  <c r="L20" i="3"/>
  <c r="M20" i="3" s="1"/>
  <c r="D20" i="3"/>
  <c r="C20" i="3"/>
  <c r="B20" i="3"/>
  <c r="F20" i="3" s="1"/>
  <c r="P19" i="3"/>
  <c r="L19" i="3"/>
  <c r="M19" i="3" s="1"/>
  <c r="F19" i="3"/>
  <c r="E19" i="3"/>
  <c r="D19" i="3"/>
  <c r="C19" i="3"/>
  <c r="B19" i="3"/>
  <c r="L18" i="3"/>
  <c r="O18" i="3" s="1"/>
  <c r="F18" i="3"/>
  <c r="E18" i="3"/>
  <c r="B18" i="3"/>
  <c r="D18" i="3" s="1"/>
  <c r="O17" i="3"/>
  <c r="N17" i="3"/>
  <c r="L17" i="3"/>
  <c r="P17" i="3" s="1"/>
  <c r="B17" i="3"/>
  <c r="D17" i="3" s="1"/>
  <c r="B14" i="3"/>
  <c r="P13" i="3"/>
  <c r="O13" i="3"/>
  <c r="N13" i="3"/>
  <c r="M13" i="3"/>
  <c r="F13" i="3"/>
  <c r="E13" i="3"/>
  <c r="D13" i="3"/>
  <c r="C13" i="3"/>
  <c r="P12" i="3"/>
  <c r="O12" i="3"/>
  <c r="N12" i="3"/>
  <c r="M12" i="3"/>
  <c r="F12" i="3"/>
  <c r="E12" i="3"/>
  <c r="D12" i="3"/>
  <c r="C12" i="3"/>
  <c r="P11" i="3"/>
  <c r="O11" i="3"/>
  <c r="N11" i="3"/>
  <c r="M11" i="3"/>
  <c r="F11" i="3"/>
  <c r="E11" i="3"/>
  <c r="D11" i="3"/>
  <c r="C11" i="3"/>
  <c r="P10" i="3"/>
  <c r="O10" i="3"/>
  <c r="N10" i="3"/>
  <c r="M10" i="3"/>
  <c r="F10" i="3"/>
  <c r="E10" i="3"/>
  <c r="D10" i="3"/>
  <c r="C10" i="3"/>
  <c r="P9" i="3"/>
  <c r="O9" i="3"/>
  <c r="N9" i="3"/>
  <c r="M9" i="3"/>
  <c r="F9" i="3"/>
  <c r="E9" i="3"/>
  <c r="D9" i="3"/>
  <c r="C9" i="3"/>
  <c r="P8" i="3"/>
  <c r="O8" i="3"/>
  <c r="N8" i="3"/>
  <c r="M8" i="3"/>
  <c r="F8" i="3"/>
  <c r="E8" i="3"/>
  <c r="D8" i="3"/>
  <c r="C8" i="3"/>
  <c r="P7" i="3"/>
  <c r="O7" i="3"/>
  <c r="N7" i="3"/>
  <c r="M7" i="3"/>
  <c r="F7" i="3"/>
  <c r="E7" i="3"/>
  <c r="D7" i="3"/>
  <c r="C7" i="3"/>
  <c r="P6" i="3"/>
  <c r="O6" i="3"/>
  <c r="N6" i="3"/>
  <c r="M6" i="3"/>
  <c r="F6" i="3"/>
  <c r="E6" i="3"/>
  <c r="D6" i="3"/>
  <c r="C6" i="3"/>
  <c r="F4" i="3"/>
  <c r="P4" i="3" s="1"/>
  <c r="P15" i="3" s="1"/>
  <c r="P22" i="3" s="1"/>
  <c r="P29" i="3" s="1"/>
  <c r="P38" i="3" s="1"/>
  <c r="L3" i="3"/>
  <c r="L14" i="3" s="1"/>
  <c r="L21" i="3" s="1"/>
  <c r="L27" i="3" s="1"/>
  <c r="L36" i="3" s="1"/>
  <c r="B2" i="3"/>
  <c r="L2" i="3" s="1"/>
  <c r="Q15" i="3" s="1"/>
  <c r="Q22" i="3" s="1"/>
  <c r="Q29" i="3" s="1"/>
  <c r="Q38" i="3" s="1"/>
  <c r="AG38" i="2"/>
  <c r="AG37" i="2"/>
  <c r="AG36" i="2"/>
  <c r="AG35" i="2"/>
  <c r="AG34" i="2"/>
  <c r="AF33" i="2"/>
  <c r="S26" i="2" s="1"/>
  <c r="AG32" i="2"/>
  <c r="AF32" i="2"/>
  <c r="F26" i="2" s="1"/>
  <c r="AG31" i="2"/>
  <c r="AG30" i="2"/>
  <c r="AG29" i="2"/>
  <c r="B21" i="6" s="1"/>
  <c r="AE29" i="2"/>
  <c r="AG28" i="2"/>
  <c r="B20" i="6" s="1"/>
  <c r="AE28" i="2"/>
  <c r="AG27" i="2"/>
  <c r="AE27" i="2"/>
  <c r="AG26" i="2"/>
  <c r="B18" i="6" s="1"/>
  <c r="AE26" i="2"/>
  <c r="AG25" i="2"/>
  <c r="B17" i="6" s="1"/>
  <c r="AE25" i="2"/>
  <c r="AG24" i="2"/>
  <c r="B16" i="6" s="1"/>
  <c r="AG23" i="2"/>
  <c r="B15" i="6" s="1"/>
  <c r="AE23" i="2"/>
  <c r="AG22" i="2"/>
  <c r="B14" i="6" s="1"/>
  <c r="AE22" i="2"/>
  <c r="AG21" i="2"/>
  <c r="B13" i="6" s="1"/>
  <c r="AE21" i="2"/>
  <c r="AB21" i="2"/>
  <c r="Z21" i="2"/>
  <c r="Y21" i="2"/>
  <c r="E21" i="2"/>
  <c r="C21" i="2"/>
  <c r="B21" i="2"/>
  <c r="AG20" i="2"/>
  <c r="B12" i="6" s="1"/>
  <c r="AE20" i="2"/>
  <c r="M20" i="2"/>
  <c r="L20" i="2"/>
  <c r="I11" i="7" s="1"/>
  <c r="AG19" i="2"/>
  <c r="AE19" i="2"/>
  <c r="AB19" i="2"/>
  <c r="Z19" i="2"/>
  <c r="Y19" i="2"/>
  <c r="E19" i="2"/>
  <c r="C19" i="2"/>
  <c r="B19" i="2"/>
  <c r="AG18" i="2"/>
  <c r="B10" i="6" s="1"/>
  <c r="AE18" i="2"/>
  <c r="T18" i="2"/>
  <c r="AE31" i="2" s="1"/>
  <c r="I18" i="2"/>
  <c r="AG17" i="2"/>
  <c r="AB17" i="2"/>
  <c r="Z17" i="2"/>
  <c r="Y17" i="2"/>
  <c r="E17" i="2"/>
  <c r="C17" i="2"/>
  <c r="B17" i="2"/>
  <c r="AG16" i="2"/>
  <c r="AF16" i="2"/>
  <c r="AE16" i="2"/>
  <c r="AG15" i="2"/>
  <c r="AF15" i="2"/>
  <c r="AE15" i="2"/>
  <c r="AB15" i="2"/>
  <c r="Z15" i="2"/>
  <c r="Y15" i="2"/>
  <c r="E15" i="2"/>
  <c r="C15" i="2"/>
  <c r="B15" i="2"/>
  <c r="AG14" i="2"/>
  <c r="P14" i="2"/>
  <c r="K14" i="2"/>
  <c r="AG13" i="2"/>
  <c r="AB13" i="2"/>
  <c r="Z13" i="2"/>
  <c r="Y13" i="2"/>
  <c r="E13" i="2"/>
  <c r="C13" i="2"/>
  <c r="B13" i="2"/>
  <c r="AG12" i="2"/>
  <c r="AG11" i="2"/>
  <c r="AF11" i="2"/>
  <c r="AE11" i="2"/>
  <c r="AB11" i="2"/>
  <c r="Z11" i="2"/>
  <c r="Y11" i="2"/>
  <c r="E11" i="2"/>
  <c r="C11" i="2"/>
  <c r="B11" i="2"/>
  <c r="AG10" i="2"/>
  <c r="T10" i="2"/>
  <c r="AG7" i="2" s="1"/>
  <c r="I10" i="2"/>
  <c r="AG9" i="2"/>
  <c r="AB9" i="2"/>
  <c r="Z9" i="2"/>
  <c r="Y9" i="2"/>
  <c r="E9" i="2"/>
  <c r="C9" i="2"/>
  <c r="B9" i="2"/>
  <c r="AG8" i="2"/>
  <c r="AF8" i="2"/>
  <c r="AE8" i="2"/>
  <c r="M8" i="2"/>
  <c r="AE7" i="2"/>
  <c r="AB7" i="2"/>
  <c r="Z7" i="2"/>
  <c r="Y7" i="2"/>
  <c r="E7" i="2"/>
  <c r="C7" i="2"/>
  <c r="B7" i="2"/>
  <c r="A4" i="2"/>
  <c r="N32" i="1"/>
  <c r="N24" i="1"/>
  <c r="N16" i="1"/>
  <c r="N8" i="1"/>
  <c r="N6" i="1" a="1"/>
  <c r="N75" i="1" s="1"/>
  <c r="G4" i="1"/>
  <c r="F13" i="5" s="1"/>
  <c r="O3" i="1"/>
  <c r="AE5" i="2" s="1"/>
  <c r="R5" i="2" s="1"/>
  <c r="O1" i="1"/>
  <c r="Q31" i="2"/>
  <c r="K31" i="2"/>
  <c r="C3" i="1"/>
  <c r="Q29" i="2"/>
  <c r="K29" i="2"/>
  <c r="C2" i="1"/>
  <c r="D2" i="6" l="1"/>
  <c r="A1" i="7"/>
  <c r="B3" i="2"/>
  <c r="A1" i="5"/>
  <c r="F24" i="6"/>
  <c r="H24" i="6"/>
  <c r="A3" i="6"/>
  <c r="B4" i="2"/>
  <c r="F26" i="6"/>
  <c r="H26" i="6"/>
  <c r="Q108" i="4"/>
  <c r="P108" i="4"/>
  <c r="O108" i="4"/>
  <c r="N108" i="4"/>
  <c r="C17" i="6"/>
  <c r="H17" i="6"/>
  <c r="G17" i="6"/>
  <c r="F17" i="6"/>
  <c r="E17" i="6"/>
  <c r="D17" i="6"/>
  <c r="G21" i="6"/>
  <c r="D21" i="6"/>
  <c r="F21" i="6"/>
  <c r="E21" i="6"/>
  <c r="C21" i="6"/>
  <c r="H21" i="6"/>
  <c r="F12" i="6"/>
  <c r="E12" i="6"/>
  <c r="D12" i="6"/>
  <c r="H12" i="6"/>
  <c r="G12" i="6"/>
  <c r="C12" i="6"/>
  <c r="D18" i="6"/>
  <c r="C18" i="6"/>
  <c r="H18" i="6"/>
  <c r="G18" i="6"/>
  <c r="F18" i="6"/>
  <c r="E18" i="6"/>
  <c r="G13" i="6"/>
  <c r="D13" i="6"/>
  <c r="F13" i="6"/>
  <c r="E13" i="6"/>
  <c r="C13" i="6"/>
  <c r="H13" i="6"/>
  <c r="B8" i="6"/>
  <c r="G26" i="2"/>
  <c r="H14" i="6"/>
  <c r="G14" i="6"/>
  <c r="F14" i="6"/>
  <c r="D14" i="6"/>
  <c r="C14" i="6"/>
  <c r="E14" i="6"/>
  <c r="D10" i="6"/>
  <c r="C10" i="6"/>
  <c r="H10" i="6"/>
  <c r="G10" i="6"/>
  <c r="F10" i="6"/>
  <c r="E10" i="6"/>
  <c r="H15" i="6"/>
  <c r="G15" i="6"/>
  <c r="F15" i="6"/>
  <c r="E15" i="6"/>
  <c r="D15" i="6"/>
  <c r="C15" i="6"/>
  <c r="B9" i="6"/>
  <c r="AE24" i="2"/>
  <c r="T26" i="2"/>
  <c r="M99" i="4"/>
  <c r="L41" i="3"/>
  <c r="B13" i="7"/>
  <c r="B11" i="7"/>
  <c r="H11" i="7"/>
  <c r="D13" i="7"/>
  <c r="G16" i="6"/>
  <c r="H16" i="6"/>
  <c r="F16" i="6"/>
  <c r="E16" i="6"/>
  <c r="D16" i="6"/>
  <c r="C16" i="6"/>
  <c r="F20" i="6"/>
  <c r="E20" i="6"/>
  <c r="D20" i="6"/>
  <c r="H20" i="6"/>
  <c r="C20" i="6"/>
  <c r="G20" i="6"/>
  <c r="Q103" i="4"/>
  <c r="P103" i="4"/>
  <c r="O103" i="4"/>
  <c r="N103" i="4"/>
  <c r="N25" i="1"/>
  <c r="N57" i="1"/>
  <c r="N11" i="1"/>
  <c r="N12" i="1"/>
  <c r="N20" i="1"/>
  <c r="N28" i="1"/>
  <c r="N36" i="1"/>
  <c r="N44" i="1"/>
  <c r="N52" i="1"/>
  <c r="N60" i="1"/>
  <c r="N68" i="1"/>
  <c r="N76" i="1"/>
  <c r="N84" i="1"/>
  <c r="AF7" i="2"/>
  <c r="E17" i="3"/>
  <c r="C18" i="3"/>
  <c r="P18" i="3"/>
  <c r="N19" i="3"/>
  <c r="E26" i="3"/>
  <c r="E32" i="3"/>
  <c r="C33" i="3"/>
  <c r="P33" i="3"/>
  <c r="N34" i="3"/>
  <c r="E42" i="3"/>
  <c r="P71" i="4"/>
  <c r="N72" i="4"/>
  <c r="F73" i="4"/>
  <c r="F79" i="4"/>
  <c r="Q89" i="4"/>
  <c r="P90" i="4"/>
  <c r="N92" i="4"/>
  <c r="F94" i="4"/>
  <c r="P96" i="4"/>
  <c r="N97" i="4"/>
  <c r="F99" i="4"/>
  <c r="F104" i="4"/>
  <c r="P107" i="4"/>
  <c r="P111" i="4"/>
  <c r="E7" i="5"/>
  <c r="F28" i="5"/>
  <c r="G3" i="6"/>
  <c r="B7" i="6"/>
  <c r="F11" i="6"/>
  <c r="F19" i="6"/>
  <c r="N48" i="1"/>
  <c r="N64" i="1"/>
  <c r="N72" i="1"/>
  <c r="N80" i="1"/>
  <c r="N19" i="1"/>
  <c r="N35" i="1"/>
  <c r="N43" i="1"/>
  <c r="N59" i="1"/>
  <c r="N67" i="1"/>
  <c r="N83" i="1"/>
  <c r="N6" i="1"/>
  <c r="N13" i="1"/>
  <c r="N21" i="1"/>
  <c r="N29" i="1"/>
  <c r="N37" i="1"/>
  <c r="N45" i="1"/>
  <c r="N53" i="1"/>
  <c r="N61" i="1"/>
  <c r="N69" i="1"/>
  <c r="N77" i="1"/>
  <c r="N85" i="1"/>
  <c r="F15" i="3"/>
  <c r="F22" i="3" s="1"/>
  <c r="F29" i="3" s="1"/>
  <c r="F38" i="3" s="1"/>
  <c r="F17" i="3"/>
  <c r="O19" i="3"/>
  <c r="F26" i="3"/>
  <c r="F32" i="3"/>
  <c r="O34" i="3"/>
  <c r="F42" i="3"/>
  <c r="Q71" i="4"/>
  <c r="Q90" i="4"/>
  <c r="Q96" i="4"/>
  <c r="M104" i="4"/>
  <c r="Q107" i="4"/>
  <c r="Q111" i="4"/>
  <c r="F7" i="5"/>
  <c r="G11" i="6"/>
  <c r="G19" i="6"/>
  <c r="B16" i="7"/>
  <c r="B23" i="7"/>
  <c r="N14" i="1"/>
  <c r="N30" i="1"/>
  <c r="N46" i="1"/>
  <c r="N62" i="1"/>
  <c r="N78" i="1"/>
  <c r="G15" i="3"/>
  <c r="G22" i="3" s="1"/>
  <c r="G29" i="3" s="1"/>
  <c r="G38" i="3" s="1"/>
  <c r="G3" i="4"/>
  <c r="H11" i="6"/>
  <c r="H19" i="6"/>
  <c r="D23" i="7"/>
  <c r="N22" i="1"/>
  <c r="N38" i="1"/>
  <c r="N54" i="1"/>
  <c r="N70" i="1"/>
  <c r="N86" i="1"/>
  <c r="N7" i="1"/>
  <c r="N15" i="1"/>
  <c r="N23" i="1"/>
  <c r="N31" i="1"/>
  <c r="N39" i="1"/>
  <c r="N47" i="1"/>
  <c r="N55" i="1"/>
  <c r="N63" i="1"/>
  <c r="N71" i="1"/>
  <c r="N79" i="1"/>
  <c r="M17" i="3"/>
  <c r="M26" i="3"/>
  <c r="M32" i="3"/>
  <c r="M42" i="3"/>
  <c r="C72" i="4"/>
  <c r="C78" i="4"/>
  <c r="C97" i="4"/>
  <c r="C103" i="4"/>
  <c r="C108" i="4"/>
  <c r="C8" i="5"/>
  <c r="F25" i="5"/>
  <c r="N17" i="1"/>
  <c r="M18" i="3"/>
  <c r="M33" i="3"/>
  <c r="E72" i="4"/>
  <c r="C73" i="4"/>
  <c r="O74" i="4"/>
  <c r="E78" i="4"/>
  <c r="C79" i="4"/>
  <c r="N89" i="4"/>
  <c r="C94" i="4"/>
  <c r="C99" i="4"/>
  <c r="C104" i="4"/>
  <c r="C28" i="5"/>
  <c r="C11" i="6"/>
  <c r="C19" i="6"/>
  <c r="N40" i="1"/>
  <c r="N41" i="1"/>
  <c r="N10" i="1"/>
  <c r="N18" i="1"/>
  <c r="N26" i="1"/>
  <c r="N34" i="1"/>
  <c r="N42" i="1"/>
  <c r="N50" i="1"/>
  <c r="N58" i="1"/>
  <c r="N66" i="1"/>
  <c r="N74" i="1"/>
  <c r="N82" i="1"/>
  <c r="M5" i="2"/>
  <c r="C17" i="3"/>
  <c r="N18" i="3"/>
  <c r="E20" i="3"/>
  <c r="E25" i="3"/>
  <c r="C26" i="3"/>
  <c r="C32" i="3"/>
  <c r="N33" i="3"/>
  <c r="E35" i="3"/>
  <c r="E41" i="3"/>
  <c r="C42" i="3"/>
  <c r="N71" i="4"/>
  <c r="D73" i="4"/>
  <c r="P74" i="4"/>
  <c r="D79" i="4"/>
  <c r="O89" i="4"/>
  <c r="N90" i="4"/>
  <c r="D94" i="4"/>
  <c r="P95" i="4"/>
  <c r="N96" i="4"/>
  <c r="D99" i="4"/>
  <c r="P100" i="4"/>
  <c r="F103" i="4"/>
  <c r="D104" i="4"/>
  <c r="N107" i="4"/>
  <c r="F108" i="4"/>
  <c r="P110" i="4"/>
  <c r="N111" i="4"/>
  <c r="C7" i="5"/>
  <c r="D28" i="5"/>
  <c r="D11" i="6"/>
  <c r="D19" i="6"/>
  <c r="D4" i="7"/>
  <c r="N56" i="1"/>
  <c r="N9" i="1"/>
  <c r="N33" i="1"/>
  <c r="N49" i="1"/>
  <c r="N65" i="1"/>
  <c r="N73" i="1"/>
  <c r="N81" i="1"/>
  <c r="N27" i="1"/>
  <c r="N51" i="1"/>
  <c r="Q104" i="4" l="1"/>
  <c r="O104" i="4"/>
  <c r="N104" i="4"/>
  <c r="P104" i="4"/>
  <c r="P41" i="3"/>
  <c r="O41" i="3"/>
  <c r="N41" i="3"/>
  <c r="M41" i="3"/>
  <c r="H8" i="6"/>
  <c r="F8" i="6"/>
  <c r="E8" i="6"/>
  <c r="D8" i="6"/>
  <c r="G8" i="6"/>
  <c r="C8" i="6"/>
  <c r="Q99" i="4"/>
  <c r="O99" i="4"/>
  <c r="N99" i="4"/>
  <c r="P99" i="4"/>
  <c r="R3" i="4"/>
  <c r="G57" i="4"/>
  <c r="H7" i="6"/>
  <c r="F7" i="6"/>
  <c r="G7" i="6"/>
  <c r="E7" i="6"/>
  <c r="D7" i="6"/>
  <c r="C7" i="6"/>
  <c r="C9" i="6"/>
  <c r="H9" i="6"/>
  <c r="G9" i="6"/>
  <c r="F9" i="6"/>
  <c r="E9" i="6"/>
  <c r="D9" i="6"/>
  <c r="G68" i="4" l="1"/>
  <c r="R57" i="4"/>
  <c r="R68" i="4" l="1"/>
  <c r="G75" i="4"/>
  <c r="G86" i="4" l="1"/>
  <c r="R86" i="4" s="1"/>
  <c r="R75" i="4"/>
</calcChain>
</file>

<file path=xl/sharedStrings.xml><?xml version="1.0" encoding="utf-8"?>
<sst xmlns="http://schemas.openxmlformats.org/spreadsheetml/2006/main" count="471" uniqueCount="142">
  <si>
    <t>select Col1,Col3,Col4,Col5,Col6,Col10,Col12,Col13,Col14,Col15,Col16,Col17 WHERE Col1&gt;1</t>
  </si>
  <si>
    <t xml:space="preserve">ПРОТОКОЛ ВЗВЕШИВАНИЯ </t>
  </si>
  <si>
    <t>https://docs.google.com/spreadsheets/d/11MlfNHE9chBth-cekZDrxtVONQxoJjPYlN4uZUVSGBY/edit#gid=739413123</t>
  </si>
  <si>
    <t>98+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</si>
  <si>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</si>
  <si>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</si>
  <si>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</si>
  <si>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</si>
  <si>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</si>
  <si>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</si>
  <si>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</si>
  <si>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</si>
  <si>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</si>
  <si>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</si>
  <si>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</si>
  <si>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</si>
  <si>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</si>
  <si>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РАДЖАБОВ Арсен</t>
  </si>
  <si>
    <t>РАДЖАБОВ Арсен Робертович</t>
  </si>
  <si>
    <t>05.05.04, КМС</t>
  </si>
  <si>
    <t>КМС</t>
  </si>
  <si>
    <t>МОС</t>
  </si>
  <si>
    <t>г. Москва, Москва, Самбо-70</t>
  </si>
  <si>
    <t>Москва</t>
  </si>
  <si>
    <t>Елесин Николай Анатольевич</t>
  </si>
  <si>
    <t>СЫВОРОТКИН Иван</t>
  </si>
  <si>
    <t>СЫВОРОТКИН Иван Павлович</t>
  </si>
  <si>
    <t>10.08.04, КМС</t>
  </si>
  <si>
    <t>ПФО</t>
  </si>
  <si>
    <t>Нижегородская обл., Кстово, МБУ ДО ДЮСШ "Спартак"</t>
  </si>
  <si>
    <t>Нижегородская</t>
  </si>
  <si>
    <t>Волков ДС, Мартьянов ВА</t>
  </si>
  <si>
    <t>СОЛТАЕВ Тимерлан</t>
  </si>
  <si>
    <t>СОЛТАЕВ Тимерлан Мурадович</t>
  </si>
  <si>
    <t>25.08.03, КМС</t>
  </si>
  <si>
    <t>СКФО</t>
  </si>
  <si>
    <t>Р.Дагестан, Махачкала, МС</t>
  </si>
  <si>
    <t>Р.Дагестан</t>
  </si>
  <si>
    <t>Сапуллаев А Магрмедов МА</t>
  </si>
  <si>
    <t>ГАМЗАТОВ Гамзат</t>
  </si>
  <si>
    <t>ГАМЗАТОВ Гамзат Абдулзагидович</t>
  </si>
  <si>
    <t>29.01.03, КМС</t>
  </si>
  <si>
    <t>Респ. Дагестан, Махачкала, СШОР</t>
  </si>
  <si>
    <t>Омаров Гаджи Асадович</t>
  </si>
  <si>
    <t>МАГОМЕДОВ Закарига</t>
  </si>
  <si>
    <t>МАГОМЕДОВ Закарига Русланович</t>
  </si>
  <si>
    <t>03.11.04, 1p</t>
  </si>
  <si>
    <t>3p</t>
  </si>
  <si>
    <t>Раджабов Р.</t>
  </si>
  <si>
    <t>СОКОЛОВ Иван</t>
  </si>
  <si>
    <t>СОКОЛОВ Иван Дмитриевич</t>
  </si>
  <si>
    <t>24.08.04, КМС</t>
  </si>
  <si>
    <t>СПБ</t>
  </si>
  <si>
    <t>Санкт-Петербург, Санкт-Петербург, МО</t>
  </si>
  <si>
    <t>Санкт-Петербург</t>
  </si>
  <si>
    <t>Талдиев А.А.</t>
  </si>
  <si>
    <t>ЕФИМОВ Олег</t>
  </si>
  <si>
    <t>ЕФИМОВ Олег Витальевич</t>
  </si>
  <si>
    <t>15.06.04, 1р</t>
  </si>
  <si>
    <t>1р</t>
  </si>
  <si>
    <t>УФО</t>
  </si>
  <si>
    <t>Челябинская обл., Челябинск, ДЮСШ 11</t>
  </si>
  <si>
    <t>Челябинская</t>
  </si>
  <si>
    <t>Педько М.А</t>
  </si>
  <si>
    <t>СОЛДАТЕНКОВ Савелий</t>
  </si>
  <si>
    <t>СОЛДАТЕНКОВ Савелий Дмитриевич</t>
  </si>
  <si>
    <t>08.07.04, КМС</t>
  </si>
  <si>
    <t>ЦФО</t>
  </si>
  <si>
    <t>Московская обл., Королёв, МБУ СШОР По Единоборстам</t>
  </si>
  <si>
    <t>Московская</t>
  </si>
  <si>
    <t>Малов М. В Авагян А. М</t>
  </si>
  <si>
    <t xml:space="preserve">ДЖАРИАШВИЛИ  Нодар </t>
  </si>
  <si>
    <t xml:space="preserve">ДЖАРИАШВИЛИ  Нодар  Георгиевич </t>
  </si>
  <si>
    <t>22.11.05, КМС</t>
  </si>
  <si>
    <t>Московская, люберцы , МО</t>
  </si>
  <si>
    <t xml:space="preserve">Лецко А.В., Забугин А.В </t>
  </si>
  <si>
    <t>ДРЯМОВ  Павел</t>
  </si>
  <si>
    <t>ДРЯМОВ  Павел Игоревич</t>
  </si>
  <si>
    <t>01.05.03, КМС</t>
  </si>
  <si>
    <t>Московская, Серпухов, ПР</t>
  </si>
  <si>
    <t>Касатов П.М., Касатов М.М</t>
  </si>
  <si>
    <t>ТХАКАХОВ Ратмир</t>
  </si>
  <si>
    <t>ТХАКАХОВ Ратмир Хусенович</t>
  </si>
  <si>
    <t>11.02.03, КМС</t>
  </si>
  <si>
    <t>ЮФО</t>
  </si>
  <si>
    <t>Респ. Адыгея, Майкоп, МО</t>
  </si>
  <si>
    <t>Р.Адыгея</t>
  </si>
  <si>
    <t>Хапай А Ю</t>
  </si>
  <si>
    <t>ВСЕРОССИЙСКАЯ ФЕДЕРАЦИЯ САМБО</t>
  </si>
  <si>
    <t xml:space="preserve">ПРОТОКОЛ ХОДА СОРЕВНОВАНИЙ (БОЕВОЕ САМБО)  </t>
  </si>
  <si>
    <t>А</t>
  </si>
  <si>
    <t>Б</t>
  </si>
  <si>
    <t>1 место</t>
  </si>
  <si>
    <t>ФИНАЛ</t>
  </si>
  <si>
    <t>5М</t>
  </si>
  <si>
    <t>2 место</t>
  </si>
  <si>
    <t>3 место</t>
  </si>
  <si>
    <t>13-16</t>
  </si>
  <si>
    <t>Гл. судья, судья ВК</t>
  </si>
  <si>
    <t>Гл. секретарь, судья ВК</t>
  </si>
  <si>
    <t>3м</t>
  </si>
  <si>
    <t>ВСТРЕЧИ ПО КРУГАМ</t>
  </si>
  <si>
    <t>КОВЕР</t>
  </si>
  <si>
    <t>A</t>
  </si>
  <si>
    <t xml:space="preserve"> (Круг)</t>
  </si>
  <si>
    <t>1/8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</si>
  <si>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</si>
  <si>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</si>
  <si>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</si>
  <si>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</si>
  <si>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</si>
  <si>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</si>
  <si>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</si>
  <si>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1/4</t>
  </si>
  <si>
    <t>Полуфинал</t>
  </si>
  <si>
    <t xml:space="preserve"> (Утешительные встречи) 1 круг</t>
  </si>
  <si>
    <t xml:space="preserve"> (Утешительные встречи) 2 круг</t>
  </si>
  <si>
    <t>1/16</t>
  </si>
  <si>
    <t>Округ., субъект</t>
  </si>
  <si>
    <t>Подгруппа А</t>
  </si>
  <si>
    <t>Подгруппа Б</t>
  </si>
  <si>
    <t>B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</si>
  <si>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</si>
  <si>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</si>
  <si>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</si>
  <si>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</si>
  <si>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</si>
  <si>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</si>
  <si>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</si>
  <si>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Цвет</t>
  </si>
  <si>
    <t>Руководитель ковра</t>
  </si>
  <si>
    <t xml:space="preserve">ИТОГОВЫЙ ПРОТОКОЛ БОЕВОЕ САМБО                                                    </t>
  </si>
  <si>
    <t xml:space="preserve"> место</t>
  </si>
  <si>
    <t>9-12</t>
  </si>
  <si>
    <t>НАГРАДНОЙ ЛИСТ</t>
  </si>
  <si>
    <t>I м</t>
  </si>
  <si>
    <t>II м</t>
  </si>
  <si>
    <t>III м</t>
  </si>
  <si>
    <t>Тренер победителя:</t>
  </si>
  <si>
    <t>Награждение проводят:</t>
  </si>
  <si>
    <t>А1</t>
  </si>
  <si>
    <t>Б1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</si>
</sst>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"/>
  </numFmts>
  <fonts count="65">
    <font>
      <sz val="10"/>
      <color rgb="FF000000"/>
      <name val="Calibri"/>
      <scheme val="minor"/>
    </font>
    <font>
      <sz val="11"/>
      <color rgb="FFFFFFFF"/>
      <name val="Inconsolata"/>
    </font>
    <font>
      <sz val="10"/>
      <color theme="1"/>
      <name val="Calibri"/>
    </font>
    <font>
      <b/>
      <sz val="10"/>
      <color theme="1"/>
      <name val="Arial"/>
    </font>
    <font>
      <u/>
      <sz val="10"/>
      <color rgb="FF0000FF"/>
      <name val="Arial"/>
    </font>
    <font>
      <sz val="10"/>
      <color rgb="FFFFFFFF"/>
      <name val="Arial"/>
    </font>
    <font>
      <sz val="12"/>
      <color theme="1"/>
      <name val="Arial"/>
    </font>
    <font>
      <b/>
      <sz val="14"/>
      <color theme="1"/>
      <name val="&quot;Arial Narrow&quot;"/>
    </font>
    <font>
      <sz val="10"/>
      <color theme="1"/>
      <name val="Arial"/>
    </font>
    <font>
      <b/>
      <sz val="11"/>
      <color theme="1"/>
      <name val="Arial"/>
    </font>
    <font>
      <b/>
      <sz val="11"/>
      <color rgb="FF000000"/>
      <name val="Inconsolata"/>
    </font>
    <font>
      <b/>
      <sz val="10"/>
      <color theme="1"/>
      <name val="&quot;Arial Narrow&quot;"/>
    </font>
    <font>
      <b/>
      <sz val="10"/>
      <color rgb="FFFF0000"/>
      <name val="&quot;Arial Narrow&quot;"/>
    </font>
    <font>
      <sz val="14"/>
      <color rgb="FFFF0000"/>
      <name val="Cyrillicold"/>
    </font>
    <font>
      <b/>
      <sz val="10"/>
      <color theme="1"/>
      <name val="Calibri"/>
      <scheme val="minor"/>
    </font>
    <font>
      <b/>
      <sz val="16"/>
      <color rgb="FF000000"/>
      <name val="Arial Narrow"/>
    </font>
    <font>
      <b/>
      <sz val="14"/>
      <color rgb="FF000000"/>
      <name val="Arial Narrow"/>
    </font>
    <font>
      <sz val="10"/>
      <name val="Calibri"/>
    </font>
    <font>
      <sz val="10"/>
      <color theme="1"/>
      <name val="Calibri"/>
      <scheme val="minor"/>
    </font>
    <font>
      <b/>
      <sz val="12"/>
      <color theme="1"/>
      <name val="Calibri"/>
      <scheme val="minor"/>
    </font>
    <font>
      <sz val="11"/>
      <color theme="1"/>
      <name val="Calibri"/>
      <scheme val="minor"/>
    </font>
    <font>
      <sz val="10"/>
      <color rgb="FF000000"/>
      <name val="Arial"/>
    </font>
    <font>
      <b/>
      <sz val="11"/>
      <color theme="1"/>
      <name val="Calibri"/>
      <scheme val="minor"/>
    </font>
    <font>
      <sz val="9"/>
      <color theme="1"/>
      <name val="Arial Narrow"/>
    </font>
    <font>
      <sz val="10"/>
      <color theme="1"/>
      <name val="Arial Narrow"/>
    </font>
    <font>
      <sz val="11"/>
      <color rgb="FF000000"/>
      <name val="Inconsolata"/>
    </font>
    <font>
      <sz val="10"/>
      <color theme="0"/>
      <name val="Calibri"/>
      <scheme val="minor"/>
    </font>
    <font>
      <b/>
      <sz val="10"/>
      <color theme="1"/>
      <name val="Arial Narrow"/>
    </font>
    <font>
      <b/>
      <sz val="9"/>
      <color theme="1"/>
      <name val="Arial Narrow"/>
    </font>
    <font>
      <b/>
      <sz val="10"/>
      <color theme="1"/>
      <name val="Calibri"/>
      <scheme val="minor"/>
    </font>
    <font>
      <sz val="11"/>
      <color theme="0"/>
      <name val="Inconsolata"/>
    </font>
    <font>
      <b/>
      <sz val="11"/>
      <color theme="1"/>
      <name val="Inconsolata"/>
    </font>
    <font>
      <b/>
      <sz val="10"/>
      <color theme="0"/>
      <name val="Calibri"/>
      <scheme val="minor"/>
    </font>
    <font>
      <b/>
      <sz val="10"/>
      <color theme="1"/>
      <name val="Calibri"/>
    </font>
    <font>
      <b/>
      <sz val="11"/>
      <color rgb="FF000000"/>
      <name val="Arial"/>
    </font>
    <font>
      <sz val="11"/>
      <color rgb="FF000000"/>
      <name val="Arial"/>
    </font>
    <font>
      <b/>
      <sz val="12"/>
      <color rgb="FF000000"/>
      <name val="Arial Narrow"/>
    </font>
    <font>
      <sz val="12"/>
      <color rgb="FF000000"/>
      <name val="Arial"/>
    </font>
    <font>
      <sz val="12"/>
      <color rgb="FF000000"/>
      <name val="Arial Narrow"/>
    </font>
    <font>
      <sz val="10"/>
      <color rgb="FF000000"/>
      <name val="Arial Narrow"/>
    </font>
    <font>
      <sz val="11"/>
      <color rgb="FFFF0000"/>
      <name val="Arial Narrow"/>
    </font>
    <font>
      <sz val="11"/>
      <color rgb="FF000000"/>
      <name val="Arial Narrow"/>
    </font>
    <font>
      <sz val="12"/>
      <color rgb="FFFF0000"/>
      <name val="Arial"/>
    </font>
    <font>
      <b/>
      <sz val="10"/>
      <color rgb="FF000000"/>
      <name val="Arial Narrow"/>
    </font>
    <font>
      <b/>
      <sz val="12"/>
      <color rgb="FF000000"/>
      <name val="Arial"/>
    </font>
    <font>
      <sz val="12"/>
      <color rgb="FFFF0000"/>
      <name val="Arial Narrow"/>
    </font>
    <font>
      <b/>
      <sz val="12"/>
      <color theme="1"/>
      <name val="&quot;Arial Narrow&quot;"/>
    </font>
    <font>
      <sz val="12"/>
      <color theme="1"/>
      <name val="&quot;Arial Narrow&quot;"/>
    </font>
    <font>
      <sz val="10"/>
      <color theme="1"/>
      <name val="&quot;Arial Narrow&quot;"/>
    </font>
    <font>
      <sz val="11"/>
      <color rgb="FFFF0000"/>
      <name val="&quot;Arial Narrow&quot;"/>
    </font>
    <font>
      <sz val="11"/>
      <color theme="1"/>
      <name val="&quot;Arial Narrow&quot;"/>
    </font>
    <font>
      <b/>
      <sz val="11"/>
      <color theme="1"/>
      <name val="Calibri"/>
    </font>
    <font>
      <b/>
      <sz val="12"/>
      <color theme="1"/>
      <name val="Arial"/>
    </font>
    <font>
      <b/>
      <i/>
      <sz val="12"/>
      <color theme="1"/>
      <name val="Arial"/>
    </font>
    <font>
      <b/>
      <sz val="14"/>
      <color theme="1"/>
      <name val="Calibri"/>
    </font>
    <font>
      <b/>
      <i/>
      <sz val="14"/>
      <color rgb="FF000000"/>
      <name val="Arial Narrow"/>
    </font>
    <font>
      <sz val="10"/>
      <color rgb="FFFF0000"/>
      <name val="Arial Narrow"/>
    </font>
    <font>
      <sz val="10"/>
      <color rgb="FFFF0000"/>
      <name val="Arial"/>
    </font>
    <font>
      <b/>
      <i/>
      <sz val="12"/>
      <color rgb="FF000000"/>
      <name val="Arial"/>
    </font>
    <font>
      <i/>
      <sz val="10"/>
      <color rgb="FF000000"/>
      <name val="Arial"/>
    </font>
    <font>
      <sz val="14"/>
      <color rgb="FF000000"/>
      <name val="Arial"/>
    </font>
    <font>
      <b/>
      <sz val="14"/>
      <color rgb="FF000000"/>
      <name val="Arial"/>
    </font>
    <font>
      <b/>
      <sz val="14"/>
      <color rgb="FFFFFFFF"/>
      <name val="Arial"/>
    </font>
    <font>
      <b/>
      <sz val="24"/>
      <color rgb="FFFFFFFF"/>
      <name val="Arial"/>
    </font>
    <font>
      <b/>
      <sz val="10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0000FF"/>
      </left>
      <right/>
      <top style="double">
        <color rgb="FF0000FF"/>
      </top>
      <bottom/>
      <diagonal/>
    </border>
    <border>
      <left/>
      <right/>
      <top style="double">
        <color rgb="FF0000FF"/>
      </top>
      <bottom/>
      <diagonal/>
    </border>
    <border>
      <left/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/>
      <top/>
      <bottom style="double">
        <color rgb="FF0000FF"/>
      </bottom>
      <diagonal/>
    </border>
    <border>
      <left/>
      <right/>
      <top/>
      <bottom style="double">
        <color rgb="FF0000FF"/>
      </bottom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double">
        <color rgb="FF00FF00"/>
      </left>
      <right/>
      <top style="double">
        <color rgb="FF00FF00"/>
      </top>
      <bottom/>
      <diagonal/>
    </border>
    <border>
      <left/>
      <right/>
      <top style="double">
        <color rgb="FF00FF00"/>
      </top>
      <bottom/>
      <diagonal/>
    </border>
    <border>
      <left/>
      <right style="double">
        <color rgb="FF00FF00"/>
      </right>
      <top style="double">
        <color rgb="FF00FF00"/>
      </top>
      <bottom/>
      <diagonal/>
    </border>
    <border>
      <left style="double">
        <color rgb="FF00FF00"/>
      </left>
      <right/>
      <top/>
      <bottom style="double">
        <color rgb="FF00FF00"/>
      </bottom>
      <diagonal/>
    </border>
    <border>
      <left/>
      <right/>
      <top/>
      <bottom style="double">
        <color rgb="FF00FF00"/>
      </bottom>
      <diagonal/>
    </border>
    <border>
      <left/>
      <right style="double">
        <color rgb="FF00FF00"/>
      </right>
      <top/>
      <bottom style="double">
        <color rgb="FF00FF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8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4" fillId="3" borderId="0" xfId="0" applyFont="1" applyFill="1" applyAlignment="1"/>
    <xf numFmtId="0" fontId="5" fillId="0" borderId="0" xfId="0" applyFont="1" applyAlignment="1">
      <alignment horizontal="right"/>
    </xf>
    <xf numFmtId="0" fontId="2" fillId="0" borderId="0" xfId="0" applyFont="1" applyAlignment="1"/>
    <xf numFmtId="0" fontId="6" fillId="0" borderId="0" xfId="0" applyFont="1" applyAlignment="1">
      <alignment horizontal="center"/>
    </xf>
    <xf numFmtId="0" fontId="2" fillId="0" borderId="0" xfId="0" applyFont="1" applyAlignment="1"/>
    <xf numFmtId="0" fontId="7" fillId="0" borderId="0" xfId="0" applyFont="1" applyAlignment="1">
      <alignment horizontal="center"/>
    </xf>
    <xf numFmtId="0" fontId="5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/>
    <xf numFmtId="0" fontId="2" fillId="2" borderId="0" xfId="0" applyFont="1" applyFill="1" applyAlignment="1"/>
    <xf numFmtId="0" fontId="9" fillId="0" borderId="0" xfId="0" applyFont="1" applyAlignment="1">
      <alignment horizontal="center"/>
    </xf>
    <xf numFmtId="0" fontId="10" fillId="2" borderId="0" xfId="0" applyFont="1" applyFill="1" applyAlignment="1"/>
    <xf numFmtId="0" fontId="2" fillId="2" borderId="0" xfId="0" applyFont="1" applyFill="1" applyAlignment="1"/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1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2" fillId="0" borderId="4" xfId="0" applyFont="1" applyBorder="1" applyAlignment="1"/>
    <xf numFmtId="0" fontId="2" fillId="0" borderId="4" xfId="0" applyFont="1" applyBorder="1" applyAlignment="1"/>
    <xf numFmtId="49" fontId="2" fillId="0" borderId="4" xfId="0" applyNumberFormat="1" applyFont="1" applyBorder="1" applyAlignment="1"/>
    <xf numFmtId="49" fontId="8" fillId="0" borderId="4" xfId="0" applyNumberFormat="1" applyFont="1" applyBorder="1" applyAlignment="1"/>
    <xf numFmtId="0" fontId="2" fillId="6" borderId="0" xfId="0" applyFont="1" applyFill="1" applyAlignment="1"/>
    <xf numFmtId="0" fontId="5" fillId="0" borderId="0" xfId="0" applyFont="1" applyAlignment="1">
      <alignment horizontal="right"/>
    </xf>
    <xf numFmtId="49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/>
    <xf numFmtId="49" fontId="2" fillId="0" borderId="5" xfId="0" applyNumberFormat="1" applyFont="1" applyBorder="1" applyAlignment="1"/>
    <xf numFmtId="49" fontId="8" fillId="0" borderId="5" xfId="0" applyNumberFormat="1" applyFont="1" applyBorder="1" applyAlignment="1"/>
    <xf numFmtId="49" fontId="2" fillId="0" borderId="5" xfId="0" applyNumberFormat="1" applyFont="1" applyBorder="1" applyAlignment="1"/>
    <xf numFmtId="0" fontId="8" fillId="0" borderId="5" xfId="0" applyFont="1" applyBorder="1" applyAlignment="1">
      <alignment horizontal="center"/>
    </xf>
    <xf numFmtId="49" fontId="2" fillId="6" borderId="0" xfId="0" applyNumberFormat="1" applyFont="1" applyFill="1" applyAlignment="1"/>
    <xf numFmtId="49" fontId="2" fillId="0" borderId="0" xfId="0" applyNumberFormat="1" applyFont="1" applyAlignment="1"/>
    <xf numFmtId="0" fontId="2" fillId="0" borderId="5" xfId="0" applyFont="1" applyBorder="1" applyAlignment="1"/>
    <xf numFmtId="49" fontId="2" fillId="0" borderId="4" xfId="0" applyNumberFormat="1" applyFont="1" applyBorder="1" applyAlignment="1"/>
    <xf numFmtId="0" fontId="2" fillId="0" borderId="5" xfId="0" applyFont="1" applyBorder="1" applyAlignment="1"/>
    <xf numFmtId="0" fontId="2" fillId="0" borderId="0" xfId="0" applyFont="1" applyAlignment="1"/>
    <xf numFmtId="0" fontId="14" fillId="0" borderId="0" xfId="0" applyFont="1" applyAlignment="1">
      <alignment horizontal="center"/>
    </xf>
    <xf numFmtId="0" fontId="15" fillId="7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8" fillId="0" borderId="0" xfId="0" applyFont="1"/>
    <xf numFmtId="0" fontId="21" fillId="0" borderId="0" xfId="0" applyFont="1"/>
    <xf numFmtId="0" fontId="14" fillId="0" borderId="0" xfId="0" applyFont="1" applyAlignment="1"/>
    <xf numFmtId="0" fontId="22" fillId="9" borderId="9" xfId="0" applyFont="1" applyFill="1" applyBorder="1" applyAlignment="1">
      <alignment horizontal="center" vertical="center"/>
    </xf>
    <xf numFmtId="0" fontId="18" fillId="7" borderId="0" xfId="0" applyFont="1" applyFill="1"/>
    <xf numFmtId="0" fontId="18" fillId="0" borderId="0" xfId="0" applyFont="1" applyAlignment="1"/>
    <xf numFmtId="0" fontId="25" fillId="2" borderId="0" xfId="0" applyFont="1" applyFill="1"/>
    <xf numFmtId="0" fontId="22" fillId="7" borderId="0" xfId="0" applyFont="1" applyFill="1" applyAlignment="1">
      <alignment horizontal="center" vertical="center"/>
    </xf>
    <xf numFmtId="0" fontId="26" fillId="0" borderId="0" xfId="0" applyFont="1" applyAlignment="1"/>
    <xf numFmtId="0" fontId="22" fillId="10" borderId="9" xfId="0" applyFont="1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/>
    </xf>
    <xf numFmtId="0" fontId="28" fillId="7" borderId="17" xfId="0" applyFont="1" applyFill="1" applyBorder="1" applyAlignment="1">
      <alignment horizontal="center" vertical="center"/>
    </xf>
    <xf numFmtId="0" fontId="18" fillId="0" borderId="12" xfId="0" applyFont="1" applyBorder="1"/>
    <xf numFmtId="0" fontId="22" fillId="7" borderId="10" xfId="0" applyFont="1" applyFill="1" applyBorder="1" applyAlignment="1">
      <alignment horizontal="center" vertical="center"/>
    </xf>
    <xf numFmtId="0" fontId="29" fillId="9" borderId="4" xfId="0" applyFont="1" applyFill="1" applyBorder="1" applyAlignment="1">
      <alignment horizontal="center" vertical="center"/>
    </xf>
    <xf numFmtId="0" fontId="22" fillId="9" borderId="21" xfId="0" applyFont="1" applyFill="1" applyBorder="1" applyAlignment="1">
      <alignment horizontal="center" vertical="center"/>
    </xf>
    <xf numFmtId="0" fontId="22" fillId="9" borderId="11" xfId="0" applyFont="1" applyFill="1" applyBorder="1" applyAlignment="1">
      <alignment horizontal="center" vertical="center"/>
    </xf>
    <xf numFmtId="0" fontId="29" fillId="9" borderId="13" xfId="0" applyFont="1" applyFill="1" applyBorder="1" applyAlignment="1">
      <alignment horizontal="center" vertical="center"/>
    </xf>
    <xf numFmtId="0" fontId="18" fillId="0" borderId="22" xfId="0" applyFont="1" applyBorder="1"/>
    <xf numFmtId="0" fontId="18" fillId="7" borderId="22" xfId="0" applyFont="1" applyFill="1" applyBorder="1"/>
    <xf numFmtId="0" fontId="22" fillId="7" borderId="22" xfId="0" applyFont="1" applyFill="1" applyBorder="1" applyAlignment="1">
      <alignment horizontal="center" vertical="center"/>
    </xf>
    <xf numFmtId="0" fontId="28" fillId="10" borderId="4" xfId="0" applyFont="1" applyFill="1" applyBorder="1" applyAlignment="1">
      <alignment horizontal="center" vertical="center"/>
    </xf>
    <xf numFmtId="0" fontId="22" fillId="7" borderId="17" xfId="0" applyFont="1" applyFill="1" applyBorder="1" applyAlignment="1">
      <alignment horizontal="center" vertical="center"/>
    </xf>
    <xf numFmtId="0" fontId="29" fillId="10" borderId="4" xfId="0" applyFont="1" applyFill="1" applyBorder="1" applyAlignment="1">
      <alignment horizontal="center" vertical="center"/>
    </xf>
    <xf numFmtId="0" fontId="18" fillId="7" borderId="0" xfId="0" applyFont="1" applyFill="1" applyAlignment="1"/>
    <xf numFmtId="0" fontId="22" fillId="10" borderId="11" xfId="0" applyFont="1" applyFill="1" applyBorder="1" applyAlignment="1">
      <alignment horizontal="center" vertical="center"/>
    </xf>
    <xf numFmtId="0" fontId="29" fillId="10" borderId="13" xfId="0" applyFont="1" applyFill="1" applyBorder="1" applyAlignment="1">
      <alignment horizontal="center" vertical="center"/>
    </xf>
    <xf numFmtId="0" fontId="30" fillId="2" borderId="0" xfId="0" applyFont="1" applyFill="1"/>
    <xf numFmtId="164" fontId="18" fillId="0" borderId="0" xfId="0" applyNumberFormat="1" applyFont="1" applyAlignment="1"/>
    <xf numFmtId="0" fontId="18" fillId="6" borderId="0" xfId="0" applyFont="1" applyFill="1"/>
    <xf numFmtId="49" fontId="31" fillId="2" borderId="0" xfId="0" applyNumberFormat="1" applyFont="1" applyFill="1" applyAlignment="1">
      <alignment horizontal="center"/>
    </xf>
    <xf numFmtId="49" fontId="18" fillId="0" borderId="0" xfId="0" applyNumberFormat="1" applyFont="1"/>
    <xf numFmtId="0" fontId="32" fillId="0" borderId="0" xfId="0" applyFont="1" applyAlignment="1"/>
    <xf numFmtId="0" fontId="2" fillId="0" borderId="0" xfId="0" applyFont="1"/>
    <xf numFmtId="49" fontId="2" fillId="0" borderId="0" xfId="0" applyNumberFormat="1" applyFont="1"/>
    <xf numFmtId="0" fontId="25" fillId="5" borderId="0" xfId="0" applyFont="1" applyFill="1"/>
    <xf numFmtId="0" fontId="8" fillId="0" borderId="0" xfId="0" applyFont="1" applyAlignment="1"/>
    <xf numFmtId="0" fontId="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8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49" fontId="38" fillId="0" borderId="0" xfId="0" applyNumberFormat="1" applyFont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1" fillId="0" borderId="36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49" fontId="41" fillId="0" borderId="3" xfId="0" applyNumberFormat="1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49" fontId="41" fillId="0" borderId="2" xfId="0" applyNumberFormat="1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left" vertical="center" wrapText="1"/>
    </xf>
    <xf numFmtId="0" fontId="21" fillId="0" borderId="36" xfId="0" applyFont="1" applyBorder="1" applyAlignment="1">
      <alignment horizontal="center" vertical="center" wrapText="1"/>
    </xf>
    <xf numFmtId="0" fontId="43" fillId="0" borderId="21" xfId="0" applyFont="1" applyBorder="1" applyAlignment="1">
      <alignment horizontal="center" vertical="center" wrapText="1"/>
    </xf>
    <xf numFmtId="49" fontId="43" fillId="0" borderId="21" xfId="0" applyNumberFormat="1" applyFont="1" applyBorder="1" applyAlignment="1">
      <alignment horizontal="center" vertical="center" wrapText="1"/>
    </xf>
    <xf numFmtId="49" fontId="39" fillId="0" borderId="21" xfId="0" applyNumberFormat="1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0" fontId="42" fillId="0" borderId="42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center" vertical="center" wrapText="1"/>
    </xf>
    <xf numFmtId="0" fontId="43" fillId="0" borderId="42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2" fillId="0" borderId="43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49" fontId="43" fillId="0" borderId="4" xfId="0" applyNumberFormat="1" applyFont="1" applyBorder="1" applyAlignment="1">
      <alignment horizontal="center" vertical="center" wrapText="1"/>
    </xf>
    <xf numFmtId="49" fontId="39" fillId="0" borderId="4" xfId="0" applyNumberFormat="1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49" fontId="43" fillId="0" borderId="5" xfId="0" applyNumberFormat="1" applyFont="1" applyBorder="1" applyAlignment="1">
      <alignment horizontal="center" vertical="center" wrapText="1"/>
    </xf>
    <xf numFmtId="49" fontId="39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center" vertical="center" wrapText="1"/>
    </xf>
    <xf numFmtId="0" fontId="43" fillId="0" borderId="43" xfId="0" applyFont="1" applyBorder="1" applyAlignment="1">
      <alignment horizontal="center" vertical="center" wrapText="1"/>
    </xf>
    <xf numFmtId="49" fontId="43" fillId="0" borderId="43" xfId="0" applyNumberFormat="1" applyFont="1" applyBorder="1" applyAlignment="1">
      <alignment horizontal="center" vertical="center" wrapText="1"/>
    </xf>
    <xf numFmtId="49" fontId="39" fillId="0" borderId="43" xfId="0" applyNumberFormat="1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49" fontId="42" fillId="0" borderId="43" xfId="0" applyNumberFormat="1" applyFont="1" applyBorder="1" applyAlignment="1">
      <alignment horizontal="center" vertical="center" wrapText="1"/>
    </xf>
    <xf numFmtId="49" fontId="42" fillId="0" borderId="42" xfId="0" applyNumberFormat="1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49" fontId="44" fillId="0" borderId="45" xfId="0" applyNumberFormat="1" applyFont="1" applyBorder="1" applyAlignment="1">
      <alignment vertical="center"/>
    </xf>
    <xf numFmtId="49" fontId="37" fillId="0" borderId="45" xfId="0" applyNumberFormat="1" applyFont="1" applyBorder="1" applyAlignment="1">
      <alignment vertical="center"/>
    </xf>
    <xf numFmtId="49" fontId="36" fillId="0" borderId="45" xfId="0" applyNumberFormat="1" applyFont="1" applyBorder="1" applyAlignment="1">
      <alignment vertical="center"/>
    </xf>
    <xf numFmtId="0" fontId="44" fillId="0" borderId="45" xfId="0" applyFont="1" applyBorder="1" applyAlignment="1">
      <alignment vertical="center"/>
    </xf>
    <xf numFmtId="49" fontId="37" fillId="0" borderId="0" xfId="0" applyNumberFormat="1" applyFont="1" applyAlignment="1">
      <alignment horizontal="center" vertical="center"/>
    </xf>
    <xf numFmtId="49" fontId="36" fillId="0" borderId="45" xfId="0" applyNumberFormat="1" applyFont="1" applyBorder="1" applyAlignment="1">
      <alignment vertical="center"/>
    </xf>
    <xf numFmtId="49" fontId="45" fillId="0" borderId="42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49" fontId="36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5" fillId="0" borderId="42" xfId="0" applyFont="1" applyBorder="1" applyAlignment="1">
      <alignment horizontal="center" vertical="center" wrapText="1"/>
    </xf>
    <xf numFmtId="49" fontId="44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horizontal="right" wrapText="1"/>
    </xf>
    <xf numFmtId="0" fontId="47" fillId="0" borderId="5" xfId="0" applyFont="1" applyBorder="1" applyAlignment="1">
      <alignment wrapText="1"/>
    </xf>
    <xf numFmtId="0" fontId="7" fillId="0" borderId="5" xfId="0" applyFont="1" applyBorder="1" applyAlignment="1">
      <alignment horizontal="center"/>
    </xf>
    <xf numFmtId="0" fontId="47" fillId="0" borderId="5" xfId="0" applyFont="1" applyBorder="1" applyAlignment="1">
      <alignment horizontal="center"/>
    </xf>
    <xf numFmtId="49" fontId="47" fillId="0" borderId="5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47" fillId="0" borderId="5" xfId="0" applyNumberFormat="1" applyFont="1" applyBorder="1" applyAlignment="1"/>
    <xf numFmtId="0" fontId="46" fillId="0" borderId="5" xfId="0" applyFont="1" applyBorder="1" applyAlignment="1">
      <alignment horizontal="center"/>
    </xf>
    <xf numFmtId="0" fontId="2" fillId="0" borderId="5" xfId="0" applyFont="1" applyBorder="1" applyAlignment="1">
      <alignment vertical="top"/>
    </xf>
    <xf numFmtId="0" fontId="46" fillId="0" borderId="5" xfId="0" applyFont="1" applyBorder="1" applyAlignment="1">
      <alignment horizontal="center"/>
    </xf>
    <xf numFmtId="0" fontId="48" fillId="0" borderId="5" xfId="0" applyFont="1" applyBorder="1" applyAlignment="1">
      <alignment horizontal="center" vertical="top" wrapText="1"/>
    </xf>
    <xf numFmtId="0" fontId="49" fillId="0" borderId="5" xfId="0" applyFont="1" applyBorder="1" applyAlignment="1">
      <alignment horizontal="center" wrapText="1"/>
    </xf>
    <xf numFmtId="0" fontId="50" fillId="0" borderId="5" xfId="0" applyFont="1" applyBorder="1" applyAlignment="1">
      <alignment horizontal="center" wrapText="1"/>
    </xf>
    <xf numFmtId="0" fontId="48" fillId="0" borderId="5" xfId="0" applyFont="1" applyBorder="1" applyAlignment="1">
      <alignment horizontal="center" wrapText="1"/>
    </xf>
    <xf numFmtId="0" fontId="50" fillId="0" borderId="5" xfId="0" applyFont="1" applyBorder="1" applyAlignment="1">
      <alignment horizontal="center" wrapText="1"/>
    </xf>
    <xf numFmtId="49" fontId="50" fillId="0" borderId="5" xfId="0" applyNumberFormat="1" applyFont="1" applyBorder="1" applyAlignment="1">
      <alignment horizontal="center" wrapText="1"/>
    </xf>
    <xf numFmtId="0" fontId="2" fillId="11" borderId="5" xfId="0" applyFont="1" applyFill="1" applyBorder="1" applyAlignment="1"/>
    <xf numFmtId="0" fontId="2" fillId="0" borderId="5" xfId="0" applyFont="1" applyBorder="1"/>
    <xf numFmtId="0" fontId="51" fillId="11" borderId="5" xfId="0" applyFont="1" applyFill="1" applyBorder="1" applyAlignment="1">
      <alignment horizontal="center"/>
    </xf>
    <xf numFmtId="0" fontId="51" fillId="12" borderId="5" xfId="0" applyFont="1" applyFill="1" applyBorder="1" applyAlignment="1">
      <alignment horizontal="center"/>
    </xf>
    <xf numFmtId="0" fontId="51" fillId="9" borderId="5" xfId="0" applyFont="1" applyFill="1" applyBorder="1" applyAlignment="1">
      <alignment horizontal="center"/>
    </xf>
    <xf numFmtId="0" fontId="51" fillId="10" borderId="5" xfId="0" applyFont="1" applyFill="1" applyBorder="1" applyAlignment="1">
      <alignment horizontal="center"/>
    </xf>
    <xf numFmtId="49" fontId="52" fillId="0" borderId="5" xfId="0" applyNumberFormat="1" applyFont="1" applyBorder="1" applyAlignment="1">
      <alignment horizontal="center"/>
    </xf>
    <xf numFmtId="0" fontId="52" fillId="0" borderId="5" xfId="0" applyFont="1" applyBorder="1" applyAlignment="1">
      <alignment horizontal="center"/>
    </xf>
    <xf numFmtId="49" fontId="46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vertical="top"/>
    </xf>
    <xf numFmtId="49" fontId="46" fillId="0" borderId="5" xfId="0" applyNumberFormat="1" applyFont="1" applyBorder="1" applyAlignment="1">
      <alignment horizontal="center"/>
    </xf>
    <xf numFmtId="0" fontId="2" fillId="0" borderId="0" xfId="0" applyFont="1"/>
    <xf numFmtId="49" fontId="52" fillId="0" borderId="5" xfId="0" applyNumberFormat="1" applyFont="1" applyBorder="1" applyAlignment="1">
      <alignment horizontal="center"/>
    </xf>
    <xf numFmtId="49" fontId="51" fillId="9" borderId="5" xfId="0" applyNumberFormat="1" applyFont="1" applyFill="1" applyBorder="1" applyAlignment="1">
      <alignment horizontal="center"/>
    </xf>
    <xf numFmtId="49" fontId="51" fillId="10" borderId="5" xfId="0" applyNumberFormat="1" applyFont="1" applyFill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2" fillId="3" borderId="5" xfId="0" applyFont="1" applyFill="1" applyBorder="1" applyAlignment="1"/>
    <xf numFmtId="0" fontId="2" fillId="13" borderId="5" xfId="0" applyFont="1" applyFill="1" applyBorder="1" applyAlignment="1"/>
    <xf numFmtId="0" fontId="3" fillId="0" borderId="5" xfId="0" applyFont="1" applyBorder="1" applyAlignment="1">
      <alignment horizontal="center"/>
    </xf>
    <xf numFmtId="0" fontId="46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2" fillId="0" borderId="0" xfId="0" applyFont="1" applyAlignment="1"/>
    <xf numFmtId="0" fontId="54" fillId="0" borderId="0" xfId="0" applyFont="1" applyAlignment="1"/>
    <xf numFmtId="0" fontId="2" fillId="0" borderId="23" xfId="0" applyFont="1" applyBorder="1" applyAlignment="1"/>
    <xf numFmtId="0" fontId="2" fillId="0" borderId="23" xfId="0" applyFont="1" applyBorder="1" applyAlignment="1">
      <alignment horizontal="center" vertical="center"/>
    </xf>
    <xf numFmtId="0" fontId="48" fillId="0" borderId="23" xfId="0" applyFont="1" applyBorder="1" applyAlignment="1">
      <alignment horizontal="center" wrapText="1"/>
    </xf>
    <xf numFmtId="0" fontId="2" fillId="0" borderId="23" xfId="0" applyFont="1" applyBorder="1" applyAlignment="1"/>
    <xf numFmtId="0" fontId="2" fillId="3" borderId="5" xfId="0" applyFont="1" applyFill="1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49" fontId="2" fillId="0" borderId="5" xfId="0" applyNumberFormat="1" applyFont="1" applyBorder="1" applyAlignment="1"/>
    <xf numFmtId="0" fontId="48" fillId="0" borderId="5" xfId="0" applyFont="1" applyBorder="1" applyAlignment="1">
      <alignment horizontal="center" wrapText="1"/>
    </xf>
    <xf numFmtId="0" fontId="2" fillId="13" borderId="5" xfId="0" applyFont="1" applyFill="1" applyBorder="1"/>
    <xf numFmtId="49" fontId="48" fillId="0" borderId="5" xfId="0" applyNumberFormat="1" applyFont="1" applyBorder="1" applyAlignment="1">
      <alignment horizontal="center" wrapText="1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23" xfId="0" applyFont="1" applyBorder="1" applyAlignment="1"/>
    <xf numFmtId="0" fontId="2" fillId="0" borderId="23" xfId="0" applyFont="1" applyBorder="1" applyAlignment="1"/>
    <xf numFmtId="49" fontId="2" fillId="0" borderId="23" xfId="0" applyNumberFormat="1" applyFont="1" applyBorder="1" applyAlignment="1"/>
    <xf numFmtId="0" fontId="2" fillId="0" borderId="0" xfId="0" applyFont="1" applyAlignment="1"/>
    <xf numFmtId="49" fontId="2" fillId="0" borderId="5" xfId="0" applyNumberFormat="1" applyFont="1" applyBorder="1" applyAlignment="1">
      <alignment horizontal="center" vertical="center"/>
    </xf>
    <xf numFmtId="0" fontId="46" fillId="0" borderId="0" xfId="0" applyFont="1" applyAlignment="1">
      <alignment horizontal="center" wrapText="1"/>
    </xf>
    <xf numFmtId="0" fontId="54" fillId="0" borderId="0" xfId="0" applyFont="1" applyAlignment="1"/>
    <xf numFmtId="0" fontId="2" fillId="3" borderId="5" xfId="0" applyFont="1" applyFill="1" applyBorder="1"/>
    <xf numFmtId="0" fontId="48" fillId="0" borderId="5" xfId="0" applyFont="1" applyBorder="1" applyAlignment="1">
      <alignment horizontal="center" wrapText="1"/>
    </xf>
    <xf numFmtId="0" fontId="2" fillId="13" borderId="9" xfId="0" applyFont="1" applyFill="1" applyBorder="1"/>
    <xf numFmtId="0" fontId="18" fillId="0" borderId="0" xfId="0" applyFont="1" applyAlignment="1">
      <alignment horizontal="center" vertical="center"/>
    </xf>
    <xf numFmtId="0" fontId="18" fillId="0" borderId="0" xfId="0" applyFont="1" applyAlignment="1"/>
    <xf numFmtId="0" fontId="57" fillId="0" borderId="4" xfId="0" applyFont="1" applyBorder="1" applyAlignment="1">
      <alignment vertical="center" wrapText="1"/>
    </xf>
    <xf numFmtId="0" fontId="39" fillId="0" borderId="4" xfId="0" applyFont="1" applyBorder="1" applyAlignment="1">
      <alignment vertical="center" wrapText="1"/>
    </xf>
    <xf numFmtId="0" fontId="57" fillId="0" borderId="5" xfId="0" applyFont="1" applyBorder="1" applyAlignment="1">
      <alignment vertical="center" wrapText="1"/>
    </xf>
    <xf numFmtId="0" fontId="39" fillId="0" borderId="5" xfId="0" applyFont="1" applyBorder="1" applyAlignment="1">
      <alignment vertical="center" wrapText="1"/>
    </xf>
    <xf numFmtId="164" fontId="43" fillId="0" borderId="5" xfId="0" applyNumberFormat="1" applyFont="1" applyBorder="1" applyAlignment="1">
      <alignment horizontal="center" vertical="center" wrapText="1"/>
    </xf>
    <xf numFmtId="0" fontId="37" fillId="0" borderId="0" xfId="0" applyFont="1"/>
    <xf numFmtId="0" fontId="34" fillId="0" borderId="0" xfId="0" applyFont="1"/>
    <xf numFmtId="0" fontId="58" fillId="0" borderId="0" xfId="0" applyFont="1"/>
    <xf numFmtId="0" fontId="6" fillId="0" borderId="0" xfId="0" applyFont="1"/>
    <xf numFmtId="0" fontId="21" fillId="0" borderId="0" xfId="0" applyFont="1" applyAlignment="1">
      <alignment horizontal="left"/>
    </xf>
    <xf numFmtId="0" fontId="59" fillId="0" borderId="0" xfId="0" applyFont="1"/>
    <xf numFmtId="0" fontId="61" fillId="0" borderId="0" xfId="0" applyFont="1"/>
    <xf numFmtId="0" fontId="60" fillId="0" borderId="0" xfId="0" applyFont="1"/>
    <xf numFmtId="0" fontId="21" fillId="0" borderId="0" xfId="0" applyFont="1" applyAlignment="1">
      <alignment horizontal="right"/>
    </xf>
    <xf numFmtId="0" fontId="60" fillId="0" borderId="17" xfId="0" applyFont="1" applyBorder="1"/>
    <xf numFmtId="0" fontId="60" fillId="0" borderId="23" xfId="0" applyFont="1" applyBorder="1"/>
    <xf numFmtId="0" fontId="64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44" fillId="0" borderId="0" xfId="0" applyFont="1"/>
    <xf numFmtId="0" fontId="64" fillId="0" borderId="0" xfId="0" applyFont="1" applyAlignment="1">
      <alignment horizontal="center"/>
    </xf>
    <xf numFmtId="49" fontId="38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21" fillId="0" borderId="67" xfId="0" applyNumberFormat="1" applyFont="1" applyBorder="1" applyAlignment="1">
      <alignment horizontal="center" vertical="center"/>
    </xf>
    <xf numFmtId="49" fontId="64" fillId="0" borderId="0" xfId="0" applyNumberFormat="1" applyFont="1" applyAlignment="1">
      <alignment horizontal="center" vertical="center"/>
    </xf>
    <xf numFmtId="49" fontId="38" fillId="0" borderId="59" xfId="0" applyNumberFormat="1" applyFont="1" applyBorder="1" applyAlignment="1">
      <alignment horizontal="center" vertical="center" wrapText="1"/>
    </xf>
    <xf numFmtId="49" fontId="36" fillId="0" borderId="63" xfId="0" applyNumberFormat="1" applyFont="1" applyBorder="1" applyAlignment="1">
      <alignment horizontal="center" vertical="center" wrapText="1"/>
    </xf>
    <xf numFmtId="49" fontId="64" fillId="0" borderId="11" xfId="0" applyNumberFormat="1" applyFont="1" applyBorder="1" applyAlignment="1">
      <alignment horizontal="center" vertical="center"/>
    </xf>
    <xf numFmtId="49" fontId="36" fillId="0" borderId="0" xfId="0" applyNumberFormat="1" applyFont="1" applyAlignment="1">
      <alignment horizontal="center" vertical="center" wrapText="1"/>
    </xf>
    <xf numFmtId="49" fontId="64" fillId="0" borderId="51" xfId="0" applyNumberFormat="1" applyFont="1" applyBorder="1" applyAlignment="1">
      <alignment horizontal="center" vertical="center"/>
    </xf>
    <xf numFmtId="49" fontId="38" fillId="0" borderId="55" xfId="0" applyNumberFormat="1" applyFont="1" applyBorder="1" applyAlignment="1">
      <alignment horizontal="center" vertical="center" wrapText="1"/>
    </xf>
    <xf numFmtId="49" fontId="38" fillId="0" borderId="0" xfId="0" applyNumberFormat="1" applyFont="1" applyAlignment="1">
      <alignment vertical="center" wrapText="1"/>
    </xf>
    <xf numFmtId="49" fontId="36" fillId="0" borderId="57" xfId="0" applyNumberFormat="1" applyFont="1" applyBorder="1" applyAlignment="1">
      <alignment horizontal="center" vertical="center" wrapText="1"/>
    </xf>
    <xf numFmtId="49" fontId="21" fillId="0" borderId="11" xfId="0" applyNumberFormat="1" applyFont="1" applyBorder="1" applyAlignment="1">
      <alignment horizontal="center" vertical="center"/>
    </xf>
    <xf numFmtId="49" fontId="64" fillId="0" borderId="13" xfId="0" applyNumberFormat="1" applyFont="1" applyBorder="1" applyAlignment="1">
      <alignment horizontal="center" vertical="center"/>
    </xf>
    <xf numFmtId="49" fontId="21" fillId="0" borderId="51" xfId="0" applyNumberFormat="1" applyFont="1" applyBorder="1" applyAlignment="1">
      <alignment horizontal="center" vertical="center"/>
    </xf>
    <xf numFmtId="49" fontId="64" fillId="0" borderId="22" xfId="0" applyNumberFormat="1" applyFont="1" applyBorder="1" applyAlignment="1">
      <alignment vertical="center"/>
    </xf>
    <xf numFmtId="49" fontId="64" fillId="0" borderId="0" xfId="0" applyNumberFormat="1" applyFont="1" applyAlignment="1">
      <alignment vertical="center"/>
    </xf>
    <xf numFmtId="49" fontId="21" fillId="0" borderId="17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36" fillId="0" borderId="51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21" fillId="0" borderId="51" xfId="0" applyNumberFormat="1" applyFont="1" applyBorder="1" applyAlignment="1">
      <alignment horizontal="center" vertical="center" wrapText="1"/>
    </xf>
    <xf numFmtId="49" fontId="36" fillId="0" borderId="13" xfId="0" applyNumberFormat="1" applyFont="1" applyBorder="1" applyAlignment="1">
      <alignment horizontal="center" vertical="center" wrapText="1"/>
    </xf>
    <xf numFmtId="0" fontId="44" fillId="0" borderId="45" xfId="0" applyFont="1" applyBorder="1" applyAlignment="1">
      <alignment vertical="center" wrapText="1"/>
    </xf>
    <xf numFmtId="0" fontId="21" fillId="0" borderId="0" xfId="0" applyFont="1" applyAlignment="1">
      <alignment horizontal="center"/>
    </xf>
    <xf numFmtId="0" fontId="21" fillId="0" borderId="51" xfId="0" applyFont="1" applyBorder="1"/>
    <xf numFmtId="0" fontId="21" fillId="0" borderId="23" xfId="0" applyFont="1" applyBorder="1"/>
    <xf numFmtId="0" fontId="21" fillId="0" borderId="13" xfId="0" applyFont="1" applyBorder="1"/>
    <xf numFmtId="49" fontId="21" fillId="0" borderId="0" xfId="0" applyNumberFormat="1" applyFont="1" applyAlignment="1">
      <alignment horizontal="left" vertical="center"/>
    </xf>
    <xf numFmtId="49" fontId="64" fillId="0" borderId="0" xfId="0" applyNumberFormat="1" applyFont="1" applyAlignment="1">
      <alignment horizontal="left" vertical="center"/>
    </xf>
    <xf numFmtId="0" fontId="21" fillId="0" borderId="17" xfId="0" applyFont="1" applyBorder="1"/>
    <xf numFmtId="49" fontId="21" fillId="0" borderId="11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1" fillId="0" borderId="17" xfId="0" applyNumberFormat="1" applyFont="1" applyBorder="1" applyAlignment="1">
      <alignment horizontal="left" vertical="center"/>
    </xf>
    <xf numFmtId="49" fontId="21" fillId="0" borderId="51" xfId="0" applyNumberFormat="1" applyFont="1" applyBorder="1" applyAlignment="1">
      <alignment horizontal="left" vertical="center"/>
    </xf>
    <xf numFmtId="49" fontId="21" fillId="0" borderId="2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6" fillId="0" borderId="0" xfId="0" applyFont="1" applyAlignment="1">
      <alignment horizontal="center" wrapText="1"/>
    </xf>
    <xf numFmtId="0" fontId="24" fillId="0" borderId="9" xfId="0" applyFont="1" applyBorder="1" applyAlignment="1">
      <alignment vertical="center" wrapText="1"/>
    </xf>
    <xf numFmtId="0" fontId="17" fillId="0" borderId="4" xfId="0" applyFont="1" applyBorder="1"/>
    <xf numFmtId="0" fontId="22" fillId="9" borderId="9" xfId="0" applyFont="1" applyFill="1" applyBorder="1" applyAlignment="1">
      <alignment horizontal="center" vertical="center"/>
    </xf>
    <xf numFmtId="0" fontId="22" fillId="10" borderId="9" xfId="0" applyFont="1" applyFill="1" applyBorder="1" applyAlignment="1">
      <alignment horizontal="center" vertical="center"/>
    </xf>
    <xf numFmtId="0" fontId="14" fillId="0" borderId="9" xfId="0" applyFont="1" applyBorder="1" applyAlignment="1">
      <alignment vertical="center" wrapText="1"/>
    </xf>
    <xf numFmtId="0" fontId="23" fillId="0" borderId="10" xfId="0" applyFont="1" applyBorder="1" applyAlignment="1">
      <alignment horizontal="center" vertical="center" wrapText="1"/>
    </xf>
    <xf numFmtId="0" fontId="17" fillId="0" borderId="11" xfId="0" applyFont="1" applyBorder="1"/>
    <xf numFmtId="0" fontId="17" fillId="0" borderId="12" xfId="0" applyFont="1" applyBorder="1"/>
    <xf numFmtId="0" fontId="17" fillId="0" borderId="13" xfId="0" applyFont="1" applyBorder="1"/>
    <xf numFmtId="0" fontId="14" fillId="0" borderId="10" xfId="0" applyFont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14" fillId="0" borderId="24" xfId="0" applyFont="1" applyBorder="1" applyAlignment="1">
      <alignment vertical="center" wrapText="1"/>
    </xf>
    <xf numFmtId="0" fontId="17" fillId="0" borderId="25" xfId="0" applyFont="1" applyBorder="1"/>
    <xf numFmtId="0" fontId="17" fillId="0" borderId="26" xfId="0" applyFont="1" applyBorder="1"/>
    <xf numFmtId="0" fontId="17" fillId="0" borderId="27" xfId="0" applyFont="1" applyBorder="1"/>
    <xf numFmtId="0" fontId="17" fillId="0" borderId="28" xfId="0" applyFont="1" applyBorder="1"/>
    <xf numFmtId="0" fontId="17" fillId="0" borderId="29" xfId="0" applyFont="1" applyBorder="1"/>
    <xf numFmtId="0" fontId="19" fillId="0" borderId="6" xfId="0" applyFont="1" applyBorder="1" applyAlignment="1">
      <alignment horizontal="center"/>
    </xf>
    <xf numFmtId="0" fontId="17" fillId="0" borderId="7" xfId="0" applyFont="1" applyBorder="1"/>
    <xf numFmtId="0" fontId="17" fillId="0" borderId="8" xfId="0" applyFont="1" applyBorder="1"/>
    <xf numFmtId="0" fontId="14" fillId="0" borderId="14" xfId="0" applyFont="1" applyBorder="1" applyAlignment="1">
      <alignment vertical="center" wrapText="1"/>
    </xf>
    <xf numFmtId="0" fontId="17" fillId="0" borderId="15" xfId="0" applyFont="1" applyBorder="1"/>
    <xf numFmtId="0" fontId="17" fillId="0" borderId="16" xfId="0" applyFont="1" applyBorder="1"/>
    <xf numFmtId="0" fontId="17" fillId="0" borderId="18" xfId="0" applyFont="1" applyBorder="1"/>
    <xf numFmtId="0" fontId="17" fillId="0" borderId="19" xfId="0" applyFont="1" applyBorder="1"/>
    <xf numFmtId="0" fontId="17" fillId="0" borderId="20" xfId="0" applyFont="1" applyBorder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6" fillId="8" borderId="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17" fillId="0" borderId="17" xfId="0" applyFont="1" applyBorder="1"/>
    <xf numFmtId="0" fontId="17" fillId="0" borderId="23" xfId="0" applyFont="1" applyBorder="1"/>
    <xf numFmtId="49" fontId="31" fillId="2" borderId="0" xfId="0" applyNumberFormat="1" applyFont="1" applyFill="1" applyAlignment="1">
      <alignment horizontal="center"/>
    </xf>
    <xf numFmtId="0" fontId="33" fillId="0" borderId="30" xfId="0" applyFont="1" applyBorder="1" applyAlignment="1">
      <alignment vertical="center"/>
    </xf>
    <xf numFmtId="0" fontId="17" fillId="0" borderId="31" xfId="0" applyFont="1" applyBorder="1"/>
    <xf numFmtId="0" fontId="17" fillId="0" borderId="32" xfId="0" applyFont="1" applyBorder="1"/>
    <xf numFmtId="0" fontId="17" fillId="0" borderId="33" xfId="0" applyFont="1" applyBorder="1"/>
    <xf numFmtId="0" fontId="17" fillId="0" borderId="34" xfId="0" applyFont="1" applyBorder="1"/>
    <xf numFmtId="0" fontId="17" fillId="0" borderId="35" xfId="0" applyFont="1" applyBorder="1"/>
    <xf numFmtId="0" fontId="19" fillId="0" borderId="0" xfId="0" applyFont="1" applyAlignment="1">
      <alignment horizontal="right" wrapText="1"/>
    </xf>
    <xf numFmtId="0" fontId="34" fillId="2" borderId="0" xfId="0" applyFont="1" applyFill="1" applyAlignment="1">
      <alignment horizontal="center"/>
    </xf>
    <xf numFmtId="0" fontId="19" fillId="0" borderId="0" xfId="0" applyFont="1" applyAlignment="1">
      <alignment horizontal="right"/>
    </xf>
    <xf numFmtId="0" fontId="35" fillId="2" borderId="0" xfId="0" applyFont="1" applyFill="1"/>
    <xf numFmtId="0" fontId="40" fillId="0" borderId="38" xfId="0" applyFont="1" applyBorder="1" applyAlignment="1">
      <alignment horizontal="center" vertical="center" wrapText="1"/>
    </xf>
    <xf numFmtId="0" fontId="17" fillId="0" borderId="49" xfId="0" applyFont="1" applyBorder="1"/>
    <xf numFmtId="0" fontId="41" fillId="0" borderId="36" xfId="0" applyFont="1" applyBorder="1" applyAlignment="1">
      <alignment horizontal="center" vertical="center" wrapText="1"/>
    </xf>
    <xf numFmtId="0" fontId="17" fillId="0" borderId="44" xfId="0" applyFont="1" applyBorder="1"/>
    <xf numFmtId="0" fontId="39" fillId="0" borderId="36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17" fillId="0" borderId="38" xfId="0" applyFont="1" applyBorder="1"/>
    <xf numFmtId="0" fontId="17" fillId="0" borderId="41" xfId="0" applyFont="1" applyBorder="1"/>
    <xf numFmtId="49" fontId="41" fillId="0" borderId="36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7" fillId="0" borderId="36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49" fontId="41" fillId="0" borderId="47" xfId="0" applyNumberFormat="1" applyFont="1" applyBorder="1" applyAlignment="1">
      <alignment horizontal="center" vertical="center" wrapText="1"/>
    </xf>
    <xf numFmtId="0" fontId="17" fillId="0" borderId="50" xfId="0" applyFont="1" applyBorder="1"/>
    <xf numFmtId="0" fontId="39" fillId="0" borderId="46" xfId="0" applyFont="1" applyBorder="1" applyAlignment="1">
      <alignment horizontal="center" vertical="center" wrapText="1"/>
    </xf>
    <xf numFmtId="0" fontId="17" fillId="0" borderId="48" xfId="0" applyFont="1" applyBorder="1"/>
    <xf numFmtId="0" fontId="41" fillId="0" borderId="37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17" fillId="0" borderId="39" xfId="0" applyFont="1" applyBorder="1"/>
    <xf numFmtId="0" fontId="41" fillId="0" borderId="40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48" fillId="0" borderId="9" xfId="0" applyFont="1" applyBorder="1" applyAlignment="1">
      <alignment horizontal="center" wrapText="1"/>
    </xf>
    <xf numFmtId="0" fontId="48" fillId="0" borderId="10" xfId="0" applyFont="1" applyBorder="1" applyAlignment="1">
      <alignment horizontal="center" wrapText="1"/>
    </xf>
    <xf numFmtId="0" fontId="48" fillId="0" borderId="9" xfId="0" applyFont="1" applyBorder="1" applyAlignment="1">
      <alignment horizontal="center" vertical="top" wrapText="1"/>
    </xf>
    <xf numFmtId="0" fontId="49" fillId="0" borderId="9" xfId="0" applyFont="1" applyBorder="1" applyAlignment="1">
      <alignment horizontal="center" wrapText="1"/>
    </xf>
    <xf numFmtId="0" fontId="50" fillId="0" borderId="9" xfId="0" applyFont="1" applyBorder="1" applyAlignment="1">
      <alignment horizontal="center" wrapText="1"/>
    </xf>
    <xf numFmtId="49" fontId="50" fillId="0" borderId="9" xfId="0" applyNumberFormat="1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2" fillId="0" borderId="9" xfId="0" applyFont="1" applyBorder="1" applyAlignment="1"/>
    <xf numFmtId="0" fontId="2" fillId="0" borderId="6" xfId="0" applyFont="1" applyBorder="1" applyAlignment="1"/>
    <xf numFmtId="0" fontId="50" fillId="0" borderId="10" xfId="0" applyFont="1" applyBorder="1" applyAlignment="1">
      <alignment horizontal="center" wrapText="1"/>
    </xf>
    <xf numFmtId="0" fontId="52" fillId="0" borderId="6" xfId="0" applyFont="1" applyBorder="1" applyAlignment="1">
      <alignment horizontal="center"/>
    </xf>
    <xf numFmtId="0" fontId="46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6" xfId="0" applyFont="1" applyBorder="1"/>
    <xf numFmtId="0" fontId="48" fillId="0" borderId="6" xfId="0" applyFont="1" applyBorder="1" applyAlignment="1">
      <alignment horizontal="center" wrapText="1"/>
    </xf>
    <xf numFmtId="0" fontId="48" fillId="0" borderId="21" xfId="0" applyFont="1" applyBorder="1" applyAlignment="1">
      <alignment horizontal="center" vertical="center" wrapText="1"/>
    </xf>
    <xf numFmtId="0" fontId="53" fillId="0" borderId="6" xfId="0" applyFont="1" applyBorder="1" applyAlignment="1">
      <alignment horizontal="center" wrapText="1"/>
    </xf>
    <xf numFmtId="0" fontId="48" fillId="0" borderId="22" xfId="0" applyFont="1" applyBorder="1" applyAlignment="1">
      <alignment horizontal="center" vertical="center" wrapText="1"/>
    </xf>
    <xf numFmtId="0" fontId="17" fillId="0" borderId="51" xfId="0" applyFont="1" applyBorder="1"/>
    <xf numFmtId="0" fontId="48" fillId="0" borderId="9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39" fillId="0" borderId="55" xfId="0" applyFont="1" applyBorder="1" applyAlignment="1">
      <alignment horizontal="center" vertical="center" wrapText="1"/>
    </xf>
    <xf numFmtId="0" fontId="17" fillId="0" borderId="57" xfId="0" applyFont="1" applyBorder="1"/>
    <xf numFmtId="0" fontId="39" fillId="0" borderId="38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55" fillId="8" borderId="52" xfId="0" applyFont="1" applyFill="1" applyBorder="1" applyAlignment="1">
      <alignment horizontal="center" vertical="center" wrapText="1"/>
    </xf>
    <xf numFmtId="0" fontId="17" fillId="0" borderId="53" xfId="0" applyFont="1" applyBorder="1"/>
    <xf numFmtId="0" fontId="17" fillId="0" borderId="54" xfId="0" applyFont="1" applyBorder="1"/>
    <xf numFmtId="0" fontId="21" fillId="0" borderId="45" xfId="0" applyFont="1" applyBorder="1" applyAlignment="1">
      <alignment horizontal="center" vertical="center"/>
    </xf>
    <xf numFmtId="0" fontId="17" fillId="0" borderId="45" xfId="0" applyFont="1" applyBorder="1"/>
    <xf numFmtId="0" fontId="43" fillId="0" borderId="55" xfId="0" applyFont="1" applyBorder="1" applyAlignment="1">
      <alignment horizontal="center" vertical="center" wrapText="1"/>
    </xf>
    <xf numFmtId="0" fontId="56" fillId="0" borderId="56" xfId="0" applyFont="1" applyBorder="1" applyAlignment="1">
      <alignment horizontal="center" vertical="center" wrapText="1"/>
    </xf>
    <xf numFmtId="0" fontId="39" fillId="0" borderId="47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17" fillId="0" borderId="61" xfId="0" applyFont="1" applyBorder="1"/>
    <xf numFmtId="0" fontId="17" fillId="0" borderId="63" xfId="0" applyFont="1" applyBorder="1"/>
    <xf numFmtId="0" fontId="58" fillId="8" borderId="52" xfId="0" applyFont="1" applyFill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 wrapText="1"/>
    </xf>
    <xf numFmtId="0" fontId="17" fillId="0" borderId="56" xfId="0" applyFont="1" applyBorder="1"/>
    <xf numFmtId="0" fontId="60" fillId="0" borderId="0" xfId="0" applyFont="1" applyAlignment="1">
      <alignment horizontal="center" vertical="center"/>
    </xf>
    <xf numFmtId="0" fontId="62" fillId="13" borderId="52" xfId="0" applyFont="1" applyFill="1" applyBorder="1" applyAlignment="1">
      <alignment horizontal="center" vertical="center"/>
    </xf>
    <xf numFmtId="0" fontId="63" fillId="3" borderId="58" xfId="0" applyFont="1" applyFill="1" applyBorder="1" applyAlignment="1">
      <alignment horizontal="center" vertical="center"/>
    </xf>
    <xf numFmtId="0" fontId="17" fillId="0" borderId="60" xfId="0" applyFont="1" applyBorder="1"/>
    <xf numFmtId="0" fontId="17" fillId="0" borderId="62" xfId="0" applyFont="1" applyBorder="1"/>
    <xf numFmtId="0" fontId="15" fillId="0" borderId="56" xfId="0" applyFont="1" applyBorder="1" applyAlignment="1">
      <alignment horizontal="left" vertical="center" wrapText="1"/>
    </xf>
    <xf numFmtId="0" fontId="35" fillId="0" borderId="59" xfId="0" applyFont="1" applyBorder="1" applyAlignment="1">
      <alignment horizontal="center" vertical="center" wrapText="1"/>
    </xf>
    <xf numFmtId="0" fontId="63" fillId="14" borderId="64" xfId="0" applyFont="1" applyFill="1" applyBorder="1" applyAlignment="1">
      <alignment horizontal="center" vertical="center"/>
    </xf>
    <xf numFmtId="0" fontId="17" fillId="0" borderId="65" xfId="0" applyFont="1" applyBorder="1"/>
    <xf numFmtId="0" fontId="17" fillId="0" borderId="66" xfId="0" applyFont="1" applyBorder="1"/>
    <xf numFmtId="0" fontId="60" fillId="0" borderId="10" xfId="0" applyFont="1" applyBorder="1" applyAlignment="1">
      <alignment horizontal="center" vertical="center" wrapText="1"/>
    </xf>
    <xf numFmtId="0" fontId="63" fillId="13" borderId="64" xfId="0" applyFont="1" applyFill="1" applyBorder="1" applyAlignment="1">
      <alignment horizontal="center" vertical="center"/>
    </xf>
    <xf numFmtId="0" fontId="44" fillId="0" borderId="58" xfId="0" applyFont="1" applyBorder="1" applyAlignment="1">
      <alignment horizontal="center" vertical="center" wrapText="1"/>
    </xf>
    <xf numFmtId="0" fontId="17" fillId="0" borderId="68" xfId="0" applyFont="1" applyBorder="1"/>
    <xf numFmtId="0" fontId="44" fillId="0" borderId="70" xfId="0" applyFont="1" applyBorder="1" applyAlignment="1">
      <alignment horizontal="center" vertical="center" wrapText="1"/>
    </xf>
    <xf numFmtId="0" fontId="39" fillId="0" borderId="71" xfId="0" applyFont="1" applyBorder="1" applyAlignment="1">
      <alignment horizontal="left" vertical="center" wrapText="1"/>
    </xf>
    <xf numFmtId="0" fontId="39" fillId="0" borderId="60" xfId="0" applyFont="1" applyBorder="1" applyAlignment="1">
      <alignment horizontal="left" vertical="center" wrapText="1"/>
    </xf>
    <xf numFmtId="0" fontId="39" fillId="0" borderId="72" xfId="0" applyFont="1" applyBorder="1" applyAlignment="1">
      <alignment horizontal="left" vertical="center" wrapText="1"/>
    </xf>
    <xf numFmtId="0" fontId="39" fillId="0" borderId="55" xfId="0" applyFont="1" applyBorder="1" applyAlignment="1">
      <alignment horizontal="left" vertical="center" wrapText="1"/>
    </xf>
    <xf numFmtId="0" fontId="17" fillId="0" borderId="69" xfId="0" applyFont="1" applyBorder="1"/>
    <xf numFmtId="0" fontId="39" fillId="0" borderId="58" xfId="0" applyFont="1" applyBorder="1" applyAlignment="1">
      <alignment horizontal="left" vertical="center" wrapText="1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44" fillId="0" borderId="0" xfId="0" applyFont="1" applyAlignment="1">
      <alignment horizontal="left" vertical="center" wrapText="1"/>
    </xf>
    <xf numFmtId="49" fontId="64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390525" cy="361950"/>
    <xdr:pic>
      <xdr:nvPicPr>
        <xdr:cNvPr id="2" name="image1.jpg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790575</xdr:colOff>
      <xdr:row>0</xdr:row>
      <xdr:rowOff>38100</xdr:rowOff>
    </xdr:from>
    <xdr:ext cx="390525" cy="361950"/>
    <xdr:pic>
      <xdr:nvPicPr>
        <xdr:cNvPr id="3" name="image1.jpg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28575</xdr:rowOff>
    </xdr:from>
    <xdr:ext cx="485775" cy="485775"/>
    <xdr:pic>
      <xdr:nvPicPr>
        <xdr:cNvPr id="2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161925</xdr:rowOff>
    </xdr:from>
    <xdr:ext cx="533400" cy="514350"/>
    <xdr:pic>
      <xdr:nvPicPr>
        <xdr:cNvPr id="2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7;&#1088;.&#1074;&#1079;&#1074;%20(1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1MlfNHE9chBth-cekZDrxtVONQxoJjPYlN4uZUVSGBY/e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86"/>
  <sheetViews>
    <sheetView workbookViewId="0"/>
  </sheetViews>
  <sheetFormatPr defaultColWidth="14.3984375" defaultRowHeight="15.75" customHeight="1"/>
  <cols>
    <col min="1" max="4" width="4.59765625" customWidth="1"/>
    <col min="5" max="5" width="17.59765625" hidden="1" customWidth="1"/>
    <col min="6" max="6" width="32.59765625" customWidth="1"/>
    <col min="7" max="7" width="12.8984375" customWidth="1"/>
    <col min="8" max="8" width="14.3984375" hidden="1"/>
    <col min="9" max="9" width="6" customWidth="1"/>
    <col min="10" max="10" width="24.3984375" customWidth="1"/>
    <col min="11" max="11" width="11.296875" hidden="1" customWidth="1"/>
    <col min="12" max="12" width="4.09765625" hidden="1" customWidth="1"/>
    <col min="13" max="13" width="22.3984375" customWidth="1"/>
    <col min="14" max="14" width="2.69921875" customWidth="1"/>
    <col min="15" max="15" width="6.59765625" customWidth="1"/>
    <col min="16" max="17" width="4.09765625" customWidth="1"/>
  </cols>
  <sheetData>
    <row r="1" spans="1:17" ht="14">
      <c r="A1" s="1" t="s">
        <v>0</v>
      </c>
      <c r="B1" s="2"/>
      <c r="C1" s="273" t="s">
        <v>1</v>
      </c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3" t="s">
        <v>2</v>
      </c>
      <c r="O1" s="4">
        <f>IF(O2="98+",99,O2)</f>
        <v>99</v>
      </c>
      <c r="P1" s="5"/>
      <c r="Q1" s="5"/>
    </row>
    <row r="2" spans="1:17" ht="36.75" customHeight="1">
      <c r="A2" s="6"/>
      <c r="B2" s="6"/>
      <c r="C2" s="275" t="str">
        <f ca="1">IFERROR(__xludf.DUMMYFUNCTION("IMPORTRANGE(N1,""Реквизиты!A1"")"),"Первенство России по самбо (боевое) юниоры 18-20 лет (отбор на Первенство Мира и Европы) ЕКП № 23752")</f>
        <v>Первенство России по самбо (боевое) юниоры 18-20 лет (отбор на Первенство Мира и Европы) ЕКП № 23752</v>
      </c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7"/>
      <c r="O2" s="8" t="s">
        <v>3</v>
      </c>
      <c r="P2" s="9" t="s">
        <v>4</v>
      </c>
      <c r="Q2" s="9" t="s">
        <v>5</v>
      </c>
    </row>
    <row r="3" spans="1:17" ht="13.5">
      <c r="A3" s="2"/>
      <c r="B3" s="2"/>
      <c r="C3" s="275" t="str">
        <f ca="1">IFERROR(__xludf.DUMMYFUNCTION("IMPORTRANGE(N1,""Реквизиты!A3"")"),"13.02 - 17.02.2022 г.                                                                                        г. В-Пышма")</f>
        <v>13.02 - 17.02.2022 г.                                                                                        г. В-Пышма</v>
      </c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7"/>
      <c r="O3" s="10">
        <f>COUNTA(F6:F86)</f>
        <v>11</v>
      </c>
      <c r="P3" s="11" t="s">
        <v>6</v>
      </c>
      <c r="Q3" s="7"/>
    </row>
    <row r="4" spans="1:17" ht="14">
      <c r="A4" s="7"/>
      <c r="B4" s="12"/>
      <c r="C4" s="7"/>
      <c r="D4" s="5"/>
      <c r="E4" s="7"/>
      <c r="F4" s="7"/>
      <c r="G4" s="13" t="str">
        <f>P2&amp;"  "&amp;O2&amp;"  "&amp;Q2</f>
        <v>В.к.  98+  кг</v>
      </c>
      <c r="H4" s="13"/>
      <c r="I4" s="7"/>
      <c r="J4" s="14"/>
      <c r="K4" s="7"/>
      <c r="L4" s="7"/>
      <c r="M4" s="15"/>
      <c r="N4" s="7"/>
      <c r="O4" s="7"/>
      <c r="P4" s="7"/>
      <c r="Q4" s="7"/>
    </row>
    <row r="5" spans="1:17" ht="65">
      <c r="A5" s="16" t="s">
        <v>7</v>
      </c>
      <c r="B5" s="17" t="s">
        <v>7</v>
      </c>
      <c r="C5" s="18" t="s">
        <v>8</v>
      </c>
      <c r="D5" s="19" t="s">
        <v>9</v>
      </c>
      <c r="E5" s="20" t="s">
        <v>10</v>
      </c>
      <c r="F5" s="21" t="s">
        <v>10</v>
      </c>
      <c r="G5" s="18" t="s">
        <v>11</v>
      </c>
      <c r="H5" s="18" t="s">
        <v>12</v>
      </c>
      <c r="I5" s="22" t="s">
        <v>13</v>
      </c>
      <c r="J5" s="23"/>
      <c r="K5" s="24" t="s">
        <v>14</v>
      </c>
      <c r="L5" s="24" t="s">
        <v>15</v>
      </c>
      <c r="M5" s="25" t="s">
        <v>16</v>
      </c>
      <c r="N5" s="7"/>
      <c r="O5" s="7"/>
      <c r="P5" s="7"/>
      <c r="Q5" s="7"/>
    </row>
    <row r="6" spans="1:17" ht="13">
      <c r="A6" s="26" t="s">
        <v>3</v>
      </c>
      <c r="B6" s="27">
        <v>99</v>
      </c>
      <c r="C6" s="28">
        <v>32</v>
      </c>
      <c r="D6" s="29">
        <v>6</v>
      </c>
      <c r="E6" s="28" t="s">
        <v>17</v>
      </c>
      <c r="F6" s="28" t="s">
        <v>18</v>
      </c>
      <c r="G6" s="30" t="s">
        <v>19</v>
      </c>
      <c r="H6" s="28" t="s">
        <v>20</v>
      </c>
      <c r="I6" s="28" t="s">
        <v>21</v>
      </c>
      <c r="J6" s="28" t="s">
        <v>22</v>
      </c>
      <c r="K6" s="28" t="s">
        <v>23</v>
      </c>
      <c r="L6" s="28"/>
      <c r="M6" s="31" t="s">
        <v>24</v>
      </c>
      <c r="N6" s="32" t="str">
        <f t="array" ref="N6:N86">IF(D6:D86="","",(LEFT(F6:F86,FIND(" ",F6:F86)-1)))</f>
        <v>РАДЖАБОВ</v>
      </c>
      <c r="O6" s="33">
        <v>53</v>
      </c>
      <c r="P6" s="12"/>
      <c r="Q6" s="7"/>
    </row>
    <row r="7" spans="1:17" ht="13">
      <c r="A7" s="34" t="s">
        <v>3</v>
      </c>
      <c r="B7" s="35">
        <v>99</v>
      </c>
      <c r="C7" s="36">
        <v>9</v>
      </c>
      <c r="D7" s="29">
        <v>4</v>
      </c>
      <c r="E7" s="28" t="s">
        <v>25</v>
      </c>
      <c r="F7" s="28" t="s">
        <v>26</v>
      </c>
      <c r="G7" s="30" t="s">
        <v>27</v>
      </c>
      <c r="H7" s="28" t="s">
        <v>20</v>
      </c>
      <c r="I7" s="28" t="s">
        <v>28</v>
      </c>
      <c r="J7" s="28" t="s">
        <v>29</v>
      </c>
      <c r="K7" s="28" t="s">
        <v>30</v>
      </c>
      <c r="L7" s="28"/>
      <c r="M7" s="31" t="s">
        <v>31</v>
      </c>
      <c r="N7" s="32" t="str">
        <v>СЫВОРОТКИН</v>
      </c>
      <c r="O7" s="33">
        <v>64</v>
      </c>
      <c r="P7" s="7"/>
      <c r="Q7" s="7"/>
    </row>
    <row r="8" spans="1:17" ht="13">
      <c r="A8" s="34" t="s">
        <v>3</v>
      </c>
      <c r="B8" s="35">
        <v>99</v>
      </c>
      <c r="C8" s="36">
        <v>26</v>
      </c>
      <c r="D8" s="37">
        <v>2</v>
      </c>
      <c r="E8" s="36" t="s">
        <v>32</v>
      </c>
      <c r="F8" s="36" t="s">
        <v>33</v>
      </c>
      <c r="G8" s="38" t="s">
        <v>34</v>
      </c>
      <c r="H8" s="36" t="s">
        <v>20</v>
      </c>
      <c r="I8" s="36" t="s">
        <v>35</v>
      </c>
      <c r="J8" s="36" t="s">
        <v>36</v>
      </c>
      <c r="K8" s="36" t="s">
        <v>37</v>
      </c>
      <c r="L8" s="36"/>
      <c r="M8" s="39" t="s">
        <v>38</v>
      </c>
      <c r="N8" s="32" t="str">
        <v>СОЛТАЕВ</v>
      </c>
      <c r="O8" s="33">
        <v>71</v>
      </c>
      <c r="P8" s="7"/>
      <c r="Q8" s="7"/>
    </row>
    <row r="9" spans="1:17" ht="13">
      <c r="A9" s="34" t="s">
        <v>3</v>
      </c>
      <c r="B9" s="35">
        <v>99</v>
      </c>
      <c r="C9" s="36">
        <v>26</v>
      </c>
      <c r="D9" s="29">
        <v>7</v>
      </c>
      <c r="E9" s="28" t="s">
        <v>39</v>
      </c>
      <c r="F9" s="28" t="s">
        <v>40</v>
      </c>
      <c r="G9" s="30" t="s">
        <v>41</v>
      </c>
      <c r="H9" s="28" t="s">
        <v>20</v>
      </c>
      <c r="I9" s="28" t="s">
        <v>35</v>
      </c>
      <c r="J9" s="28" t="s">
        <v>42</v>
      </c>
      <c r="K9" s="28" t="s">
        <v>37</v>
      </c>
      <c r="L9" s="28"/>
      <c r="M9" s="31" t="s">
        <v>43</v>
      </c>
      <c r="N9" s="32" t="str">
        <v>ГАМЗАТОВ</v>
      </c>
      <c r="O9" s="33">
        <v>79</v>
      </c>
      <c r="P9" s="7"/>
      <c r="Q9" s="7"/>
    </row>
    <row r="10" spans="1:17" ht="13">
      <c r="A10" s="34" t="s">
        <v>3</v>
      </c>
      <c r="B10" s="36">
        <v>99</v>
      </c>
      <c r="C10" s="36">
        <v>26</v>
      </c>
      <c r="D10" s="37">
        <v>1</v>
      </c>
      <c r="E10" s="36" t="s">
        <v>44</v>
      </c>
      <c r="F10" s="36" t="s">
        <v>45</v>
      </c>
      <c r="G10" s="40" t="s">
        <v>46</v>
      </c>
      <c r="H10" s="36" t="s">
        <v>47</v>
      </c>
      <c r="I10" s="36" t="s">
        <v>35</v>
      </c>
      <c r="J10" s="36" t="s">
        <v>42</v>
      </c>
      <c r="K10" s="36" t="s">
        <v>37</v>
      </c>
      <c r="L10" s="36"/>
      <c r="M10" s="39" t="s">
        <v>48</v>
      </c>
      <c r="N10" s="32" t="str">
        <v>МАГОМЕДОВ</v>
      </c>
      <c r="O10" s="33">
        <v>88</v>
      </c>
      <c r="P10" s="7"/>
      <c r="Q10" s="7"/>
    </row>
    <row r="11" spans="1:17" ht="13">
      <c r="A11" s="34" t="s">
        <v>3</v>
      </c>
      <c r="B11" s="36">
        <v>99</v>
      </c>
      <c r="C11" s="36">
        <v>12</v>
      </c>
      <c r="D11" s="29">
        <v>9</v>
      </c>
      <c r="E11" s="28" t="s">
        <v>49</v>
      </c>
      <c r="F11" s="28" t="s">
        <v>50</v>
      </c>
      <c r="G11" s="30" t="s">
        <v>51</v>
      </c>
      <c r="H11" s="28" t="s">
        <v>20</v>
      </c>
      <c r="I11" s="28" t="s">
        <v>52</v>
      </c>
      <c r="J11" s="28" t="s">
        <v>53</v>
      </c>
      <c r="K11" s="28" t="s">
        <v>54</v>
      </c>
      <c r="L11" s="28"/>
      <c r="M11" s="31" t="s">
        <v>55</v>
      </c>
      <c r="N11" s="32" t="str">
        <v>СОКОЛОВ</v>
      </c>
      <c r="O11" s="33">
        <v>98</v>
      </c>
      <c r="P11" s="7"/>
      <c r="Q11" s="7"/>
    </row>
    <row r="12" spans="1:17" ht="13">
      <c r="A12" s="34" t="s">
        <v>3</v>
      </c>
      <c r="B12" s="36">
        <v>99</v>
      </c>
      <c r="C12" s="36">
        <v>25</v>
      </c>
      <c r="D12" s="37">
        <v>3</v>
      </c>
      <c r="E12" s="36" t="s">
        <v>56</v>
      </c>
      <c r="F12" s="36" t="s">
        <v>57</v>
      </c>
      <c r="G12" s="38" t="s">
        <v>58</v>
      </c>
      <c r="H12" s="36" t="s">
        <v>59</v>
      </c>
      <c r="I12" s="36" t="s">
        <v>60</v>
      </c>
      <c r="J12" s="36" t="s">
        <v>61</v>
      </c>
      <c r="K12" s="36" t="s">
        <v>62</v>
      </c>
      <c r="L12" s="36"/>
      <c r="M12" s="39" t="s">
        <v>63</v>
      </c>
      <c r="N12" s="32" t="str">
        <v>ЕФИМОВ</v>
      </c>
      <c r="O12" s="33" t="s">
        <v>3</v>
      </c>
      <c r="P12" s="7"/>
      <c r="Q12" s="7"/>
    </row>
    <row r="13" spans="1:17" ht="13">
      <c r="A13" s="34" t="s">
        <v>3</v>
      </c>
      <c r="B13" s="36">
        <v>99</v>
      </c>
      <c r="C13" s="36">
        <v>27</v>
      </c>
      <c r="D13" s="29">
        <v>5</v>
      </c>
      <c r="E13" s="28" t="s">
        <v>64</v>
      </c>
      <c r="F13" s="28" t="s">
        <v>65</v>
      </c>
      <c r="G13" s="30" t="s">
        <v>66</v>
      </c>
      <c r="H13" s="28" t="s">
        <v>20</v>
      </c>
      <c r="I13" s="28" t="s">
        <v>67</v>
      </c>
      <c r="J13" s="28" t="s">
        <v>68</v>
      </c>
      <c r="K13" s="28" t="s">
        <v>69</v>
      </c>
      <c r="L13" s="28"/>
      <c r="M13" s="31" t="s">
        <v>70</v>
      </c>
      <c r="N13" s="32" t="str">
        <v>СОЛДАТЕНКОВ</v>
      </c>
      <c r="O13" s="33">
        <v>65</v>
      </c>
      <c r="P13" s="7"/>
      <c r="Q13" s="7"/>
    </row>
    <row r="14" spans="1:17" ht="13">
      <c r="A14" s="41" t="s">
        <v>3</v>
      </c>
      <c r="B14" s="36">
        <v>99</v>
      </c>
      <c r="C14" s="36">
        <v>27</v>
      </c>
      <c r="D14" s="37">
        <v>11</v>
      </c>
      <c r="E14" s="36" t="s">
        <v>71</v>
      </c>
      <c r="F14" s="36" t="s">
        <v>72</v>
      </c>
      <c r="G14" s="38" t="s">
        <v>73</v>
      </c>
      <c r="H14" s="36" t="s">
        <v>20</v>
      </c>
      <c r="I14" s="36" t="s">
        <v>67</v>
      </c>
      <c r="J14" s="36" t="s">
        <v>74</v>
      </c>
      <c r="K14" s="36" t="s">
        <v>69</v>
      </c>
      <c r="L14" s="36"/>
      <c r="M14" s="39" t="s">
        <v>75</v>
      </c>
      <c r="N14" s="42" t="str">
        <v>ДЖАРИАШВИЛИ</v>
      </c>
      <c r="O14" s="33">
        <v>71</v>
      </c>
      <c r="P14" s="7"/>
      <c r="Q14" s="7"/>
    </row>
    <row r="15" spans="1:17" ht="13">
      <c r="A15" s="41" t="s">
        <v>3</v>
      </c>
      <c r="B15" s="36">
        <v>99</v>
      </c>
      <c r="C15" s="36">
        <v>27</v>
      </c>
      <c r="D15" s="37">
        <v>10</v>
      </c>
      <c r="E15" s="36" t="s">
        <v>76</v>
      </c>
      <c r="F15" s="36" t="s">
        <v>77</v>
      </c>
      <c r="G15" s="38" t="s">
        <v>78</v>
      </c>
      <c r="H15" s="36" t="s">
        <v>20</v>
      </c>
      <c r="I15" s="36" t="s">
        <v>67</v>
      </c>
      <c r="J15" s="36" t="s">
        <v>79</v>
      </c>
      <c r="K15" s="36" t="s">
        <v>69</v>
      </c>
      <c r="L15" s="36"/>
      <c r="M15" s="39" t="s">
        <v>80</v>
      </c>
      <c r="N15" s="43" t="str">
        <v>ДРЯМОВ</v>
      </c>
      <c r="O15" s="7"/>
      <c r="P15" s="7"/>
      <c r="Q15" s="7"/>
    </row>
    <row r="16" spans="1:17" ht="13">
      <c r="A16" s="44" t="s">
        <v>3</v>
      </c>
      <c r="B16" s="36">
        <v>99</v>
      </c>
      <c r="C16" s="36">
        <v>30</v>
      </c>
      <c r="D16" s="29">
        <v>8</v>
      </c>
      <c r="E16" s="28" t="s">
        <v>81</v>
      </c>
      <c r="F16" s="28" t="s">
        <v>82</v>
      </c>
      <c r="G16" s="45" t="s">
        <v>83</v>
      </c>
      <c r="H16" s="28" t="s">
        <v>20</v>
      </c>
      <c r="I16" s="28" t="s">
        <v>84</v>
      </c>
      <c r="J16" s="28" t="s">
        <v>85</v>
      </c>
      <c r="K16" s="28" t="s">
        <v>86</v>
      </c>
      <c r="L16" s="28"/>
      <c r="M16" s="31" t="s">
        <v>87</v>
      </c>
      <c r="N16" s="43" t="str">
        <v>ТХАКАХОВ</v>
      </c>
      <c r="O16" s="7"/>
      <c r="P16" s="7"/>
      <c r="Q16" s="7"/>
    </row>
    <row r="17" spans="1:17" ht="13">
      <c r="A17" s="41"/>
      <c r="B17" s="36"/>
      <c r="C17" s="36"/>
      <c r="D17" s="37"/>
      <c r="E17" s="36"/>
      <c r="F17" s="36"/>
      <c r="G17" s="38"/>
      <c r="H17" s="36"/>
      <c r="I17" s="36"/>
      <c r="J17" s="36"/>
      <c r="K17" s="36"/>
      <c r="L17" s="36"/>
      <c r="M17" s="39"/>
      <c r="N17" s="43" t="str">
        <v/>
      </c>
      <c r="O17" s="7"/>
      <c r="P17" s="7"/>
      <c r="Q17" s="7"/>
    </row>
    <row r="18" spans="1:17" ht="13">
      <c r="A18" s="44"/>
      <c r="B18" s="36"/>
      <c r="C18" s="36"/>
      <c r="D18" s="29"/>
      <c r="E18" s="28"/>
      <c r="F18" s="28"/>
      <c r="G18" s="30"/>
      <c r="H18" s="28"/>
      <c r="I18" s="28"/>
      <c r="J18" s="28"/>
      <c r="K18" s="28"/>
      <c r="L18" s="28"/>
      <c r="M18" s="31"/>
      <c r="N18" s="43" t="str">
        <v/>
      </c>
      <c r="O18" s="7"/>
      <c r="P18" s="7"/>
      <c r="Q18" s="7"/>
    </row>
    <row r="19" spans="1:17" ht="13">
      <c r="A19" s="41"/>
      <c r="B19" s="36"/>
      <c r="C19" s="36"/>
      <c r="D19" s="29"/>
      <c r="E19" s="38"/>
      <c r="F19" s="36"/>
      <c r="G19" s="38"/>
      <c r="H19" s="36"/>
      <c r="I19" s="36"/>
      <c r="J19" s="36"/>
      <c r="K19" s="36"/>
      <c r="L19" s="36"/>
      <c r="M19" s="39"/>
      <c r="N19" s="43" t="str">
        <v/>
      </c>
      <c r="O19" s="7"/>
      <c r="P19" s="7"/>
      <c r="Q19" s="7"/>
    </row>
    <row r="20" spans="1:17" ht="13">
      <c r="A20" s="34"/>
      <c r="B20" s="38"/>
      <c r="C20" s="38"/>
      <c r="D20" s="29"/>
      <c r="E20" s="38"/>
      <c r="F20" s="36"/>
      <c r="G20" s="38"/>
      <c r="H20" s="36"/>
      <c r="I20" s="36"/>
      <c r="J20" s="36"/>
      <c r="K20" s="36"/>
      <c r="L20" s="36"/>
      <c r="M20" s="39"/>
      <c r="N20" s="43" t="str">
        <v/>
      </c>
      <c r="O20" s="7"/>
      <c r="P20" s="7"/>
      <c r="Q20" s="7"/>
    </row>
    <row r="21" spans="1:17" ht="13">
      <c r="A21" s="36"/>
      <c r="B21" s="36"/>
      <c r="C21" s="36"/>
      <c r="D21" s="29"/>
      <c r="E21" s="36"/>
      <c r="F21" s="36"/>
      <c r="G21" s="36"/>
      <c r="H21" s="36"/>
      <c r="I21" s="36"/>
      <c r="J21" s="36"/>
      <c r="K21" s="36"/>
      <c r="L21" s="36"/>
      <c r="M21" s="46"/>
      <c r="N21" s="7" t="str">
        <v/>
      </c>
      <c r="O21" s="7"/>
      <c r="P21" s="7"/>
      <c r="Q21" s="7"/>
    </row>
    <row r="22" spans="1:17" ht="13">
      <c r="A22" s="44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46"/>
      <c r="N22" s="7" t="str">
        <v/>
      </c>
      <c r="O22" s="7"/>
      <c r="P22" s="7"/>
      <c r="Q22" s="7"/>
    </row>
    <row r="23" spans="1:17" ht="1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46"/>
      <c r="N23" s="7" t="str">
        <v/>
      </c>
      <c r="O23" s="7"/>
      <c r="P23" s="7"/>
      <c r="Q23" s="7"/>
    </row>
    <row r="24" spans="1:17" ht="13">
      <c r="A24" s="44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46"/>
      <c r="N24" s="7" t="str">
        <v/>
      </c>
      <c r="O24" s="7"/>
      <c r="P24" s="7"/>
      <c r="Q24" s="7"/>
    </row>
    <row r="25" spans="1:17" ht="13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46"/>
      <c r="N25" s="7" t="str">
        <v/>
      </c>
      <c r="O25" s="7"/>
      <c r="P25" s="7"/>
      <c r="Q25" s="7"/>
    </row>
    <row r="26" spans="1:17" ht="13">
      <c r="A26" s="44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46"/>
      <c r="N26" s="7" t="str">
        <v/>
      </c>
      <c r="O26" s="7"/>
      <c r="P26" s="7"/>
      <c r="Q26" s="7"/>
    </row>
    <row r="27" spans="1:17" ht="13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46"/>
      <c r="N27" s="7" t="str">
        <v/>
      </c>
      <c r="O27" s="7"/>
      <c r="P27" s="7"/>
      <c r="Q27" s="7"/>
    </row>
    <row r="28" spans="1:17" ht="13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46"/>
      <c r="N28" s="7" t="str">
        <v/>
      </c>
      <c r="O28" s="7"/>
      <c r="P28" s="7"/>
      <c r="Q28" s="7"/>
    </row>
    <row r="29" spans="1:17" ht="13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46"/>
      <c r="N29" s="7" t="str">
        <v/>
      </c>
      <c r="O29" s="7"/>
      <c r="P29" s="7"/>
      <c r="Q29" s="7"/>
    </row>
    <row r="30" spans="1:17" ht="13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46"/>
      <c r="N30" s="7" t="str">
        <v/>
      </c>
      <c r="O30" s="7"/>
      <c r="P30" s="7"/>
      <c r="Q30" s="7"/>
    </row>
    <row r="31" spans="1:17" ht="13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46"/>
      <c r="N31" s="7" t="str">
        <v/>
      </c>
      <c r="O31" s="7"/>
      <c r="P31" s="7"/>
      <c r="Q31" s="7"/>
    </row>
    <row r="32" spans="1:17" ht="13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46"/>
      <c r="N32" s="7" t="str">
        <v/>
      </c>
      <c r="O32" s="7"/>
      <c r="P32" s="7"/>
      <c r="Q32" s="7"/>
    </row>
    <row r="33" spans="1:17" ht="1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46"/>
      <c r="N33" s="7" t="str">
        <v/>
      </c>
      <c r="O33" s="7"/>
      <c r="P33" s="7"/>
      <c r="Q33" s="7"/>
    </row>
    <row r="34" spans="1:17" ht="13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46"/>
      <c r="N34" s="7" t="str">
        <v/>
      </c>
      <c r="O34" s="7"/>
      <c r="P34" s="7"/>
      <c r="Q34" s="7"/>
    </row>
    <row r="35" spans="1:17" ht="1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46"/>
      <c r="N35" s="7" t="str">
        <v/>
      </c>
      <c r="O35" s="7"/>
      <c r="P35" s="7"/>
      <c r="Q35" s="7"/>
    </row>
    <row r="36" spans="1:17" ht="13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46"/>
      <c r="N36" s="7" t="str">
        <v/>
      </c>
      <c r="O36" s="7"/>
      <c r="P36" s="7"/>
      <c r="Q36" s="7"/>
    </row>
    <row r="37" spans="1:17" ht="13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46"/>
      <c r="N37" s="7" t="str">
        <v/>
      </c>
      <c r="O37" s="7"/>
      <c r="P37" s="7"/>
      <c r="Q37" s="7"/>
    </row>
    <row r="38" spans="1:17" ht="13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46"/>
      <c r="N38" s="7" t="str">
        <v/>
      </c>
      <c r="O38" s="7"/>
      <c r="P38" s="7"/>
      <c r="Q38" s="7"/>
    </row>
    <row r="39" spans="1:17" ht="13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46"/>
      <c r="N39" s="7" t="str">
        <v/>
      </c>
      <c r="O39" s="7"/>
      <c r="P39" s="7"/>
      <c r="Q39" s="7"/>
    </row>
    <row r="40" spans="1:17" ht="13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46"/>
      <c r="N40" s="7" t="str">
        <v/>
      </c>
      <c r="O40" s="7"/>
      <c r="P40" s="7"/>
      <c r="Q40" s="7"/>
    </row>
    <row r="41" spans="1:17" ht="13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46"/>
      <c r="N41" s="7" t="str">
        <v/>
      </c>
      <c r="O41" s="7"/>
      <c r="P41" s="7"/>
      <c r="Q41" s="7"/>
    </row>
    <row r="42" spans="1:17" ht="13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46"/>
      <c r="N42" s="7" t="str">
        <v/>
      </c>
      <c r="O42" s="7"/>
      <c r="P42" s="7"/>
      <c r="Q42" s="7"/>
    </row>
    <row r="43" spans="1:17" ht="13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46"/>
      <c r="N43" s="7" t="str">
        <v/>
      </c>
      <c r="O43" s="7"/>
      <c r="P43" s="7"/>
      <c r="Q43" s="7"/>
    </row>
    <row r="44" spans="1:17" ht="13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46"/>
      <c r="N44" s="7" t="str">
        <v/>
      </c>
      <c r="O44" s="7"/>
      <c r="P44" s="7"/>
      <c r="Q44" s="7"/>
    </row>
    <row r="45" spans="1:17" ht="13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46"/>
      <c r="N45" s="7" t="str">
        <v/>
      </c>
      <c r="O45" s="7"/>
      <c r="P45" s="7"/>
      <c r="Q45" s="7"/>
    </row>
    <row r="46" spans="1:17" ht="13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46"/>
      <c r="N46" s="7" t="str">
        <v/>
      </c>
      <c r="O46" s="7"/>
      <c r="P46" s="7"/>
      <c r="Q46" s="7"/>
    </row>
    <row r="47" spans="1:17" ht="13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46"/>
      <c r="N47" s="7" t="str">
        <v/>
      </c>
      <c r="O47" s="7"/>
      <c r="P47" s="7"/>
      <c r="Q47" s="7"/>
    </row>
    <row r="48" spans="1:17" ht="13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46"/>
      <c r="N48" s="7" t="str">
        <v/>
      </c>
      <c r="O48" s="7"/>
      <c r="P48" s="7"/>
      <c r="Q48" s="7"/>
    </row>
    <row r="49" spans="1:17" ht="13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46"/>
      <c r="N49" s="7" t="str">
        <v/>
      </c>
      <c r="O49" s="7"/>
      <c r="P49" s="7"/>
      <c r="Q49" s="7"/>
    </row>
    <row r="50" spans="1:17" ht="13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46"/>
      <c r="N50" s="7" t="str">
        <v/>
      </c>
      <c r="O50" s="7"/>
      <c r="P50" s="7"/>
      <c r="Q50" s="7"/>
    </row>
    <row r="51" spans="1:17" ht="13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46"/>
      <c r="N51" s="7" t="str">
        <v/>
      </c>
      <c r="O51" s="7"/>
      <c r="P51" s="7"/>
      <c r="Q51" s="7"/>
    </row>
    <row r="52" spans="1:17" ht="13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46"/>
      <c r="N52" s="7" t="str">
        <v/>
      </c>
      <c r="O52" s="7"/>
      <c r="P52" s="7"/>
      <c r="Q52" s="7"/>
    </row>
    <row r="53" spans="1:17" ht="13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46"/>
      <c r="N53" s="7" t="str">
        <v/>
      </c>
      <c r="O53" s="7"/>
      <c r="P53" s="7"/>
      <c r="Q53" s="7"/>
    </row>
    <row r="54" spans="1:17" ht="13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46"/>
      <c r="N54" s="7" t="str">
        <v/>
      </c>
      <c r="O54" s="7"/>
      <c r="P54" s="7"/>
      <c r="Q54" s="7"/>
    </row>
    <row r="55" spans="1:17" ht="13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46"/>
      <c r="N55" s="7" t="str">
        <v/>
      </c>
      <c r="O55" s="7"/>
      <c r="P55" s="7"/>
      <c r="Q55" s="7"/>
    </row>
    <row r="56" spans="1:17" ht="13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46"/>
      <c r="N56" s="7" t="str">
        <v/>
      </c>
      <c r="O56" s="7"/>
      <c r="P56" s="7"/>
      <c r="Q56" s="7"/>
    </row>
    <row r="57" spans="1:17" ht="13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46"/>
      <c r="N57" s="7" t="str">
        <v/>
      </c>
      <c r="O57" s="7"/>
      <c r="P57" s="7"/>
      <c r="Q57" s="7"/>
    </row>
    <row r="58" spans="1:17" ht="13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46"/>
      <c r="N58" s="7" t="str">
        <v/>
      </c>
      <c r="O58" s="7"/>
      <c r="P58" s="7"/>
      <c r="Q58" s="7"/>
    </row>
    <row r="59" spans="1:17" ht="13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46"/>
      <c r="N59" s="7" t="str">
        <v/>
      </c>
      <c r="O59" s="7"/>
      <c r="P59" s="7"/>
      <c r="Q59" s="7"/>
    </row>
    <row r="60" spans="1:17" ht="13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46"/>
      <c r="N60" s="7" t="str">
        <v/>
      </c>
      <c r="O60" s="7"/>
      <c r="P60" s="7"/>
      <c r="Q60" s="7"/>
    </row>
    <row r="61" spans="1:17" ht="13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46"/>
      <c r="N61" s="7" t="str">
        <v/>
      </c>
      <c r="O61" s="7"/>
      <c r="P61" s="7"/>
      <c r="Q61" s="7"/>
    </row>
    <row r="62" spans="1:17" ht="13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46"/>
      <c r="N62" s="7" t="str">
        <v/>
      </c>
      <c r="O62" s="7"/>
      <c r="P62" s="7"/>
      <c r="Q62" s="7"/>
    </row>
    <row r="63" spans="1:17" ht="13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46"/>
      <c r="N63" s="7" t="str">
        <v/>
      </c>
      <c r="O63" s="7"/>
      <c r="P63" s="7"/>
      <c r="Q63" s="7"/>
    </row>
    <row r="64" spans="1:17" ht="13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46"/>
      <c r="N64" s="7" t="str">
        <v/>
      </c>
      <c r="O64" s="7"/>
      <c r="P64" s="7"/>
      <c r="Q64" s="7"/>
    </row>
    <row r="65" spans="1:17" ht="13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46"/>
      <c r="N65" s="7" t="str">
        <v/>
      </c>
      <c r="O65" s="7"/>
      <c r="P65" s="7"/>
      <c r="Q65" s="7"/>
    </row>
    <row r="66" spans="1:17" ht="13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46"/>
      <c r="N66" s="7" t="str">
        <v/>
      </c>
      <c r="O66" s="7"/>
      <c r="P66" s="7"/>
      <c r="Q66" s="7"/>
    </row>
    <row r="67" spans="1:17" ht="13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46"/>
      <c r="N67" s="7" t="str">
        <v/>
      </c>
      <c r="O67" s="7"/>
      <c r="P67" s="7"/>
      <c r="Q67" s="7"/>
    </row>
    <row r="68" spans="1:17" ht="13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46"/>
      <c r="N68" s="7" t="str">
        <v/>
      </c>
      <c r="O68" s="7"/>
      <c r="P68" s="7"/>
      <c r="Q68" s="7"/>
    </row>
    <row r="69" spans="1:17" ht="13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46"/>
      <c r="N69" s="7" t="str">
        <v/>
      </c>
      <c r="O69" s="7"/>
      <c r="P69" s="7"/>
      <c r="Q69" s="7"/>
    </row>
    <row r="70" spans="1:17" ht="13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46"/>
      <c r="N70" s="7" t="str">
        <v/>
      </c>
      <c r="O70" s="7"/>
      <c r="P70" s="7"/>
      <c r="Q70" s="7"/>
    </row>
    <row r="71" spans="1:17" ht="13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46"/>
      <c r="N71" s="7" t="str">
        <v/>
      </c>
      <c r="O71" s="43"/>
      <c r="P71" s="43"/>
      <c r="Q71" s="7"/>
    </row>
    <row r="72" spans="1:17" ht="13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46"/>
      <c r="N72" s="7" t="str">
        <v/>
      </c>
      <c r="O72" s="43"/>
      <c r="P72" s="43"/>
      <c r="Q72" s="7"/>
    </row>
    <row r="73" spans="1:17" ht="13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46"/>
      <c r="N73" s="7" t="str">
        <v/>
      </c>
      <c r="O73" s="43"/>
      <c r="P73" s="43"/>
      <c r="Q73" s="7"/>
    </row>
    <row r="74" spans="1:17" ht="13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46"/>
      <c r="N74" s="7" t="str">
        <v/>
      </c>
      <c r="O74" s="43"/>
      <c r="P74" s="43"/>
      <c r="Q74" s="7"/>
    </row>
    <row r="75" spans="1:17" ht="13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46"/>
      <c r="N75" s="7" t="str">
        <v/>
      </c>
      <c r="O75" s="43"/>
      <c r="P75" s="43"/>
      <c r="Q75" s="7"/>
    </row>
    <row r="76" spans="1:17" ht="13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46"/>
      <c r="N76" s="7" t="str">
        <v/>
      </c>
      <c r="O76" s="43"/>
      <c r="P76" s="43"/>
      <c r="Q76" s="7"/>
    </row>
    <row r="77" spans="1:17" ht="13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46"/>
      <c r="N77" s="7" t="str">
        <v/>
      </c>
      <c r="O77" s="43"/>
      <c r="P77" s="43"/>
      <c r="Q77" s="7"/>
    </row>
    <row r="78" spans="1:17" ht="13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46"/>
      <c r="N78" s="7" t="str">
        <v/>
      </c>
      <c r="O78" s="43"/>
      <c r="P78" s="43"/>
      <c r="Q78" s="7"/>
    </row>
    <row r="79" spans="1:17" ht="13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46"/>
      <c r="N79" s="7" t="str">
        <v/>
      </c>
      <c r="O79" s="43"/>
      <c r="P79" s="43"/>
      <c r="Q79" s="7"/>
    </row>
    <row r="80" spans="1:17" ht="13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46"/>
      <c r="N80" s="7" t="str">
        <v/>
      </c>
      <c r="O80" s="43"/>
      <c r="P80" s="43"/>
      <c r="Q80" s="7"/>
    </row>
    <row r="81" spans="1:17" ht="13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46"/>
      <c r="N81" s="7" t="str">
        <v/>
      </c>
      <c r="O81" s="43"/>
      <c r="P81" s="43"/>
      <c r="Q81" s="7"/>
    </row>
    <row r="82" spans="1:17" ht="13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46"/>
      <c r="N82" s="7" t="str">
        <v/>
      </c>
      <c r="O82" s="43"/>
      <c r="P82" s="43"/>
      <c r="Q82" s="7"/>
    </row>
    <row r="83" spans="1:17" ht="13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46"/>
      <c r="N83" s="7" t="str">
        <v/>
      </c>
      <c r="O83" s="43"/>
      <c r="P83" s="43"/>
      <c r="Q83" s="7"/>
    </row>
    <row r="84" spans="1:17" ht="1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47"/>
      <c r="N84" s="7" t="str">
        <v/>
      </c>
      <c r="O84" s="43"/>
      <c r="P84" s="43"/>
      <c r="Q84" s="43"/>
    </row>
    <row r="85" spans="1:17" ht="1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47"/>
      <c r="N85" s="7" t="str">
        <v/>
      </c>
      <c r="O85" s="43"/>
      <c r="P85" s="43"/>
      <c r="Q85" s="43"/>
    </row>
    <row r="86" spans="1:17" ht="1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47"/>
      <c r="N86" s="7" t="str">
        <v/>
      </c>
      <c r="O86" s="43"/>
      <c r="P86" s="43"/>
      <c r="Q86" s="43"/>
    </row>
  </sheetData>
  <mergeCells count="3">
    <mergeCell ref="C1:M1"/>
    <mergeCell ref="C2:M2"/>
    <mergeCell ref="C3:M3"/>
  </mergeCells>
  <dataValidations count="1">
    <dataValidation type="list" allowBlank="1" sqref="O2">
      <formula1>$O$6:$O$15</formula1>
    </dataValidation>
  </dataValidations>
  <hyperlinks>
    <hyperlink ref="N1" r:id="rId1" location="gid=7394131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G39"/>
  <sheetViews>
    <sheetView showGridLines="0" tabSelected="1" workbookViewId="0">
      <selection activeCell="V30" sqref="V30"/>
    </sheetView>
  </sheetViews>
  <sheetFormatPr defaultColWidth="14.3984375" defaultRowHeight="15.75" customHeight="1"/>
  <cols>
    <col min="1" max="1" width="3" customWidth="1"/>
    <col min="2" max="2" width="15" customWidth="1"/>
    <col min="3" max="3" width="2.69921875" customWidth="1"/>
    <col min="4" max="4" width="1.296875" customWidth="1"/>
    <col min="5" max="5" width="11.296875" customWidth="1"/>
    <col min="6" max="6" width="3" customWidth="1"/>
    <col min="7" max="7" width="1" customWidth="1"/>
    <col min="8" max="8" width="3" customWidth="1"/>
    <col min="9" max="9" width="13" customWidth="1"/>
    <col min="10" max="10" width="3.3984375" customWidth="1"/>
    <col min="11" max="11" width="3" customWidth="1"/>
    <col min="12" max="12" width="3.09765625" customWidth="1"/>
    <col min="13" max="14" width="3" customWidth="1"/>
    <col min="15" max="17" width="4" customWidth="1"/>
    <col min="18" max="18" width="3" customWidth="1"/>
    <col min="19" max="19" width="3.09765625" customWidth="1"/>
    <col min="20" max="20" width="3" customWidth="1"/>
    <col min="21" max="21" width="13" customWidth="1"/>
    <col min="22" max="22" width="2.8984375" customWidth="1"/>
    <col min="23" max="24" width="3" customWidth="1"/>
    <col min="25" max="25" width="12.09765625" customWidth="1"/>
    <col min="26" max="26" width="1.296875" customWidth="1"/>
    <col min="27" max="27" width="2.69921875" customWidth="1"/>
    <col min="28" max="28" width="15.59765625" customWidth="1"/>
    <col min="29" max="29" width="3" customWidth="1"/>
    <col min="30" max="30" width="4" hidden="1" customWidth="1"/>
    <col min="31" max="31" width="5.69921875" hidden="1" customWidth="1"/>
    <col min="32" max="32" width="4.69921875" hidden="1" customWidth="1"/>
    <col min="33" max="33" width="5.8984375" hidden="1" customWidth="1"/>
    <col min="34" max="100" width="0" hidden="1" customWidth="1"/>
  </cols>
  <sheetData>
    <row r="1" spans="1:33" ht="17.5">
      <c r="A1" s="303" t="s">
        <v>88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</row>
    <row r="2" spans="1:33" ht="13">
      <c r="A2" s="302" t="s">
        <v>89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</row>
    <row r="3" spans="1:33" ht="39" customHeight="1">
      <c r="A3" s="49"/>
      <c r="B3" s="304" t="str">
        <f ca="1">пр.взв!C2</f>
        <v>Первенство России по самбо (боевое) юниоры 18-20 лет (отбор на Первенство Мира и Европы) ЕКП № 23752</v>
      </c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5"/>
      <c r="AC3" s="49"/>
      <c r="AD3" s="49"/>
    </row>
    <row r="4" spans="1:33" ht="13">
      <c r="A4" s="50">
        <f>пр.взв!A3</f>
        <v>0</v>
      </c>
      <c r="B4" s="305" t="str">
        <f ca="1">пр.взв!C3</f>
        <v>13.02 - 17.02.2022 г.                                                                                        г. В-Пышма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  <c r="X4" s="274"/>
      <c r="Y4" s="274"/>
      <c r="Z4" s="274"/>
      <c r="AA4" s="274"/>
      <c r="AB4" s="274"/>
      <c r="AC4" s="50"/>
      <c r="AD4" s="50"/>
    </row>
    <row r="5" spans="1:33" ht="16.5" customHeight="1">
      <c r="M5" s="293" t="str">
        <f>пр.взв!G4</f>
        <v>В.к.  98+  кг</v>
      </c>
      <c r="N5" s="294"/>
      <c r="O5" s="294"/>
      <c r="P5" s="294"/>
      <c r="Q5" s="295"/>
      <c r="R5" s="306" t="str">
        <f>AE5&amp;" "&amp;AF5</f>
        <v>11 участников</v>
      </c>
      <c r="S5" s="294"/>
      <c r="T5" s="294"/>
      <c r="U5" s="295"/>
      <c r="V5" s="51"/>
      <c r="AE5" s="52">
        <f>пр.взв!O3</f>
        <v>11</v>
      </c>
      <c r="AF5" s="53" t="s">
        <v>6</v>
      </c>
    </row>
    <row r="6" spans="1:33" ht="16.5" customHeight="1">
      <c r="A6" s="54" t="s">
        <v>90</v>
      </c>
      <c r="AC6" s="54" t="s">
        <v>91</v>
      </c>
    </row>
    <row r="7" spans="1:33" ht="15" customHeight="1">
      <c r="A7" s="278">
        <v>1</v>
      </c>
      <c r="B7" s="280" t="str">
        <f>IFERROR(VLOOKUP(A7,пр.взв!$D$6:$Q$20,2,0),"")</f>
        <v>МАГОМЕДОВ Закарига</v>
      </c>
      <c r="C7" s="281" t="str">
        <f>IFERROR(VLOOKUP(A7,пр.взв!$D$6:$Q$20,5,0),"")</f>
        <v>3p</v>
      </c>
      <c r="D7" s="282"/>
      <c r="E7" s="276" t="str">
        <f>IFERROR(VLOOKUP(A7,пр.взв!$D$6:$Q$20,8,0),"")</f>
        <v>Р.Дагестан</v>
      </c>
      <c r="M7" s="286" t="s">
        <v>92</v>
      </c>
      <c r="N7" s="274"/>
      <c r="O7" s="274"/>
      <c r="P7" s="274"/>
      <c r="Q7" s="274"/>
      <c r="R7" s="274"/>
      <c r="W7" s="56"/>
      <c r="Y7" s="280" t="str">
        <f>IFERROR(VLOOKUP(AC7,пр.взв!$D$6:$Q$20,2,0),"")</f>
        <v>СОЛТАЕВ Тимерлан</v>
      </c>
      <c r="Z7" s="281" t="str">
        <f>IFERROR(VLOOKUP(AC7,пр.взв!$D$6:$Q$20,5,0),"")</f>
        <v>КМС</v>
      </c>
      <c r="AA7" s="282"/>
      <c r="AB7" s="276" t="str">
        <f>IFERROR(VLOOKUP(AC7,пр.взв!$D$6:$Q$20,8,0),"")</f>
        <v>Р.Дагестан</v>
      </c>
      <c r="AC7" s="278">
        <v>2</v>
      </c>
      <c r="AE7" s="57" t="str">
        <f>IF(K10="","", IF(K10=A7,A9,IF(K10=A9,A7,IF(K10=A11,A13,A11))))</f>
        <v/>
      </c>
      <c r="AF7" s="58" t="str">
        <f>IF(T10="","",IF(T10=AC7,AC9,IF(T10=AC9,AC7,IF(T10=AC11,AC13,IF(T10=AC13,AC11)))))</f>
        <v/>
      </c>
      <c r="AG7" s="57">
        <f t="shared" ref="AG7:AG17" si="0">IF(AND(AC7=T10,AC11=X12),AC13,IF(AND(AC7=T10,AC13=X12),AC11,IF(AND(AC9=T10,AC11=X12),AC13,IF(AND(AC9=T10,AC13=X12),AC11,IF(AC7=X8,AC9,AC7)))))</f>
        <v>2</v>
      </c>
    </row>
    <row r="8" spans="1:33" ht="15" customHeight="1">
      <c r="A8" s="277"/>
      <c r="B8" s="277"/>
      <c r="C8" s="283"/>
      <c r="D8" s="284"/>
      <c r="E8" s="277"/>
      <c r="F8" s="55"/>
      <c r="G8" s="59"/>
      <c r="L8" s="60"/>
      <c r="M8" s="296" t="str">
        <f>IFERROR(VLOOKUP(L8,пр.взв!$D$6:$Q$20,2,0),"")</f>
        <v/>
      </c>
      <c r="N8" s="297"/>
      <c r="O8" s="297"/>
      <c r="P8" s="297"/>
      <c r="Q8" s="297"/>
      <c r="R8" s="298"/>
      <c r="W8" s="59"/>
      <c r="X8" s="55"/>
      <c r="Y8" s="277"/>
      <c r="Z8" s="283"/>
      <c r="AA8" s="284"/>
      <c r="AB8" s="277"/>
      <c r="AC8" s="277"/>
      <c r="AE8" s="52" t="str">
        <f>IF(K10="","",IF(K10=F8,F12,F8))</f>
        <v/>
      </c>
      <c r="AF8" s="58" t="str">
        <f>IF(T10="","",IF(T10=X8,X12,X8))</f>
        <v/>
      </c>
      <c r="AG8" s="57">
        <f t="shared" si="0"/>
        <v>0</v>
      </c>
    </row>
    <row r="9" spans="1:33" ht="15" customHeight="1">
      <c r="A9" s="279">
        <v>9</v>
      </c>
      <c r="B9" s="280" t="str">
        <f>IFERROR(VLOOKUP(A9,пр.взв!$D$6:$Q$20,2,0),"")</f>
        <v>СОКОЛОВ Иван</v>
      </c>
      <c r="C9" s="281" t="str">
        <f>IFERROR(VLOOKUP(A9,пр.взв!$D$6:$Q$20,5,0),"")</f>
        <v>КМС</v>
      </c>
      <c r="D9" s="282"/>
      <c r="E9" s="276" t="str">
        <f>IFERROR(VLOOKUP(A9,пр.взв!$D$6:$Q$20,8,0),"")</f>
        <v>Санкт-Петербург</v>
      </c>
      <c r="F9" s="62"/>
      <c r="G9" s="63"/>
      <c r="H9" s="64"/>
      <c r="K9" s="56"/>
      <c r="M9" s="299"/>
      <c r="N9" s="300"/>
      <c r="O9" s="300"/>
      <c r="P9" s="300"/>
      <c r="Q9" s="300"/>
      <c r="R9" s="301"/>
      <c r="W9" s="65"/>
      <c r="X9" s="66"/>
      <c r="Y9" s="280" t="str">
        <f>IFERROR(VLOOKUP(AC9,пр.взв!$D$6:$Q$20,2,0),"")</f>
        <v>ДРЯМОВ  Павел</v>
      </c>
      <c r="Z9" s="281" t="str">
        <f>IFERROR(VLOOKUP(AC9,пр.взв!$D$6:$Q$20,5,0),"")</f>
        <v>КМС</v>
      </c>
      <c r="AA9" s="282"/>
      <c r="AB9" s="276" t="str">
        <f>IFERROR(VLOOKUP(AC9,пр.взв!$D$6:$Q$20,8,0),"")</f>
        <v>Московская</v>
      </c>
      <c r="AC9" s="279">
        <v>10</v>
      </c>
      <c r="AE9" s="58"/>
      <c r="AG9" s="57">
        <f t="shared" si="0"/>
        <v>10</v>
      </c>
    </row>
    <row r="10" spans="1:33" ht="15" customHeight="1">
      <c r="A10" s="277"/>
      <c r="B10" s="277"/>
      <c r="C10" s="283"/>
      <c r="D10" s="284"/>
      <c r="E10" s="277"/>
      <c r="G10" s="56"/>
      <c r="H10" s="67"/>
      <c r="I10" s="285" t="str">
        <f>IFERROR(VLOOKUP(H10,пр.взв!$D$6:$Q$20,2,0),"")</f>
        <v/>
      </c>
      <c r="J10" s="282"/>
      <c r="K10" s="59"/>
      <c r="L10" s="56"/>
      <c r="M10" s="56"/>
      <c r="O10" s="302"/>
      <c r="P10" s="274"/>
      <c r="T10" s="285" t="str">
        <f>IFERROR(VLOOKUP(V10,пр.взв!$D$6:$Q$20,2,0),"")</f>
        <v/>
      </c>
      <c r="U10" s="282"/>
      <c r="V10" s="68"/>
      <c r="W10" s="56"/>
      <c r="Y10" s="277"/>
      <c r="Z10" s="283"/>
      <c r="AA10" s="284"/>
      <c r="AB10" s="277"/>
      <c r="AC10" s="277"/>
      <c r="AG10" s="57">
        <f t="shared" si="0"/>
        <v>0</v>
      </c>
    </row>
    <row r="11" spans="1:33" ht="15" customHeight="1">
      <c r="A11" s="278">
        <v>5</v>
      </c>
      <c r="B11" s="280" t="str">
        <f>IFERROR(VLOOKUP(A11,пр.взв!$D$6:$Q$20,2,0),"")</f>
        <v>СОЛДАТЕНКОВ Савелий</v>
      </c>
      <c r="C11" s="281" t="str">
        <f>IFERROR(VLOOKUP(A11,пр.взв!$D$6:$Q$20,5,0),"")</f>
        <v>КМС</v>
      </c>
      <c r="D11" s="282"/>
      <c r="E11" s="276" t="str">
        <f>IFERROR(VLOOKUP(A11,пр.взв!$D$6:$Q$20,8,0),"")</f>
        <v>Московская</v>
      </c>
      <c r="G11" s="56"/>
      <c r="H11" s="66"/>
      <c r="I11" s="283"/>
      <c r="J11" s="284"/>
      <c r="K11" s="59"/>
      <c r="L11" s="56"/>
      <c r="M11" s="56"/>
      <c r="T11" s="283"/>
      <c r="U11" s="284"/>
      <c r="V11" s="69"/>
      <c r="W11" s="56"/>
      <c r="Y11" s="280" t="str">
        <f>IFERROR(VLOOKUP(AC11,пр.взв!$D$6:$Q$20,2,0),"")</f>
        <v>РАДЖАБОВ Арсен</v>
      </c>
      <c r="Z11" s="281" t="str">
        <f>IFERROR(VLOOKUP(AC11,пр.взв!$D$6:$Q$20,5,0),"")</f>
        <v>КМС</v>
      </c>
      <c r="AA11" s="282"/>
      <c r="AB11" s="276" t="str">
        <f>IFERROR(VLOOKUP(AC11,пр.взв!$D$6:$Q$20,8,0),"")</f>
        <v>Москва</v>
      </c>
      <c r="AC11" s="278">
        <v>6</v>
      </c>
      <c r="AE11" s="58" t="str">
        <f>IF(M14="","",IF(M14=K10,K18,K10))</f>
        <v/>
      </c>
      <c r="AF11" s="58" t="str">
        <f>IF(R14="","",IF(R14=T10,T18,T10))</f>
        <v/>
      </c>
      <c r="AG11" s="57">
        <f t="shared" si="0"/>
        <v>14</v>
      </c>
    </row>
    <row r="12" spans="1:33" ht="15" customHeight="1">
      <c r="A12" s="277"/>
      <c r="B12" s="277"/>
      <c r="C12" s="283"/>
      <c r="D12" s="284"/>
      <c r="E12" s="277"/>
      <c r="F12" s="61">
        <v>5</v>
      </c>
      <c r="G12" s="59"/>
      <c r="H12" s="70"/>
      <c r="K12" s="71"/>
      <c r="L12" s="56"/>
      <c r="M12" s="56"/>
      <c r="O12" s="54" t="s">
        <v>93</v>
      </c>
      <c r="T12" s="70"/>
      <c r="W12" s="72"/>
      <c r="X12" s="61">
        <v>6</v>
      </c>
      <c r="Y12" s="277"/>
      <c r="Z12" s="283"/>
      <c r="AA12" s="284"/>
      <c r="AB12" s="277"/>
      <c r="AC12" s="277"/>
      <c r="AG12" s="57">
        <f t="shared" si="0"/>
        <v>0</v>
      </c>
    </row>
    <row r="13" spans="1:33" ht="15" customHeight="1">
      <c r="A13" s="279">
        <v>13</v>
      </c>
      <c r="B13" s="280" t="str">
        <f>IFERROR(VLOOKUP(A13,пр.взв!$D$6:$Q$20,2,0),"")</f>
        <v/>
      </c>
      <c r="C13" s="281" t="str">
        <f>IFERROR(VLOOKUP(A13,пр.взв!$D$6:$Q$20,5,0),"")</f>
        <v/>
      </c>
      <c r="D13" s="282"/>
      <c r="E13" s="276" t="str">
        <f>IFERROR(VLOOKUP(A13,пр.взв!$D$6:$Q$20,8,0),"")</f>
        <v/>
      </c>
      <c r="F13" s="73"/>
      <c r="G13" s="63"/>
      <c r="K13" s="70"/>
      <c r="L13" s="56"/>
      <c r="M13" s="56"/>
      <c r="T13" s="70"/>
      <c r="W13" s="74"/>
      <c r="X13" s="75"/>
      <c r="Y13" s="280" t="str">
        <f>IFERROR(VLOOKUP(AC13,пр.взв!$D$6:$Q$20,2,0),"")</f>
        <v/>
      </c>
      <c r="Z13" s="281" t="str">
        <f>IFERROR(VLOOKUP(AC13,пр.взв!$D$6:$Q$20,5,0),"")</f>
        <v/>
      </c>
      <c r="AA13" s="282"/>
      <c r="AB13" s="276" t="str">
        <f>IFERROR(VLOOKUP(AC13,пр.взв!$D$6:$Q$20,8,0),"")</f>
        <v/>
      </c>
      <c r="AC13" s="279">
        <v>14</v>
      </c>
      <c r="AG13" s="57">
        <f t="shared" si="0"/>
        <v>14</v>
      </c>
    </row>
    <row r="14" spans="1:33" ht="15" customHeight="1">
      <c r="A14" s="277"/>
      <c r="B14" s="277"/>
      <c r="C14" s="283"/>
      <c r="D14" s="284"/>
      <c r="E14" s="277"/>
      <c r="G14" s="56"/>
      <c r="J14" s="55"/>
      <c r="K14" s="285" t="str">
        <f>IFERROR(VLOOKUP(J14,пр.взв!$D$6:$Q$20,2,0),"")</f>
        <v/>
      </c>
      <c r="L14" s="307"/>
      <c r="M14" s="307"/>
      <c r="N14" s="282"/>
      <c r="P14" s="285" t="str">
        <f>IFERROR(VLOOKUP(T14,пр.взв!$D$6:$Q$20,2,0),"")</f>
        <v/>
      </c>
      <c r="Q14" s="307"/>
      <c r="R14" s="307"/>
      <c r="S14" s="282"/>
      <c r="T14" s="61"/>
      <c r="W14" s="56"/>
      <c r="Y14" s="277"/>
      <c r="Z14" s="283"/>
      <c r="AA14" s="284"/>
      <c r="AB14" s="277"/>
      <c r="AC14" s="277"/>
      <c r="AG14" s="57">
        <f t="shared" si="0"/>
        <v>0</v>
      </c>
    </row>
    <row r="15" spans="1:33" ht="15" customHeight="1">
      <c r="A15" s="278">
        <v>3</v>
      </c>
      <c r="B15" s="280" t="str">
        <f>IFERROR(VLOOKUP(A15,пр.взв!$D$6:$Q$20,2,0),"")</f>
        <v>ЕФИМОВ Олег</v>
      </c>
      <c r="C15" s="281" t="str">
        <f>IFERROR(VLOOKUP(A15,пр.взв!$D$6:$Q$20,5,0),"")</f>
        <v>1р</v>
      </c>
      <c r="D15" s="282"/>
      <c r="E15" s="276" t="str">
        <f>IFERROR(VLOOKUP(A15,пр.взв!$D$6:$Q$20,8,0),"")</f>
        <v>Челябинская</v>
      </c>
      <c r="G15" s="56"/>
      <c r="J15" s="66"/>
      <c r="K15" s="283"/>
      <c r="L15" s="308"/>
      <c r="M15" s="308"/>
      <c r="N15" s="284"/>
      <c r="P15" s="283"/>
      <c r="Q15" s="308"/>
      <c r="R15" s="308"/>
      <c r="S15" s="284"/>
      <c r="T15" s="75"/>
      <c r="W15" s="56"/>
      <c r="Y15" s="280" t="str">
        <f>IFERROR(VLOOKUP(AC15,пр.взв!$D$6:$Q$20,2,0),"")</f>
        <v>СЫВОРОТКИН Иван</v>
      </c>
      <c r="Z15" s="281" t="str">
        <f>IFERROR(VLOOKUP(AC15,пр.взв!$D$6:$Q$20,5,0),"")</f>
        <v>КМС</v>
      </c>
      <c r="AA15" s="282"/>
      <c r="AB15" s="276" t="str">
        <f>IFERROR(VLOOKUP(AC15,пр.взв!$D$6:$Q$20,8,0),"")</f>
        <v>Нижегородская</v>
      </c>
      <c r="AC15" s="278">
        <v>4</v>
      </c>
      <c r="AE15" s="57" t="str">
        <f>IF(K18="","",IF(K18=A15,A17,IF(K18=A17,A15,IF(K18=A19,A21,A19))))</f>
        <v/>
      </c>
      <c r="AF15" s="58" t="str">
        <f>IF(T18="","",IF(T18=AC15,AC17,IF(T18=AC17,AC15,IF(T18=AC19,AC21,IF(T18=AC21,AC19)))))</f>
        <v/>
      </c>
      <c r="AG15" s="57">
        <f t="shared" si="0"/>
        <v>12</v>
      </c>
    </row>
    <row r="16" spans="1:33" ht="15" customHeight="1">
      <c r="A16" s="277"/>
      <c r="B16" s="277"/>
      <c r="C16" s="283"/>
      <c r="D16" s="284"/>
      <c r="E16" s="277"/>
      <c r="F16" s="55"/>
      <c r="G16" s="59"/>
      <c r="K16" s="70"/>
      <c r="L16" s="56"/>
      <c r="M16" s="56"/>
      <c r="T16" s="70"/>
      <c r="W16" s="59"/>
      <c r="X16" s="55">
        <v>4</v>
      </c>
      <c r="Y16" s="277"/>
      <c r="Z16" s="283"/>
      <c r="AA16" s="284"/>
      <c r="AB16" s="277"/>
      <c r="AC16" s="277"/>
      <c r="AE16" s="52" t="str">
        <f>IF(K18="","",IF(K18=F16,F20,F16))</f>
        <v/>
      </c>
      <c r="AF16" s="58" t="str">
        <f>IF(T18="","",IF(T18=X16,X20,X16))</f>
        <v/>
      </c>
      <c r="AG16" s="57">
        <f t="shared" si="0"/>
        <v>0</v>
      </c>
    </row>
    <row r="17" spans="1:33" ht="15" customHeight="1">
      <c r="A17" s="279">
        <v>11</v>
      </c>
      <c r="B17" s="280" t="str">
        <f>IFERROR(VLOOKUP(A17,пр.взв!$D$6:$Q$20,2,0),"")</f>
        <v xml:space="preserve">ДЖАРИАШВИЛИ  Нодар </v>
      </c>
      <c r="C17" s="281" t="str">
        <f>IFERROR(VLOOKUP(A17,пр.взв!$D$6:$Q$20,5,0),"")</f>
        <v>КМС</v>
      </c>
      <c r="D17" s="282"/>
      <c r="E17" s="276" t="str">
        <f>IFERROR(VLOOKUP(A17,пр.взв!$D$6:$Q$20,8,0),"")</f>
        <v>Московская</v>
      </c>
      <c r="F17" s="62"/>
      <c r="G17" s="63"/>
      <c r="H17" s="64"/>
      <c r="K17" s="71"/>
      <c r="L17" s="56"/>
      <c r="M17" s="56"/>
      <c r="T17" s="70"/>
      <c r="W17" s="65"/>
      <c r="X17" s="66"/>
      <c r="Y17" s="280" t="str">
        <f>IFERROR(VLOOKUP(AC17,пр.взв!$D$6:$Q$20,2,0),"")</f>
        <v/>
      </c>
      <c r="Z17" s="281" t="str">
        <f>IFERROR(VLOOKUP(AC17,пр.взв!$D$6:$Q$20,5,0),"")</f>
        <v/>
      </c>
      <c r="AA17" s="282"/>
      <c r="AB17" s="276" t="str">
        <f>IFERROR(VLOOKUP(AC17,пр.взв!$D$6:$Q$20,8,0),"")</f>
        <v/>
      </c>
      <c r="AC17" s="279">
        <v>12</v>
      </c>
      <c r="AG17" s="57">
        <f t="shared" si="0"/>
        <v>12</v>
      </c>
    </row>
    <row r="18" spans="1:33" ht="15" customHeight="1">
      <c r="A18" s="277"/>
      <c r="B18" s="277"/>
      <c r="C18" s="283"/>
      <c r="D18" s="284"/>
      <c r="E18" s="277"/>
      <c r="G18" s="56"/>
      <c r="H18" s="67"/>
      <c r="I18" s="285" t="str">
        <f>IFERROR(VLOOKUP(H18,пр.взв!$D$6:$Q$20,2,0),"")</f>
        <v/>
      </c>
      <c r="J18" s="282"/>
      <c r="K18" s="59"/>
      <c r="L18" s="56"/>
      <c r="M18" s="76"/>
      <c r="N18" s="57"/>
      <c r="T18" s="285" t="str">
        <f>IFERROR(VLOOKUP(V18,пр.взв!$D$6:$Q$20,2,0),"")</f>
        <v/>
      </c>
      <c r="U18" s="282"/>
      <c r="V18" s="77"/>
      <c r="W18" s="56"/>
      <c r="Y18" s="277"/>
      <c r="Z18" s="283"/>
      <c r="AA18" s="284"/>
      <c r="AB18" s="277"/>
      <c r="AC18" s="277"/>
      <c r="AE18" s="58" t="str">
        <f>IF(K32="","",IF(K32=F28,F34,F28))</f>
        <v/>
      </c>
      <c r="AF18" s="57" t="s">
        <v>94</v>
      </c>
      <c r="AG18" s="57" t="str">
        <f>IF(H10=""," ",IF(H10=F8,F12,F8))</f>
        <v xml:space="preserve"> </v>
      </c>
    </row>
    <row r="19" spans="1:33" ht="15" customHeight="1">
      <c r="A19" s="278">
        <v>7</v>
      </c>
      <c r="B19" s="280" t="str">
        <f>IFERROR(VLOOKUP(A19,пр.взв!$D$6:$Q$20,2,0),"")</f>
        <v>ГАМЗАТОВ Гамзат</v>
      </c>
      <c r="C19" s="281" t="str">
        <f>IFERROR(VLOOKUP(A19,пр.взв!$D$6:$Q$20,5,0),"")</f>
        <v>КМС</v>
      </c>
      <c r="D19" s="282"/>
      <c r="E19" s="276" t="str">
        <f>IFERROR(VLOOKUP(A19,пр.взв!$D$6:$Q$20,8,0),"")</f>
        <v>Р.Дагестан</v>
      </c>
      <c r="G19" s="56"/>
      <c r="H19" s="66"/>
      <c r="I19" s="283"/>
      <c r="J19" s="284"/>
      <c r="K19" s="59"/>
      <c r="M19" s="286" t="s">
        <v>95</v>
      </c>
      <c r="N19" s="274"/>
      <c r="O19" s="274"/>
      <c r="P19" s="274"/>
      <c r="Q19" s="274"/>
      <c r="R19" s="274"/>
      <c r="T19" s="283"/>
      <c r="U19" s="284"/>
      <c r="V19" s="78"/>
      <c r="W19" s="56"/>
      <c r="Y19" s="280" t="str">
        <f>IFERROR(VLOOKUP(AC19,пр.взв!$D$6:$Q$20,2,0),"")</f>
        <v>ТХАКАХОВ Ратмир</v>
      </c>
      <c r="Z19" s="281" t="str">
        <f>IFERROR(VLOOKUP(AC19,пр.взв!$D$6:$Q$20,5,0),"")</f>
        <v>КМС</v>
      </c>
      <c r="AA19" s="282"/>
      <c r="AB19" s="276" t="str">
        <f>IFERROR(VLOOKUP(AC19,пр.взв!$D$6:$Q$20,8,0),"")</f>
        <v>Р.Адыгея</v>
      </c>
      <c r="AC19" s="278">
        <v>8</v>
      </c>
      <c r="AE19" s="58" t="str">
        <f>IF(AA32="","",IF(AA32=V28,V34,V28))</f>
        <v/>
      </c>
      <c r="AF19" s="57" t="s">
        <v>94</v>
      </c>
      <c r="AG19" s="57" t="str">
        <f>IF(H18=""," ",IF(H18=F16,F20,F16))</f>
        <v xml:space="preserve"> </v>
      </c>
    </row>
    <row r="20" spans="1:33" ht="15" customHeight="1">
      <c r="A20" s="277"/>
      <c r="B20" s="277"/>
      <c r="C20" s="283"/>
      <c r="D20" s="284"/>
      <c r="E20" s="277"/>
      <c r="F20" s="61">
        <v>7</v>
      </c>
      <c r="G20" s="59"/>
      <c r="H20" s="70"/>
      <c r="K20" s="56"/>
      <c r="L20" s="79" t="str">
        <f>IF(L8="","",IF(L8=J14,T14,J14))</f>
        <v/>
      </c>
      <c r="M20" s="287" t="str">
        <f>IFERROR(VLOOKUP(L20,пр.взв!$D$6:$Q$20,2,0),"")</f>
        <v/>
      </c>
      <c r="N20" s="288"/>
      <c r="O20" s="288"/>
      <c r="P20" s="288"/>
      <c r="Q20" s="288"/>
      <c r="R20" s="289"/>
      <c r="W20" s="72"/>
      <c r="X20" s="61">
        <v>8</v>
      </c>
      <c r="Y20" s="277"/>
      <c r="Z20" s="283"/>
      <c r="AA20" s="284"/>
      <c r="AB20" s="277"/>
      <c r="AC20" s="277"/>
      <c r="AE20" s="58" t="str">
        <f>IF(F28="","",IF(F28=C26,C32,C26))</f>
        <v/>
      </c>
      <c r="AF20" s="57" t="s">
        <v>94</v>
      </c>
      <c r="AG20" s="57" t="str">
        <f>IF(V10=""," ",IF(X8=V10,X12,X8))</f>
        <v xml:space="preserve"> </v>
      </c>
    </row>
    <row r="21" spans="1:33" ht="15" customHeight="1">
      <c r="A21" s="279">
        <v>15</v>
      </c>
      <c r="B21" s="280" t="str">
        <f>IFERROR(VLOOKUP(A21,пр.взв!$D$6:$Q$20,2,0),"")</f>
        <v/>
      </c>
      <c r="C21" s="281" t="str">
        <f>IFERROR(VLOOKUP(A21,пр.взв!$D$6:$Q$20,5,0),"")</f>
        <v/>
      </c>
      <c r="D21" s="282"/>
      <c r="E21" s="276" t="str">
        <f>IFERROR(VLOOKUP(A21,пр.взв!$D$6:$Q$20,8,0),"")</f>
        <v/>
      </c>
      <c r="F21" s="73"/>
      <c r="G21" s="63"/>
      <c r="M21" s="290"/>
      <c r="N21" s="291"/>
      <c r="O21" s="291"/>
      <c r="P21" s="291"/>
      <c r="Q21" s="291"/>
      <c r="R21" s="292"/>
      <c r="W21" s="74"/>
      <c r="X21" s="75"/>
      <c r="Y21" s="280" t="str">
        <f>IFERROR(VLOOKUP(AC21,пр.взв!$D$6:$Q$20,2,0),"")</f>
        <v/>
      </c>
      <c r="Z21" s="281" t="str">
        <f>IFERROR(VLOOKUP(AC21,пр.взв!$D$6:$Q$20,5,0),"")</f>
        <v/>
      </c>
      <c r="AA21" s="282"/>
      <c r="AB21" s="276" t="str">
        <f>IFERROR(VLOOKUP(AC21,пр.взв!$D$6:$Q$20,8,0),"")</f>
        <v/>
      </c>
      <c r="AC21" s="279">
        <v>16</v>
      </c>
      <c r="AE21" s="58" t="str">
        <f>IF(V28="","",IF(V28=S26,S32,S26))</f>
        <v/>
      </c>
      <c r="AF21" s="57" t="s">
        <v>94</v>
      </c>
      <c r="AG21" s="52" t="str">
        <f>IF(V18=""," ",IF(X16=V18,X20,X16))</f>
        <v xml:space="preserve"> </v>
      </c>
    </row>
    <row r="22" spans="1:33" ht="15" customHeight="1">
      <c r="A22" s="277"/>
      <c r="B22" s="277"/>
      <c r="C22" s="283"/>
      <c r="D22" s="284"/>
      <c r="E22" s="277"/>
      <c r="W22" s="56"/>
      <c r="Y22" s="277"/>
      <c r="Z22" s="283"/>
      <c r="AA22" s="284"/>
      <c r="AB22" s="277"/>
      <c r="AC22" s="277"/>
      <c r="AE22" s="58" t="str">
        <f>IF(C26="","",IF(C26=A25,A27,A25))</f>
        <v/>
      </c>
      <c r="AF22" s="80">
        <v>44174</v>
      </c>
      <c r="AG22" s="81" t="str">
        <f>IF(F8=""," ",IF(F8=A7,A9,A7))</f>
        <v xml:space="preserve"> </v>
      </c>
    </row>
    <row r="23" spans="1:33" ht="15" customHeight="1">
      <c r="W23" s="56"/>
      <c r="AE23" s="52" t="str">
        <f>IF(C32="","",IF(C32=A31,A33,A31))</f>
        <v/>
      </c>
      <c r="AF23" s="80">
        <v>44174</v>
      </c>
      <c r="AG23" s="81">
        <f>IF(F12=""," ",IF(F12=A11,A13,A11))</f>
        <v>13</v>
      </c>
    </row>
    <row r="24" spans="1:33" ht="1.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82"/>
      <c r="N24" s="82"/>
      <c r="O24" s="82"/>
      <c r="P24" s="82"/>
      <c r="Q24" s="82"/>
      <c r="R24" s="82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E24" s="83">
        <f>IF(S26="","",IF(S26=N25,N27,N25))</f>
        <v>0</v>
      </c>
      <c r="AF24" s="80">
        <v>44174</v>
      </c>
      <c r="AG24" s="81" t="str">
        <f>IF(F16=""," ",IF(F16=A15,A17,A15))</f>
        <v xml:space="preserve"> </v>
      </c>
    </row>
    <row r="25" spans="1:33" ht="15" customHeight="1">
      <c r="A25" s="54"/>
      <c r="B25" s="54"/>
      <c r="C25" s="54"/>
      <c r="D25" s="54"/>
      <c r="E25" s="54"/>
      <c r="F25" s="54"/>
      <c r="G25" s="309" t="s">
        <v>96</v>
      </c>
      <c r="H25" s="274"/>
      <c r="I25" s="274"/>
      <c r="J25" s="274"/>
      <c r="K25" s="274"/>
      <c r="L25" s="274"/>
      <c r="M25" s="82"/>
      <c r="N25" s="82"/>
      <c r="O25" s="82"/>
      <c r="P25" s="82"/>
      <c r="Q25" s="82"/>
      <c r="R25" s="82"/>
      <c r="S25" s="54"/>
      <c r="T25" s="309" t="s">
        <v>96</v>
      </c>
      <c r="U25" s="274"/>
      <c r="V25" s="274"/>
      <c r="W25" s="274"/>
      <c r="X25" s="274"/>
      <c r="Y25" s="274"/>
      <c r="Z25" s="54"/>
      <c r="AA25" s="54"/>
      <c r="AB25" s="54"/>
      <c r="AC25" s="54"/>
      <c r="AE25" s="52" t="str">
        <f>IF(S32="","",IF(S32=N31,N33,N31))</f>
        <v/>
      </c>
      <c r="AF25" s="80">
        <v>44174</v>
      </c>
      <c r="AG25" s="81" t="str">
        <f>IF(F16=""," ",IF(F16=A15,A17,A15))</f>
        <v xml:space="preserve"> </v>
      </c>
    </row>
    <row r="26" spans="1:33" ht="15" customHeight="1">
      <c r="A26" s="54"/>
      <c r="B26" s="54"/>
      <c r="C26" s="54"/>
      <c r="D26" s="54"/>
      <c r="E26" s="54"/>
      <c r="F26" s="84" t="str">
        <f>AF32</f>
        <v xml:space="preserve"> </v>
      </c>
      <c r="G26" s="310" t="str">
        <f>IFERROR(VLOOKUP(F26,пр.взв!$D$6:$Q$21,2,0),"")</f>
        <v/>
      </c>
      <c r="H26" s="311"/>
      <c r="I26" s="311"/>
      <c r="J26" s="311"/>
      <c r="K26" s="311"/>
      <c r="L26" s="312"/>
      <c r="M26" s="82"/>
      <c r="N26" s="82"/>
      <c r="O26" s="82"/>
      <c r="P26" s="82"/>
      <c r="Q26" s="82"/>
      <c r="R26" s="82"/>
      <c r="S26" s="84" t="str">
        <f>AF33</f>
        <v xml:space="preserve"> </v>
      </c>
      <c r="T26" s="310" t="str">
        <f>IFERROR(VLOOKUP(S26,пр.взв!$D$6:$Q$21,2,0),"")</f>
        <v/>
      </c>
      <c r="U26" s="311"/>
      <c r="V26" s="311"/>
      <c r="W26" s="311"/>
      <c r="X26" s="312"/>
      <c r="Y26" s="85"/>
      <c r="Z26" s="54"/>
      <c r="AA26" s="54"/>
      <c r="AB26" s="54"/>
      <c r="AC26" s="54"/>
      <c r="AE26" s="52">
        <f>IF(AND(OR(A7=H10,A9=H10),A11=F12),A13,IF(AND(OR(A7=H10,A9=H10),A13=F12),A11,IF(A7=F8,A9,A7)))</f>
        <v>1</v>
      </c>
      <c r="AF26" s="80">
        <v>44174</v>
      </c>
      <c r="AG26" s="81">
        <f>IF(F20=""," ",IF(F20=A19,A21,A19))</f>
        <v>15</v>
      </c>
    </row>
    <row r="27" spans="1:33" ht="15" customHeight="1">
      <c r="A27" s="54"/>
      <c r="B27" s="54"/>
      <c r="C27" s="54"/>
      <c r="D27" s="54"/>
      <c r="E27" s="54"/>
      <c r="F27" s="54"/>
      <c r="G27" s="313"/>
      <c r="H27" s="314"/>
      <c r="I27" s="314"/>
      <c r="J27" s="314"/>
      <c r="K27" s="314"/>
      <c r="L27" s="315"/>
      <c r="M27" s="82"/>
      <c r="N27" s="82"/>
      <c r="O27" s="82"/>
      <c r="P27" s="82"/>
      <c r="Q27" s="82"/>
      <c r="R27" s="82"/>
      <c r="S27" s="54"/>
      <c r="T27" s="313"/>
      <c r="U27" s="314"/>
      <c r="V27" s="314"/>
      <c r="W27" s="314"/>
      <c r="X27" s="315"/>
      <c r="Y27" s="85"/>
      <c r="Z27" s="54"/>
      <c r="AA27" s="54"/>
      <c r="AB27" s="54"/>
      <c r="AC27" s="54"/>
      <c r="AE27" s="58">
        <f>IF(AND(AC7=T10,AC11=X12),AC13,IF(AND(AC7=T10,AC13=X12),AC11,IF(AND(AC9=T10,AC11=X12),AC13,IF(AND(AC9=T10,AC13=X12),AC11,IF(AC7=X8,AC9,AC7)))))</f>
        <v>2</v>
      </c>
      <c r="AF27" s="57" t="s">
        <v>97</v>
      </c>
      <c r="AG27" s="52" t="str">
        <f>IF(X8=""," ",IF(X8=AC7,AC9,AC7))</f>
        <v xml:space="preserve"> </v>
      </c>
    </row>
    <row r="28" spans="1:33" ht="22.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86"/>
      <c r="N28" s="86"/>
      <c r="O28" s="86"/>
      <c r="P28" s="86"/>
      <c r="Q28" s="86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E28" s="87">
        <f>IF(AND(OR(A15=K18,A17=K18),A19=F20),A21,IF(AND(OR(A15=K18,A17=K18),A21=F20),A19,IF(A15=F16,A17,A15)))</f>
        <v>3</v>
      </c>
      <c r="AF28" s="57" t="s">
        <v>97</v>
      </c>
      <c r="AG28" s="52">
        <f>IF(X12=""," ",IF(X12=AC11,AC13,AC11))</f>
        <v>14</v>
      </c>
    </row>
    <row r="29" spans="1:33" ht="15.75" customHeight="1">
      <c r="A29" s="88" t="s">
        <v>98</v>
      </c>
      <c r="F29" s="316"/>
      <c r="G29" s="274"/>
      <c r="H29" s="274"/>
      <c r="I29" s="274"/>
      <c r="J29" s="274"/>
      <c r="K29" s="317" t="str">
        <f ca="1">IFERROR(__xludf.DUMMYFUNCTION("IMPORTRANGE('пр.взв'!N1,""Реквизиты!C6"")"),"Редин Д.А.")</f>
        <v>Редин Д.А.</v>
      </c>
      <c r="L29" s="274"/>
      <c r="M29" s="274"/>
      <c r="N29" s="274"/>
      <c r="O29" s="274"/>
      <c r="P29" s="274"/>
      <c r="Q29" s="319" t="str">
        <f ca="1">IFERROR(__xludf.DUMMYFUNCTION("IMPORTRANGE('пр.взв'!N1,""Реквизиты!C7"")"),"Хабаровский кр.")</f>
        <v>Хабаровский кр.</v>
      </c>
      <c r="R29" s="274"/>
      <c r="S29" s="274"/>
      <c r="T29" s="274"/>
      <c r="U29" s="54"/>
      <c r="V29" s="54"/>
      <c r="W29" s="54"/>
      <c r="X29" s="54"/>
      <c r="Y29" s="54"/>
      <c r="Z29" s="54"/>
      <c r="AA29" s="54"/>
      <c r="AB29" s="54"/>
      <c r="AC29" s="54"/>
      <c r="AE29" s="52">
        <f>IF(AND(AC15=T18,AC19=X20),AC21,IF(AND(AC15=T18,AC21=X20),AC19,IF(AND(AC17=T18,AC19=X20),AC21,IF(AND(AC17=T18,AC21=X20),AC19,IF(AC15=X16,AC17,AC15)))))</f>
        <v>12</v>
      </c>
      <c r="AF29" s="57" t="s">
        <v>97</v>
      </c>
      <c r="AG29" s="52">
        <f t="shared" ref="AG29:AG30" si="1">IF(X16=""," ",IF(X16=AC15,AC17,AC15))</f>
        <v>12</v>
      </c>
    </row>
    <row r="30" spans="1:33" ht="15" customHeight="1">
      <c r="A30" s="89"/>
      <c r="K30" s="90"/>
      <c r="L30" s="90"/>
      <c r="M30" s="90"/>
      <c r="N30" s="91"/>
      <c r="O30" s="48"/>
      <c r="P30" s="48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G30" s="52" t="str">
        <f t="shared" si="1"/>
        <v xml:space="preserve"> </v>
      </c>
    </row>
    <row r="31" spans="1:33" ht="15" customHeight="1">
      <c r="A31" s="88" t="s">
        <v>99</v>
      </c>
      <c r="G31" s="54"/>
      <c r="H31" s="54"/>
      <c r="I31" s="54"/>
      <c r="J31" s="54"/>
      <c r="K31" s="317" t="str">
        <f ca="1">IFERROR(__xludf.DUMMYFUNCTION("IMPORTRANGE('пр.взв'!N1,""Реквизиты!C10"")"),"Мордовин С.Н.")</f>
        <v>Мордовин С.Н.</v>
      </c>
      <c r="L31" s="274"/>
      <c r="M31" s="274"/>
      <c r="N31" s="274"/>
      <c r="O31" s="274"/>
      <c r="P31" s="274"/>
      <c r="Q31" s="319" t="str">
        <f ca="1">IFERROR(__xludf.DUMMYFUNCTION("IMPORTRANGE('пр.взв'!N1,""Реквизиты!C11"")"),"Р.Алтай")</f>
        <v>Р.Алтай</v>
      </c>
      <c r="R31" s="274"/>
      <c r="S31" s="274"/>
      <c r="T31" s="274"/>
      <c r="U31" s="54"/>
      <c r="V31" s="54"/>
      <c r="W31" s="54"/>
      <c r="X31" s="54"/>
      <c r="Y31" s="54"/>
      <c r="Z31" s="54"/>
      <c r="AA31" s="54"/>
      <c r="AB31" s="54"/>
      <c r="AC31" s="54"/>
      <c r="AE31" s="58">
        <f>IF(AND(AC15=T18,AC19=X20),AC21,IF(AND(AC15=T18,AC21=X20),AC19,IF(AND(AC17=T18,AC19=X20),AC21,IF(AND(AC17=T18,AC21=X20),AC19,IF(AC15=X16,AC17,AC15)))))</f>
        <v>12</v>
      </c>
      <c r="AF31" s="57" t="s">
        <v>97</v>
      </c>
      <c r="AG31" s="52">
        <f>IF(X20=""," ",IF(X20=AC19,AC21,AC19))</f>
        <v>16</v>
      </c>
    </row>
    <row r="32" spans="1:33" ht="15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E32" s="57" t="s">
        <v>100</v>
      </c>
      <c r="AF32" s="52" t="str">
        <f>IF(J14=""," ",IF(H10=J14,H18,H10))</f>
        <v xml:space="preserve"> </v>
      </c>
      <c r="AG32" s="52" t="str">
        <f>IF(X19=""," ",IF(X19=AC18,AC20,AC18))</f>
        <v xml:space="preserve"> </v>
      </c>
    </row>
    <row r="33" spans="1:33" ht="15" hidden="1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E33" s="58"/>
      <c r="AF33" s="52" t="str">
        <f>IF(T14=""," ",IF(V10=T14,V18,V10))</f>
        <v xml:space="preserve"> </v>
      </c>
    </row>
    <row r="34" spans="1:33" ht="15" hidden="1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G34" s="52" t="str">
        <f t="shared" ref="AG34:AG35" si="2">IF(X21=""," ",IF(X21=AC20,AC22,AC20))</f>
        <v xml:space="preserve"> </v>
      </c>
    </row>
    <row r="35" spans="1:33" ht="15" hidden="1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E35" s="58"/>
      <c r="AG35" s="52" t="str">
        <f t="shared" si="2"/>
        <v xml:space="preserve"> </v>
      </c>
    </row>
    <row r="36" spans="1:33" ht="15" hidden="1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G36" s="52" t="str">
        <f t="shared" ref="AG36:AG38" si="3">IF(X17=""," ",IF(X17=AC16,AC18,AC16))</f>
        <v xml:space="preserve"> </v>
      </c>
    </row>
    <row r="37" spans="1:33" ht="11.25" hidden="1" customHeight="1">
      <c r="AG37" s="52" t="str">
        <f t="shared" si="3"/>
        <v xml:space="preserve"> </v>
      </c>
    </row>
    <row r="38" spans="1:33" ht="15.75" hidden="1" customHeight="1">
      <c r="F38" s="318"/>
      <c r="G38" s="274"/>
      <c r="H38" s="274"/>
      <c r="I38" s="274"/>
      <c r="J38" s="274"/>
      <c r="Y38" s="318"/>
      <c r="Z38" s="274"/>
      <c r="AA38" s="274"/>
      <c r="AG38" s="52" t="str">
        <f t="shared" si="3"/>
        <v xml:space="preserve"> </v>
      </c>
    </row>
    <row r="39" spans="1:33" ht="9" hidden="1" customHeight="1">
      <c r="N39" s="92"/>
    </row>
  </sheetData>
  <mergeCells count="92">
    <mergeCell ref="AC15:AC16"/>
    <mergeCell ref="Y17:Y18"/>
    <mergeCell ref="Z17:AA18"/>
    <mergeCell ref="Y21:Y22"/>
    <mergeCell ref="T25:Y25"/>
    <mergeCell ref="F38:J38"/>
    <mergeCell ref="Y13:Y14"/>
    <mergeCell ref="Y15:Y16"/>
    <mergeCell ref="Z15:AA16"/>
    <mergeCell ref="AB15:AB16"/>
    <mergeCell ref="T26:X27"/>
    <mergeCell ref="Q29:T29"/>
    <mergeCell ref="Q31:T31"/>
    <mergeCell ref="Y38:AA38"/>
    <mergeCell ref="G25:L25"/>
    <mergeCell ref="G26:L27"/>
    <mergeCell ref="F29:J29"/>
    <mergeCell ref="K29:P29"/>
    <mergeCell ref="K31:P31"/>
    <mergeCell ref="I10:J11"/>
    <mergeCell ref="E13:E14"/>
    <mergeCell ref="K14:N15"/>
    <mergeCell ref="P14:S15"/>
    <mergeCell ref="E17:E18"/>
    <mergeCell ref="I18:J19"/>
    <mergeCell ref="A7:A8"/>
    <mergeCell ref="E7:E8"/>
    <mergeCell ref="B7:B8"/>
    <mergeCell ref="C7:D8"/>
    <mergeCell ref="A9:A10"/>
    <mergeCell ref="B9:B10"/>
    <mergeCell ref="C9:D10"/>
    <mergeCell ref="E9:E10"/>
    <mergeCell ref="A1:AC1"/>
    <mergeCell ref="A2:AC2"/>
    <mergeCell ref="B3:AB3"/>
    <mergeCell ref="B4:AB4"/>
    <mergeCell ref="R5:U5"/>
    <mergeCell ref="M5:Q5"/>
    <mergeCell ref="M7:R7"/>
    <mergeCell ref="M8:R9"/>
    <mergeCell ref="O10:P10"/>
    <mergeCell ref="T10:U11"/>
    <mergeCell ref="AB17:AB18"/>
    <mergeCell ref="AC17:AC18"/>
    <mergeCell ref="T18:U19"/>
    <mergeCell ref="M19:R19"/>
    <mergeCell ref="M20:R21"/>
    <mergeCell ref="Y19:Y20"/>
    <mergeCell ref="Z19:AA20"/>
    <mergeCell ref="AB19:AB20"/>
    <mergeCell ref="AC19:AC20"/>
    <mergeCell ref="Z21:AA22"/>
    <mergeCell ref="AB21:AB22"/>
    <mergeCell ref="AC21:AC22"/>
    <mergeCell ref="A15:A16"/>
    <mergeCell ref="B15:B16"/>
    <mergeCell ref="C15:D16"/>
    <mergeCell ref="E15:E16"/>
    <mergeCell ref="A17:A18"/>
    <mergeCell ref="B17:B18"/>
    <mergeCell ref="C17:D18"/>
    <mergeCell ref="A19:A20"/>
    <mergeCell ref="B19:B20"/>
    <mergeCell ref="C19:D20"/>
    <mergeCell ref="E19:E20"/>
    <mergeCell ref="A21:A22"/>
    <mergeCell ref="B21:B22"/>
    <mergeCell ref="C21:D22"/>
    <mergeCell ref="E21:E22"/>
    <mergeCell ref="A11:A12"/>
    <mergeCell ref="B11:B12"/>
    <mergeCell ref="C11:D12"/>
    <mergeCell ref="E11:E12"/>
    <mergeCell ref="A13:A14"/>
    <mergeCell ref="B13:B14"/>
    <mergeCell ref="C13:D14"/>
    <mergeCell ref="AB13:AB14"/>
    <mergeCell ref="AC13:AC14"/>
    <mergeCell ref="Y7:Y8"/>
    <mergeCell ref="Z7:AA8"/>
    <mergeCell ref="Y9:Y10"/>
    <mergeCell ref="Z9:AA10"/>
    <mergeCell ref="Y11:Y12"/>
    <mergeCell ref="Z11:AA12"/>
    <mergeCell ref="Z13:AA14"/>
    <mergeCell ref="AB7:AB8"/>
    <mergeCell ref="AC7:AC8"/>
    <mergeCell ref="AB9:AB10"/>
    <mergeCell ref="AC9:AC10"/>
    <mergeCell ref="AB11:AB12"/>
    <mergeCell ref="AC11:AC12"/>
  </mergeCells>
  <printOptions horizontalCentered="1" gridLines="1"/>
  <pageMargins left="0.7" right="0.7" top="0.75" bottom="0.75" header="0" footer="0"/>
  <pageSetup paperSize="9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T42"/>
  <sheetViews>
    <sheetView workbookViewId="0"/>
  </sheetViews>
  <sheetFormatPr defaultColWidth="14.3984375" defaultRowHeight="15.75" customHeight="1"/>
  <cols>
    <col min="1" max="2" width="4.09765625" customWidth="1"/>
    <col min="3" max="3" width="22.69921875" customWidth="1"/>
    <col min="4" max="4" width="8.69921875" customWidth="1"/>
    <col min="5" max="5" width="8.296875" customWidth="1"/>
    <col min="6" max="6" width="10.09765625" customWidth="1"/>
    <col min="7" max="7" width="21.296875" customWidth="1"/>
    <col min="8" max="8" width="5.59765625" customWidth="1"/>
    <col min="9" max="9" width="5.8984375" customWidth="1"/>
    <col min="10" max="10" width="7.8984375" customWidth="1"/>
    <col min="11" max="11" width="4.3984375" customWidth="1"/>
    <col min="12" max="12" width="4.59765625" customWidth="1"/>
    <col min="13" max="13" width="22.69921875" customWidth="1"/>
    <col min="14" max="14" width="8.69921875" customWidth="1"/>
    <col min="15" max="15" width="7.69921875" customWidth="1"/>
    <col min="16" max="16" width="11" customWidth="1"/>
    <col min="17" max="17" width="20" customWidth="1"/>
    <col min="18" max="18" width="5" customWidth="1"/>
    <col min="19" max="19" width="5.3984375" customWidth="1"/>
    <col min="20" max="20" width="8.69921875" customWidth="1"/>
  </cols>
  <sheetData>
    <row r="1" spans="1:20" ht="15.75" customHeight="1">
      <c r="B1" s="341" t="s">
        <v>101</v>
      </c>
      <c r="C1" s="274"/>
      <c r="D1" s="274"/>
      <c r="E1" s="274"/>
      <c r="F1" s="274"/>
      <c r="G1" s="274"/>
      <c r="H1" s="274"/>
      <c r="I1" s="274"/>
      <c r="J1" s="274"/>
      <c r="L1" s="341" t="s">
        <v>101</v>
      </c>
      <c r="M1" s="274"/>
      <c r="N1" s="274"/>
      <c r="O1" s="274"/>
      <c r="P1" s="274"/>
      <c r="Q1" s="274"/>
      <c r="R1" s="274"/>
      <c r="S1" s="274"/>
      <c r="T1" s="274"/>
    </row>
    <row r="2" spans="1:20" ht="15.75" customHeight="1">
      <c r="B2" s="342">
        <f>пр.взв!D4</f>
        <v>0</v>
      </c>
      <c r="C2" s="274"/>
      <c r="D2" s="274"/>
      <c r="E2" s="274"/>
      <c r="F2" s="274"/>
      <c r="G2" s="274"/>
      <c r="H2" s="274"/>
      <c r="I2" s="274"/>
      <c r="J2" s="274"/>
      <c r="L2" s="342">
        <f t="shared" ref="L2:L3" si="0">B2</f>
        <v>0</v>
      </c>
      <c r="M2" s="274"/>
      <c r="N2" s="274"/>
      <c r="O2" s="274"/>
      <c r="P2" s="274"/>
      <c r="Q2" s="274"/>
      <c r="R2" s="274"/>
      <c r="S2" s="274"/>
      <c r="T2" s="274"/>
    </row>
    <row r="3" spans="1:20" ht="12" customHeight="1">
      <c r="B3" s="52">
        <v>0</v>
      </c>
      <c r="C3" s="53" t="s">
        <v>102</v>
      </c>
      <c r="F3" s="93"/>
      <c r="L3" s="52">
        <f t="shared" si="0"/>
        <v>0</v>
      </c>
      <c r="M3" s="53" t="s">
        <v>102</v>
      </c>
    </row>
    <row r="4" spans="1:20" ht="12" customHeight="1">
      <c r="B4" s="94" t="s">
        <v>103</v>
      </c>
      <c r="C4" s="95" t="s">
        <v>104</v>
      </c>
      <c r="D4" s="96" t="s">
        <v>105</v>
      </c>
      <c r="E4" s="96"/>
      <c r="F4" s="94" t="str">
        <f>пр.взв!G4</f>
        <v>В.к.  98+  кг</v>
      </c>
      <c r="G4" s="94"/>
      <c r="H4" s="95"/>
      <c r="I4" s="95"/>
      <c r="J4" s="95"/>
      <c r="K4" s="95"/>
      <c r="L4" s="94" t="s">
        <v>91</v>
      </c>
      <c r="M4" s="95" t="s">
        <v>104</v>
      </c>
      <c r="N4" s="96" t="s">
        <v>105</v>
      </c>
      <c r="O4" s="96"/>
      <c r="P4" s="94" t="str">
        <f>F4</f>
        <v>В.к.  98+  кг</v>
      </c>
      <c r="Q4" s="94"/>
      <c r="R4" s="95"/>
      <c r="S4" s="95"/>
      <c r="T4" s="95"/>
    </row>
    <row r="5" spans="1:20" ht="37.5" customHeight="1">
      <c r="A5" s="97" t="s">
        <v>106</v>
      </c>
      <c r="B5" s="98" t="s">
        <v>9</v>
      </c>
      <c r="C5" s="99" t="s">
        <v>10</v>
      </c>
      <c r="D5" s="100" t="s">
        <v>107</v>
      </c>
      <c r="E5" s="325" t="s">
        <v>108</v>
      </c>
      <c r="F5" s="326"/>
      <c r="G5" s="101" t="s">
        <v>109</v>
      </c>
      <c r="H5" s="101" t="s">
        <v>110</v>
      </c>
      <c r="I5" s="101" t="s">
        <v>111</v>
      </c>
      <c r="J5" s="102" t="s">
        <v>112</v>
      </c>
      <c r="K5" s="103" t="s">
        <v>106</v>
      </c>
      <c r="L5" s="98" t="s">
        <v>9</v>
      </c>
      <c r="M5" s="101" t="s">
        <v>10</v>
      </c>
      <c r="N5" s="104" t="s">
        <v>107</v>
      </c>
      <c r="O5" s="338" t="s">
        <v>108</v>
      </c>
      <c r="P5" s="339"/>
      <c r="Q5" s="101" t="s">
        <v>109</v>
      </c>
      <c r="R5" s="105" t="s">
        <v>110</v>
      </c>
      <c r="S5" s="101" t="s">
        <v>111</v>
      </c>
      <c r="T5" s="102" t="s">
        <v>112</v>
      </c>
    </row>
    <row r="6" spans="1:20" ht="27" customHeight="1">
      <c r="A6" s="337">
        <v>1</v>
      </c>
      <c r="B6" s="106">
        <v>1</v>
      </c>
      <c r="C6" s="107" t="str">
        <f>IFERROR(VLOOKUP(B6,пр.взв!$D$6:$Q$20,2,0),"")</f>
        <v>МАГОМЕДОВ Закарига</v>
      </c>
      <c r="D6" s="108" t="str">
        <f>IFERROR(VLOOKUP(B6,пр.взв!$D$6:$Q$20,5,0),"")</f>
        <v>3p</v>
      </c>
      <c r="E6" s="108" t="str">
        <f>IFERROR(VLOOKUP(B6,пр.взв!$D$6:$Q$20,6,0),"")</f>
        <v>СКФО</v>
      </c>
      <c r="F6" s="108" t="str">
        <f>IFERROR(VLOOKUP(B6,пр.взв!$D$6:$Q$20,8,0),"")</f>
        <v>Р.Дагестан</v>
      </c>
      <c r="G6" s="109"/>
      <c r="H6" s="110"/>
      <c r="I6" s="111"/>
      <c r="J6" s="112"/>
      <c r="K6" s="337">
        <v>5</v>
      </c>
      <c r="L6" s="106">
        <v>2</v>
      </c>
      <c r="M6" s="107" t="str">
        <f>IFERROR(VLOOKUP(L6,пр.взв!$D$6:$Q$20,2,0),"")</f>
        <v>СОЛТАЕВ Тимерлан</v>
      </c>
      <c r="N6" s="108" t="str">
        <f>IFERROR(VLOOKUP(L6,пр.взв!$D$6:$Q$20,5,0),"")</f>
        <v>КМС</v>
      </c>
      <c r="O6" s="108" t="str">
        <f>IFERROR(VLOOKUP(L6,пр.взв!$D$6:$Q$20,6,0),"")</f>
        <v>СКФО</v>
      </c>
      <c r="P6" s="108" t="str">
        <f>IFERROR(VLOOKUP(L6,пр.взв!$D$6:$Q$20,8,0),"")</f>
        <v>Р.Дагестан</v>
      </c>
      <c r="Q6" s="109"/>
      <c r="R6" s="110"/>
      <c r="S6" s="111"/>
      <c r="T6" s="112"/>
    </row>
    <row r="7" spans="1:20" ht="27" customHeight="1">
      <c r="A7" s="327"/>
      <c r="B7" s="113">
        <v>9</v>
      </c>
      <c r="C7" s="114" t="str">
        <f>IFERROR(VLOOKUP(B7,пр.взв!$D$6:$Q$20,2,0),"")</f>
        <v>СОКОЛОВ Иван</v>
      </c>
      <c r="D7" s="115" t="str">
        <f>IFERROR(VLOOKUP(B7,пр.взв!$D$6:$Q$20,5,0),"")</f>
        <v>КМС</v>
      </c>
      <c r="E7" s="115" t="str">
        <f>IFERROR(VLOOKUP(B7,пр.взв!$D$6:$Q$20,6,0),"")</f>
        <v>СПБ</v>
      </c>
      <c r="F7" s="115" t="str">
        <f>IFERROR(VLOOKUP(B7,пр.взв!$D$6:$Q$20,8,0),"")</f>
        <v>Санкт-Петербург</v>
      </c>
      <c r="G7" s="116"/>
      <c r="H7" s="116"/>
      <c r="I7" s="117"/>
      <c r="J7" s="117"/>
      <c r="K7" s="327"/>
      <c r="L7" s="113">
        <v>10</v>
      </c>
      <c r="M7" s="114" t="str">
        <f>IFERROR(VLOOKUP(L7,пр.взв!$D$6:$Q$20,2,0),"")</f>
        <v>ДРЯМОВ  Павел</v>
      </c>
      <c r="N7" s="115" t="str">
        <f>IFERROR(VLOOKUP(L7,пр.взв!$D$6:$Q$20,5,0),"")</f>
        <v>КМС</v>
      </c>
      <c r="O7" s="115" t="str">
        <f>IFERROR(VLOOKUP(L7,пр.взв!$D$6:$Q$20,6,0),"")</f>
        <v>ЦФО</v>
      </c>
      <c r="P7" s="115" t="str">
        <f>IFERROR(VLOOKUP(L7,пр.взв!$D$6:$Q$20,8,0),"")</f>
        <v>Московская</v>
      </c>
      <c r="Q7" s="116"/>
      <c r="R7" s="116"/>
      <c r="S7" s="117"/>
      <c r="T7" s="117"/>
    </row>
    <row r="8" spans="1:20" ht="27" customHeight="1">
      <c r="A8" s="337">
        <v>2</v>
      </c>
      <c r="B8" s="106">
        <v>5</v>
      </c>
      <c r="C8" s="107" t="str">
        <f>IFERROR(VLOOKUP(B8,пр.взв!$D$6:$Q$20,2,0),"")</f>
        <v>СОЛДАТЕНКОВ Савелий</v>
      </c>
      <c r="D8" s="108" t="str">
        <f>IFERROR(VLOOKUP(B8,пр.взв!$D$6:$Q$20,5,0),"")</f>
        <v>КМС</v>
      </c>
      <c r="E8" s="108" t="str">
        <f>IFERROR(VLOOKUP(B8,пр.взв!$D$6:$Q$20,6,0),"")</f>
        <v>ЦФО</v>
      </c>
      <c r="F8" s="108" t="str">
        <f>IFERROR(VLOOKUP(B8,пр.взв!$D$6:$Q$20,8,0),"")</f>
        <v>Московская</v>
      </c>
      <c r="G8" s="109"/>
      <c r="H8" s="110"/>
      <c r="I8" s="111"/>
      <c r="J8" s="112"/>
      <c r="K8" s="337">
        <v>6</v>
      </c>
      <c r="L8" s="118">
        <v>6</v>
      </c>
      <c r="M8" s="107" t="str">
        <f>IFERROR(VLOOKUP(L8,пр.взв!$D$6:$Q$20,2,0),"")</f>
        <v>РАДЖАБОВ Арсен</v>
      </c>
      <c r="N8" s="108" t="str">
        <f>IFERROR(VLOOKUP(L8,пр.взв!$D$6:$Q$20,5,0),"")</f>
        <v>КМС</v>
      </c>
      <c r="O8" s="108" t="str">
        <f>IFERROR(VLOOKUP(L8,пр.взв!$D$6:$Q$20,6,0),"")</f>
        <v>МОС</v>
      </c>
      <c r="P8" s="108" t="str">
        <f>IFERROR(VLOOKUP(L8,пр.взв!$D$6:$Q$20,8,0),"")</f>
        <v>Москва</v>
      </c>
      <c r="Q8" s="109"/>
      <c r="R8" s="110"/>
      <c r="S8" s="111"/>
      <c r="T8" s="112"/>
    </row>
    <row r="9" spans="1:20" ht="27" customHeight="1">
      <c r="A9" s="327"/>
      <c r="B9" s="113">
        <v>13</v>
      </c>
      <c r="C9" s="114" t="str">
        <f>IFERROR(VLOOKUP(B9,пр.взв!$D$6:$Q$20,2,0),"")</f>
        <v/>
      </c>
      <c r="D9" s="115" t="str">
        <f>IFERROR(VLOOKUP(B9,пр.взв!$D$6:$Q$20,5,0),"")</f>
        <v/>
      </c>
      <c r="E9" s="115" t="str">
        <f>IFERROR(VLOOKUP(B9,пр.взв!$D$6:$Q$20,6,0),"")</f>
        <v/>
      </c>
      <c r="F9" s="115" t="str">
        <f>IFERROR(VLOOKUP(B9,пр.взв!$D$6:$Q$20,8,0),"")</f>
        <v/>
      </c>
      <c r="G9" s="116"/>
      <c r="H9" s="116"/>
      <c r="I9" s="117"/>
      <c r="J9" s="117"/>
      <c r="K9" s="327"/>
      <c r="L9" s="119">
        <v>14</v>
      </c>
      <c r="M9" s="114" t="str">
        <f>IFERROR(VLOOKUP(L9,пр.взв!$D$6:$Q$20,2,0),"")</f>
        <v/>
      </c>
      <c r="N9" s="115" t="str">
        <f>IFERROR(VLOOKUP(L9,пр.взв!$D$6:$Q$20,5,0),"")</f>
        <v/>
      </c>
      <c r="O9" s="115" t="str">
        <f>IFERROR(VLOOKUP(L9,пр.взв!$D$6:$Q$20,6,0),"")</f>
        <v/>
      </c>
      <c r="P9" s="115" t="str">
        <f>IFERROR(VLOOKUP(L9,пр.взв!$D$6:$Q$20,8,0),"")</f>
        <v/>
      </c>
      <c r="Q9" s="116"/>
      <c r="R9" s="116"/>
      <c r="S9" s="117"/>
      <c r="T9" s="117"/>
    </row>
    <row r="10" spans="1:20" ht="27" customHeight="1">
      <c r="A10" s="337">
        <v>3</v>
      </c>
      <c r="B10" s="106">
        <v>3</v>
      </c>
      <c r="C10" s="107" t="str">
        <f>IFERROR(VLOOKUP(B10,пр.взв!$D$6:$Q$20,2,0),"")</f>
        <v>ЕФИМОВ Олег</v>
      </c>
      <c r="D10" s="108" t="str">
        <f>IFERROR(VLOOKUP(B10,пр.взв!$D$6:$Q$20,5,0),"")</f>
        <v>1р</v>
      </c>
      <c r="E10" s="108" t="str">
        <f>IFERROR(VLOOKUP(B10,пр.взв!$D$6:$Q$20,6,0),"")</f>
        <v>УФО</v>
      </c>
      <c r="F10" s="108" t="str">
        <f>IFERROR(VLOOKUP(B10,пр.взв!$D$6:$Q$20,8,0),"")</f>
        <v>Челябинская</v>
      </c>
      <c r="G10" s="109"/>
      <c r="H10" s="110"/>
      <c r="I10" s="111"/>
      <c r="J10" s="112"/>
      <c r="K10" s="337">
        <v>7</v>
      </c>
      <c r="L10" s="120">
        <v>4</v>
      </c>
      <c r="M10" s="107" t="str">
        <f>IFERROR(VLOOKUP(L10,пр.взв!$D$6:$Q$20,2,0),"")</f>
        <v>СЫВОРОТКИН Иван</v>
      </c>
      <c r="N10" s="108" t="str">
        <f>IFERROR(VLOOKUP(L10,пр.взв!$D$6:$Q$20,5,0),"")</f>
        <v>КМС</v>
      </c>
      <c r="O10" s="108" t="str">
        <f>IFERROR(VLOOKUP(L10,пр.взв!$D$6:$Q$20,6,0),"")</f>
        <v>ПФО</v>
      </c>
      <c r="P10" s="108" t="str">
        <f>IFERROR(VLOOKUP(L10,пр.взв!$D$6:$Q$20,8,0),"")</f>
        <v>Нижегородская</v>
      </c>
      <c r="Q10" s="121"/>
      <c r="R10" s="122"/>
      <c r="S10" s="123"/>
      <c r="T10" s="124"/>
    </row>
    <row r="11" spans="1:20" ht="27" customHeight="1">
      <c r="A11" s="327"/>
      <c r="B11" s="113">
        <v>11</v>
      </c>
      <c r="C11" s="114" t="str">
        <f>IFERROR(VLOOKUP(B11,пр.взв!$D$6:$Q$20,2,0),"")</f>
        <v xml:space="preserve">ДЖАРИАШВИЛИ  Нодар </v>
      </c>
      <c r="D11" s="115" t="str">
        <f>IFERROR(VLOOKUP(B11,пр.взв!$D$6:$Q$20,5,0),"")</f>
        <v>КМС</v>
      </c>
      <c r="E11" s="115" t="str">
        <f>IFERROR(VLOOKUP(B11,пр.взв!$D$6:$Q$20,6,0),"")</f>
        <v>ЦФО</v>
      </c>
      <c r="F11" s="115" t="str">
        <f>IFERROR(VLOOKUP(B11,пр.взв!$D$6:$Q$20,8,0),"")</f>
        <v>Московская</v>
      </c>
      <c r="G11" s="116"/>
      <c r="H11" s="116"/>
      <c r="I11" s="117"/>
      <c r="J11" s="117"/>
      <c r="K11" s="327"/>
      <c r="L11" s="113">
        <v>12</v>
      </c>
      <c r="M11" s="114" t="str">
        <f>IFERROR(VLOOKUP(L11,пр.взв!$D$6:$Q$20,2,0),"")</f>
        <v/>
      </c>
      <c r="N11" s="115" t="str">
        <f>IFERROR(VLOOKUP(L11,пр.взв!$D$6:$Q$20,5,0),"")</f>
        <v/>
      </c>
      <c r="O11" s="115" t="str">
        <f>IFERROR(VLOOKUP(L11,пр.взв!$D$6:$Q$20,6,0),"")</f>
        <v/>
      </c>
      <c r="P11" s="115" t="str">
        <f>IFERROR(VLOOKUP(L11,пр.взв!$D$6:$Q$20,8,0),"")</f>
        <v/>
      </c>
      <c r="Q11" s="116"/>
      <c r="R11" s="116"/>
      <c r="S11" s="117"/>
      <c r="T11" s="117"/>
    </row>
    <row r="12" spans="1:20" ht="27" customHeight="1">
      <c r="A12" s="337">
        <v>4</v>
      </c>
      <c r="B12" s="106">
        <v>7</v>
      </c>
      <c r="C12" s="107" t="str">
        <f>IFERROR(VLOOKUP(B12,пр.взв!$D$6:$Q$20,2,0),"")</f>
        <v>ГАМЗАТОВ Гамзат</v>
      </c>
      <c r="D12" s="108" t="str">
        <f>IFERROR(VLOOKUP(B12,пр.взв!$D$6:$Q$20,5,0),"")</f>
        <v>КМС</v>
      </c>
      <c r="E12" s="108" t="str">
        <f>IFERROR(VLOOKUP(B12,пр.взв!$D$6:$Q$20,6,0),"")</f>
        <v>СКФО</v>
      </c>
      <c r="F12" s="108" t="str">
        <f>IFERROR(VLOOKUP(B12,пр.взв!$D$6:$Q$20,8,0),"")</f>
        <v>Р.Дагестан</v>
      </c>
      <c r="G12" s="125"/>
      <c r="H12" s="126"/>
      <c r="I12" s="127"/>
      <c r="J12" s="128"/>
      <c r="K12" s="337">
        <v>8</v>
      </c>
      <c r="L12" s="118">
        <v>8</v>
      </c>
      <c r="M12" s="107" t="str">
        <f>IFERROR(VLOOKUP(L12,пр.взв!$D$6:$Q$20,2,0),"")</f>
        <v>ТХАКАХОВ Ратмир</v>
      </c>
      <c r="N12" s="108" t="str">
        <f>IFERROR(VLOOKUP(L12,пр.взв!$D$6:$Q$20,5,0),"")</f>
        <v>КМС</v>
      </c>
      <c r="O12" s="108" t="str">
        <f>IFERROR(VLOOKUP(L12,пр.взв!$D$6:$Q$20,6,0),"")</f>
        <v>ЮФО</v>
      </c>
      <c r="P12" s="108" t="str">
        <f>IFERROR(VLOOKUP(L12,пр.взв!$D$6:$Q$20,8,0),"")</f>
        <v>Р.Адыгея</v>
      </c>
      <c r="Q12" s="125"/>
      <c r="R12" s="126"/>
      <c r="S12" s="127"/>
      <c r="T12" s="128"/>
    </row>
    <row r="13" spans="1:20" ht="27" customHeight="1">
      <c r="A13" s="327"/>
      <c r="B13" s="113">
        <v>15</v>
      </c>
      <c r="C13" s="114" t="str">
        <f>IFERROR(VLOOKUP(B13,пр.взв!$D$6:$Q$20,2,0),"")</f>
        <v/>
      </c>
      <c r="D13" s="115" t="str">
        <f>IFERROR(VLOOKUP(B13,пр.взв!$D$6:$Q$20,5,0),"")</f>
        <v/>
      </c>
      <c r="E13" s="115" t="str">
        <f>IFERROR(VLOOKUP(B13,пр.взв!$D$6:$Q$20,6,0),"")</f>
        <v/>
      </c>
      <c r="F13" s="115" t="str">
        <f>IFERROR(VLOOKUP(B13,пр.взв!$D$6:$Q$20,8,0),"")</f>
        <v/>
      </c>
      <c r="G13" s="116"/>
      <c r="H13" s="116"/>
      <c r="I13" s="117"/>
      <c r="J13" s="117"/>
      <c r="K13" s="327"/>
      <c r="L13" s="113">
        <v>16</v>
      </c>
      <c r="M13" s="114" t="str">
        <f>IFERROR(VLOOKUP(L13,пр.взв!$D$6:$Q$20,2,0),"")</f>
        <v/>
      </c>
      <c r="N13" s="115" t="str">
        <f>IFERROR(VLOOKUP(L13,пр.взв!$D$6:$Q$20,5,0),"")</f>
        <v/>
      </c>
      <c r="O13" s="115" t="str">
        <f>IFERROR(VLOOKUP(L13,пр.взв!$D$6:$Q$20,6,0),"")</f>
        <v/>
      </c>
      <c r="P13" s="115" t="str">
        <f>IFERROR(VLOOKUP(L13,пр.взв!$D$6:$Q$20,8,0),"")</f>
        <v/>
      </c>
      <c r="Q13" s="116"/>
      <c r="R13" s="116"/>
      <c r="S13" s="117"/>
      <c r="T13" s="117"/>
    </row>
    <row r="14" spans="1:20" ht="12" customHeight="1">
      <c r="B14" s="52">
        <f>B3</f>
        <v>0</v>
      </c>
      <c r="C14" s="53" t="s">
        <v>102</v>
      </c>
      <c r="F14" s="93"/>
      <c r="L14" s="52">
        <f>L3</f>
        <v>0</v>
      </c>
      <c r="M14" s="53" t="s">
        <v>102</v>
      </c>
    </row>
    <row r="15" spans="1:20" ht="12" customHeight="1">
      <c r="B15" s="94" t="s">
        <v>103</v>
      </c>
      <c r="C15" s="95" t="s">
        <v>104</v>
      </c>
      <c r="D15" s="96" t="s">
        <v>113</v>
      </c>
      <c r="E15" s="96"/>
      <c r="F15" s="94" t="str">
        <f>F4</f>
        <v>В.к.  98+  кг</v>
      </c>
      <c r="G15" s="94">
        <f>B2</f>
        <v>0</v>
      </c>
      <c r="H15" s="95"/>
      <c r="I15" s="95"/>
      <c r="J15" s="95"/>
      <c r="K15" s="95"/>
      <c r="L15" s="94" t="s">
        <v>91</v>
      </c>
      <c r="M15" s="95" t="s">
        <v>104</v>
      </c>
      <c r="N15" s="96" t="s">
        <v>113</v>
      </c>
      <c r="O15" s="96"/>
      <c r="P15" s="94" t="str">
        <f>P4</f>
        <v>В.к.  98+  кг</v>
      </c>
      <c r="Q15" s="94">
        <f>L2</f>
        <v>0</v>
      </c>
      <c r="R15" s="95"/>
      <c r="S15" s="95"/>
      <c r="T15" s="95"/>
    </row>
    <row r="16" spans="1:20" ht="29.25" customHeight="1">
      <c r="A16" s="97" t="s">
        <v>106</v>
      </c>
      <c r="B16" s="129" t="s">
        <v>9</v>
      </c>
      <c r="C16" s="101" t="s">
        <v>10</v>
      </c>
      <c r="D16" s="104" t="s">
        <v>107</v>
      </c>
      <c r="E16" s="338" t="s">
        <v>108</v>
      </c>
      <c r="F16" s="339"/>
      <c r="G16" s="101" t="s">
        <v>109</v>
      </c>
      <c r="H16" s="105" t="s">
        <v>110</v>
      </c>
      <c r="I16" s="101" t="s">
        <v>111</v>
      </c>
      <c r="J16" s="102" t="s">
        <v>112</v>
      </c>
      <c r="K16" s="97" t="s">
        <v>106</v>
      </c>
      <c r="L16" s="129" t="s">
        <v>9</v>
      </c>
      <c r="M16" s="101" t="s">
        <v>10</v>
      </c>
      <c r="N16" s="104" t="s">
        <v>107</v>
      </c>
      <c r="O16" s="340" t="s">
        <v>108</v>
      </c>
      <c r="P16" s="339"/>
      <c r="Q16" s="101" t="s">
        <v>109</v>
      </c>
      <c r="R16" s="105" t="s">
        <v>110</v>
      </c>
      <c r="S16" s="101" t="s">
        <v>111</v>
      </c>
      <c r="T16" s="102" t="s">
        <v>112</v>
      </c>
    </row>
    <row r="17" spans="1:20" ht="29.25" customHeight="1">
      <c r="A17" s="337">
        <v>1</v>
      </c>
      <c r="B17" s="120">
        <f>пр.хода!F8</f>
        <v>0</v>
      </c>
      <c r="C17" s="107" t="str">
        <f>IFERROR(VLOOKUP(B17,пр.взв!$D$6:$Q$20,2,0),"")</f>
        <v/>
      </c>
      <c r="D17" s="108" t="str">
        <f>IFERROR(VLOOKUP(B17,пр.взв!$D$6:$Q$20,5,0),"")</f>
        <v/>
      </c>
      <c r="E17" s="108" t="str">
        <f>IFERROR(VLOOKUP(B17,пр.взв!$D$6:$Q$20,6,0),"")</f>
        <v/>
      </c>
      <c r="F17" s="108" t="str">
        <f>IFERROR(VLOOKUP(B17,пр.взв!$D$6:$Q$20,8,0),"")</f>
        <v/>
      </c>
      <c r="G17" s="130"/>
      <c r="H17" s="131"/>
      <c r="I17" s="132"/>
      <c r="J17" s="133"/>
      <c r="K17" s="330">
        <v>3</v>
      </c>
      <c r="L17" s="134">
        <f>пр.хода!X8</f>
        <v>0</v>
      </c>
      <c r="M17" s="107" t="str">
        <f>IFERROR(VLOOKUP(L17,пр.взв!$D$6:$Q$20,2,0),"")</f>
        <v/>
      </c>
      <c r="N17" s="108" t="str">
        <f>IFERROR(VLOOKUP(L17,пр.взв!$D$6:$Q$20,5,0),"")</f>
        <v/>
      </c>
      <c r="O17" s="108" t="str">
        <f>IFERROR(VLOOKUP(L17,пр.взв!$D$6:$Q$20,6,0),"")</f>
        <v/>
      </c>
      <c r="P17" s="108" t="str">
        <f>IFERROR(VLOOKUP(L17,пр.взв!$D$6:$Q$20,8,0),"")</f>
        <v/>
      </c>
      <c r="Q17" s="130"/>
      <c r="R17" s="131"/>
      <c r="S17" s="132"/>
      <c r="T17" s="133"/>
    </row>
    <row r="18" spans="1:20" ht="29.25" customHeight="1">
      <c r="A18" s="327"/>
      <c r="B18" s="113">
        <f>пр.хода!F12</f>
        <v>5</v>
      </c>
      <c r="C18" s="114" t="str">
        <f>IFERROR(VLOOKUP(B18,пр.взв!$D$6:$Q$20,2,0),"")</f>
        <v>СОЛДАТЕНКОВ Савелий</v>
      </c>
      <c r="D18" s="115" t="str">
        <f>IFERROR(VLOOKUP(B18,пр.взв!$D$6:$Q$20,5,0),"")</f>
        <v>КМС</v>
      </c>
      <c r="E18" s="115" t="str">
        <f>IFERROR(VLOOKUP(B18,пр.взв!$D$6:$Q$20,6,0),"")</f>
        <v>ЦФО</v>
      </c>
      <c r="F18" s="115" t="str">
        <f>IFERROR(VLOOKUP(B18,пр.взв!$D$6:$Q$20,8,0),"")</f>
        <v>Московская</v>
      </c>
      <c r="G18" s="116"/>
      <c r="H18" s="116"/>
      <c r="I18" s="117"/>
      <c r="J18" s="117"/>
      <c r="K18" s="323"/>
      <c r="L18" s="135">
        <f>пр.хода!X12</f>
        <v>6</v>
      </c>
      <c r="M18" s="114" t="str">
        <f>IFERROR(VLOOKUP(L18,пр.взв!$D$6:$Q$20,2,0),"")</f>
        <v>РАДЖАБОВ Арсен</v>
      </c>
      <c r="N18" s="115" t="str">
        <f>IFERROR(VLOOKUP(L18,пр.взв!$D$6:$Q$20,5,0),"")</f>
        <v>КМС</v>
      </c>
      <c r="O18" s="115" t="str">
        <f>IFERROR(VLOOKUP(L18,пр.взв!$D$6:$Q$20,6,0),"")</f>
        <v>МОС</v>
      </c>
      <c r="P18" s="115" t="str">
        <f>IFERROR(VLOOKUP(L18,пр.взв!$D$6:$Q$20,8,0),"")</f>
        <v>Москва</v>
      </c>
      <c r="Q18" s="116"/>
      <c r="R18" s="116"/>
      <c r="S18" s="117"/>
      <c r="T18" s="117"/>
    </row>
    <row r="19" spans="1:20" ht="29.25" customHeight="1">
      <c r="A19" s="337">
        <v>2</v>
      </c>
      <c r="B19" s="120">
        <f>пр.хода!F16</f>
        <v>0</v>
      </c>
      <c r="C19" s="107" t="str">
        <f>IFERROR(VLOOKUP(B19,пр.взв!$D$6:$Q$20,2,0),"")</f>
        <v/>
      </c>
      <c r="D19" s="108" t="str">
        <f>IFERROR(VLOOKUP(B19,пр.взв!$D$6:$Q$20,5,0),"")</f>
        <v/>
      </c>
      <c r="E19" s="108" t="str">
        <f>IFERROR(VLOOKUP(B19,пр.взв!$D$6:$Q$20,6,0),"")</f>
        <v/>
      </c>
      <c r="F19" s="108" t="str">
        <f>IFERROR(VLOOKUP(B19,пр.взв!$D$6:$Q$20,8,0),"")</f>
        <v/>
      </c>
      <c r="G19" s="130"/>
      <c r="H19" s="131"/>
      <c r="I19" s="132"/>
      <c r="J19" s="136"/>
      <c r="K19" s="330">
        <v>4</v>
      </c>
      <c r="L19" s="134">
        <f>пр.хода!X16</f>
        <v>4</v>
      </c>
      <c r="M19" s="107" t="str">
        <f>IFERROR(VLOOKUP(L19,пр.взв!$D$6:$Q$20,2,0),"")</f>
        <v>СЫВОРОТКИН Иван</v>
      </c>
      <c r="N19" s="108" t="str">
        <f>IFERROR(VLOOKUP(L19,пр.взв!$D$6:$Q$20,5,0),"")</f>
        <v>КМС</v>
      </c>
      <c r="O19" s="108" t="str">
        <f>IFERROR(VLOOKUP(L19,пр.взв!$D$6:$Q$20,6,0),"")</f>
        <v>ПФО</v>
      </c>
      <c r="P19" s="108" t="str">
        <f>IFERROR(VLOOKUP(L19,пр.взв!$D$6:$Q$20,8,0),"")</f>
        <v>Нижегородская</v>
      </c>
      <c r="Q19" s="130"/>
      <c r="R19" s="131"/>
      <c r="S19" s="132"/>
      <c r="T19" s="136"/>
    </row>
    <row r="20" spans="1:20" ht="29.25" customHeight="1">
      <c r="A20" s="327"/>
      <c r="B20" s="113">
        <f>пр.хода!F20</f>
        <v>7</v>
      </c>
      <c r="C20" s="114" t="str">
        <f>IFERROR(VLOOKUP(B20,пр.взв!$D$6:$Q$20,2,0),"")</f>
        <v>ГАМЗАТОВ Гамзат</v>
      </c>
      <c r="D20" s="115" t="str">
        <f>IFERROR(VLOOKUP(B20,пр.взв!$D$6:$Q$20,5,0),"")</f>
        <v>КМС</v>
      </c>
      <c r="E20" s="115" t="str">
        <f>IFERROR(VLOOKUP(B20,пр.взв!$D$6:$Q$20,6,0),"")</f>
        <v>СКФО</v>
      </c>
      <c r="F20" s="115" t="str">
        <f>IFERROR(VLOOKUP(B20,пр.взв!$D$6:$Q$20,8,0),"")</f>
        <v>Р.Дагестан</v>
      </c>
      <c r="G20" s="116"/>
      <c r="H20" s="116"/>
      <c r="I20" s="117"/>
      <c r="J20" s="117"/>
      <c r="K20" s="323"/>
      <c r="L20" s="135">
        <f>пр.хода!X20</f>
        <v>8</v>
      </c>
      <c r="M20" s="114" t="str">
        <f>IFERROR(VLOOKUP(L20,пр.взв!$D$6:$Q$20,2,0),"")</f>
        <v>ТХАКАХОВ Ратмир</v>
      </c>
      <c r="N20" s="115" t="str">
        <f>IFERROR(VLOOKUP(L20,пр.взв!$D$6:$Q$20,5,0),"")</f>
        <v>КМС</v>
      </c>
      <c r="O20" s="115" t="str">
        <f>IFERROR(VLOOKUP(L20,пр.взв!$D$6:$Q$20,6,0),"")</f>
        <v>ЮФО</v>
      </c>
      <c r="P20" s="115" t="str">
        <f>IFERROR(VLOOKUP(L20,пр.взв!$D$6:$Q$20,8,0),"")</f>
        <v>Р.Адыгея</v>
      </c>
      <c r="Q20" s="116"/>
      <c r="R20" s="116"/>
      <c r="S20" s="117"/>
      <c r="T20" s="117"/>
    </row>
    <row r="21" spans="1:20" ht="12" customHeight="1">
      <c r="B21" s="52">
        <f>B14</f>
        <v>0</v>
      </c>
      <c r="C21" s="53" t="s">
        <v>102</v>
      </c>
      <c r="F21" s="93"/>
      <c r="L21" s="52">
        <f>L14</f>
        <v>0</v>
      </c>
      <c r="M21" s="53" t="s">
        <v>102</v>
      </c>
    </row>
    <row r="22" spans="1:20" ht="12" customHeight="1">
      <c r="B22" s="94" t="s">
        <v>103</v>
      </c>
      <c r="C22" s="137" t="s">
        <v>114</v>
      </c>
      <c r="D22" s="138"/>
      <c r="E22" s="138"/>
      <c r="F22" s="139" t="str">
        <f t="shared" ref="F22:G22" si="1">F15</f>
        <v>В.к.  98+  кг</v>
      </c>
      <c r="G22" s="140">
        <f t="shared" si="1"/>
        <v>0</v>
      </c>
      <c r="H22" s="138"/>
      <c r="I22" s="138"/>
      <c r="J22" s="138"/>
      <c r="K22" s="141"/>
      <c r="L22" s="94" t="s">
        <v>91</v>
      </c>
      <c r="M22" s="137" t="s">
        <v>114</v>
      </c>
      <c r="N22" s="138"/>
      <c r="O22" s="138"/>
      <c r="P22" s="142" t="str">
        <f t="shared" ref="P22:Q22" si="2">P15</f>
        <v>В.к.  98+  кг</v>
      </c>
      <c r="Q22" s="94">
        <f t="shared" si="2"/>
        <v>0</v>
      </c>
      <c r="R22" s="138"/>
      <c r="S22" s="138"/>
      <c r="T22" s="138"/>
    </row>
    <row r="23" spans="1:20" ht="12.75" customHeight="1">
      <c r="A23" s="334" t="s">
        <v>106</v>
      </c>
      <c r="B23" s="320" t="s">
        <v>9</v>
      </c>
      <c r="C23" s="322" t="s">
        <v>10</v>
      </c>
      <c r="D23" s="324" t="s">
        <v>107</v>
      </c>
      <c r="E23" s="325" t="s">
        <v>108</v>
      </c>
      <c r="F23" s="326"/>
      <c r="G23" s="322" t="s">
        <v>109</v>
      </c>
      <c r="H23" s="328" t="s">
        <v>110</v>
      </c>
      <c r="I23" s="322" t="s">
        <v>111</v>
      </c>
      <c r="J23" s="332" t="s">
        <v>112</v>
      </c>
      <c r="K23" s="334" t="s">
        <v>106</v>
      </c>
      <c r="L23" s="320" t="s">
        <v>9</v>
      </c>
      <c r="M23" s="322" t="s">
        <v>10</v>
      </c>
      <c r="N23" s="324" t="s">
        <v>107</v>
      </c>
      <c r="O23" s="336" t="s">
        <v>108</v>
      </c>
      <c r="P23" s="326"/>
      <c r="Q23" s="322" t="s">
        <v>109</v>
      </c>
      <c r="R23" s="328" t="s">
        <v>110</v>
      </c>
      <c r="S23" s="322" t="s">
        <v>111</v>
      </c>
      <c r="T23" s="332" t="s">
        <v>112</v>
      </c>
    </row>
    <row r="24" spans="1:20" ht="13.5" customHeight="1">
      <c r="A24" s="335"/>
      <c r="B24" s="321"/>
      <c r="C24" s="323"/>
      <c r="D24" s="323"/>
      <c r="E24" s="327"/>
      <c r="F24" s="321"/>
      <c r="G24" s="323"/>
      <c r="H24" s="323"/>
      <c r="I24" s="323"/>
      <c r="J24" s="333"/>
      <c r="K24" s="335"/>
      <c r="L24" s="321"/>
      <c r="M24" s="323"/>
      <c r="N24" s="323"/>
      <c r="O24" s="327"/>
      <c r="P24" s="321"/>
      <c r="Q24" s="323"/>
      <c r="R24" s="323"/>
      <c r="S24" s="323"/>
      <c r="T24" s="333"/>
    </row>
    <row r="25" spans="1:20" ht="25.5" customHeight="1">
      <c r="A25" s="330">
        <v>1</v>
      </c>
      <c r="B25" s="134">
        <f>пр.хода!H10</f>
        <v>0</v>
      </c>
      <c r="C25" s="107" t="str">
        <f>IFERROR(VLOOKUP(B25,пр.взв!$D$6:$Q$20,2,0),"")</f>
        <v/>
      </c>
      <c r="D25" s="108" t="str">
        <f>IFERROR(VLOOKUP(B25,пр.взв!$D$6:$Q$20,5,0),"")</f>
        <v/>
      </c>
      <c r="E25" s="108" t="str">
        <f>IFERROR(VLOOKUP(B25,пр.взв!$D$6:$Q$20,6,0),"")</f>
        <v/>
      </c>
      <c r="F25" s="108" t="str">
        <f>IFERROR(VLOOKUP(B25,пр.взв!$D$6:$Q$20,8,0),"")</f>
        <v/>
      </c>
      <c r="G25" s="108"/>
      <c r="H25" s="131"/>
      <c r="I25" s="132"/>
      <c r="J25" s="133"/>
      <c r="K25" s="330">
        <v>2</v>
      </c>
      <c r="L25" s="134">
        <f>пр.хода!V10</f>
        <v>0</v>
      </c>
      <c r="M25" s="107" t="str">
        <f>IFERROR(VLOOKUP(L25,пр.взв!$D$6:$Q$20,2,0),"")</f>
        <v/>
      </c>
      <c r="N25" s="108" t="str">
        <f>IFERROR(VLOOKUP(L25,пр.взв!$D$6:$Q$20,5,0),"")</f>
        <v/>
      </c>
      <c r="O25" s="108" t="str">
        <f>IFERROR(VLOOKUP(L25,пр.взв!$D$6:$Q$20,6,0),"")</f>
        <v/>
      </c>
      <c r="P25" s="108" t="str">
        <f>IFERROR(VLOOKUP(L25,пр.взв!$D$6:$Q$20,8,0),"")</f>
        <v/>
      </c>
      <c r="Q25" s="130"/>
      <c r="R25" s="131"/>
      <c r="S25" s="132"/>
      <c r="T25" s="133"/>
    </row>
    <row r="26" spans="1:20" ht="25.5" customHeight="1">
      <c r="A26" s="323"/>
      <c r="B26" s="143">
        <f>пр.хода!H18</f>
        <v>0</v>
      </c>
      <c r="C26" s="114" t="str">
        <f>IFERROR(VLOOKUP(B26,пр.взв!$D$6:$Q$20,2,0),"")</f>
        <v/>
      </c>
      <c r="D26" s="115" t="str">
        <f>IFERROR(VLOOKUP(B26,пр.взв!$D$6:$Q$20,5,0),"")</f>
        <v/>
      </c>
      <c r="E26" s="115" t="str">
        <f>IFERROR(VLOOKUP(B26,пр.взв!$D$6:$Q$20,6,0),"")</f>
        <v/>
      </c>
      <c r="F26" s="115" t="str">
        <f>IFERROR(VLOOKUP(B26,пр.взв!$D$6:$Q$20,8,0),"")</f>
        <v/>
      </c>
      <c r="G26" s="115"/>
      <c r="H26" s="116"/>
      <c r="I26" s="117"/>
      <c r="J26" s="117"/>
      <c r="K26" s="323"/>
      <c r="L26" s="143">
        <f>пр.хода!V18</f>
        <v>0</v>
      </c>
      <c r="M26" s="114" t="str">
        <f>IFERROR(VLOOKUP(L26,пр.взв!$D$6:$Q$20,2,0),"")</f>
        <v/>
      </c>
      <c r="N26" s="115" t="str">
        <f>IFERROR(VLOOKUP(L26,пр.взв!$D$6:$Q$20,5,0),"")</f>
        <v/>
      </c>
      <c r="O26" s="115" t="str">
        <f>IFERROR(VLOOKUP(L26,пр.взв!$D$6:$Q$20,6,0),"")</f>
        <v/>
      </c>
      <c r="P26" s="115" t="str">
        <f>IFERROR(VLOOKUP(L26,пр.взв!$D$6:$Q$20,8,0),"")</f>
        <v/>
      </c>
      <c r="Q26" s="116"/>
      <c r="R26" s="116"/>
      <c r="S26" s="117"/>
      <c r="T26" s="117"/>
    </row>
    <row r="27" spans="1:20" ht="12" customHeight="1">
      <c r="B27" s="52">
        <f>B21</f>
        <v>0</v>
      </c>
      <c r="C27" s="53" t="s">
        <v>102</v>
      </c>
      <c r="F27" s="93"/>
      <c r="L27" s="52">
        <f>L21</f>
        <v>0</v>
      </c>
      <c r="M27" s="53" t="s">
        <v>102</v>
      </c>
    </row>
    <row r="28" spans="1:20" ht="12" customHeight="1">
      <c r="A28" s="329" t="s">
        <v>115</v>
      </c>
      <c r="B28" s="274"/>
      <c r="C28" s="274"/>
      <c r="D28" s="274"/>
      <c r="E28" s="274"/>
      <c r="F28" s="274"/>
      <c r="G28" s="274"/>
      <c r="H28" s="274"/>
      <c r="I28" s="274"/>
      <c r="J28" s="274"/>
      <c r="K28" s="329" t="s">
        <v>115</v>
      </c>
      <c r="L28" s="274"/>
      <c r="M28" s="274"/>
      <c r="N28" s="274"/>
      <c r="O28" s="274"/>
      <c r="P28" s="274"/>
      <c r="Q28" s="274"/>
      <c r="R28" s="274"/>
      <c r="S28" s="274"/>
      <c r="T28" s="274"/>
    </row>
    <row r="29" spans="1:20" ht="12" customHeight="1">
      <c r="B29" s="94" t="s">
        <v>103</v>
      </c>
      <c r="C29" s="144"/>
      <c r="D29" s="144"/>
      <c r="E29" s="144"/>
      <c r="F29" s="145" t="str">
        <f t="shared" ref="F29:G29" si="3">F22</f>
        <v>В.к.  98+  кг</v>
      </c>
      <c r="G29" s="146">
        <f t="shared" si="3"/>
        <v>0</v>
      </c>
      <c r="H29" s="144"/>
      <c r="I29" s="144"/>
      <c r="J29" s="144"/>
      <c r="K29" s="53"/>
      <c r="L29" s="94" t="s">
        <v>91</v>
      </c>
      <c r="M29" s="144"/>
      <c r="N29" s="144"/>
      <c r="O29" s="144"/>
      <c r="P29" s="145" t="str">
        <f t="shared" ref="P29:Q29" si="4">P22</f>
        <v>В.к.  98+  кг</v>
      </c>
      <c r="Q29" s="146">
        <f t="shared" si="4"/>
        <v>0</v>
      </c>
      <c r="R29" s="141"/>
      <c r="S29" s="141"/>
      <c r="T29" s="141"/>
    </row>
    <row r="30" spans="1:20" ht="12.75" customHeight="1">
      <c r="A30" s="334" t="s">
        <v>106</v>
      </c>
      <c r="B30" s="320" t="s">
        <v>9</v>
      </c>
      <c r="C30" s="322" t="s">
        <v>10</v>
      </c>
      <c r="D30" s="324" t="s">
        <v>107</v>
      </c>
      <c r="E30" s="325" t="s">
        <v>108</v>
      </c>
      <c r="F30" s="326"/>
      <c r="G30" s="322" t="s">
        <v>109</v>
      </c>
      <c r="H30" s="328" t="s">
        <v>110</v>
      </c>
      <c r="I30" s="322" t="s">
        <v>111</v>
      </c>
      <c r="J30" s="332" t="s">
        <v>112</v>
      </c>
      <c r="K30" s="334" t="s">
        <v>106</v>
      </c>
      <c r="L30" s="320" t="s">
        <v>9</v>
      </c>
      <c r="M30" s="322" t="s">
        <v>10</v>
      </c>
      <c r="N30" s="324" t="s">
        <v>107</v>
      </c>
      <c r="O30" s="336" t="s">
        <v>108</v>
      </c>
      <c r="P30" s="326"/>
      <c r="Q30" s="322" t="s">
        <v>109</v>
      </c>
      <c r="R30" s="328" t="s">
        <v>110</v>
      </c>
      <c r="S30" s="322" t="s">
        <v>111</v>
      </c>
      <c r="T30" s="332" t="s">
        <v>112</v>
      </c>
    </row>
    <row r="31" spans="1:20" ht="13.5" customHeight="1">
      <c r="A31" s="335"/>
      <c r="B31" s="321"/>
      <c r="C31" s="323"/>
      <c r="D31" s="323"/>
      <c r="E31" s="327"/>
      <c r="F31" s="321"/>
      <c r="G31" s="323"/>
      <c r="H31" s="323"/>
      <c r="I31" s="323"/>
      <c r="J31" s="333"/>
      <c r="K31" s="335"/>
      <c r="L31" s="321"/>
      <c r="M31" s="323"/>
      <c r="N31" s="323"/>
      <c r="O31" s="327"/>
      <c r="P31" s="321"/>
      <c r="Q31" s="323"/>
      <c r="R31" s="323"/>
      <c r="S31" s="323"/>
      <c r="T31" s="333"/>
    </row>
    <row r="32" spans="1:20" ht="27.75" customHeight="1">
      <c r="A32" s="330">
        <v>1</v>
      </c>
      <c r="B32" s="118">
        <f>пр.хода!A25</f>
        <v>0</v>
      </c>
      <c r="C32" s="107" t="str">
        <f>IFERROR(VLOOKUP(B32,пр.взв!$D$6:$Q$20,2,0),"")</f>
        <v/>
      </c>
      <c r="D32" s="108" t="str">
        <f>IFERROR(VLOOKUP(B32,пр.взв!$D$6:$Q$20,5,0),"")</f>
        <v/>
      </c>
      <c r="E32" s="108" t="str">
        <f>IFERROR(VLOOKUP(B32,пр.взв!$D$6:$Q$20,6,0),"")</f>
        <v/>
      </c>
      <c r="F32" s="108" t="str">
        <f>IFERROR(VLOOKUP(B32,пр.взв!$D$6:$Q$20,8,0),"")</f>
        <v/>
      </c>
      <c r="G32" s="130"/>
      <c r="H32" s="131"/>
      <c r="I32" s="132"/>
      <c r="J32" s="133"/>
      <c r="K32" s="330">
        <v>3</v>
      </c>
      <c r="L32" s="134">
        <f>пр.хода!N25</f>
        <v>0</v>
      </c>
      <c r="M32" s="107" t="str">
        <f>IFERROR(VLOOKUP(L32,пр.взв!$D$6:$Q$20,2,0),"")</f>
        <v/>
      </c>
      <c r="N32" s="108" t="str">
        <f>IFERROR(VLOOKUP(L32,пр.взв!$D$6:$Q$20,5,0),"")</f>
        <v/>
      </c>
      <c r="O32" s="108" t="str">
        <f>IFERROR(VLOOKUP(L32,пр.взв!$D$6:$Q$20,6,0),"")</f>
        <v/>
      </c>
      <c r="P32" s="108" t="str">
        <f>IFERROR(VLOOKUP(L32,пр.взв!$D$6:$Q$20,8,0),"")</f>
        <v/>
      </c>
      <c r="Q32" s="121"/>
      <c r="R32" s="122"/>
      <c r="S32" s="123"/>
      <c r="T32" s="124"/>
    </row>
    <row r="33" spans="1:20" ht="27.75" customHeight="1">
      <c r="A33" s="277"/>
      <c r="B33" s="147">
        <f>пр.хода!A27</f>
        <v>0</v>
      </c>
      <c r="C33" s="114" t="str">
        <f>IFERROR(VLOOKUP(B33,пр.взв!$D$6:$Q$20,2,0),"")</f>
        <v/>
      </c>
      <c r="D33" s="115" t="str">
        <f>IFERROR(VLOOKUP(B33,пр.взв!$D$6:$Q$20,5,0),"")</f>
        <v/>
      </c>
      <c r="E33" s="115" t="str">
        <f>IFERROR(VLOOKUP(B33,пр.взв!$D$6:$Q$20,6,0),"")</f>
        <v/>
      </c>
      <c r="F33" s="115" t="str">
        <f>IFERROR(VLOOKUP(B33,пр.взв!$D$6:$Q$20,8,0),"")</f>
        <v/>
      </c>
      <c r="G33" s="116"/>
      <c r="H33" s="116"/>
      <c r="I33" s="117"/>
      <c r="J33" s="117"/>
      <c r="K33" s="323"/>
      <c r="L33" s="143">
        <f>пр.хода!N27</f>
        <v>0</v>
      </c>
      <c r="M33" s="114" t="str">
        <f>IFERROR(VLOOKUP(L33,пр.взв!$D$6:$Q$20,2,0),"")</f>
        <v/>
      </c>
      <c r="N33" s="115" t="str">
        <f>IFERROR(VLOOKUP(L33,пр.взв!$D$6:$Q$20,5,0),"")</f>
        <v/>
      </c>
      <c r="O33" s="115" t="str">
        <f>IFERROR(VLOOKUP(L33,пр.взв!$D$6:$Q$20,6,0),"")</f>
        <v/>
      </c>
      <c r="P33" s="115" t="str">
        <f>IFERROR(VLOOKUP(L33,пр.взв!$D$6:$Q$20,8,0),"")</f>
        <v/>
      </c>
      <c r="Q33" s="116"/>
      <c r="R33" s="116"/>
      <c r="S33" s="117"/>
      <c r="T33" s="117"/>
    </row>
    <row r="34" spans="1:20" ht="27.75" customHeight="1">
      <c r="A34" s="330">
        <v>2</v>
      </c>
      <c r="B34" s="118" t="str">
        <f>пр.хода!A31</f>
        <v>Гл. секретарь, судья ВК</v>
      </c>
      <c r="C34" s="107" t="str">
        <f>IFERROR(VLOOKUP(B34,пр.взв!$D$6:$Q$20,2,0),"")</f>
        <v/>
      </c>
      <c r="D34" s="108" t="str">
        <f>IFERROR(VLOOKUP(B34,пр.взв!$D$6:$Q$20,5,0),"")</f>
        <v/>
      </c>
      <c r="E34" s="108" t="str">
        <f>IFERROR(VLOOKUP(B34,пр.взв!$D$6:$Q$20,6,0),"")</f>
        <v/>
      </c>
      <c r="F34" s="108" t="str">
        <f>IFERROR(VLOOKUP(B34,пр.взв!$D$6:$Q$20,8,0),"")</f>
        <v/>
      </c>
      <c r="G34" s="121"/>
      <c r="H34" s="122"/>
      <c r="I34" s="123"/>
      <c r="J34" s="124"/>
      <c r="K34" s="331">
        <v>4</v>
      </c>
      <c r="L34" s="118">
        <f>пр.хода!N31</f>
        <v>0</v>
      </c>
      <c r="M34" s="107" t="str">
        <f>IFERROR(VLOOKUP(L34,пр.взв!$D$6:$Q$20,2,0),"")</f>
        <v/>
      </c>
      <c r="N34" s="108" t="str">
        <f>IFERROR(VLOOKUP(L34,пр.взв!$D$6:$Q$20,5,0),"")</f>
        <v/>
      </c>
      <c r="O34" s="108" t="str">
        <f>IFERROR(VLOOKUP(L34,пр.взв!$D$6:$Q$20,6,0),"")</f>
        <v/>
      </c>
      <c r="P34" s="108" t="str">
        <f>IFERROR(VLOOKUP(L34,пр.взв!$D$6:$Q$20,8,0),"")</f>
        <v/>
      </c>
      <c r="Q34" s="121"/>
      <c r="R34" s="122"/>
      <c r="S34" s="123"/>
      <c r="T34" s="124"/>
    </row>
    <row r="35" spans="1:20" ht="27.75" customHeight="1">
      <c r="A35" s="323"/>
      <c r="B35" s="147">
        <f>пр.хода!A33</f>
        <v>0</v>
      </c>
      <c r="C35" s="114" t="str">
        <f>IFERROR(VLOOKUP(B35,пр.взв!$D$6:$Q$20,2,0),"")</f>
        <v/>
      </c>
      <c r="D35" s="115" t="str">
        <f>IFERROR(VLOOKUP(B35,пр.взв!$D$6:$Q$20,5,0),"")</f>
        <v/>
      </c>
      <c r="E35" s="115" t="str">
        <f>IFERROR(VLOOKUP(B35,пр.взв!$D$6:$Q$20,6,0),"")</f>
        <v/>
      </c>
      <c r="F35" s="115" t="str">
        <f>IFERROR(VLOOKUP(B35,пр.взв!$D$6:$Q$20,8,0),"")</f>
        <v/>
      </c>
      <c r="G35" s="116"/>
      <c r="H35" s="116"/>
      <c r="I35" s="117"/>
      <c r="J35" s="117"/>
      <c r="K35" s="323"/>
      <c r="L35" s="147">
        <f>пр.хода!N33</f>
        <v>0</v>
      </c>
      <c r="M35" s="114" t="str">
        <f>IFERROR(VLOOKUP(L35,пр.взв!$D$6:$Q$20,2,0),"")</f>
        <v/>
      </c>
      <c r="N35" s="115" t="str">
        <f>IFERROR(VLOOKUP(L35,пр.взв!$D$6:$Q$20,5,0),"")</f>
        <v/>
      </c>
      <c r="O35" s="115" t="str">
        <f>IFERROR(VLOOKUP(L35,пр.взв!$D$6:$Q$20,6,0),"")</f>
        <v/>
      </c>
      <c r="P35" s="115" t="str">
        <f>IFERROR(VLOOKUP(L35,пр.взв!$D$6:$Q$20,8,0),"")</f>
        <v/>
      </c>
      <c r="Q35" s="116"/>
      <c r="R35" s="116"/>
      <c r="S35" s="117"/>
      <c r="T35" s="117"/>
    </row>
    <row r="36" spans="1:20" ht="12" customHeight="1">
      <c r="B36" s="52">
        <f>B27</f>
        <v>0</v>
      </c>
      <c r="C36" s="53" t="s">
        <v>102</v>
      </c>
      <c r="F36" s="93"/>
      <c r="L36" s="52">
        <f>L27</f>
        <v>0</v>
      </c>
      <c r="M36" s="53" t="s">
        <v>102</v>
      </c>
    </row>
    <row r="37" spans="1:20" ht="12" customHeight="1">
      <c r="A37" s="329" t="s">
        <v>116</v>
      </c>
      <c r="B37" s="274"/>
      <c r="C37" s="274"/>
      <c r="D37" s="274"/>
      <c r="E37" s="274"/>
      <c r="F37" s="274"/>
      <c r="G37" s="274"/>
      <c r="H37" s="274"/>
      <c r="I37" s="274"/>
      <c r="J37" s="274"/>
      <c r="K37" s="329" t="s">
        <v>116</v>
      </c>
      <c r="L37" s="274"/>
      <c r="M37" s="274"/>
      <c r="N37" s="274"/>
      <c r="O37" s="274"/>
      <c r="P37" s="274"/>
      <c r="Q37" s="274"/>
      <c r="R37" s="274"/>
      <c r="S37" s="274"/>
      <c r="T37" s="274"/>
    </row>
    <row r="38" spans="1:20" ht="12" customHeight="1">
      <c r="B38" s="94" t="s">
        <v>103</v>
      </c>
      <c r="C38" s="144"/>
      <c r="D38" s="144"/>
      <c r="E38" s="144"/>
      <c r="F38" s="145" t="str">
        <f t="shared" ref="F38:G38" si="5">F29</f>
        <v>В.к.  98+  кг</v>
      </c>
      <c r="G38" s="146">
        <f t="shared" si="5"/>
        <v>0</v>
      </c>
      <c r="H38" s="144"/>
      <c r="I38" s="144"/>
      <c r="J38" s="144"/>
      <c r="K38" s="53"/>
      <c r="L38" s="94" t="s">
        <v>91</v>
      </c>
      <c r="M38" s="144"/>
      <c r="N38" s="144"/>
      <c r="O38" s="144"/>
      <c r="P38" s="148" t="str">
        <f t="shared" ref="P38:Q38" si="6">P29</f>
        <v>В.к.  98+  кг</v>
      </c>
      <c r="Q38" s="146">
        <f t="shared" si="6"/>
        <v>0</v>
      </c>
      <c r="R38" s="141"/>
      <c r="S38" s="141"/>
      <c r="T38" s="141"/>
    </row>
    <row r="39" spans="1:20" ht="12.75" customHeight="1">
      <c r="A39" s="334" t="s">
        <v>106</v>
      </c>
      <c r="B39" s="320" t="s">
        <v>9</v>
      </c>
      <c r="C39" s="322" t="s">
        <v>10</v>
      </c>
      <c r="D39" s="324" t="s">
        <v>107</v>
      </c>
      <c r="E39" s="325" t="s">
        <v>108</v>
      </c>
      <c r="F39" s="326"/>
      <c r="G39" s="322" t="s">
        <v>109</v>
      </c>
      <c r="H39" s="328" t="s">
        <v>110</v>
      </c>
      <c r="I39" s="322" t="s">
        <v>111</v>
      </c>
      <c r="J39" s="332" t="s">
        <v>112</v>
      </c>
      <c r="K39" s="334" t="s">
        <v>106</v>
      </c>
      <c r="L39" s="320" t="s">
        <v>9</v>
      </c>
      <c r="M39" s="322" t="s">
        <v>10</v>
      </c>
      <c r="N39" s="324" t="s">
        <v>107</v>
      </c>
      <c r="O39" s="336" t="s">
        <v>108</v>
      </c>
      <c r="P39" s="326"/>
      <c r="Q39" s="322" t="s">
        <v>109</v>
      </c>
      <c r="R39" s="328" t="s">
        <v>110</v>
      </c>
      <c r="S39" s="322" t="s">
        <v>111</v>
      </c>
      <c r="T39" s="332" t="s">
        <v>112</v>
      </c>
    </row>
    <row r="40" spans="1:20" ht="13.5" customHeight="1">
      <c r="A40" s="335"/>
      <c r="B40" s="321"/>
      <c r="C40" s="323"/>
      <c r="D40" s="323"/>
      <c r="E40" s="327"/>
      <c r="F40" s="321"/>
      <c r="G40" s="323"/>
      <c r="H40" s="323"/>
      <c r="I40" s="323"/>
      <c r="J40" s="333"/>
      <c r="K40" s="335"/>
      <c r="L40" s="321"/>
      <c r="M40" s="323"/>
      <c r="N40" s="323"/>
      <c r="O40" s="327"/>
      <c r="P40" s="321"/>
      <c r="Q40" s="323"/>
      <c r="R40" s="323"/>
      <c r="S40" s="323"/>
      <c r="T40" s="333"/>
    </row>
    <row r="41" spans="1:20" ht="24.75" customHeight="1">
      <c r="A41" s="330">
        <v>1</v>
      </c>
      <c r="B41" s="118">
        <f>пр.хода!F28</f>
        <v>0</v>
      </c>
      <c r="C41" s="107" t="str">
        <f>IFERROR(VLOOKUP(B41,пр.взв!$D$6:$Q$20,2,0),"")</f>
        <v/>
      </c>
      <c r="D41" s="108" t="str">
        <f>IFERROR(VLOOKUP(B41,пр.взв!$D$6:$Q$20,5,0),"")</f>
        <v/>
      </c>
      <c r="E41" s="108" t="str">
        <f>IFERROR(VLOOKUP(B41,пр.взв!$D$6:$Q$20,6,0),"")</f>
        <v/>
      </c>
      <c r="F41" s="108" t="str">
        <f>IFERROR(VLOOKUP(B41,пр.взв!$D$6:$Q$20,8,0),"")</f>
        <v/>
      </c>
      <c r="G41" s="130"/>
      <c r="H41" s="131"/>
      <c r="I41" s="132"/>
      <c r="J41" s="133"/>
      <c r="K41" s="330">
        <v>2</v>
      </c>
      <c r="L41" s="134" t="str">
        <f>пр.хода!S26</f>
        <v xml:space="preserve"> </v>
      </c>
      <c r="M41" s="107" t="str">
        <f>IFERROR(VLOOKUP(L41,пр.взв!$D$6:$Q$20,2,0),"")</f>
        <v/>
      </c>
      <c r="N41" s="108" t="str">
        <f>IFERROR(VLOOKUP(L41,пр.взв!$D$6:$Q$20,5,0),"")</f>
        <v/>
      </c>
      <c r="O41" s="108" t="str">
        <f>IFERROR(VLOOKUP(L41,пр.взв!$D$6:$Q$20,6,0),"")</f>
        <v/>
      </c>
      <c r="P41" s="108" t="str">
        <f>IFERROR(VLOOKUP(L41,пр.взв!$D$6:$Q$20,8,0),"")</f>
        <v/>
      </c>
      <c r="Q41" s="121"/>
      <c r="R41" s="122"/>
      <c r="S41" s="123"/>
      <c r="T41" s="124"/>
    </row>
    <row r="42" spans="1:20" ht="24.75" customHeight="1">
      <c r="A42" s="323"/>
      <c r="B42" s="147">
        <f>пр.хода!F34</f>
        <v>0</v>
      </c>
      <c r="C42" s="114" t="str">
        <f>IFERROR(VLOOKUP(B42,пр.взв!$D$6:$Q$20,2,0),"")</f>
        <v/>
      </c>
      <c r="D42" s="115" t="str">
        <f>IFERROR(VLOOKUP(B42,пр.взв!$D$6:$Q$20,5,0),"")</f>
        <v/>
      </c>
      <c r="E42" s="115" t="str">
        <f>IFERROR(VLOOKUP(B42,пр.взв!$D$6:$Q$20,6,0),"")</f>
        <v/>
      </c>
      <c r="F42" s="115" t="str">
        <f>IFERROR(VLOOKUP(B42,пр.взв!$D$6:$Q$20,8,0),"")</f>
        <v/>
      </c>
      <c r="G42" s="116"/>
      <c r="H42" s="116"/>
      <c r="I42" s="117"/>
      <c r="J42" s="117"/>
      <c r="K42" s="323"/>
      <c r="L42" s="143">
        <f>пр.хода!S32</f>
        <v>0</v>
      </c>
      <c r="M42" s="114" t="str">
        <f>IFERROR(VLOOKUP(L42,пр.взв!$D$6:$Q$20,2,0),"")</f>
        <v/>
      </c>
      <c r="N42" s="115" t="str">
        <f>IFERROR(VLOOKUP(L42,пр.взв!$D$6:$Q$20,5,0),"")</f>
        <v/>
      </c>
      <c r="O42" s="115" t="str">
        <f>IFERROR(VLOOKUP(L42,пр.взв!$D$6:$Q$20,6,0),"")</f>
        <v/>
      </c>
      <c r="P42" s="115" t="str">
        <f>IFERROR(VLOOKUP(L42,пр.взв!$D$6:$Q$20,8,0),"")</f>
        <v/>
      </c>
      <c r="Q42" s="116"/>
      <c r="R42" s="116"/>
      <c r="S42" s="117"/>
      <c r="T42" s="117"/>
    </row>
  </sheetData>
  <mergeCells count="86">
    <mergeCell ref="T30:T31"/>
    <mergeCell ref="K37:T37"/>
    <mergeCell ref="H30:H31"/>
    <mergeCell ref="I30:I31"/>
    <mergeCell ref="K30:K31"/>
    <mergeCell ref="L30:L31"/>
    <mergeCell ref="M30:M31"/>
    <mergeCell ref="N30:N31"/>
    <mergeCell ref="O30:P31"/>
    <mergeCell ref="A19:A20"/>
    <mergeCell ref="A23:A24"/>
    <mergeCell ref="Q30:Q31"/>
    <mergeCell ref="R30:R31"/>
    <mergeCell ref="S30:S31"/>
    <mergeCell ref="A6:A7"/>
    <mergeCell ref="A8:A9"/>
    <mergeCell ref="A10:A11"/>
    <mergeCell ref="A12:A13"/>
    <mergeCell ref="A17:A18"/>
    <mergeCell ref="R23:R24"/>
    <mergeCell ref="S23:S24"/>
    <mergeCell ref="T23:T24"/>
    <mergeCell ref="K25:K26"/>
    <mergeCell ref="K28:T28"/>
    <mergeCell ref="K23:K24"/>
    <mergeCell ref="L23:L24"/>
    <mergeCell ref="M23:M24"/>
    <mergeCell ref="N23:N24"/>
    <mergeCell ref="O23:P24"/>
    <mergeCell ref="Q23:Q24"/>
    <mergeCell ref="K17:K18"/>
    <mergeCell ref="K19:K20"/>
    <mergeCell ref="B1:J1"/>
    <mergeCell ref="L1:T1"/>
    <mergeCell ref="B2:J2"/>
    <mergeCell ref="L2:T2"/>
    <mergeCell ref="E5:F5"/>
    <mergeCell ref="O5:P5"/>
    <mergeCell ref="K6:K7"/>
    <mergeCell ref="K8:K9"/>
    <mergeCell ref="K10:K11"/>
    <mergeCell ref="K12:K13"/>
    <mergeCell ref="E16:F16"/>
    <mergeCell ref="O16:P16"/>
    <mergeCell ref="R39:R40"/>
    <mergeCell ref="S39:S40"/>
    <mergeCell ref="T39:T40"/>
    <mergeCell ref="E39:F40"/>
    <mergeCell ref="G39:G40"/>
    <mergeCell ref="H39:H40"/>
    <mergeCell ref="I39:I40"/>
    <mergeCell ref="J39:J40"/>
    <mergeCell ref="K39:K40"/>
    <mergeCell ref="L39:L40"/>
    <mergeCell ref="A41:A42"/>
    <mergeCell ref="M39:M40"/>
    <mergeCell ref="N39:N40"/>
    <mergeCell ref="O39:P40"/>
    <mergeCell ref="Q39:Q40"/>
    <mergeCell ref="K41:K42"/>
    <mergeCell ref="A25:A26"/>
    <mergeCell ref="B30:B31"/>
    <mergeCell ref="C30:C31"/>
    <mergeCell ref="D30:D31"/>
    <mergeCell ref="E30:F31"/>
    <mergeCell ref="G30:G31"/>
    <mergeCell ref="J30:J31"/>
    <mergeCell ref="A37:J37"/>
    <mergeCell ref="A30:A31"/>
    <mergeCell ref="A32:A33"/>
    <mergeCell ref="A34:A35"/>
    <mergeCell ref="A39:A40"/>
    <mergeCell ref="B39:B40"/>
    <mergeCell ref="C39:C40"/>
    <mergeCell ref="D39:D40"/>
    <mergeCell ref="H23:H24"/>
    <mergeCell ref="I23:I24"/>
    <mergeCell ref="A28:J28"/>
    <mergeCell ref="K32:K33"/>
    <mergeCell ref="K34:K35"/>
    <mergeCell ref="J23:J24"/>
    <mergeCell ref="B23:B24"/>
    <mergeCell ref="C23:C24"/>
    <mergeCell ref="D23:D24"/>
    <mergeCell ref="E23:F24"/>
    <mergeCell ref="G23:G24"/>
  </mergeCells>
  <printOptions horizontalCentered="1"/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11"/>
  <sheetViews>
    <sheetView workbookViewId="0"/>
  </sheetViews>
  <sheetFormatPr defaultColWidth="14.3984375" defaultRowHeight="15.75" customHeight="1"/>
  <cols>
    <col min="1" max="1" width="5.09765625" customWidth="1"/>
    <col min="2" max="2" width="5" customWidth="1"/>
    <col min="7" max="10" width="14.3984375" hidden="1"/>
    <col min="11" max="11" width="2" customWidth="1"/>
    <col min="12" max="12" width="3.8984375" customWidth="1"/>
    <col min="13" max="13" width="5" customWidth="1"/>
    <col min="18" max="21" width="14.3984375" hidden="1"/>
  </cols>
  <sheetData>
    <row r="1" spans="1:21" ht="13.5">
      <c r="A1" s="7"/>
      <c r="B1" s="354" t="s">
        <v>101</v>
      </c>
      <c r="C1" s="274"/>
      <c r="D1" s="274"/>
      <c r="E1" s="274"/>
      <c r="F1" s="274"/>
      <c r="G1" s="274"/>
      <c r="H1" s="274"/>
      <c r="I1" s="274"/>
      <c r="J1" s="274"/>
      <c r="K1" s="355"/>
      <c r="L1" s="7"/>
      <c r="M1" s="354" t="s">
        <v>101</v>
      </c>
      <c r="N1" s="274"/>
      <c r="O1" s="274"/>
      <c r="P1" s="274"/>
      <c r="Q1" s="274"/>
      <c r="R1" s="274"/>
      <c r="S1" s="274"/>
      <c r="T1" s="274"/>
      <c r="U1" s="274"/>
    </row>
    <row r="2" spans="1:21" ht="15.5">
      <c r="A2" s="36"/>
      <c r="B2" s="149">
        <v>3</v>
      </c>
      <c r="C2" s="150" t="s">
        <v>102</v>
      </c>
      <c r="D2" s="150"/>
      <c r="E2" s="356">
        <f>пр.взв!I4</f>
        <v>0</v>
      </c>
      <c r="F2" s="295"/>
      <c r="G2" s="150"/>
      <c r="H2" s="150"/>
      <c r="I2" s="150"/>
      <c r="J2" s="150"/>
      <c r="K2" s="274"/>
      <c r="L2" s="36"/>
      <c r="M2" s="149">
        <f>B2</f>
        <v>3</v>
      </c>
      <c r="N2" s="150" t="s">
        <v>102</v>
      </c>
      <c r="O2" s="150"/>
      <c r="P2" s="356">
        <f>G2</f>
        <v>0</v>
      </c>
      <c r="Q2" s="295"/>
      <c r="R2" s="150"/>
      <c r="S2" s="150"/>
      <c r="T2" s="150"/>
      <c r="U2" s="150"/>
    </row>
    <row r="3" spans="1:21" ht="18">
      <c r="A3" s="36"/>
      <c r="B3" s="151" t="s">
        <v>103</v>
      </c>
      <c r="C3" s="152" t="s">
        <v>104</v>
      </c>
      <c r="D3" s="153" t="s">
        <v>117</v>
      </c>
      <c r="E3" s="154"/>
      <c r="F3" s="155" t="s">
        <v>117</v>
      </c>
      <c r="G3" s="156" t="str">
        <f>пр.взв!G4</f>
        <v>В.к.  98+  кг</v>
      </c>
      <c r="H3" s="152"/>
      <c r="I3" s="152"/>
      <c r="J3" s="152"/>
      <c r="K3" s="274"/>
      <c r="L3" s="152"/>
      <c r="M3" s="151" t="s">
        <v>91</v>
      </c>
      <c r="N3" s="153" t="s">
        <v>104</v>
      </c>
      <c r="O3" s="153" t="s">
        <v>117</v>
      </c>
      <c r="P3" s="154" t="s">
        <v>117</v>
      </c>
      <c r="Q3" s="157"/>
      <c r="R3" s="158" t="str">
        <f>G3</f>
        <v>В.к.  98+  кг</v>
      </c>
      <c r="S3" s="152"/>
      <c r="T3" s="152"/>
      <c r="U3" s="152"/>
    </row>
    <row r="4" spans="1:21" ht="37.5">
      <c r="A4" s="159" t="s">
        <v>106</v>
      </c>
      <c r="B4" s="160" t="s">
        <v>9</v>
      </c>
      <c r="C4" s="161" t="s">
        <v>10</v>
      </c>
      <c r="D4" s="162" t="s">
        <v>107</v>
      </c>
      <c r="E4" s="357" t="s">
        <v>118</v>
      </c>
      <c r="F4" s="295"/>
      <c r="G4" s="163" t="s">
        <v>109</v>
      </c>
      <c r="H4" s="164" t="s">
        <v>110</v>
      </c>
      <c r="I4" s="163" t="s">
        <v>111</v>
      </c>
      <c r="J4" s="164" t="s">
        <v>112</v>
      </c>
      <c r="K4" s="274"/>
      <c r="L4" s="159" t="s">
        <v>106</v>
      </c>
      <c r="M4" s="160" t="s">
        <v>9</v>
      </c>
      <c r="N4" s="163" t="s">
        <v>10</v>
      </c>
      <c r="O4" s="162" t="s">
        <v>107</v>
      </c>
      <c r="P4" s="357" t="s">
        <v>108</v>
      </c>
      <c r="Q4" s="295"/>
      <c r="R4" s="164" t="s">
        <v>109</v>
      </c>
      <c r="S4" s="164" t="s">
        <v>110</v>
      </c>
      <c r="T4" s="164" t="s">
        <v>111</v>
      </c>
      <c r="U4" s="164" t="s">
        <v>112</v>
      </c>
    </row>
    <row r="5" spans="1:21" ht="13" hidden="1">
      <c r="A5" s="36"/>
      <c r="B5" s="165"/>
      <c r="C5" s="36"/>
      <c r="D5" s="36"/>
      <c r="E5" s="166"/>
      <c r="F5" s="36"/>
      <c r="G5" s="36"/>
      <c r="H5" s="38"/>
      <c r="I5" s="38"/>
      <c r="J5" s="36"/>
      <c r="K5" s="274"/>
      <c r="L5" s="36"/>
      <c r="M5" s="165"/>
      <c r="N5" s="36"/>
      <c r="O5" s="36"/>
      <c r="P5" s="166"/>
      <c r="Q5" s="36"/>
      <c r="R5" s="38"/>
      <c r="S5" s="38"/>
      <c r="T5" s="38"/>
      <c r="U5" s="36"/>
    </row>
    <row r="6" spans="1:21" ht="13" hidden="1">
      <c r="A6" s="36"/>
      <c r="B6" s="165"/>
      <c r="C6" s="36"/>
      <c r="D6" s="36"/>
      <c r="E6" s="166"/>
      <c r="F6" s="36"/>
      <c r="G6" s="36"/>
      <c r="H6" s="38"/>
      <c r="I6" s="38"/>
      <c r="J6" s="36"/>
      <c r="K6" s="274"/>
      <c r="L6" s="36"/>
      <c r="M6" s="165"/>
      <c r="N6" s="36"/>
      <c r="O6" s="36"/>
      <c r="P6" s="166"/>
      <c r="Q6" s="36"/>
      <c r="R6" s="38"/>
      <c r="S6" s="38"/>
      <c r="T6" s="38"/>
      <c r="U6" s="36"/>
    </row>
    <row r="7" spans="1:21" ht="13" hidden="1">
      <c r="A7" s="36"/>
      <c r="B7" s="165"/>
      <c r="C7" s="36"/>
      <c r="D7" s="36"/>
      <c r="E7" s="166"/>
      <c r="F7" s="36"/>
      <c r="G7" s="36"/>
      <c r="H7" s="38"/>
      <c r="I7" s="38"/>
      <c r="J7" s="36"/>
      <c r="K7" s="274"/>
      <c r="L7" s="36"/>
      <c r="M7" s="165"/>
      <c r="N7" s="36"/>
      <c r="O7" s="36"/>
      <c r="P7" s="166"/>
      <c r="Q7" s="36"/>
      <c r="R7" s="38"/>
      <c r="S7" s="38"/>
      <c r="T7" s="38"/>
      <c r="U7" s="36"/>
    </row>
    <row r="8" spans="1:21" ht="13" hidden="1">
      <c r="A8" s="36"/>
      <c r="B8" s="165"/>
      <c r="C8" s="36"/>
      <c r="D8" s="36"/>
      <c r="E8" s="166"/>
      <c r="F8" s="36"/>
      <c r="G8" s="36"/>
      <c r="H8" s="38"/>
      <c r="I8" s="38"/>
      <c r="J8" s="36"/>
      <c r="K8" s="274"/>
      <c r="L8" s="36"/>
      <c r="M8" s="165"/>
      <c r="N8" s="36"/>
      <c r="O8" s="36"/>
      <c r="P8" s="166"/>
      <c r="Q8" s="36"/>
      <c r="R8" s="38"/>
      <c r="S8" s="38"/>
      <c r="T8" s="38"/>
      <c r="U8" s="36"/>
    </row>
    <row r="9" spans="1:21" ht="13" hidden="1">
      <c r="A9" s="36"/>
      <c r="B9" s="165"/>
      <c r="C9" s="36"/>
      <c r="D9" s="36"/>
      <c r="E9" s="166"/>
      <c r="F9" s="36"/>
      <c r="G9" s="36"/>
      <c r="H9" s="38"/>
      <c r="I9" s="38"/>
      <c r="J9" s="36"/>
      <c r="K9" s="274"/>
      <c r="L9" s="36"/>
      <c r="M9" s="165"/>
      <c r="N9" s="36"/>
      <c r="O9" s="36"/>
      <c r="P9" s="166"/>
      <c r="Q9" s="36"/>
      <c r="R9" s="38"/>
      <c r="S9" s="38"/>
      <c r="T9" s="38"/>
      <c r="U9" s="36"/>
    </row>
    <row r="10" spans="1:21" ht="13" hidden="1">
      <c r="A10" s="36"/>
      <c r="B10" s="165"/>
      <c r="C10" s="36"/>
      <c r="D10" s="36"/>
      <c r="E10" s="166"/>
      <c r="F10" s="36"/>
      <c r="G10" s="36"/>
      <c r="H10" s="38"/>
      <c r="I10" s="38"/>
      <c r="J10" s="36"/>
      <c r="K10" s="274"/>
      <c r="L10" s="36"/>
      <c r="M10" s="165"/>
      <c r="N10" s="36"/>
      <c r="O10" s="36"/>
      <c r="P10" s="166"/>
      <c r="Q10" s="36"/>
      <c r="R10" s="38"/>
      <c r="S10" s="38"/>
      <c r="T10" s="38"/>
      <c r="U10" s="36"/>
    </row>
    <row r="11" spans="1:21" ht="13" hidden="1">
      <c r="A11" s="36"/>
      <c r="B11" s="165"/>
      <c r="C11" s="36"/>
      <c r="D11" s="36"/>
      <c r="E11" s="166"/>
      <c r="F11" s="36"/>
      <c r="G11" s="36"/>
      <c r="H11" s="38"/>
      <c r="I11" s="38"/>
      <c r="J11" s="36"/>
      <c r="K11" s="274"/>
      <c r="L11" s="36"/>
      <c r="M11" s="165"/>
      <c r="N11" s="36"/>
      <c r="O11" s="36"/>
      <c r="P11" s="166"/>
      <c r="Q11" s="36"/>
      <c r="R11" s="38"/>
      <c r="S11" s="38"/>
      <c r="T11" s="38"/>
      <c r="U11" s="36"/>
    </row>
    <row r="12" spans="1:21" ht="13" hidden="1">
      <c r="A12" s="36"/>
      <c r="B12" s="165"/>
      <c r="C12" s="36"/>
      <c r="D12" s="36"/>
      <c r="E12" s="166"/>
      <c r="F12" s="36"/>
      <c r="G12" s="36"/>
      <c r="H12" s="38"/>
      <c r="I12" s="38"/>
      <c r="J12" s="36"/>
      <c r="K12" s="274"/>
      <c r="L12" s="36"/>
      <c r="M12" s="165"/>
      <c r="N12" s="36"/>
      <c r="O12" s="36"/>
      <c r="P12" s="166"/>
      <c r="Q12" s="36"/>
      <c r="R12" s="38"/>
      <c r="S12" s="38"/>
      <c r="T12" s="38"/>
      <c r="U12" s="36"/>
    </row>
    <row r="13" spans="1:21" ht="13" hidden="1">
      <c r="A13" s="36"/>
      <c r="B13" s="165"/>
      <c r="C13" s="36"/>
      <c r="D13" s="36"/>
      <c r="E13" s="166"/>
      <c r="F13" s="36"/>
      <c r="G13" s="36"/>
      <c r="H13" s="38"/>
      <c r="I13" s="38"/>
      <c r="J13" s="36"/>
      <c r="K13" s="274"/>
      <c r="L13" s="36"/>
      <c r="M13" s="165"/>
      <c r="N13" s="36"/>
      <c r="O13" s="36"/>
      <c r="P13" s="166"/>
      <c r="Q13" s="36"/>
      <c r="R13" s="38"/>
      <c r="S13" s="38"/>
      <c r="T13" s="38"/>
      <c r="U13" s="36"/>
    </row>
    <row r="14" spans="1:21" ht="13" hidden="1">
      <c r="A14" s="36"/>
      <c r="B14" s="165"/>
      <c r="C14" s="36"/>
      <c r="D14" s="36"/>
      <c r="E14" s="166"/>
      <c r="F14" s="36"/>
      <c r="G14" s="36"/>
      <c r="H14" s="38"/>
      <c r="I14" s="38"/>
      <c r="J14" s="36"/>
      <c r="K14" s="274"/>
      <c r="L14" s="36"/>
      <c r="M14" s="165"/>
      <c r="N14" s="36"/>
      <c r="O14" s="36"/>
      <c r="P14" s="166"/>
      <c r="Q14" s="36"/>
      <c r="R14" s="38"/>
      <c r="S14" s="38"/>
      <c r="T14" s="38"/>
      <c r="U14" s="36"/>
    </row>
    <row r="15" spans="1:21" ht="13" hidden="1">
      <c r="A15" s="36"/>
      <c r="B15" s="165"/>
      <c r="C15" s="36"/>
      <c r="D15" s="36"/>
      <c r="E15" s="166"/>
      <c r="F15" s="36"/>
      <c r="G15" s="36"/>
      <c r="H15" s="38"/>
      <c r="I15" s="38"/>
      <c r="J15" s="36"/>
      <c r="K15" s="274"/>
      <c r="L15" s="36"/>
      <c r="M15" s="165"/>
      <c r="N15" s="36"/>
      <c r="O15" s="36"/>
      <c r="P15" s="166"/>
      <c r="Q15" s="36"/>
      <c r="R15" s="38"/>
      <c r="S15" s="38"/>
      <c r="T15" s="38"/>
      <c r="U15" s="36"/>
    </row>
    <row r="16" spans="1:21" ht="13" hidden="1">
      <c r="A16" s="36"/>
      <c r="B16" s="165"/>
      <c r="C16" s="36"/>
      <c r="D16" s="36"/>
      <c r="E16" s="166"/>
      <c r="F16" s="36"/>
      <c r="G16" s="36"/>
      <c r="H16" s="38"/>
      <c r="I16" s="38"/>
      <c r="J16" s="36"/>
      <c r="K16" s="274"/>
      <c r="L16" s="36"/>
      <c r="M16" s="165"/>
      <c r="N16" s="36"/>
      <c r="O16" s="36"/>
      <c r="P16" s="166"/>
      <c r="Q16" s="36"/>
      <c r="R16" s="38"/>
      <c r="S16" s="38"/>
      <c r="T16" s="38"/>
      <c r="U16" s="36"/>
    </row>
    <row r="17" spans="1:21" ht="13" hidden="1">
      <c r="A17" s="36"/>
      <c r="B17" s="165"/>
      <c r="C17" s="36"/>
      <c r="D17" s="36"/>
      <c r="E17" s="166"/>
      <c r="F17" s="36"/>
      <c r="G17" s="36"/>
      <c r="H17" s="38"/>
      <c r="I17" s="38"/>
      <c r="J17" s="36"/>
      <c r="K17" s="274"/>
      <c r="L17" s="36"/>
      <c r="M17" s="165"/>
      <c r="N17" s="36"/>
      <c r="O17" s="36"/>
      <c r="P17" s="166"/>
      <c r="Q17" s="36"/>
      <c r="R17" s="38"/>
      <c r="S17" s="38"/>
      <c r="T17" s="38"/>
      <c r="U17" s="36"/>
    </row>
    <row r="18" spans="1:21" ht="13" hidden="1">
      <c r="A18" s="36"/>
      <c r="B18" s="165"/>
      <c r="C18" s="36"/>
      <c r="D18" s="36"/>
      <c r="E18" s="166"/>
      <c r="F18" s="36"/>
      <c r="G18" s="36"/>
      <c r="H18" s="38"/>
      <c r="I18" s="38"/>
      <c r="J18" s="36"/>
      <c r="K18" s="274"/>
      <c r="L18" s="36"/>
      <c r="M18" s="165"/>
      <c r="N18" s="36"/>
      <c r="O18" s="36"/>
      <c r="P18" s="166"/>
      <c r="Q18" s="36"/>
      <c r="R18" s="38"/>
      <c r="S18" s="38"/>
      <c r="T18" s="38"/>
      <c r="U18" s="36"/>
    </row>
    <row r="19" spans="1:21" ht="13" hidden="1">
      <c r="A19" s="36"/>
      <c r="B19" s="165"/>
      <c r="C19" s="36"/>
      <c r="D19" s="36"/>
      <c r="E19" s="166"/>
      <c r="F19" s="36"/>
      <c r="G19" s="36"/>
      <c r="H19" s="38"/>
      <c r="I19" s="38"/>
      <c r="J19" s="36"/>
      <c r="K19" s="274"/>
      <c r="L19" s="36"/>
      <c r="M19" s="165"/>
      <c r="N19" s="36"/>
      <c r="O19" s="36"/>
      <c r="P19" s="166"/>
      <c r="Q19" s="36"/>
      <c r="R19" s="38"/>
      <c r="S19" s="38"/>
      <c r="T19" s="38"/>
      <c r="U19" s="36"/>
    </row>
    <row r="20" spans="1:21" ht="13" hidden="1">
      <c r="A20" s="36"/>
      <c r="B20" s="165"/>
      <c r="C20" s="36"/>
      <c r="D20" s="36"/>
      <c r="E20" s="166"/>
      <c r="F20" s="36"/>
      <c r="G20" s="36"/>
      <c r="H20" s="38"/>
      <c r="I20" s="38"/>
      <c r="J20" s="36"/>
      <c r="K20" s="274"/>
      <c r="L20" s="36"/>
      <c r="M20" s="165"/>
      <c r="N20" s="36"/>
      <c r="O20" s="36"/>
      <c r="P20" s="166"/>
      <c r="Q20" s="36"/>
      <c r="R20" s="38"/>
      <c r="S20" s="38"/>
      <c r="T20" s="38"/>
      <c r="U20" s="36"/>
    </row>
    <row r="21" spans="1:21" ht="13" hidden="1">
      <c r="A21" s="36"/>
      <c r="B21" s="165"/>
      <c r="C21" s="36"/>
      <c r="D21" s="36"/>
      <c r="E21" s="166"/>
      <c r="F21" s="36"/>
      <c r="G21" s="36"/>
      <c r="H21" s="38"/>
      <c r="I21" s="38"/>
      <c r="J21" s="36"/>
      <c r="K21" s="274"/>
      <c r="L21" s="36"/>
      <c r="M21" s="165"/>
      <c r="N21" s="36"/>
      <c r="O21" s="36"/>
      <c r="P21" s="166"/>
      <c r="Q21" s="36"/>
      <c r="R21" s="38"/>
      <c r="S21" s="38"/>
      <c r="T21" s="38"/>
      <c r="U21" s="36"/>
    </row>
    <row r="22" spans="1:21" ht="13" hidden="1">
      <c r="A22" s="36"/>
      <c r="B22" s="165"/>
      <c r="C22" s="36"/>
      <c r="D22" s="36"/>
      <c r="E22" s="166"/>
      <c r="F22" s="36"/>
      <c r="G22" s="36"/>
      <c r="H22" s="38"/>
      <c r="I22" s="38"/>
      <c r="J22" s="36"/>
      <c r="K22" s="274"/>
      <c r="L22" s="36"/>
      <c r="M22" s="165"/>
      <c r="N22" s="36"/>
      <c r="O22" s="36"/>
      <c r="P22" s="166"/>
      <c r="Q22" s="36"/>
      <c r="R22" s="38"/>
      <c r="S22" s="38"/>
      <c r="T22" s="38"/>
      <c r="U22" s="36"/>
    </row>
    <row r="23" spans="1:21" ht="13" hidden="1">
      <c r="A23" s="36"/>
      <c r="B23" s="165"/>
      <c r="C23" s="36"/>
      <c r="D23" s="36"/>
      <c r="E23" s="166"/>
      <c r="F23" s="36"/>
      <c r="G23" s="36"/>
      <c r="H23" s="38"/>
      <c r="I23" s="38"/>
      <c r="J23" s="36"/>
      <c r="K23" s="274"/>
      <c r="L23" s="36"/>
      <c r="M23" s="165"/>
      <c r="N23" s="36"/>
      <c r="O23" s="36"/>
      <c r="P23" s="166"/>
      <c r="Q23" s="36"/>
      <c r="R23" s="38"/>
      <c r="S23" s="38"/>
      <c r="T23" s="38"/>
      <c r="U23" s="36"/>
    </row>
    <row r="24" spans="1:21" ht="13" hidden="1">
      <c r="A24" s="36"/>
      <c r="B24" s="165"/>
      <c r="C24" s="36"/>
      <c r="D24" s="36"/>
      <c r="E24" s="166"/>
      <c r="F24" s="36"/>
      <c r="G24" s="36"/>
      <c r="H24" s="38"/>
      <c r="I24" s="38"/>
      <c r="J24" s="36"/>
      <c r="K24" s="274"/>
      <c r="L24" s="36"/>
      <c r="M24" s="165"/>
      <c r="N24" s="36"/>
      <c r="O24" s="36"/>
      <c r="P24" s="166"/>
      <c r="Q24" s="36"/>
      <c r="R24" s="38"/>
      <c r="S24" s="38"/>
      <c r="T24" s="38"/>
      <c r="U24" s="36"/>
    </row>
    <row r="25" spans="1:21" ht="13" hidden="1">
      <c r="A25" s="36"/>
      <c r="B25" s="165"/>
      <c r="C25" s="36"/>
      <c r="D25" s="36"/>
      <c r="E25" s="166"/>
      <c r="F25" s="36"/>
      <c r="G25" s="36"/>
      <c r="H25" s="38"/>
      <c r="I25" s="38"/>
      <c r="J25" s="36"/>
      <c r="K25" s="274"/>
      <c r="L25" s="36"/>
      <c r="M25" s="165"/>
      <c r="N25" s="36"/>
      <c r="O25" s="36"/>
      <c r="P25" s="166"/>
      <c r="Q25" s="36"/>
      <c r="R25" s="38"/>
      <c r="S25" s="38"/>
      <c r="T25" s="38"/>
      <c r="U25" s="36"/>
    </row>
    <row r="26" spans="1:21" ht="13" hidden="1">
      <c r="A26" s="36"/>
      <c r="B26" s="165"/>
      <c r="C26" s="36"/>
      <c r="D26" s="36"/>
      <c r="E26" s="166"/>
      <c r="F26" s="36"/>
      <c r="G26" s="36"/>
      <c r="H26" s="38"/>
      <c r="I26" s="38"/>
      <c r="J26" s="36"/>
      <c r="K26" s="274"/>
      <c r="L26" s="36"/>
      <c r="M26" s="165"/>
      <c r="N26" s="36"/>
      <c r="O26" s="36"/>
      <c r="P26" s="166"/>
      <c r="Q26" s="36"/>
      <c r="R26" s="38"/>
      <c r="S26" s="38"/>
      <c r="T26" s="38"/>
      <c r="U26" s="36"/>
    </row>
    <row r="27" spans="1:21" ht="13" hidden="1">
      <c r="A27" s="36"/>
      <c r="B27" s="165"/>
      <c r="C27" s="36"/>
      <c r="D27" s="36"/>
      <c r="E27" s="166"/>
      <c r="F27" s="36"/>
      <c r="G27" s="36"/>
      <c r="H27" s="38"/>
      <c r="I27" s="38"/>
      <c r="J27" s="36"/>
      <c r="K27" s="274"/>
      <c r="L27" s="36"/>
      <c r="M27" s="165"/>
      <c r="N27" s="36"/>
      <c r="O27" s="36"/>
      <c r="P27" s="166"/>
      <c r="Q27" s="36"/>
      <c r="R27" s="38"/>
      <c r="S27" s="38"/>
      <c r="T27" s="38"/>
      <c r="U27" s="36"/>
    </row>
    <row r="28" spans="1:21" ht="13" hidden="1">
      <c r="A28" s="36"/>
      <c r="B28" s="165"/>
      <c r="C28" s="36"/>
      <c r="D28" s="36"/>
      <c r="E28" s="166"/>
      <c r="F28" s="36"/>
      <c r="G28" s="36"/>
      <c r="H28" s="38"/>
      <c r="I28" s="38"/>
      <c r="J28" s="36"/>
      <c r="K28" s="274"/>
      <c r="L28" s="36"/>
      <c r="M28" s="165"/>
      <c r="N28" s="36"/>
      <c r="O28" s="36"/>
      <c r="P28" s="166"/>
      <c r="Q28" s="36"/>
      <c r="R28" s="38"/>
      <c r="S28" s="38"/>
      <c r="T28" s="38"/>
      <c r="U28" s="36"/>
    </row>
    <row r="29" spans="1:21" ht="13" hidden="1">
      <c r="A29" s="36"/>
      <c r="B29" s="165"/>
      <c r="C29" s="36"/>
      <c r="D29" s="36"/>
      <c r="E29" s="166"/>
      <c r="F29" s="36"/>
      <c r="G29" s="36"/>
      <c r="H29" s="38"/>
      <c r="I29" s="38"/>
      <c r="J29" s="36"/>
      <c r="K29" s="274"/>
      <c r="L29" s="36"/>
      <c r="M29" s="165"/>
      <c r="N29" s="36"/>
      <c r="O29" s="36"/>
      <c r="P29" s="166"/>
      <c r="Q29" s="36"/>
      <c r="R29" s="38"/>
      <c r="S29" s="38"/>
      <c r="T29" s="38"/>
      <c r="U29" s="36"/>
    </row>
    <row r="30" spans="1:21" ht="13" hidden="1">
      <c r="A30" s="36"/>
      <c r="B30" s="165"/>
      <c r="C30" s="36"/>
      <c r="D30" s="36"/>
      <c r="E30" s="166"/>
      <c r="F30" s="36"/>
      <c r="G30" s="36"/>
      <c r="H30" s="38"/>
      <c r="I30" s="38"/>
      <c r="J30" s="36"/>
      <c r="K30" s="274"/>
      <c r="L30" s="36"/>
      <c r="M30" s="165"/>
      <c r="N30" s="36"/>
      <c r="O30" s="36"/>
      <c r="P30" s="166"/>
      <c r="Q30" s="36"/>
      <c r="R30" s="38"/>
      <c r="S30" s="38"/>
      <c r="T30" s="38"/>
      <c r="U30" s="36"/>
    </row>
    <row r="31" spans="1:21" ht="13" hidden="1">
      <c r="A31" s="36"/>
      <c r="B31" s="165"/>
      <c r="C31" s="36"/>
      <c r="D31" s="36"/>
      <c r="E31" s="166"/>
      <c r="F31" s="36"/>
      <c r="G31" s="36"/>
      <c r="H31" s="38"/>
      <c r="I31" s="38"/>
      <c r="J31" s="36"/>
      <c r="K31" s="274"/>
      <c r="L31" s="36"/>
      <c r="M31" s="165"/>
      <c r="N31" s="36"/>
      <c r="O31" s="36"/>
      <c r="P31" s="166"/>
      <c r="Q31" s="36"/>
      <c r="R31" s="38"/>
      <c r="S31" s="38"/>
      <c r="T31" s="38"/>
      <c r="U31" s="36"/>
    </row>
    <row r="32" spans="1:21" ht="13" hidden="1">
      <c r="A32" s="36"/>
      <c r="B32" s="165"/>
      <c r="C32" s="36"/>
      <c r="D32" s="36"/>
      <c r="E32" s="166"/>
      <c r="F32" s="36"/>
      <c r="G32" s="36"/>
      <c r="H32" s="38"/>
      <c r="I32" s="38"/>
      <c r="J32" s="36"/>
      <c r="K32" s="274"/>
      <c r="L32" s="36"/>
      <c r="M32" s="165"/>
      <c r="N32" s="36"/>
      <c r="O32" s="36"/>
      <c r="P32" s="166"/>
      <c r="Q32" s="36"/>
      <c r="R32" s="38"/>
      <c r="S32" s="38"/>
      <c r="T32" s="38"/>
      <c r="U32" s="36"/>
    </row>
    <row r="33" spans="1:21" ht="13" hidden="1">
      <c r="A33" s="36"/>
      <c r="B33" s="165"/>
      <c r="C33" s="36"/>
      <c r="D33" s="36"/>
      <c r="E33" s="166"/>
      <c r="F33" s="36"/>
      <c r="G33" s="36"/>
      <c r="H33" s="38"/>
      <c r="I33" s="38"/>
      <c r="J33" s="36"/>
      <c r="K33" s="274"/>
      <c r="L33" s="36"/>
      <c r="M33" s="165"/>
      <c r="N33" s="36"/>
      <c r="O33" s="36"/>
      <c r="P33" s="166"/>
      <c r="Q33" s="36"/>
      <c r="R33" s="38"/>
      <c r="S33" s="38"/>
      <c r="T33" s="38"/>
      <c r="U33" s="36"/>
    </row>
    <row r="34" spans="1:21" ht="13" hidden="1">
      <c r="A34" s="36"/>
      <c r="B34" s="165"/>
      <c r="C34" s="36"/>
      <c r="D34" s="36"/>
      <c r="E34" s="166"/>
      <c r="F34" s="36"/>
      <c r="G34" s="36"/>
      <c r="H34" s="38"/>
      <c r="I34" s="38"/>
      <c r="J34" s="36"/>
      <c r="K34" s="274"/>
      <c r="L34" s="36"/>
      <c r="M34" s="165"/>
      <c r="N34" s="36"/>
      <c r="O34" s="36"/>
      <c r="P34" s="166"/>
      <c r="Q34" s="36"/>
      <c r="R34" s="38"/>
      <c r="S34" s="38"/>
      <c r="T34" s="38"/>
      <c r="U34" s="36"/>
    </row>
    <row r="35" spans="1:21" ht="13" hidden="1">
      <c r="A35" s="36"/>
      <c r="B35" s="165"/>
      <c r="C35" s="36"/>
      <c r="D35" s="36"/>
      <c r="E35" s="166"/>
      <c r="F35" s="36"/>
      <c r="G35" s="36"/>
      <c r="H35" s="38"/>
      <c r="I35" s="38"/>
      <c r="J35" s="36"/>
      <c r="K35" s="274"/>
      <c r="L35" s="36"/>
      <c r="M35" s="165"/>
      <c r="N35" s="36"/>
      <c r="O35" s="36"/>
      <c r="P35" s="166"/>
      <c r="Q35" s="36"/>
      <c r="R35" s="38"/>
      <c r="S35" s="38"/>
      <c r="T35" s="38"/>
      <c r="U35" s="36"/>
    </row>
    <row r="36" spans="1:21" ht="13" hidden="1">
      <c r="A36" s="36"/>
      <c r="B36" s="165"/>
      <c r="C36" s="36"/>
      <c r="D36" s="36"/>
      <c r="E36" s="166"/>
      <c r="F36" s="36"/>
      <c r="G36" s="36"/>
      <c r="H36" s="38"/>
      <c r="I36" s="38"/>
      <c r="J36" s="36"/>
      <c r="K36" s="274"/>
      <c r="L36" s="36"/>
      <c r="M36" s="165"/>
      <c r="N36" s="36"/>
      <c r="O36" s="36"/>
      <c r="P36" s="166"/>
      <c r="Q36" s="36"/>
      <c r="R36" s="38"/>
      <c r="S36" s="38"/>
      <c r="T36" s="38"/>
      <c r="U36" s="36"/>
    </row>
    <row r="37" spans="1:21" ht="13" hidden="1">
      <c r="A37" s="36"/>
      <c r="B37" s="165"/>
      <c r="C37" s="36"/>
      <c r="D37" s="36"/>
      <c r="E37" s="166"/>
      <c r="F37" s="36"/>
      <c r="G37" s="36"/>
      <c r="H37" s="38"/>
      <c r="I37" s="38"/>
      <c r="J37" s="36"/>
      <c r="K37" s="274"/>
      <c r="L37" s="36"/>
      <c r="M37" s="165"/>
      <c r="N37" s="36"/>
      <c r="O37" s="36"/>
      <c r="P37" s="166"/>
      <c r="Q37" s="36"/>
      <c r="R37" s="38"/>
      <c r="S37" s="38"/>
      <c r="T37" s="38"/>
      <c r="U37" s="36"/>
    </row>
    <row r="38" spans="1:21" ht="13" hidden="1">
      <c r="A38" s="36"/>
      <c r="B38" s="165"/>
      <c r="C38" s="36"/>
      <c r="D38" s="36"/>
      <c r="E38" s="166"/>
      <c r="F38" s="36"/>
      <c r="G38" s="36"/>
      <c r="H38" s="38"/>
      <c r="I38" s="38"/>
      <c r="J38" s="36"/>
      <c r="K38" s="274"/>
      <c r="L38" s="36"/>
      <c r="M38" s="165"/>
      <c r="N38" s="36"/>
      <c r="O38" s="36"/>
      <c r="P38" s="166"/>
      <c r="Q38" s="36"/>
      <c r="R38" s="38"/>
      <c r="S38" s="38"/>
      <c r="T38" s="38"/>
      <c r="U38" s="36"/>
    </row>
    <row r="39" spans="1:21" ht="13" hidden="1">
      <c r="A39" s="36"/>
      <c r="B39" s="165"/>
      <c r="C39" s="36"/>
      <c r="D39" s="36"/>
      <c r="E39" s="166"/>
      <c r="F39" s="36"/>
      <c r="G39" s="36"/>
      <c r="H39" s="38"/>
      <c r="I39" s="38"/>
      <c r="J39" s="36"/>
      <c r="K39" s="274"/>
      <c r="L39" s="36"/>
      <c r="M39" s="165"/>
      <c r="N39" s="36"/>
      <c r="O39" s="36"/>
      <c r="P39" s="166"/>
      <c r="Q39" s="36"/>
      <c r="R39" s="38"/>
      <c r="S39" s="38"/>
      <c r="T39" s="38"/>
      <c r="U39" s="36"/>
    </row>
    <row r="40" spans="1:21" ht="13" hidden="1">
      <c r="A40" s="36"/>
      <c r="B40" s="165"/>
      <c r="C40" s="36"/>
      <c r="D40" s="36"/>
      <c r="E40" s="166"/>
      <c r="F40" s="36"/>
      <c r="G40" s="36"/>
      <c r="H40" s="38"/>
      <c r="I40" s="38"/>
      <c r="J40" s="36"/>
      <c r="K40" s="274"/>
      <c r="L40" s="36"/>
      <c r="M40" s="165"/>
      <c r="N40" s="36"/>
      <c r="O40" s="36"/>
      <c r="P40" s="166"/>
      <c r="Q40" s="36"/>
      <c r="R40" s="38"/>
      <c r="S40" s="38"/>
      <c r="T40" s="38"/>
      <c r="U40" s="36"/>
    </row>
    <row r="41" spans="1:21" ht="14.5" hidden="1">
      <c r="A41" s="350">
        <v>1</v>
      </c>
      <c r="B41" s="165">
        <v>1</v>
      </c>
      <c r="C41" s="36" t="str">
        <f>IFERROR(VLOOKUP(B41,пр.взв!$D$6:$Q$32,2,0),"")</f>
        <v>МАГОМЕДОВ Закарига</v>
      </c>
      <c r="D41" s="36" t="str">
        <f>IFERROR(VLOOKUP(B41,пр.взв!$D$6:$Q$32,5,0),"")</f>
        <v>3p</v>
      </c>
      <c r="E41" s="166" t="str">
        <f>IFERROR(VLOOKUP(B41,пр.взв!$D$6:$Q$32,6,0),"")</f>
        <v>СКФО</v>
      </c>
      <c r="F41" s="36" t="str">
        <f>IFERROR(VLOOKUP(B41,пр.взв!$D$6:$Q$32,8,0),"")</f>
        <v>Р.Дагестан</v>
      </c>
      <c r="G41" s="36"/>
      <c r="H41" s="38"/>
      <c r="I41" s="38"/>
      <c r="J41" s="36"/>
      <c r="K41" s="274"/>
      <c r="L41" s="349">
        <v>9</v>
      </c>
      <c r="M41" s="167">
        <v>2</v>
      </c>
      <c r="N41" s="36" t="str">
        <f>IFERROR(VLOOKUP(M41,пр.взв!$D$6:$Q$32,2,0),"")</f>
        <v>СОЛТАЕВ Тимерлан</v>
      </c>
      <c r="O41" s="36" t="str">
        <f>IFERROR(VLOOKUP(M41,пр.взв!$D$6:$Q$32,5,0),"")</f>
        <v>КМС</v>
      </c>
      <c r="P41" s="166" t="str">
        <f>IFERROR(VLOOKUP(M41,пр.взв!$D$6:$Q$32,6,0),"")</f>
        <v>СКФО</v>
      </c>
      <c r="Q41" s="36" t="str">
        <f>IFERROR(VLOOKUP(M41,пр.взв!$D$6:$Q$32,8,0),"")</f>
        <v>Р.Дагестан</v>
      </c>
      <c r="R41" s="38"/>
      <c r="S41" s="38"/>
      <c r="T41" s="38"/>
      <c r="U41" s="36"/>
    </row>
    <row r="42" spans="1:21" ht="14.5" hidden="1">
      <c r="A42" s="277"/>
      <c r="B42" s="168">
        <v>17</v>
      </c>
      <c r="C42" s="36" t="str">
        <f>IFERROR(VLOOKUP(B42,пр.взв!$D$6:$Q$32,2,0),"")</f>
        <v/>
      </c>
      <c r="D42" s="36" t="str">
        <f>IFERROR(VLOOKUP(B42,пр.взв!$D$6:$Q$32,5,0),"")</f>
        <v/>
      </c>
      <c r="E42" s="166" t="str">
        <f>IFERROR(VLOOKUP(B42,пр.взв!$D$6:$Q$32,6,0),"")</f>
        <v/>
      </c>
      <c r="F42" s="36" t="str">
        <f>IFERROR(VLOOKUP(B42,пр.взв!$D$6:$Q$32,8,0),"")</f>
        <v/>
      </c>
      <c r="G42" s="36"/>
      <c r="H42" s="36"/>
      <c r="I42" s="36"/>
      <c r="J42" s="36"/>
      <c r="K42" s="274"/>
      <c r="L42" s="277"/>
      <c r="M42" s="168">
        <v>18</v>
      </c>
      <c r="N42" s="36" t="str">
        <f>IFERROR(VLOOKUP(M42,пр.взв!$D$6:$Q$32,2,0),"")</f>
        <v/>
      </c>
      <c r="O42" s="36" t="str">
        <f>IFERROR(VLOOKUP(M42,пр.взв!$D$6:$Q$32,5,0),"")</f>
        <v/>
      </c>
      <c r="P42" s="166" t="str">
        <f>IFERROR(VLOOKUP(M42,пр.взв!$D$6:$Q$32,6,0),"")</f>
        <v/>
      </c>
      <c r="Q42" s="36" t="str">
        <f>IFERROR(VLOOKUP(M42,пр.взв!$D$6:$Q$32,8,0),"")</f>
        <v/>
      </c>
      <c r="R42" s="36"/>
      <c r="S42" s="36"/>
      <c r="T42" s="36"/>
      <c r="U42" s="36"/>
    </row>
    <row r="43" spans="1:21" ht="14.5" hidden="1">
      <c r="A43" s="350">
        <v>2</v>
      </c>
      <c r="B43" s="165">
        <v>9</v>
      </c>
      <c r="C43" s="36" t="str">
        <f>IFERROR(VLOOKUP(B43,пр.взв!$D$6:$Q$32,2,0),"")</f>
        <v>СОКОЛОВ Иван</v>
      </c>
      <c r="D43" s="36" t="str">
        <f>IFERROR(VLOOKUP(B43,пр.взв!$D$6:$Q$32,5,0),"")</f>
        <v>КМС</v>
      </c>
      <c r="E43" s="166" t="str">
        <f>IFERROR(VLOOKUP(B43,пр.взв!$D$6:$Q$32,6,0),"")</f>
        <v>СПБ</v>
      </c>
      <c r="F43" s="36" t="str">
        <f>IFERROR(VLOOKUP(B43,пр.взв!$D$6:$Q$32,8,0),"")</f>
        <v>Санкт-Петербург</v>
      </c>
      <c r="G43" s="36"/>
      <c r="H43" s="38"/>
      <c r="I43" s="38"/>
      <c r="J43" s="36"/>
      <c r="K43" s="274"/>
      <c r="L43" s="349">
        <v>10</v>
      </c>
      <c r="M43" s="167">
        <v>10</v>
      </c>
      <c r="N43" s="36" t="str">
        <f>IFERROR(VLOOKUP(M43,пр.взв!$D$6:$Q$32,2,0),"")</f>
        <v>ДРЯМОВ  Павел</v>
      </c>
      <c r="O43" s="36" t="str">
        <f>IFERROR(VLOOKUP(M43,пр.взв!$D$6:$Q$32,5,0),"")</f>
        <v>КМС</v>
      </c>
      <c r="P43" s="166" t="str">
        <f>IFERROR(VLOOKUP(M43,пр.взв!$D$6:$Q$32,6,0),"")</f>
        <v>ЦФО</v>
      </c>
      <c r="Q43" s="36" t="str">
        <f>IFERROR(VLOOKUP(M43,пр.взв!$D$6:$Q$32,8,0),"")</f>
        <v>Московская</v>
      </c>
      <c r="R43" s="38"/>
      <c r="S43" s="38"/>
      <c r="T43" s="38"/>
      <c r="U43" s="36"/>
    </row>
    <row r="44" spans="1:21" ht="14.5" hidden="1">
      <c r="A44" s="277"/>
      <c r="B44" s="168">
        <v>25</v>
      </c>
      <c r="C44" s="36" t="str">
        <f>IFERROR(VLOOKUP(B44,пр.взв!$D$6:$Q$32,2,0),"")</f>
        <v/>
      </c>
      <c r="D44" s="36" t="str">
        <f>IFERROR(VLOOKUP(B44,пр.взв!$D$6:$Q$32,5,0),"")</f>
        <v/>
      </c>
      <c r="E44" s="166" t="str">
        <f>IFERROR(VLOOKUP(B44,пр.взв!$D$6:$Q$32,6,0),"")</f>
        <v/>
      </c>
      <c r="F44" s="36" t="str">
        <f>IFERROR(VLOOKUP(B44,пр.взв!$D$6:$Q$32,8,0),"")</f>
        <v/>
      </c>
      <c r="G44" s="36"/>
      <c r="H44" s="36"/>
      <c r="I44" s="36"/>
      <c r="J44" s="36"/>
      <c r="K44" s="274"/>
      <c r="L44" s="277"/>
      <c r="M44" s="168">
        <v>26</v>
      </c>
      <c r="N44" s="36" t="str">
        <f>IFERROR(VLOOKUP(M44,пр.взв!$D$6:$Q$32,2,0),"")</f>
        <v/>
      </c>
      <c r="O44" s="36" t="str">
        <f>IFERROR(VLOOKUP(M44,пр.взв!$D$6:$Q$32,5,0),"")</f>
        <v/>
      </c>
      <c r="P44" s="166" t="str">
        <f>IFERROR(VLOOKUP(M44,пр.взв!$D$6:$Q$32,6,0),"")</f>
        <v/>
      </c>
      <c r="Q44" s="36" t="str">
        <f>IFERROR(VLOOKUP(M44,пр.взв!$D$6:$Q$32,8,0),"")</f>
        <v/>
      </c>
      <c r="R44" s="36"/>
      <c r="S44" s="36"/>
      <c r="T44" s="36"/>
      <c r="U44" s="36"/>
    </row>
    <row r="45" spans="1:21" ht="14.5" hidden="1">
      <c r="A45" s="350">
        <v>3</v>
      </c>
      <c r="B45" s="169">
        <v>5</v>
      </c>
      <c r="C45" s="36" t="str">
        <f>IFERROR(VLOOKUP(B45,пр.взв!$D$6:$Q$32,2,0),"")</f>
        <v>СОЛДАТЕНКОВ Савелий</v>
      </c>
      <c r="D45" s="36" t="str">
        <f>IFERROR(VLOOKUP(B45,пр.взв!$D$6:$Q$32,5,0),"")</f>
        <v>КМС</v>
      </c>
      <c r="E45" s="166" t="str">
        <f>IFERROR(VLOOKUP(B45,пр.взв!$D$6:$Q$32,6,0),"")</f>
        <v>ЦФО</v>
      </c>
      <c r="F45" s="36" t="str">
        <f>IFERROR(VLOOKUP(B45,пр.взв!$D$6:$Q$32,8,0),"")</f>
        <v>Московская</v>
      </c>
      <c r="G45" s="36"/>
      <c r="H45" s="38"/>
      <c r="I45" s="38"/>
      <c r="J45" s="36"/>
      <c r="K45" s="274"/>
      <c r="L45" s="349">
        <v>11</v>
      </c>
      <c r="M45" s="169">
        <v>6</v>
      </c>
      <c r="N45" s="36" t="str">
        <f>IFERROR(VLOOKUP(M45,пр.взв!$D$6:$Q$32,2,0),"")</f>
        <v>РАДЖАБОВ Арсен</v>
      </c>
      <c r="O45" s="36" t="str">
        <f>IFERROR(VLOOKUP(M45,пр.взв!$D$6:$Q$32,5,0),"")</f>
        <v>КМС</v>
      </c>
      <c r="P45" s="166" t="str">
        <f>IFERROR(VLOOKUP(M45,пр.взв!$D$6:$Q$32,6,0),"")</f>
        <v>МОС</v>
      </c>
      <c r="Q45" s="36" t="str">
        <f>IFERROR(VLOOKUP(M45,пр.взв!$D$6:$Q$32,8,0),"")</f>
        <v>Москва</v>
      </c>
      <c r="R45" s="38"/>
      <c r="S45" s="38"/>
      <c r="T45" s="38"/>
      <c r="U45" s="36"/>
    </row>
    <row r="46" spans="1:21" ht="14.5" hidden="1">
      <c r="A46" s="277"/>
      <c r="B46" s="170">
        <v>21</v>
      </c>
      <c r="C46" s="36" t="str">
        <f>IFERROR(VLOOKUP(B46,пр.взв!$D$6:$Q$32,2,0),"")</f>
        <v/>
      </c>
      <c r="D46" s="36" t="str">
        <f>IFERROR(VLOOKUP(B46,пр.взв!$D$6:$Q$32,5,0),"")</f>
        <v/>
      </c>
      <c r="E46" s="166" t="str">
        <f>IFERROR(VLOOKUP(B46,пр.взв!$D$6:$Q$32,6,0),"")</f>
        <v/>
      </c>
      <c r="F46" s="36" t="str">
        <f>IFERROR(VLOOKUP(B46,пр.взв!$D$6:$Q$32,8,0),"")</f>
        <v/>
      </c>
      <c r="G46" s="36"/>
      <c r="H46" s="36"/>
      <c r="I46" s="36"/>
      <c r="J46" s="36"/>
      <c r="K46" s="274"/>
      <c r="L46" s="277"/>
      <c r="M46" s="170">
        <v>22</v>
      </c>
      <c r="N46" s="36" t="str">
        <f>IFERROR(VLOOKUP(M46,пр.взв!$D$6:$Q$32,2,0),"")</f>
        <v/>
      </c>
      <c r="O46" s="36" t="str">
        <f>IFERROR(VLOOKUP(M46,пр.взв!$D$6:$Q$32,5,0),"")</f>
        <v/>
      </c>
      <c r="P46" s="166" t="str">
        <f>IFERROR(VLOOKUP(M46,пр.взв!$D$6:$Q$32,6,0),"")</f>
        <v/>
      </c>
      <c r="Q46" s="36" t="str">
        <f>IFERROR(VLOOKUP(M46,пр.взв!$D$6:$Q$32,8,0),"")</f>
        <v/>
      </c>
      <c r="R46" s="36"/>
      <c r="S46" s="36"/>
      <c r="T46" s="36"/>
      <c r="U46" s="36"/>
    </row>
    <row r="47" spans="1:21" ht="14.5" hidden="1">
      <c r="A47" s="350">
        <v>4</v>
      </c>
      <c r="B47" s="169">
        <v>13</v>
      </c>
      <c r="C47" s="36" t="str">
        <f>IFERROR(VLOOKUP(B47,пр.взв!$D$6:$Q$32,2,0),"")</f>
        <v/>
      </c>
      <c r="D47" s="36" t="str">
        <f>IFERROR(VLOOKUP(B47,пр.взв!$D$6:$Q$32,5,0),"")</f>
        <v/>
      </c>
      <c r="E47" s="166" t="str">
        <f>IFERROR(VLOOKUP(B47,пр.взв!$D$6:$Q$32,6,0),"")</f>
        <v/>
      </c>
      <c r="F47" s="36" t="str">
        <f>IFERROR(VLOOKUP(B47,пр.взв!$D$6:$Q$32,8,0),"")</f>
        <v/>
      </c>
      <c r="G47" s="36"/>
      <c r="H47" s="38"/>
      <c r="I47" s="38"/>
      <c r="J47" s="36"/>
      <c r="K47" s="274"/>
      <c r="L47" s="349">
        <v>12</v>
      </c>
      <c r="M47" s="169">
        <v>14</v>
      </c>
      <c r="N47" s="36" t="str">
        <f>IFERROR(VLOOKUP(M47,пр.взв!$D$6:$Q$32,2,0),"")</f>
        <v/>
      </c>
      <c r="O47" s="36" t="str">
        <f>IFERROR(VLOOKUP(M47,пр.взв!$D$6:$Q$32,5,0),"")</f>
        <v/>
      </c>
      <c r="P47" s="166" t="str">
        <f>IFERROR(VLOOKUP(M47,пр.взв!$D$6:$Q$32,6,0),"")</f>
        <v/>
      </c>
      <c r="Q47" s="36" t="str">
        <f>IFERROR(VLOOKUP(M47,пр.взв!$D$6:$Q$32,8,0),"")</f>
        <v/>
      </c>
      <c r="R47" s="38"/>
      <c r="S47" s="38"/>
      <c r="T47" s="38"/>
      <c r="U47" s="36"/>
    </row>
    <row r="48" spans="1:21" ht="14.5" hidden="1">
      <c r="A48" s="277"/>
      <c r="B48" s="170">
        <v>29</v>
      </c>
      <c r="C48" s="36" t="str">
        <f>IFERROR(VLOOKUP(B48,пр.взв!$D$6:$Q$32,2,0),"")</f>
        <v/>
      </c>
      <c r="D48" s="36" t="str">
        <f>IFERROR(VLOOKUP(B48,пр.взв!$D$6:$Q$32,5,0),"")</f>
        <v/>
      </c>
      <c r="E48" s="166" t="str">
        <f>IFERROR(VLOOKUP(B48,пр.взв!$D$6:$Q$32,6,0),"")</f>
        <v/>
      </c>
      <c r="F48" s="36" t="str">
        <f>IFERROR(VLOOKUP(B48,пр.взв!$D$6:$Q$32,8,0),"")</f>
        <v/>
      </c>
      <c r="G48" s="36"/>
      <c r="H48" s="36"/>
      <c r="I48" s="36"/>
      <c r="J48" s="36"/>
      <c r="K48" s="274"/>
      <c r="L48" s="277"/>
      <c r="M48" s="170">
        <v>30</v>
      </c>
      <c r="N48" s="36" t="str">
        <f>IFERROR(VLOOKUP(M48,пр.взв!$D$6:$Q$32,2,0),"")</f>
        <v/>
      </c>
      <c r="O48" s="36" t="str">
        <f>IFERROR(VLOOKUP(M48,пр.взв!$D$6:$Q$32,5,0),"")</f>
        <v/>
      </c>
      <c r="P48" s="166" t="str">
        <f>IFERROR(VLOOKUP(M48,пр.взв!$D$6:$Q$32,6,0),"")</f>
        <v/>
      </c>
      <c r="Q48" s="36" t="str">
        <f>IFERROR(VLOOKUP(M48,пр.взв!$D$6:$Q$32,8,0),"")</f>
        <v/>
      </c>
      <c r="R48" s="36"/>
      <c r="S48" s="36"/>
      <c r="T48" s="36"/>
      <c r="U48" s="36"/>
    </row>
    <row r="49" spans="1:21" ht="14.5" hidden="1">
      <c r="A49" s="350">
        <v>5</v>
      </c>
      <c r="B49" s="169">
        <v>3</v>
      </c>
      <c r="C49" s="36" t="str">
        <f>IFERROR(VLOOKUP(B49,пр.взв!$D$6:$Q$32,2,0),"")</f>
        <v>ЕФИМОВ Олег</v>
      </c>
      <c r="D49" s="36" t="str">
        <f>IFERROR(VLOOKUP(B49,пр.взв!$D$6:$Q$32,5,0),"")</f>
        <v>1р</v>
      </c>
      <c r="E49" s="166" t="str">
        <f>IFERROR(VLOOKUP(B49,пр.взв!$D$6:$Q$32,6,0),"")</f>
        <v>УФО</v>
      </c>
      <c r="F49" s="36" t="str">
        <f>IFERROR(VLOOKUP(B49,пр.взв!$D$6:$Q$32,8,0),"")</f>
        <v>Челябинская</v>
      </c>
      <c r="G49" s="36"/>
      <c r="H49" s="38"/>
      <c r="I49" s="38"/>
      <c r="J49" s="36"/>
      <c r="K49" s="274"/>
      <c r="L49" s="349">
        <v>13</v>
      </c>
      <c r="M49" s="169">
        <v>4</v>
      </c>
      <c r="N49" s="36" t="str">
        <f>IFERROR(VLOOKUP(M49,пр.взв!$D$6:$Q$32,2,0),"")</f>
        <v>СЫВОРОТКИН Иван</v>
      </c>
      <c r="O49" s="36" t="str">
        <f>IFERROR(VLOOKUP(M49,пр.взв!$D$6:$Q$32,5,0),"")</f>
        <v>КМС</v>
      </c>
      <c r="P49" s="166" t="str">
        <f>IFERROR(VLOOKUP(M49,пр.взв!$D$6:$Q$32,6,0),"")</f>
        <v>ПФО</v>
      </c>
      <c r="Q49" s="36" t="str">
        <f>IFERROR(VLOOKUP(M49,пр.взв!$D$6:$Q$32,8,0),"")</f>
        <v>Нижегородская</v>
      </c>
      <c r="R49" s="38"/>
      <c r="S49" s="38"/>
      <c r="T49" s="38"/>
      <c r="U49" s="36"/>
    </row>
    <row r="50" spans="1:21" ht="14.5" hidden="1">
      <c r="A50" s="277"/>
      <c r="B50" s="170">
        <v>19</v>
      </c>
      <c r="C50" s="36" t="str">
        <f>IFERROR(VLOOKUP(B50,пр.взв!$D$6:$Q$32,2,0),"")</f>
        <v/>
      </c>
      <c r="D50" s="36" t="str">
        <f>IFERROR(VLOOKUP(B50,пр.взв!$D$6:$Q$32,5,0),"")</f>
        <v/>
      </c>
      <c r="E50" s="166" t="str">
        <f>IFERROR(VLOOKUP(B50,пр.взв!$D$6:$Q$32,6,0),"")</f>
        <v/>
      </c>
      <c r="F50" s="36" t="str">
        <f>IFERROR(VLOOKUP(B50,пр.взв!$D$6:$Q$32,8,0),"")</f>
        <v/>
      </c>
      <c r="G50" s="36"/>
      <c r="H50" s="36"/>
      <c r="I50" s="36"/>
      <c r="J50" s="36"/>
      <c r="K50" s="274"/>
      <c r="L50" s="277"/>
      <c r="M50" s="170">
        <v>20</v>
      </c>
      <c r="N50" s="36" t="str">
        <f>IFERROR(VLOOKUP(M50,пр.взв!$D$6:$Q$32,2,0),"")</f>
        <v/>
      </c>
      <c r="O50" s="36" t="str">
        <f>IFERROR(VLOOKUP(M50,пр.взв!$D$6:$Q$32,5,0),"")</f>
        <v/>
      </c>
      <c r="P50" s="166" t="str">
        <f>IFERROR(VLOOKUP(M50,пр.взв!$D$6:$Q$32,6,0),"")</f>
        <v/>
      </c>
      <c r="Q50" s="36" t="str">
        <f>IFERROR(VLOOKUP(M50,пр.взв!$D$6:$Q$32,8,0),"")</f>
        <v/>
      </c>
      <c r="R50" s="36"/>
      <c r="S50" s="36"/>
      <c r="T50" s="36"/>
      <c r="U50" s="36"/>
    </row>
    <row r="51" spans="1:21" ht="14.5" hidden="1">
      <c r="A51" s="350">
        <v>6</v>
      </c>
      <c r="B51" s="169">
        <v>11</v>
      </c>
      <c r="C51" s="36" t="str">
        <f>IFERROR(VLOOKUP(B51,пр.взв!$D$6:$Q$32,2,0),"")</f>
        <v xml:space="preserve">ДЖАРИАШВИЛИ  Нодар </v>
      </c>
      <c r="D51" s="36" t="str">
        <f>IFERROR(VLOOKUP(B51,пр.взв!$D$6:$Q$32,5,0),"")</f>
        <v>КМС</v>
      </c>
      <c r="E51" s="166" t="str">
        <f>IFERROR(VLOOKUP(B51,пр.взв!$D$6:$Q$32,6,0),"")</f>
        <v>ЦФО</v>
      </c>
      <c r="F51" s="36" t="str">
        <f>IFERROR(VLOOKUP(B51,пр.взв!$D$6:$Q$32,8,0),"")</f>
        <v>Московская</v>
      </c>
      <c r="G51" s="36"/>
      <c r="H51" s="38"/>
      <c r="I51" s="38"/>
      <c r="J51" s="36"/>
      <c r="K51" s="274"/>
      <c r="L51" s="349">
        <v>14</v>
      </c>
      <c r="M51" s="169">
        <v>12</v>
      </c>
      <c r="N51" s="36" t="str">
        <f>IFERROR(VLOOKUP(M51,пр.взв!$D$6:$Q$32,2,0),"")</f>
        <v/>
      </c>
      <c r="O51" s="36" t="str">
        <f>IFERROR(VLOOKUP(M51,пр.взв!$D$6:$Q$32,5,0),"")</f>
        <v/>
      </c>
      <c r="P51" s="166" t="str">
        <f>IFERROR(VLOOKUP(M51,пр.взв!$D$6:$Q$32,6,0),"")</f>
        <v/>
      </c>
      <c r="Q51" s="36" t="str">
        <f>IFERROR(VLOOKUP(M51,пр.взв!$D$6:$Q$32,8,0),"")</f>
        <v/>
      </c>
      <c r="R51" s="38"/>
      <c r="S51" s="38"/>
      <c r="T51" s="38"/>
      <c r="U51" s="36"/>
    </row>
    <row r="52" spans="1:21" ht="14.5" hidden="1">
      <c r="A52" s="277"/>
      <c r="B52" s="170">
        <v>27</v>
      </c>
      <c r="C52" s="36" t="str">
        <f>IFERROR(VLOOKUP(B52,пр.взв!$D$6:$Q$32,2,0),"")</f>
        <v/>
      </c>
      <c r="D52" s="36" t="str">
        <f>IFERROR(VLOOKUP(B52,пр.взв!$D$6:$Q$32,5,0),"")</f>
        <v/>
      </c>
      <c r="E52" s="166" t="str">
        <f>IFERROR(VLOOKUP(B52,пр.взв!$D$6:$Q$32,6,0),"")</f>
        <v/>
      </c>
      <c r="F52" s="36" t="str">
        <f>IFERROR(VLOOKUP(B52,пр.взв!$D$6:$Q$32,8,0),"")</f>
        <v/>
      </c>
      <c r="G52" s="36"/>
      <c r="H52" s="36"/>
      <c r="I52" s="36"/>
      <c r="J52" s="36"/>
      <c r="K52" s="274"/>
      <c r="L52" s="277"/>
      <c r="M52" s="170">
        <v>28</v>
      </c>
      <c r="N52" s="36" t="str">
        <f>IFERROR(VLOOKUP(M52,пр.взв!$D$6:$Q$32,2,0),"")</f>
        <v/>
      </c>
      <c r="O52" s="36" t="str">
        <f>IFERROR(VLOOKUP(M52,пр.взв!$D$6:$Q$32,5,0),"")</f>
        <v/>
      </c>
      <c r="P52" s="166" t="str">
        <f>IFERROR(VLOOKUP(M52,пр.взв!$D$6:$Q$32,6,0),"")</f>
        <v/>
      </c>
      <c r="Q52" s="36" t="str">
        <f>IFERROR(VLOOKUP(M52,пр.взв!$D$6:$Q$32,8,0),"")</f>
        <v/>
      </c>
      <c r="R52" s="36"/>
      <c r="S52" s="36"/>
      <c r="T52" s="36"/>
      <c r="U52" s="36"/>
    </row>
    <row r="53" spans="1:21" ht="14.5" hidden="1">
      <c r="A53" s="350">
        <v>7</v>
      </c>
      <c r="B53" s="169">
        <v>7</v>
      </c>
      <c r="C53" s="36" t="str">
        <f>IFERROR(VLOOKUP(B53,пр.взв!$D$6:$Q$32,2,0),"")</f>
        <v>ГАМЗАТОВ Гамзат</v>
      </c>
      <c r="D53" s="36" t="str">
        <f>IFERROR(VLOOKUP(B53,пр.взв!$D$6:$Q$32,5,0),"")</f>
        <v>КМС</v>
      </c>
      <c r="E53" s="166" t="str">
        <f>IFERROR(VLOOKUP(B53,пр.взв!$D$6:$Q$32,6,0),"")</f>
        <v>СКФО</v>
      </c>
      <c r="F53" s="36" t="str">
        <f>IFERROR(VLOOKUP(B53,пр.взв!$D$6:$Q$32,8,0),"")</f>
        <v>Р.Дагестан</v>
      </c>
      <c r="G53" s="36"/>
      <c r="H53" s="38"/>
      <c r="I53" s="38"/>
      <c r="J53" s="36"/>
      <c r="K53" s="274"/>
      <c r="L53" s="349">
        <v>15</v>
      </c>
      <c r="M53" s="169">
        <v>8</v>
      </c>
      <c r="N53" s="36" t="str">
        <f>IFERROR(VLOOKUP(M53,пр.взв!$D$6:$Q$32,2,0),"")</f>
        <v>ТХАКАХОВ Ратмир</v>
      </c>
      <c r="O53" s="36" t="str">
        <f>IFERROR(VLOOKUP(M53,пр.взв!$D$6:$Q$32,5,0),"")</f>
        <v>КМС</v>
      </c>
      <c r="P53" s="166" t="str">
        <f>IFERROR(VLOOKUP(M53,пр.взв!$D$6:$Q$32,6,0),"")</f>
        <v>ЮФО</v>
      </c>
      <c r="Q53" s="36" t="str">
        <f>IFERROR(VLOOKUP(M53,пр.взв!$D$6:$Q$32,8,0),"")</f>
        <v>Р.Адыгея</v>
      </c>
      <c r="R53" s="38"/>
      <c r="S53" s="38"/>
      <c r="T53" s="38"/>
      <c r="U53" s="36"/>
    </row>
    <row r="54" spans="1:21" ht="14.5" hidden="1">
      <c r="A54" s="277"/>
      <c r="B54" s="170">
        <v>23</v>
      </c>
      <c r="C54" s="36" t="str">
        <f>IFERROR(VLOOKUP(B54,пр.взв!$D$6:$Q$32,2,0),"")</f>
        <v/>
      </c>
      <c r="D54" s="36" t="str">
        <f>IFERROR(VLOOKUP(B54,пр.взв!$D$6:$Q$32,5,0),"")</f>
        <v/>
      </c>
      <c r="E54" s="166" t="str">
        <f>IFERROR(VLOOKUP(B54,пр.взв!$D$6:$Q$32,6,0),"")</f>
        <v/>
      </c>
      <c r="F54" s="36" t="str">
        <f>IFERROR(VLOOKUP(B54,пр.взв!$D$6:$Q$32,8,0),"")</f>
        <v/>
      </c>
      <c r="G54" s="36"/>
      <c r="H54" s="36"/>
      <c r="I54" s="36"/>
      <c r="J54" s="36"/>
      <c r="K54" s="274"/>
      <c r="L54" s="277"/>
      <c r="M54" s="170">
        <v>24</v>
      </c>
      <c r="N54" s="36" t="str">
        <f>IFERROR(VLOOKUP(M54,пр.взв!$D$6:$Q$32,2,0),"")</f>
        <v/>
      </c>
      <c r="O54" s="36" t="str">
        <f>IFERROR(VLOOKUP(M54,пр.взв!$D$6:$Q$32,5,0),"")</f>
        <v/>
      </c>
      <c r="P54" s="166" t="str">
        <f>IFERROR(VLOOKUP(M54,пр.взв!$D$6:$Q$32,6,0),"")</f>
        <v/>
      </c>
      <c r="Q54" s="36" t="str">
        <f>IFERROR(VLOOKUP(M54,пр.взв!$D$6:$Q$32,8,0),"")</f>
        <v/>
      </c>
      <c r="R54" s="36"/>
      <c r="S54" s="36"/>
      <c r="T54" s="36"/>
      <c r="U54" s="36"/>
    </row>
    <row r="55" spans="1:21" ht="14.5" hidden="1">
      <c r="A55" s="350">
        <v>8</v>
      </c>
      <c r="B55" s="169">
        <v>15</v>
      </c>
      <c r="C55" s="36" t="str">
        <f>IFERROR(VLOOKUP(B55,пр.взв!$D$6:$Q$32,2,0),"")</f>
        <v/>
      </c>
      <c r="D55" s="36" t="str">
        <f>IFERROR(VLOOKUP(B55,пр.взв!$D$6:$Q$32,5,0),"")</f>
        <v/>
      </c>
      <c r="E55" s="166" t="str">
        <f>IFERROR(VLOOKUP(B55,пр.взв!$D$6:$Q$32,6,0),"")</f>
        <v/>
      </c>
      <c r="F55" s="36" t="str">
        <f>IFERROR(VLOOKUP(B55,пр.взв!$D$6:$Q$32,8,0),"")</f>
        <v/>
      </c>
      <c r="G55" s="36"/>
      <c r="H55" s="38"/>
      <c r="I55" s="38"/>
      <c r="J55" s="36"/>
      <c r="K55" s="274"/>
      <c r="L55" s="349">
        <v>16</v>
      </c>
      <c r="M55" s="169">
        <v>16</v>
      </c>
      <c r="N55" s="36" t="str">
        <f>IFERROR(VLOOKUP(M55,пр.взв!$D$6:$Q$32,2,0),"")</f>
        <v/>
      </c>
      <c r="O55" s="36" t="str">
        <f>IFERROR(VLOOKUP(M55,пр.взв!$D$6:$Q$32,5,0),"")</f>
        <v/>
      </c>
      <c r="P55" s="166" t="str">
        <f>IFERROR(VLOOKUP(M55,пр.взв!$D$6:$Q$32,6,0),"")</f>
        <v/>
      </c>
      <c r="Q55" s="36" t="str">
        <f>IFERROR(VLOOKUP(M55,пр.взв!$D$6:$Q$32,8,0),"")</f>
        <v/>
      </c>
      <c r="R55" s="38"/>
      <c r="S55" s="38"/>
      <c r="T55" s="38"/>
      <c r="U55" s="36"/>
    </row>
    <row r="56" spans="1:21" ht="14.5" hidden="1">
      <c r="A56" s="277"/>
      <c r="B56" s="170">
        <v>31</v>
      </c>
      <c r="C56" s="36" t="str">
        <f>IFERROR(VLOOKUP(B56,пр.взв!$D$6:$Q$32,2,0),"")</f>
        <v/>
      </c>
      <c r="D56" s="36" t="str">
        <f>IFERROR(VLOOKUP(B56,пр.взв!$D$6:$Q$32,5,0),"")</f>
        <v/>
      </c>
      <c r="E56" s="166" t="str">
        <f>IFERROR(VLOOKUP(B56,пр.взв!$D$6:$Q$32,6,0),"")</f>
        <v/>
      </c>
      <c r="F56" s="36" t="str">
        <f>IFERROR(VLOOKUP(B56,пр.взв!$D$6:$Q$32,8,0),"")</f>
        <v/>
      </c>
      <c r="G56" s="36"/>
      <c r="H56" s="36"/>
      <c r="I56" s="36"/>
      <c r="J56" s="36"/>
      <c r="K56" s="274"/>
      <c r="L56" s="277"/>
      <c r="M56" s="170">
        <v>32</v>
      </c>
      <c r="N56" s="36" t="str">
        <f>IFERROR(VLOOKUP(M56,пр.взв!$D$6:$Q$32,2,0),"")</f>
        <v/>
      </c>
      <c r="O56" s="36" t="str">
        <f>IFERROR(VLOOKUP(M56,пр.взв!$D$6:$Q$32,5,0),"")</f>
        <v/>
      </c>
      <c r="P56" s="166" t="str">
        <f>IFERROR(VLOOKUP(M56,пр.взв!$D$6:$Q$32,6,0),"")</f>
        <v/>
      </c>
      <c r="Q56" s="36" t="str">
        <f>IFERROR(VLOOKUP(M56,пр.взв!$D$6:$Q$32,8,0),"")</f>
        <v/>
      </c>
      <c r="R56" s="36"/>
      <c r="S56" s="36"/>
      <c r="T56" s="36"/>
      <c r="U56" s="36"/>
    </row>
    <row r="57" spans="1:21" ht="15.5" hidden="1">
      <c r="A57" s="36"/>
      <c r="B57" s="158" t="s">
        <v>9</v>
      </c>
      <c r="C57" s="152" t="s">
        <v>119</v>
      </c>
      <c r="D57" s="153" t="s">
        <v>105</v>
      </c>
      <c r="E57" s="154"/>
      <c r="F57" s="155" t="s">
        <v>105</v>
      </c>
      <c r="G57" s="156" t="str">
        <f>G3</f>
        <v>В.к.  98+  кг</v>
      </c>
      <c r="H57" s="152"/>
      <c r="I57" s="152"/>
      <c r="J57" s="152"/>
      <c r="K57" s="274"/>
      <c r="L57" s="152"/>
      <c r="M57" s="158" t="s">
        <v>9</v>
      </c>
      <c r="N57" s="152" t="s">
        <v>120</v>
      </c>
      <c r="O57" s="153" t="s">
        <v>105</v>
      </c>
      <c r="P57" s="154"/>
      <c r="Q57" s="155" t="s">
        <v>105</v>
      </c>
      <c r="R57" s="158" t="str">
        <f>G57</f>
        <v>В.к.  98+  кг</v>
      </c>
      <c r="S57" s="152"/>
      <c r="T57" s="152"/>
      <c r="U57" s="152"/>
    </row>
    <row r="58" spans="1:21" ht="13" hidden="1">
      <c r="A58" s="345" t="s">
        <v>106</v>
      </c>
      <c r="B58" s="346" t="s">
        <v>9</v>
      </c>
      <c r="C58" s="347" t="s">
        <v>10</v>
      </c>
      <c r="D58" s="343" t="s">
        <v>107</v>
      </c>
      <c r="E58" s="344" t="s">
        <v>118</v>
      </c>
      <c r="F58" s="282"/>
      <c r="G58" s="347" t="s">
        <v>109</v>
      </c>
      <c r="H58" s="348" t="s">
        <v>110</v>
      </c>
      <c r="I58" s="347" t="s">
        <v>111</v>
      </c>
      <c r="J58" s="348" t="s">
        <v>112</v>
      </c>
      <c r="K58" s="274"/>
      <c r="L58" s="345" t="s">
        <v>106</v>
      </c>
      <c r="M58" s="346"/>
      <c r="N58" s="347" t="s">
        <v>10</v>
      </c>
      <c r="O58" s="343" t="s">
        <v>107</v>
      </c>
      <c r="P58" s="344" t="s">
        <v>118</v>
      </c>
      <c r="Q58" s="282"/>
      <c r="R58" s="348" t="s">
        <v>109</v>
      </c>
      <c r="S58" s="348" t="s">
        <v>110</v>
      </c>
      <c r="T58" s="348" t="s">
        <v>111</v>
      </c>
      <c r="U58" s="348" t="s">
        <v>112</v>
      </c>
    </row>
    <row r="59" spans="1:21" ht="13" hidden="1">
      <c r="A59" s="277"/>
      <c r="B59" s="277"/>
      <c r="C59" s="277"/>
      <c r="D59" s="277"/>
      <c r="E59" s="283"/>
      <c r="F59" s="284"/>
      <c r="G59" s="277"/>
      <c r="H59" s="277"/>
      <c r="I59" s="277"/>
      <c r="J59" s="277"/>
      <c r="K59" s="274"/>
      <c r="L59" s="277"/>
      <c r="M59" s="277"/>
      <c r="N59" s="277"/>
      <c r="O59" s="277"/>
      <c r="P59" s="283"/>
      <c r="Q59" s="284"/>
      <c r="R59" s="277"/>
      <c r="S59" s="277"/>
      <c r="T59" s="277"/>
      <c r="U59" s="277"/>
    </row>
    <row r="60" spans="1:21" ht="14.5">
      <c r="A60" s="350">
        <v>1</v>
      </c>
      <c r="B60" s="169">
        <v>1</v>
      </c>
      <c r="C60" s="36" t="str">
        <f>IFERROR(VLOOKUP(B60,пр.взв!$D$6:$Q$32,2,0),"")</f>
        <v>МАГОМЕДОВ Закарига</v>
      </c>
      <c r="D60" s="36" t="str">
        <f>IFERROR(VLOOKUP(B60,пр.взв!$D$6:$Q$32,5,0),"")</f>
        <v>3p</v>
      </c>
      <c r="E60" s="166" t="str">
        <f>IFERROR(VLOOKUP(B60,пр.взв!$D$6:$Q$32,6,0),"")</f>
        <v>СКФО</v>
      </c>
      <c r="F60" s="36" t="str">
        <f>IFERROR(VLOOKUP(B60,пр.взв!$D$6:$Q$32,8,0),"")</f>
        <v>Р.Дагестан</v>
      </c>
      <c r="G60" s="36"/>
      <c r="H60" s="38"/>
      <c r="I60" s="38"/>
      <c r="J60" s="36"/>
      <c r="K60" s="274"/>
      <c r="L60" s="349">
        <v>5</v>
      </c>
      <c r="M60" s="169">
        <v>2</v>
      </c>
      <c r="N60" s="36" t="str">
        <f>IFERROR(VLOOKUP(M60,пр.взв!$D$6:$Q$32,2,0),"")</f>
        <v>СОЛТАЕВ Тимерлан</v>
      </c>
      <c r="O60" s="36" t="str">
        <f>IFERROR(VLOOKUP(M60,пр.взв!$D$6:$Q$32,5,0),"")</f>
        <v>КМС</v>
      </c>
      <c r="P60" s="166" t="str">
        <f>IFERROR(VLOOKUP(M60,пр.взв!$D$6:$Q$32,6,0),"")</f>
        <v>СКФО</v>
      </c>
      <c r="Q60" s="36" t="str">
        <f>IFERROR(VLOOKUP(M60,пр.взв!$D$6:$Q$32,8,0),"")</f>
        <v>Р.Дагестан</v>
      </c>
      <c r="R60" s="38"/>
      <c r="S60" s="38"/>
      <c r="T60" s="38"/>
      <c r="U60" s="36"/>
    </row>
    <row r="61" spans="1:21" ht="14.5">
      <c r="A61" s="277"/>
      <c r="B61" s="170">
        <v>9</v>
      </c>
      <c r="C61" s="36" t="str">
        <f>IFERROR(VLOOKUP(B61,пр.взв!$D$6:$Q$32,2,0),"")</f>
        <v>СОКОЛОВ Иван</v>
      </c>
      <c r="D61" s="36" t="str">
        <f>IFERROR(VLOOKUP(B61,пр.взв!$D$6:$Q$32,5,0),"")</f>
        <v>КМС</v>
      </c>
      <c r="E61" s="166" t="str">
        <f>IFERROR(VLOOKUP(B61,пр.взв!$D$6:$Q$32,6,0),"")</f>
        <v>СПБ</v>
      </c>
      <c r="F61" s="36" t="str">
        <f>IFERROR(VLOOKUP(B61,пр.взв!$D$6:$Q$32,8,0),"")</f>
        <v>Санкт-Петербург</v>
      </c>
      <c r="G61" s="36"/>
      <c r="H61" s="36"/>
      <c r="I61" s="36"/>
      <c r="J61" s="36"/>
      <c r="K61" s="274"/>
      <c r="L61" s="277"/>
      <c r="M61" s="170">
        <v>10</v>
      </c>
      <c r="N61" s="36" t="str">
        <f>IFERROR(VLOOKUP(M61,пр.взв!$D$6:$Q$32,2,0),"")</f>
        <v>ДРЯМОВ  Павел</v>
      </c>
      <c r="O61" s="36" t="str">
        <f>IFERROR(VLOOKUP(M61,пр.взв!$D$6:$Q$32,5,0),"")</f>
        <v>КМС</v>
      </c>
      <c r="P61" s="166" t="str">
        <f>IFERROR(VLOOKUP(M61,пр.взв!$D$6:$Q$32,6,0),"")</f>
        <v>ЦФО</v>
      </c>
      <c r="Q61" s="36" t="str">
        <f>IFERROR(VLOOKUP(M61,пр.взв!$D$6:$Q$32,8,0),"")</f>
        <v>Московская</v>
      </c>
      <c r="R61" s="36"/>
      <c r="S61" s="36"/>
      <c r="T61" s="36"/>
      <c r="U61" s="36"/>
    </row>
    <row r="62" spans="1:21" ht="14.5">
      <c r="A62" s="350">
        <v>2</v>
      </c>
      <c r="B62" s="169">
        <v>5</v>
      </c>
      <c r="C62" s="36" t="str">
        <f>IFERROR(VLOOKUP(B62,пр.взв!$D$6:$Q$32,2,0),"")</f>
        <v>СОЛДАТЕНКОВ Савелий</v>
      </c>
      <c r="D62" s="36" t="str">
        <f>IFERROR(VLOOKUP(B62,пр.взв!$D$6:$Q$32,5,0),"")</f>
        <v>КМС</v>
      </c>
      <c r="E62" s="166" t="str">
        <f>IFERROR(VLOOKUP(B62,пр.взв!$D$6:$Q$32,6,0),"")</f>
        <v>ЦФО</v>
      </c>
      <c r="F62" s="36" t="str">
        <f>IFERROR(VLOOKUP(B62,пр.взв!$D$6:$Q$32,8,0),"")</f>
        <v>Московская</v>
      </c>
      <c r="G62" s="36"/>
      <c r="H62" s="38"/>
      <c r="I62" s="38"/>
      <c r="J62" s="36"/>
      <c r="K62" s="274"/>
      <c r="L62" s="349">
        <v>6</v>
      </c>
      <c r="M62" s="169">
        <v>6</v>
      </c>
      <c r="N62" s="36" t="str">
        <f>IFERROR(VLOOKUP(M62,пр.взв!$D$6:$Q$32,2,0),"")</f>
        <v>РАДЖАБОВ Арсен</v>
      </c>
      <c r="O62" s="36" t="str">
        <f>IFERROR(VLOOKUP(M62,пр.взв!$D$6:$Q$32,5,0),"")</f>
        <v>КМС</v>
      </c>
      <c r="P62" s="166" t="str">
        <f>IFERROR(VLOOKUP(M62,пр.взв!$D$6:$Q$32,6,0),"")</f>
        <v>МОС</v>
      </c>
      <c r="Q62" s="36" t="str">
        <f>IFERROR(VLOOKUP(M62,пр.взв!$D$6:$Q$32,8,0),"")</f>
        <v>Москва</v>
      </c>
      <c r="R62" s="38"/>
      <c r="S62" s="38"/>
      <c r="T62" s="38"/>
      <c r="U62" s="36"/>
    </row>
    <row r="63" spans="1:21" ht="14.5">
      <c r="A63" s="277"/>
      <c r="B63" s="170">
        <v>13</v>
      </c>
      <c r="C63" s="36" t="str">
        <f>IFERROR(VLOOKUP(B63,пр.взв!$D$6:$Q$32,2,0),"")</f>
        <v/>
      </c>
      <c r="D63" s="36" t="str">
        <f>IFERROR(VLOOKUP(B63,пр.взв!$D$6:$Q$32,5,0),"")</f>
        <v/>
      </c>
      <c r="E63" s="166" t="str">
        <f>IFERROR(VLOOKUP(B63,пр.взв!$D$6:$Q$32,6,0),"")</f>
        <v/>
      </c>
      <c r="F63" s="36" t="str">
        <f>IFERROR(VLOOKUP(B63,пр.взв!$D$6:$Q$32,8,0),"")</f>
        <v/>
      </c>
      <c r="G63" s="36"/>
      <c r="H63" s="36"/>
      <c r="I63" s="36"/>
      <c r="J63" s="36"/>
      <c r="K63" s="274"/>
      <c r="L63" s="277"/>
      <c r="M63" s="170">
        <v>14</v>
      </c>
      <c r="N63" s="36" t="str">
        <f>IFERROR(VLOOKUP(M63,пр.взв!$D$6:$Q$32,2,0),"")</f>
        <v/>
      </c>
      <c r="O63" s="36" t="str">
        <f>IFERROR(VLOOKUP(M63,пр.взв!$D$6:$Q$32,5,0),"")</f>
        <v/>
      </c>
      <c r="P63" s="166" t="str">
        <f>IFERROR(VLOOKUP(M63,пр.взв!$D$6:$Q$32,6,0),"")</f>
        <v/>
      </c>
      <c r="Q63" s="36" t="str">
        <f>IFERROR(VLOOKUP(M63,пр.взв!$D$6:$Q$32,8,0),"")</f>
        <v/>
      </c>
      <c r="R63" s="36"/>
      <c r="S63" s="36"/>
      <c r="T63" s="36"/>
      <c r="U63" s="36"/>
    </row>
    <row r="64" spans="1:21" ht="14.5">
      <c r="A64" s="350">
        <v>3</v>
      </c>
      <c r="B64" s="169">
        <v>3</v>
      </c>
      <c r="C64" s="36" t="str">
        <f>IFERROR(VLOOKUP(B64,пр.взв!$D$6:$Q$32,2,0),"")</f>
        <v>ЕФИМОВ Олег</v>
      </c>
      <c r="D64" s="36" t="str">
        <f>IFERROR(VLOOKUP(B64,пр.взв!$D$6:$Q$32,5,0),"")</f>
        <v>1р</v>
      </c>
      <c r="E64" s="166" t="str">
        <f>IFERROR(VLOOKUP(B64,пр.взв!$D$6:$Q$32,6,0),"")</f>
        <v>УФО</v>
      </c>
      <c r="F64" s="36" t="str">
        <f>IFERROR(VLOOKUP(B64,пр.взв!$D$6:$Q$32,8,0),"")</f>
        <v>Челябинская</v>
      </c>
      <c r="G64" s="36"/>
      <c r="H64" s="38"/>
      <c r="I64" s="38"/>
      <c r="J64" s="36"/>
      <c r="K64" s="274"/>
      <c r="L64" s="349">
        <v>7</v>
      </c>
      <c r="M64" s="169">
        <v>4</v>
      </c>
      <c r="N64" s="36" t="str">
        <f>IFERROR(VLOOKUP(M64,пр.взв!$D$6:$Q$32,2,0),"")</f>
        <v>СЫВОРОТКИН Иван</v>
      </c>
      <c r="O64" s="36" t="str">
        <f>IFERROR(VLOOKUP(M64,пр.взв!$D$6:$Q$32,5,0),"")</f>
        <v>КМС</v>
      </c>
      <c r="P64" s="166" t="str">
        <f>IFERROR(VLOOKUP(M64,пр.взв!$D$6:$Q$32,6,0),"")</f>
        <v>ПФО</v>
      </c>
      <c r="Q64" s="36" t="str">
        <f>IFERROR(VLOOKUP(M64,пр.взв!$D$6:$Q$32,8,0),"")</f>
        <v>Нижегородская</v>
      </c>
      <c r="R64" s="38"/>
      <c r="S64" s="38"/>
      <c r="T64" s="38"/>
      <c r="U64" s="36"/>
    </row>
    <row r="65" spans="1:21" ht="14.5">
      <c r="A65" s="277"/>
      <c r="B65" s="170">
        <v>11</v>
      </c>
      <c r="C65" s="36" t="str">
        <f>IFERROR(VLOOKUP(B65,пр.взв!$D$6:$Q$32,2,0),"")</f>
        <v xml:space="preserve">ДЖАРИАШВИЛИ  Нодар </v>
      </c>
      <c r="D65" s="36" t="str">
        <f>IFERROR(VLOOKUP(B65,пр.взв!$D$6:$Q$32,5,0),"")</f>
        <v>КМС</v>
      </c>
      <c r="E65" s="166" t="str">
        <f>IFERROR(VLOOKUP(B65,пр.взв!$D$6:$Q$32,6,0),"")</f>
        <v>ЦФО</v>
      </c>
      <c r="F65" s="36" t="str">
        <f>IFERROR(VLOOKUP(B65,пр.взв!$D$6:$Q$32,8,0),"")</f>
        <v>Московская</v>
      </c>
      <c r="G65" s="36"/>
      <c r="H65" s="36"/>
      <c r="I65" s="36"/>
      <c r="J65" s="36"/>
      <c r="K65" s="274"/>
      <c r="L65" s="277"/>
      <c r="M65" s="170">
        <v>12</v>
      </c>
      <c r="N65" s="36" t="str">
        <f>IFERROR(VLOOKUP(M65,пр.взв!$D$6:$Q$32,2,0),"")</f>
        <v/>
      </c>
      <c r="O65" s="36" t="str">
        <f>IFERROR(VLOOKUP(M65,пр.взв!$D$6:$Q$32,5,0),"")</f>
        <v/>
      </c>
      <c r="P65" s="166" t="str">
        <f>IFERROR(VLOOKUP(M65,пр.взв!$D$6:$Q$32,6,0),"")</f>
        <v/>
      </c>
      <c r="Q65" s="36" t="str">
        <f>IFERROR(VLOOKUP(M65,пр.взв!$D$6:$Q$32,8,0),"")</f>
        <v/>
      </c>
      <c r="R65" s="36"/>
      <c r="S65" s="36"/>
      <c r="T65" s="36"/>
      <c r="U65" s="36"/>
    </row>
    <row r="66" spans="1:21" ht="14.5">
      <c r="A66" s="350">
        <v>4</v>
      </c>
      <c r="B66" s="169">
        <v>7</v>
      </c>
      <c r="C66" s="36" t="str">
        <f>IFERROR(VLOOKUP(B66,пр.взв!$D$6:$Q$32,2,0),"")</f>
        <v>ГАМЗАТОВ Гамзат</v>
      </c>
      <c r="D66" s="36" t="str">
        <f>IFERROR(VLOOKUP(B66,пр.взв!$D$6:$Q$32,5,0),"")</f>
        <v>КМС</v>
      </c>
      <c r="E66" s="166" t="str">
        <f>IFERROR(VLOOKUP(B66,пр.взв!$D$6:$Q$32,6,0),"")</f>
        <v>СКФО</v>
      </c>
      <c r="F66" s="36" t="str">
        <f>IFERROR(VLOOKUP(B66,пр.взв!$D$6:$Q$32,8,0),"")</f>
        <v>Р.Дагестан</v>
      </c>
      <c r="G66" s="36"/>
      <c r="H66" s="38"/>
      <c r="I66" s="38"/>
      <c r="J66" s="36"/>
      <c r="K66" s="274"/>
      <c r="L66" s="349">
        <v>8</v>
      </c>
      <c r="M66" s="169">
        <v>8</v>
      </c>
      <c r="N66" s="36" t="str">
        <f>IFERROR(VLOOKUP(M66,пр.взв!$D$6:$Q$32,2,0),"")</f>
        <v>ТХАКАХОВ Ратмир</v>
      </c>
      <c r="O66" s="36" t="str">
        <f>IFERROR(VLOOKUP(M66,пр.взв!$D$6:$Q$32,5,0),"")</f>
        <v>КМС</v>
      </c>
      <c r="P66" s="166" t="str">
        <f>IFERROR(VLOOKUP(M66,пр.взв!$D$6:$Q$32,6,0),"")</f>
        <v>ЮФО</v>
      </c>
      <c r="Q66" s="36" t="str">
        <f>IFERROR(VLOOKUP(M66,пр.взв!$D$6:$Q$32,8,0),"")</f>
        <v>Р.Адыгея</v>
      </c>
      <c r="R66" s="38"/>
      <c r="S66" s="38"/>
      <c r="T66" s="38"/>
      <c r="U66" s="36"/>
    </row>
    <row r="67" spans="1:21" ht="14.5">
      <c r="A67" s="277"/>
      <c r="B67" s="170">
        <v>15</v>
      </c>
      <c r="C67" s="36" t="str">
        <f>IFERROR(VLOOKUP(B67,пр.взв!$D$6:$Q$32,2,0),"")</f>
        <v/>
      </c>
      <c r="D67" s="36" t="str">
        <f>IFERROR(VLOOKUP(B67,пр.взв!$D$6:$Q$32,5,0),"")</f>
        <v/>
      </c>
      <c r="E67" s="166" t="str">
        <f>IFERROR(VLOOKUP(B67,пр.взв!$D$6:$Q$32,6,0),"")</f>
        <v/>
      </c>
      <c r="F67" s="36" t="str">
        <f>IFERROR(VLOOKUP(B67,пр.взв!$D$6:$Q$32,8,0),"")</f>
        <v/>
      </c>
      <c r="G67" s="36"/>
      <c r="H67" s="36"/>
      <c r="I67" s="36"/>
      <c r="J67" s="36"/>
      <c r="K67" s="274"/>
      <c r="L67" s="277"/>
      <c r="M67" s="170">
        <v>16</v>
      </c>
      <c r="N67" s="36" t="str">
        <f>IFERROR(VLOOKUP(M67,пр.взв!$D$6:$Q$32,2,0),"")</f>
        <v/>
      </c>
      <c r="O67" s="36" t="str">
        <f>IFERROR(VLOOKUP(M67,пр.взв!$D$6:$Q$32,5,0),"")</f>
        <v/>
      </c>
      <c r="P67" s="166" t="str">
        <f>IFERROR(VLOOKUP(M67,пр.взв!$D$6:$Q$32,6,0),"")</f>
        <v/>
      </c>
      <c r="Q67" s="36" t="str">
        <f>IFERROR(VLOOKUP(M67,пр.взв!$D$6:$Q$32,8,0),"")</f>
        <v/>
      </c>
      <c r="R67" s="36"/>
      <c r="S67" s="36"/>
      <c r="T67" s="36"/>
      <c r="U67" s="36"/>
    </row>
    <row r="68" spans="1:21" ht="15.5">
      <c r="A68" s="36"/>
      <c r="B68" s="156" t="s">
        <v>103</v>
      </c>
      <c r="C68" s="152" t="s">
        <v>104</v>
      </c>
      <c r="D68" s="153" t="s">
        <v>113</v>
      </c>
      <c r="E68" s="154"/>
      <c r="F68" s="155" t="s">
        <v>113</v>
      </c>
      <c r="G68" s="156" t="str">
        <f>G57</f>
        <v>В.к.  98+  кг</v>
      </c>
      <c r="H68" s="152"/>
      <c r="I68" s="152"/>
      <c r="J68" s="152"/>
      <c r="K68" s="274"/>
      <c r="L68" s="152"/>
      <c r="M68" s="156" t="s">
        <v>121</v>
      </c>
      <c r="N68" s="153" t="s">
        <v>104</v>
      </c>
      <c r="O68" s="153" t="s">
        <v>113</v>
      </c>
      <c r="P68" s="154" t="s">
        <v>113</v>
      </c>
      <c r="Q68" s="157"/>
      <c r="R68" s="158" t="str">
        <f>G68</f>
        <v>В.к.  98+  кг</v>
      </c>
      <c r="S68" s="152"/>
      <c r="T68" s="152"/>
      <c r="U68" s="152"/>
    </row>
    <row r="69" spans="1:21" ht="13">
      <c r="A69" s="345" t="s">
        <v>106</v>
      </c>
      <c r="B69" s="346" t="s">
        <v>9</v>
      </c>
      <c r="C69" s="347" t="s">
        <v>10</v>
      </c>
      <c r="D69" s="343" t="s">
        <v>107</v>
      </c>
      <c r="E69" s="344" t="s">
        <v>108</v>
      </c>
      <c r="F69" s="282"/>
      <c r="G69" s="347" t="s">
        <v>109</v>
      </c>
      <c r="H69" s="348" t="s">
        <v>110</v>
      </c>
      <c r="I69" s="347" t="s">
        <v>111</v>
      </c>
      <c r="J69" s="348" t="s">
        <v>112</v>
      </c>
      <c r="K69" s="274"/>
      <c r="L69" s="345" t="s">
        <v>106</v>
      </c>
      <c r="M69" s="346" t="s">
        <v>9</v>
      </c>
      <c r="N69" s="347" t="s">
        <v>10</v>
      </c>
      <c r="O69" s="343" t="s">
        <v>107</v>
      </c>
      <c r="P69" s="352" t="s">
        <v>108</v>
      </c>
      <c r="Q69" s="282"/>
      <c r="R69" s="348" t="s">
        <v>109</v>
      </c>
      <c r="S69" s="348" t="s">
        <v>110</v>
      </c>
      <c r="T69" s="348" t="s">
        <v>111</v>
      </c>
      <c r="U69" s="348" t="s">
        <v>112</v>
      </c>
    </row>
    <row r="70" spans="1:21" ht="13">
      <c r="A70" s="277"/>
      <c r="B70" s="277"/>
      <c r="C70" s="277"/>
      <c r="D70" s="277"/>
      <c r="E70" s="283"/>
      <c r="F70" s="284"/>
      <c r="G70" s="277"/>
      <c r="H70" s="277"/>
      <c r="I70" s="277"/>
      <c r="J70" s="277"/>
      <c r="K70" s="274"/>
      <c r="L70" s="277"/>
      <c r="M70" s="277"/>
      <c r="N70" s="277"/>
      <c r="O70" s="277"/>
      <c r="P70" s="283"/>
      <c r="Q70" s="284"/>
      <c r="R70" s="277"/>
      <c r="S70" s="277"/>
      <c r="T70" s="277"/>
      <c r="U70" s="277"/>
    </row>
    <row r="71" spans="1:21" ht="14.5">
      <c r="A71" s="350">
        <v>1</v>
      </c>
      <c r="B71" s="169">
        <f>пр.хода!F8</f>
        <v>0</v>
      </c>
      <c r="C71" s="36" t="str">
        <f>IFERROR(VLOOKUP(B71,пр.взв!$D$6:$Q$32,2,0),"")</f>
        <v/>
      </c>
      <c r="D71" s="36" t="str">
        <f>IFERROR(VLOOKUP(B71,пр.взв!$D$6:$Q$32,5,0),"")</f>
        <v/>
      </c>
      <c r="E71" s="166" t="str">
        <f>IFERROR(VLOOKUP(B71,пр.взв!$D$6:$Q$32,6,0),"")</f>
        <v/>
      </c>
      <c r="F71" s="36" t="str">
        <f>IFERROR(VLOOKUP(B71,пр.взв!$D$6:$Q$32,8,0),"")</f>
        <v/>
      </c>
      <c r="G71" s="36"/>
      <c r="H71" s="38"/>
      <c r="I71" s="38"/>
      <c r="J71" s="36"/>
      <c r="K71" s="274"/>
      <c r="L71" s="349">
        <v>3</v>
      </c>
      <c r="M71" s="169">
        <f>пр.хода!X8</f>
        <v>0</v>
      </c>
      <c r="N71" s="36" t="str">
        <f>IFERROR(VLOOKUP(M71,пр.взв!$D$6:$Q$32,2,0),"")</f>
        <v/>
      </c>
      <c r="O71" s="36" t="str">
        <f>IFERROR(VLOOKUP(M71,пр.взв!$D$6:$Q$32,5,0),"")</f>
        <v/>
      </c>
      <c r="P71" s="166" t="str">
        <f>IFERROR(VLOOKUP(M71,пр.взв!$D$6:$Q$32,6,0),"")</f>
        <v/>
      </c>
      <c r="Q71" s="36" t="str">
        <f>IFERROR(VLOOKUP(M71,пр.взв!$D$6:$Q$32,8,0),"")</f>
        <v/>
      </c>
      <c r="R71" s="38"/>
      <c r="S71" s="38"/>
      <c r="T71" s="38"/>
      <c r="U71" s="36"/>
    </row>
    <row r="72" spans="1:21" ht="14.5">
      <c r="A72" s="277"/>
      <c r="B72" s="170">
        <f>пр.хода!F12</f>
        <v>5</v>
      </c>
      <c r="C72" s="36" t="str">
        <f>IFERROR(VLOOKUP(B72,пр.взв!$D$6:$Q$32,2,0),"")</f>
        <v>СОЛДАТЕНКОВ Савелий</v>
      </c>
      <c r="D72" s="36" t="str">
        <f>IFERROR(VLOOKUP(B72,пр.взв!$D$6:$Q$32,5,0),"")</f>
        <v>КМС</v>
      </c>
      <c r="E72" s="166" t="str">
        <f>IFERROR(VLOOKUP(B72,пр.взв!$D$6:$Q$32,6,0),"")</f>
        <v>ЦФО</v>
      </c>
      <c r="F72" s="36" t="str">
        <f>IFERROR(VLOOKUP(B72,пр.взв!$D$6:$Q$32,8,0),"")</f>
        <v>Московская</v>
      </c>
      <c r="G72" s="36"/>
      <c r="H72" s="36"/>
      <c r="I72" s="36"/>
      <c r="J72" s="36"/>
      <c r="K72" s="274"/>
      <c r="L72" s="277"/>
      <c r="M72" s="170">
        <f>пр.хода!X12</f>
        <v>6</v>
      </c>
      <c r="N72" s="36" t="str">
        <f>IFERROR(VLOOKUP(M72,пр.взв!$D$6:$Q$32,2,0),"")</f>
        <v>РАДЖАБОВ Арсен</v>
      </c>
      <c r="O72" s="36" t="str">
        <f>IFERROR(VLOOKUP(M72,пр.взв!$D$6:$Q$32,5,0),"")</f>
        <v>КМС</v>
      </c>
      <c r="P72" s="166" t="str">
        <f>IFERROR(VLOOKUP(M72,пр.взв!$D$6:$Q$32,6,0),"")</f>
        <v>МОС</v>
      </c>
      <c r="Q72" s="36" t="str">
        <f>IFERROR(VLOOKUP(M72,пр.взв!$D$6:$Q$32,8,0),"")</f>
        <v>Москва</v>
      </c>
      <c r="R72" s="36"/>
      <c r="S72" s="36"/>
      <c r="T72" s="36"/>
      <c r="U72" s="36"/>
    </row>
    <row r="73" spans="1:21" ht="14.5">
      <c r="A73" s="350">
        <v>2</v>
      </c>
      <c r="B73" s="169">
        <f>пр.хода!F16</f>
        <v>0</v>
      </c>
      <c r="C73" s="36" t="str">
        <f>IFERROR(VLOOKUP(B73,пр.взв!$D$6:$Q$32,2,0),"")</f>
        <v/>
      </c>
      <c r="D73" s="36" t="str">
        <f>IFERROR(VLOOKUP(B73,пр.взв!$D$6:$Q$32,5,0),"")</f>
        <v/>
      </c>
      <c r="E73" s="166" t="str">
        <f>IFERROR(VLOOKUP(B73,пр.взв!$D$6:$Q$32,6,0),"")</f>
        <v/>
      </c>
      <c r="F73" s="36" t="str">
        <f>IFERROR(VLOOKUP(B73,пр.взв!$D$6:$Q$32,8,0),"")</f>
        <v/>
      </c>
      <c r="G73" s="36"/>
      <c r="H73" s="38"/>
      <c r="I73" s="38"/>
      <c r="J73" s="36"/>
      <c r="K73" s="274"/>
      <c r="L73" s="349">
        <v>4</v>
      </c>
      <c r="M73" s="169">
        <f>пр.хода!X16</f>
        <v>4</v>
      </c>
      <c r="N73" s="36" t="str">
        <f>IFERROR(VLOOKUP(M73,пр.взв!$D$6:$Q$32,2,0),"")</f>
        <v>СЫВОРОТКИН Иван</v>
      </c>
      <c r="O73" s="36" t="str">
        <f>IFERROR(VLOOKUP(M73,пр.взв!$D$6:$Q$32,5,0),"")</f>
        <v>КМС</v>
      </c>
      <c r="P73" s="166" t="str">
        <f>IFERROR(VLOOKUP(M73,пр.взв!$D$6:$Q$32,6,0),"")</f>
        <v>ПФО</v>
      </c>
      <c r="Q73" s="36" t="str">
        <f>IFERROR(VLOOKUP(M73,пр.взв!$D$6:$Q$32,8,0),"")</f>
        <v>Нижегородская</v>
      </c>
      <c r="R73" s="38"/>
      <c r="S73" s="38"/>
      <c r="T73" s="38"/>
      <c r="U73" s="36"/>
    </row>
    <row r="74" spans="1:21" ht="14.5">
      <c r="A74" s="277"/>
      <c r="B74" s="170">
        <f>пр.хода!F20</f>
        <v>7</v>
      </c>
      <c r="C74" s="36" t="str">
        <f>IFERROR(VLOOKUP(B74,пр.взв!$D$6:$Q$32,2,0),"")</f>
        <v>ГАМЗАТОВ Гамзат</v>
      </c>
      <c r="D74" s="36" t="str">
        <f>IFERROR(VLOOKUP(B74,пр.взв!$D$6:$Q$32,5,0),"")</f>
        <v>КМС</v>
      </c>
      <c r="E74" s="166" t="str">
        <f>IFERROR(VLOOKUP(B74,пр.взв!$D$6:$Q$32,6,0),"")</f>
        <v>СКФО</v>
      </c>
      <c r="F74" s="36" t="str">
        <f>IFERROR(VLOOKUP(B74,пр.взв!$D$6:$Q$32,8,0),"")</f>
        <v>Р.Дагестан</v>
      </c>
      <c r="G74" s="36"/>
      <c r="H74" s="36"/>
      <c r="I74" s="36"/>
      <c r="J74" s="36"/>
      <c r="K74" s="274"/>
      <c r="L74" s="277"/>
      <c r="M74" s="170">
        <f>пр.хода!X20</f>
        <v>8</v>
      </c>
      <c r="N74" s="36" t="str">
        <f>IFERROR(VLOOKUP(M74,пр.взв!$D$6:$Q$32,2,0),"")</f>
        <v>ТХАКАХОВ Ратмир</v>
      </c>
      <c r="O74" s="36" t="str">
        <f>IFERROR(VLOOKUP(M74,пр.взв!$D$6:$Q$32,5,0),"")</f>
        <v>КМС</v>
      </c>
      <c r="P74" s="166" t="str">
        <f>IFERROR(VLOOKUP(M74,пр.взв!$D$6:$Q$32,6,0),"")</f>
        <v>ЮФО</v>
      </c>
      <c r="Q74" s="36" t="str">
        <f>IFERROR(VLOOKUP(M74,пр.взв!$D$6:$Q$32,8,0),"")</f>
        <v>Р.Адыгея</v>
      </c>
      <c r="R74" s="36"/>
      <c r="S74" s="36"/>
      <c r="T74" s="36"/>
      <c r="U74" s="36"/>
    </row>
    <row r="75" spans="1:21" ht="15.5">
      <c r="A75" s="36"/>
      <c r="B75" s="156" t="s">
        <v>103</v>
      </c>
      <c r="C75" s="171" t="s">
        <v>114</v>
      </c>
      <c r="D75" s="38"/>
      <c r="E75" s="154"/>
      <c r="F75" s="38"/>
      <c r="G75" s="172" t="str">
        <f>G68</f>
        <v>В.к.  98+  кг</v>
      </c>
      <c r="H75" s="38"/>
      <c r="I75" s="38"/>
      <c r="J75" s="38"/>
      <c r="K75" s="274"/>
      <c r="L75" s="38"/>
      <c r="M75" s="173" t="s">
        <v>91</v>
      </c>
      <c r="N75" s="171" t="s">
        <v>114</v>
      </c>
      <c r="O75" s="38"/>
      <c r="P75" s="154"/>
      <c r="Q75" s="174"/>
      <c r="R75" s="175" t="str">
        <f>G75</f>
        <v>В.к.  98+  кг</v>
      </c>
      <c r="S75" s="38"/>
      <c r="T75" s="38"/>
      <c r="U75" s="38"/>
    </row>
    <row r="76" spans="1:21" ht="13">
      <c r="A76" s="345" t="s">
        <v>106</v>
      </c>
      <c r="B76" s="346" t="s">
        <v>9</v>
      </c>
      <c r="C76" s="347" t="s">
        <v>10</v>
      </c>
      <c r="D76" s="343" t="s">
        <v>107</v>
      </c>
      <c r="E76" s="344" t="s">
        <v>108</v>
      </c>
      <c r="F76" s="282"/>
      <c r="G76" s="347" t="s">
        <v>109</v>
      </c>
      <c r="H76" s="348" t="s">
        <v>110</v>
      </c>
      <c r="I76" s="347" t="s">
        <v>111</v>
      </c>
      <c r="J76" s="348" t="s">
        <v>112</v>
      </c>
      <c r="K76" s="274"/>
      <c r="L76" s="345" t="s">
        <v>106</v>
      </c>
      <c r="M76" s="346" t="s">
        <v>9</v>
      </c>
      <c r="N76" s="347" t="s">
        <v>10</v>
      </c>
      <c r="O76" s="343" t="s">
        <v>107</v>
      </c>
      <c r="P76" s="352" t="s">
        <v>108</v>
      </c>
      <c r="Q76" s="282"/>
      <c r="R76" s="348" t="s">
        <v>109</v>
      </c>
      <c r="S76" s="348" t="s">
        <v>110</v>
      </c>
      <c r="T76" s="348" t="s">
        <v>111</v>
      </c>
      <c r="U76" s="348" t="s">
        <v>112</v>
      </c>
    </row>
    <row r="77" spans="1:21" ht="13">
      <c r="A77" s="277"/>
      <c r="B77" s="277"/>
      <c r="C77" s="277"/>
      <c r="D77" s="277"/>
      <c r="E77" s="283"/>
      <c r="F77" s="284"/>
      <c r="G77" s="277"/>
      <c r="H77" s="277"/>
      <c r="I77" s="277"/>
      <c r="J77" s="277"/>
      <c r="K77" s="274"/>
      <c r="L77" s="277"/>
      <c r="M77" s="277"/>
      <c r="N77" s="277"/>
      <c r="O77" s="277"/>
      <c r="P77" s="283"/>
      <c r="Q77" s="284"/>
      <c r="R77" s="277"/>
      <c r="S77" s="277"/>
      <c r="T77" s="277"/>
      <c r="U77" s="277"/>
    </row>
    <row r="78" spans="1:21" ht="14.5">
      <c r="A78" s="350">
        <v>1</v>
      </c>
      <c r="B78" s="169">
        <f>пр.хода!H10</f>
        <v>0</v>
      </c>
      <c r="C78" s="36" t="str">
        <f>IFERROR(VLOOKUP(B78,пр.взв!$D$6:$Q$32,2,0),"")</f>
        <v/>
      </c>
      <c r="D78" s="36" t="str">
        <f>IFERROR(VLOOKUP(B78,пр.взв!$D$6:$Q$32,5,0),"")</f>
        <v/>
      </c>
      <c r="E78" s="166" t="str">
        <f>IFERROR(VLOOKUP(B78,пр.взв!$D$6:$Q$32,6,0),"")</f>
        <v/>
      </c>
      <c r="F78" s="36" t="str">
        <f>IFERROR(VLOOKUP(B78,пр.взв!$D$6:$Q$32,8,0),"")</f>
        <v/>
      </c>
      <c r="G78" s="36"/>
      <c r="H78" s="38"/>
      <c r="I78" s="38"/>
      <c r="J78" s="36"/>
      <c r="K78" s="274"/>
      <c r="L78" s="349">
        <v>2</v>
      </c>
      <c r="M78" s="169">
        <f>пр.хода!V10</f>
        <v>0</v>
      </c>
      <c r="N78" s="36" t="str">
        <f>IFERROR(VLOOKUP(M78,пр.взв!$D$6:$Q$32,2,0),"")</f>
        <v/>
      </c>
      <c r="O78" s="36" t="str">
        <f>IFERROR(VLOOKUP(M78,пр.взв!$D$6:$Q$32,5,0),"")</f>
        <v/>
      </c>
      <c r="P78" s="166" t="str">
        <f>IFERROR(VLOOKUP(M78,пр.взв!$D$6:$Q$32,6,0),"")</f>
        <v/>
      </c>
      <c r="Q78" s="36" t="str">
        <f>IFERROR(VLOOKUP(M78,пр.взв!$D$6:$Q$32,8,0),"")</f>
        <v/>
      </c>
      <c r="R78" s="38"/>
      <c r="S78" s="38"/>
      <c r="T78" s="38"/>
      <c r="U78" s="36"/>
    </row>
    <row r="79" spans="1:21" ht="14.5">
      <c r="A79" s="277"/>
      <c r="B79" s="170">
        <f>пр.хода!H18</f>
        <v>0</v>
      </c>
      <c r="C79" s="36" t="str">
        <f>IFERROR(VLOOKUP(B79,пр.взв!$D$6:$Q$32,2,0),"")</f>
        <v/>
      </c>
      <c r="D79" s="36" t="str">
        <f>IFERROR(VLOOKUP(B79,пр.взв!$D$6:$Q$32,5,0),"")</f>
        <v/>
      </c>
      <c r="E79" s="166" t="str">
        <f>IFERROR(VLOOKUP(B79,пр.взв!$D$6:$Q$32,6,0),"")</f>
        <v/>
      </c>
      <c r="F79" s="36" t="str">
        <f>IFERROR(VLOOKUP(B79,пр.взв!$D$6:$Q$32,8,0),"")</f>
        <v/>
      </c>
      <c r="G79" s="36"/>
      <c r="H79" s="36"/>
      <c r="I79" s="36"/>
      <c r="J79" s="36"/>
      <c r="K79" s="274"/>
      <c r="L79" s="277"/>
      <c r="M79" s="170">
        <f>пр.хода!V18</f>
        <v>0</v>
      </c>
      <c r="N79" s="36" t="str">
        <f>IFERROR(VLOOKUP(M79,пр.взв!$D$6:$Q$32,2,0),"")</f>
        <v/>
      </c>
      <c r="O79" s="36" t="str">
        <f>IFERROR(VLOOKUP(M79,пр.взв!$D$6:$Q$32,5,0),"")</f>
        <v/>
      </c>
      <c r="P79" s="166" t="str">
        <f>IFERROR(VLOOKUP(M79,пр.взв!$D$6:$Q$32,6,0),"")</f>
        <v/>
      </c>
      <c r="Q79" s="36" t="str">
        <f>IFERROR(VLOOKUP(M79,пр.взв!$D$6:$Q$32,8,0),"")</f>
        <v/>
      </c>
      <c r="R79" s="36"/>
      <c r="S79" s="36"/>
      <c r="T79" s="36"/>
      <c r="U79" s="36"/>
    </row>
    <row r="80" spans="1:21" ht="13" hidden="1">
      <c r="A80" s="7"/>
      <c r="B80" s="7"/>
      <c r="C80" s="7"/>
      <c r="D80" s="7"/>
      <c r="E80" s="176"/>
      <c r="F80" s="7"/>
      <c r="G80" s="7"/>
      <c r="H80" s="7"/>
      <c r="I80" s="7"/>
      <c r="J80" s="7"/>
      <c r="K80" s="274"/>
      <c r="L80" s="7"/>
      <c r="M80" s="7"/>
      <c r="N80" s="7"/>
      <c r="O80" s="7"/>
      <c r="P80" s="176"/>
      <c r="Q80" s="7"/>
      <c r="R80" s="7"/>
      <c r="S80" s="7"/>
      <c r="T80" s="7"/>
      <c r="U80" s="7"/>
    </row>
    <row r="81" spans="1:21" ht="13" hidden="1">
      <c r="A81" s="7"/>
      <c r="B81" s="7"/>
      <c r="C81" s="7"/>
      <c r="D81" s="7"/>
      <c r="E81" s="176"/>
      <c r="F81" s="7"/>
      <c r="G81" s="7"/>
      <c r="H81" s="7"/>
      <c r="I81" s="7"/>
      <c r="J81" s="7"/>
      <c r="K81" s="274"/>
      <c r="L81" s="7"/>
      <c r="M81" s="7"/>
      <c r="N81" s="7"/>
      <c r="O81" s="7"/>
      <c r="P81" s="176"/>
      <c r="Q81" s="7"/>
      <c r="R81" s="7"/>
      <c r="S81" s="7"/>
      <c r="T81" s="7"/>
      <c r="U81" s="7"/>
    </row>
    <row r="82" spans="1:21" ht="13" hidden="1">
      <c r="A82" s="7"/>
      <c r="B82" s="7"/>
      <c r="C82" s="7"/>
      <c r="D82" s="7"/>
      <c r="E82" s="176"/>
      <c r="F82" s="7"/>
      <c r="G82" s="7"/>
      <c r="H82" s="7"/>
      <c r="I82" s="7"/>
      <c r="J82" s="7"/>
      <c r="K82" s="274"/>
      <c r="L82" s="7"/>
      <c r="M82" s="7"/>
      <c r="N82" s="7"/>
      <c r="O82" s="7"/>
      <c r="P82" s="176"/>
      <c r="Q82" s="7"/>
      <c r="R82" s="7"/>
      <c r="S82" s="7"/>
      <c r="T82" s="7"/>
      <c r="U82" s="7"/>
    </row>
    <row r="83" spans="1:21" ht="13" hidden="1">
      <c r="A83" s="7"/>
      <c r="B83" s="7"/>
      <c r="C83" s="7"/>
      <c r="D83" s="7"/>
      <c r="E83" s="176"/>
      <c r="F83" s="7"/>
      <c r="G83" s="7"/>
      <c r="H83" s="7"/>
      <c r="I83" s="7"/>
      <c r="J83" s="7"/>
      <c r="K83" s="274"/>
      <c r="L83" s="7"/>
      <c r="M83" s="7"/>
      <c r="N83" s="7"/>
      <c r="O83" s="7"/>
      <c r="P83" s="176"/>
      <c r="Q83" s="7"/>
      <c r="R83" s="7"/>
      <c r="S83" s="7"/>
      <c r="T83" s="7"/>
      <c r="U83" s="7"/>
    </row>
    <row r="84" spans="1:21" ht="13" hidden="1">
      <c r="A84" s="7"/>
      <c r="B84" s="7"/>
      <c r="C84" s="7"/>
      <c r="D84" s="7"/>
      <c r="E84" s="176"/>
      <c r="F84" s="7"/>
      <c r="G84" s="7"/>
      <c r="H84" s="7"/>
      <c r="I84" s="7"/>
      <c r="J84" s="7"/>
      <c r="K84" s="274"/>
      <c r="L84" s="7"/>
      <c r="M84" s="7"/>
      <c r="N84" s="7"/>
      <c r="O84" s="7"/>
      <c r="P84" s="176"/>
      <c r="Q84" s="7"/>
      <c r="R84" s="7"/>
      <c r="S84" s="7"/>
      <c r="T84" s="7"/>
      <c r="U84" s="7"/>
    </row>
    <row r="85" spans="1:21" ht="13" hidden="1">
      <c r="A85" s="351" t="s">
        <v>122</v>
      </c>
      <c r="B85" s="294"/>
      <c r="C85" s="294"/>
      <c r="D85" s="294"/>
      <c r="E85" s="294"/>
      <c r="F85" s="294"/>
      <c r="G85" s="294"/>
      <c r="H85" s="294"/>
      <c r="I85" s="294"/>
      <c r="J85" s="295"/>
      <c r="K85" s="274"/>
      <c r="L85" s="351" t="s">
        <v>122</v>
      </c>
      <c r="M85" s="294"/>
      <c r="N85" s="294"/>
      <c r="O85" s="294"/>
      <c r="P85" s="294"/>
      <c r="Q85" s="294"/>
      <c r="R85" s="294"/>
      <c r="S85" s="294"/>
      <c r="T85" s="294"/>
      <c r="U85" s="295"/>
    </row>
    <row r="86" spans="1:21" ht="15.5" hidden="1">
      <c r="A86" s="36"/>
      <c r="B86" s="156" t="s">
        <v>103</v>
      </c>
      <c r="C86" s="36"/>
      <c r="D86" s="36"/>
      <c r="E86" s="166"/>
      <c r="F86" s="36"/>
      <c r="G86" s="172" t="str">
        <f>G75</f>
        <v>В.к.  98+  кг</v>
      </c>
      <c r="H86" s="36"/>
      <c r="I86" s="36"/>
      <c r="J86" s="36"/>
      <c r="K86" s="274"/>
      <c r="L86" s="36"/>
      <c r="M86" s="156" t="s">
        <v>91</v>
      </c>
      <c r="N86" s="36"/>
      <c r="O86" s="36"/>
      <c r="P86" s="166"/>
      <c r="Q86" s="157"/>
      <c r="R86" s="177" t="str">
        <f>G86</f>
        <v>В.к.  98+  кг</v>
      </c>
      <c r="S86" s="38"/>
      <c r="T86" s="38"/>
      <c r="U86" s="38"/>
    </row>
    <row r="87" spans="1:21" ht="13" hidden="1">
      <c r="A87" s="345" t="s">
        <v>106</v>
      </c>
      <c r="B87" s="346" t="s">
        <v>9</v>
      </c>
      <c r="C87" s="347" t="s">
        <v>10</v>
      </c>
      <c r="D87" s="343" t="s">
        <v>107</v>
      </c>
      <c r="E87" s="344" t="s">
        <v>108</v>
      </c>
      <c r="F87" s="282"/>
      <c r="G87" s="347" t="s">
        <v>109</v>
      </c>
      <c r="H87" s="348" t="s">
        <v>110</v>
      </c>
      <c r="I87" s="347" t="s">
        <v>111</v>
      </c>
      <c r="J87" s="348" t="s">
        <v>112</v>
      </c>
      <c r="K87" s="274"/>
      <c r="L87" s="345" t="s">
        <v>106</v>
      </c>
      <c r="M87" s="346" t="s">
        <v>9</v>
      </c>
      <c r="N87" s="347" t="s">
        <v>10</v>
      </c>
      <c r="O87" s="343" t="s">
        <v>107</v>
      </c>
      <c r="P87" s="352" t="s">
        <v>108</v>
      </c>
      <c r="Q87" s="282"/>
      <c r="R87" s="348" t="s">
        <v>109</v>
      </c>
      <c r="S87" s="348" t="s">
        <v>110</v>
      </c>
      <c r="T87" s="348" t="s">
        <v>111</v>
      </c>
      <c r="U87" s="348" t="s">
        <v>112</v>
      </c>
    </row>
    <row r="88" spans="1:21" ht="13" hidden="1">
      <c r="A88" s="277"/>
      <c r="B88" s="277"/>
      <c r="C88" s="277"/>
      <c r="D88" s="277"/>
      <c r="E88" s="283"/>
      <c r="F88" s="284"/>
      <c r="G88" s="277"/>
      <c r="H88" s="277"/>
      <c r="I88" s="277"/>
      <c r="J88" s="277"/>
      <c r="K88" s="274"/>
      <c r="L88" s="277"/>
      <c r="M88" s="277"/>
      <c r="N88" s="277"/>
      <c r="O88" s="277"/>
      <c r="P88" s="283"/>
      <c r="Q88" s="284"/>
      <c r="R88" s="277"/>
      <c r="S88" s="277"/>
      <c r="T88" s="277"/>
      <c r="U88" s="277"/>
    </row>
    <row r="89" spans="1:21" ht="14.5" hidden="1">
      <c r="A89" s="349">
        <v>1</v>
      </c>
      <c r="B89" s="169"/>
      <c r="C89" s="36" t="str">
        <f>IFERROR(VLOOKUP(B89,пр.взв!$D$6:$Q$32,2,0),"")</f>
        <v/>
      </c>
      <c r="D89" s="36" t="str">
        <f>IFERROR(VLOOKUP(B89,пр.взв!$D$6:$Q$32,5,0),"")</f>
        <v/>
      </c>
      <c r="E89" s="166" t="str">
        <f>IFERROR(VLOOKUP(B89,пр.взв!$D$6:$Q$32,6,0),"")</f>
        <v/>
      </c>
      <c r="F89" s="36" t="str">
        <f>IFERROR(VLOOKUP(B89,пр.взв!$D$6:$Q$32,8,0),"")</f>
        <v/>
      </c>
      <c r="G89" s="36"/>
      <c r="H89" s="38"/>
      <c r="I89" s="38"/>
      <c r="J89" s="36"/>
      <c r="K89" s="274"/>
      <c r="L89" s="349">
        <v>3</v>
      </c>
      <c r="M89" s="169">
        <f>пр.хода!J91</f>
        <v>0</v>
      </c>
      <c r="N89" s="36" t="str">
        <f>IFERROR(VLOOKUP(M89,пр.взв!$D$6:$Q$32,2,0),"")</f>
        <v/>
      </c>
      <c r="O89" s="36" t="str">
        <f>IFERROR(VLOOKUP(M89,пр.взв!$D$6:$Q$32,5,0),"")</f>
        <v/>
      </c>
      <c r="P89" s="166" t="str">
        <f>IFERROR(VLOOKUP(M89,пр.взв!$D$6:$Q$32,6,0),"")</f>
        <v/>
      </c>
      <c r="Q89" s="36" t="str">
        <f>IFERROR(VLOOKUP(M89,пр.взв!$D$6:$Q$32,8,0),"")</f>
        <v/>
      </c>
      <c r="R89" s="38"/>
      <c r="S89" s="38"/>
      <c r="T89" s="38"/>
      <c r="U89" s="36"/>
    </row>
    <row r="90" spans="1:21" ht="14.5" hidden="1">
      <c r="A90" s="277"/>
      <c r="B90" s="170"/>
      <c r="C90" s="36" t="str">
        <f>IFERROR(VLOOKUP(B90,пр.взв!$D$6:$Q$32,2,0),"")</f>
        <v/>
      </c>
      <c r="D90" s="36" t="str">
        <f>IFERROR(VLOOKUP(B90,пр.взв!$D$6:$Q$32,5,0),"")</f>
        <v/>
      </c>
      <c r="E90" s="166" t="str">
        <f>IFERROR(VLOOKUP(B90,пр.взв!$D$6:$Q$32,6,0),"")</f>
        <v/>
      </c>
      <c r="F90" s="36" t="str">
        <f>IFERROR(VLOOKUP(B90,пр.взв!$D$6:$Q$32,8,0),"")</f>
        <v/>
      </c>
      <c r="G90" s="36"/>
      <c r="H90" s="36"/>
      <c r="I90" s="36"/>
      <c r="J90" s="36"/>
      <c r="K90" s="274"/>
      <c r="L90" s="277"/>
      <c r="M90" s="170">
        <f>пр.хода!J95</f>
        <v>0</v>
      </c>
      <c r="N90" s="36" t="str">
        <f>IFERROR(VLOOKUP(M90,пр.взв!$D$6:$Q$32,2,0),"")</f>
        <v/>
      </c>
      <c r="O90" s="36" t="str">
        <f>IFERROR(VLOOKUP(M90,пр.взв!$D$6:$Q$32,5,0),"")</f>
        <v/>
      </c>
      <c r="P90" s="166" t="str">
        <f>IFERROR(VLOOKUP(M90,пр.взв!$D$6:$Q$32,6,0),"")</f>
        <v/>
      </c>
      <c r="Q90" s="36" t="str">
        <f>IFERROR(VLOOKUP(M90,пр.взв!$D$6:$Q$32,8,0),"")</f>
        <v/>
      </c>
      <c r="R90" s="36"/>
      <c r="S90" s="36"/>
      <c r="T90" s="36"/>
      <c r="U90" s="36"/>
    </row>
    <row r="91" spans="1:21" ht="14.5" hidden="1">
      <c r="A91" s="350">
        <v>2</v>
      </c>
      <c r="B91" s="169"/>
      <c r="C91" s="36" t="str">
        <f>IFERROR(VLOOKUP(B91,пр.взв!$D$6:$Q$32,2,0),"")</f>
        <v/>
      </c>
      <c r="D91" s="36" t="str">
        <f>IFERROR(VLOOKUP(B91,пр.взв!$D$6:$Q$32,5,0),"")</f>
        <v/>
      </c>
      <c r="E91" s="166" t="str">
        <f>IFERROR(VLOOKUP(B91,пр.взв!$D$6:$Q$32,6,0),"")</f>
        <v/>
      </c>
      <c r="F91" s="36" t="str">
        <f>IFERROR(VLOOKUP(B91,пр.взв!$D$6:$Q$32,8,0),"")</f>
        <v/>
      </c>
      <c r="G91" s="36"/>
      <c r="H91" s="38"/>
      <c r="I91" s="38"/>
      <c r="J91" s="36"/>
      <c r="K91" s="274"/>
      <c r="L91" s="349">
        <v>4</v>
      </c>
      <c r="M91" s="169">
        <f>пр.хода!I102</f>
        <v>0</v>
      </c>
      <c r="N91" s="36" t="str">
        <f>IFERROR(VLOOKUP(M91,пр.взв!$D$6:$Q$32,2,0),"")</f>
        <v/>
      </c>
      <c r="O91" s="36" t="str">
        <f>IFERROR(VLOOKUP(M91,пр.взв!$D$6:$Q$32,5,0),"")</f>
        <v/>
      </c>
      <c r="P91" s="166" t="str">
        <f>IFERROR(VLOOKUP(M91,пр.взв!$D$6:$Q$32,6,0),"")</f>
        <v/>
      </c>
      <c r="Q91" s="36" t="str">
        <f>IFERROR(VLOOKUP(M91,пр.взв!$D$6:$Q$32,8,0),"")</f>
        <v/>
      </c>
      <c r="R91" s="38"/>
      <c r="S91" s="38"/>
      <c r="T91" s="38"/>
      <c r="U91" s="36"/>
    </row>
    <row r="92" spans="1:21" ht="14.5" hidden="1">
      <c r="A92" s="277"/>
      <c r="B92" s="170"/>
      <c r="C92" s="36" t="str">
        <f>IFERROR(VLOOKUP(B92,пр.взв!$D$6:$Q$32,2,0),"")</f>
        <v/>
      </c>
      <c r="D92" s="36" t="str">
        <f>IFERROR(VLOOKUP(B92,пр.взв!$D$6:$Q$32,5,0),"")</f>
        <v/>
      </c>
      <c r="E92" s="166" t="str">
        <f>IFERROR(VLOOKUP(B92,пр.взв!$D$6:$Q$32,6,0),"")</f>
        <v/>
      </c>
      <c r="F92" s="36" t="str">
        <f>IFERROR(VLOOKUP(B92,пр.взв!$D$6:$Q$32,8,0),"")</f>
        <v/>
      </c>
      <c r="G92" s="36"/>
      <c r="H92" s="36"/>
      <c r="I92" s="36"/>
      <c r="J92" s="36"/>
      <c r="K92" s="274"/>
      <c r="L92" s="277"/>
      <c r="M92" s="170">
        <f>пр.хода!I106</f>
        <v>0</v>
      </c>
      <c r="N92" s="36" t="str">
        <f>IFERROR(VLOOKUP(M92,пр.взв!$D$6:$Q$32,2,0),"")</f>
        <v/>
      </c>
      <c r="O92" s="36" t="str">
        <f>IFERROR(VLOOKUP(M92,пр.взв!$D$6:$Q$32,5,0),"")</f>
        <v/>
      </c>
      <c r="P92" s="166" t="str">
        <f>IFERROR(VLOOKUP(M92,пр.взв!$D$6:$Q$32,6,0),"")</f>
        <v/>
      </c>
      <c r="Q92" s="36" t="str">
        <f>IFERROR(VLOOKUP(M92,пр.взв!$D$6:$Q$32,8,0),"")</f>
        <v/>
      </c>
      <c r="R92" s="36"/>
      <c r="S92" s="36"/>
      <c r="T92" s="36"/>
      <c r="U92" s="36"/>
    </row>
    <row r="93" spans="1:21" ht="13" hidden="1">
      <c r="A93" s="351" t="s">
        <v>123</v>
      </c>
      <c r="B93" s="294"/>
      <c r="C93" s="294"/>
      <c r="D93" s="294"/>
      <c r="E93" s="294"/>
      <c r="F93" s="294"/>
      <c r="G93" s="294"/>
      <c r="H93" s="294"/>
      <c r="I93" s="294"/>
      <c r="J93" s="295"/>
      <c r="K93" s="274"/>
      <c r="L93" s="351" t="s">
        <v>123</v>
      </c>
      <c r="M93" s="294"/>
      <c r="N93" s="294"/>
      <c r="O93" s="294"/>
      <c r="P93" s="294"/>
      <c r="Q93" s="294"/>
      <c r="R93" s="294"/>
      <c r="S93" s="294"/>
      <c r="T93" s="294"/>
      <c r="U93" s="295"/>
    </row>
    <row r="94" spans="1:21" ht="14.5" hidden="1">
      <c r="A94" s="350">
        <v>5</v>
      </c>
      <c r="B94" s="169">
        <f>пр.хода!A25</f>
        <v>0</v>
      </c>
      <c r="C94" s="36" t="str">
        <f>IFERROR(VLOOKUP(B94,пр.взв!$D$6:$Q$32,2,0),"")</f>
        <v/>
      </c>
      <c r="D94" s="36" t="str">
        <f>IFERROR(VLOOKUP(B94,пр.взв!$D$6:$Q$32,5,0),"")</f>
        <v/>
      </c>
      <c r="E94" s="166" t="str">
        <f>IFERROR(VLOOKUP(B94,пр.взв!$D$6:$Q$32,6,0),"")</f>
        <v/>
      </c>
      <c r="F94" s="36" t="str">
        <f>IFERROR(VLOOKUP(B94,пр.взв!$D$6:$Q$32,8,0),"")</f>
        <v/>
      </c>
      <c r="G94" s="36"/>
      <c r="H94" s="38"/>
      <c r="I94" s="38"/>
      <c r="J94" s="36"/>
      <c r="K94" s="274"/>
      <c r="L94" s="349">
        <v>7</v>
      </c>
      <c r="M94" s="178">
        <f>пр.хода!N25</f>
        <v>0</v>
      </c>
      <c r="N94" s="36" t="str">
        <f>IFERROR(VLOOKUP(M94,пр.взв!$D$6:$Q$32,2,0),"")</f>
        <v/>
      </c>
      <c r="O94" s="36" t="str">
        <f>IFERROR(VLOOKUP(M94,пр.взв!$D$6:$Q$32,5,0),"")</f>
        <v/>
      </c>
      <c r="P94" s="166" t="str">
        <f>IFERROR(VLOOKUP(M94,пр.взв!$D$6:$Q$32,6,0),"")</f>
        <v/>
      </c>
      <c r="Q94" s="36" t="str">
        <f>IFERROR(VLOOKUP(M94,пр.взв!$D$6:$Q$32,8,0),"")</f>
        <v/>
      </c>
      <c r="R94" s="38"/>
      <c r="S94" s="38"/>
      <c r="T94" s="38"/>
      <c r="U94" s="36"/>
    </row>
    <row r="95" spans="1:21" ht="14.5" hidden="1">
      <c r="A95" s="277"/>
      <c r="B95" s="170">
        <f>пр.хода!A27</f>
        <v>0</v>
      </c>
      <c r="C95" s="36" t="str">
        <f>IFERROR(VLOOKUP(B95,пр.взв!$D$6:$Q$32,2,0),"")</f>
        <v/>
      </c>
      <c r="D95" s="36" t="str">
        <f>IFERROR(VLOOKUP(B95,пр.взв!$D$6:$Q$32,5,0),"")</f>
        <v/>
      </c>
      <c r="E95" s="166" t="str">
        <f>IFERROR(VLOOKUP(B95,пр.взв!$D$6:$Q$32,6,0),"")</f>
        <v/>
      </c>
      <c r="F95" s="36" t="str">
        <f>IFERROR(VLOOKUP(B95,пр.взв!$D$6:$Q$32,8,0),"")</f>
        <v/>
      </c>
      <c r="G95" s="36"/>
      <c r="H95" s="36"/>
      <c r="I95" s="36"/>
      <c r="J95" s="36"/>
      <c r="K95" s="274"/>
      <c r="L95" s="277"/>
      <c r="M95" s="179">
        <f>пр.хода!N27</f>
        <v>0</v>
      </c>
      <c r="N95" s="36" t="str">
        <f>IFERROR(VLOOKUP(M95,пр.взв!$D$6:$Q$32,2,0),"")</f>
        <v/>
      </c>
      <c r="O95" s="36" t="str">
        <f>IFERROR(VLOOKUP(M95,пр.взв!$D$6:$Q$32,5,0),"")</f>
        <v/>
      </c>
      <c r="P95" s="166" t="str">
        <f>IFERROR(VLOOKUP(M95,пр.взв!$D$6:$Q$32,6,0),"")</f>
        <v/>
      </c>
      <c r="Q95" s="36" t="str">
        <f>IFERROR(VLOOKUP(M95,пр.взв!$D$6:$Q$32,8,0),"")</f>
        <v/>
      </c>
      <c r="R95" s="36"/>
      <c r="S95" s="36"/>
      <c r="T95" s="36"/>
      <c r="U95" s="36"/>
    </row>
    <row r="96" spans="1:21" ht="14.5" hidden="1">
      <c r="A96" s="350">
        <v>6</v>
      </c>
      <c r="B96" s="169" t="str">
        <f>пр.хода!A31</f>
        <v>Гл. секретарь, судья ВК</v>
      </c>
      <c r="C96" s="36" t="str">
        <f>IFERROR(VLOOKUP(B96,пр.взв!$D$6:$Q$32,2,0),"")</f>
        <v/>
      </c>
      <c r="D96" s="36" t="str">
        <f>IFERROR(VLOOKUP(B96,пр.взв!$D$6:$Q$32,5,0),"")</f>
        <v/>
      </c>
      <c r="E96" s="166" t="str">
        <f>IFERROR(VLOOKUP(B96,пр.взв!$D$6:$Q$32,6,0),"")</f>
        <v/>
      </c>
      <c r="F96" s="36" t="str">
        <f>IFERROR(VLOOKUP(B96,пр.взв!$D$6:$Q$32,8,0),"")</f>
        <v/>
      </c>
      <c r="G96" s="36"/>
      <c r="H96" s="38"/>
      <c r="I96" s="38"/>
      <c r="J96" s="36"/>
      <c r="K96" s="274"/>
      <c r="L96" s="349">
        <v>8</v>
      </c>
      <c r="M96" s="169">
        <f>пр.хода!N31</f>
        <v>0</v>
      </c>
      <c r="N96" s="36" t="str">
        <f>IFERROR(VLOOKUP(M96,пр.взв!$D$6:$Q$32,2,0),"")</f>
        <v/>
      </c>
      <c r="O96" s="36" t="str">
        <f>IFERROR(VLOOKUP(M96,пр.взв!$D$6:$Q$32,5,0),"")</f>
        <v/>
      </c>
      <c r="P96" s="166" t="str">
        <f>IFERROR(VLOOKUP(M96,пр.взв!$D$6:$Q$32,6,0),"")</f>
        <v/>
      </c>
      <c r="Q96" s="36" t="str">
        <f>IFERROR(VLOOKUP(M96,пр.взв!$D$6:$Q$32,8,0),"")</f>
        <v/>
      </c>
      <c r="R96" s="38"/>
      <c r="S96" s="38"/>
      <c r="T96" s="38"/>
      <c r="U96" s="36"/>
    </row>
    <row r="97" spans="1:21" ht="14.5" hidden="1">
      <c r="A97" s="277"/>
      <c r="B97" s="170">
        <f>пр.хода!A33</f>
        <v>0</v>
      </c>
      <c r="C97" s="36" t="str">
        <f>IFERROR(VLOOKUP(B97,пр.взв!$D$6:$Q$32,2,0),"")</f>
        <v/>
      </c>
      <c r="D97" s="36" t="str">
        <f>IFERROR(VLOOKUP(B97,пр.взв!$D$6:$Q$32,5,0),"")</f>
        <v/>
      </c>
      <c r="E97" s="166" t="str">
        <f>IFERROR(VLOOKUP(B97,пр.взв!$D$6:$Q$32,6,0),"")</f>
        <v/>
      </c>
      <c r="F97" s="36" t="str">
        <f>IFERROR(VLOOKUP(B97,пр.взв!$D$6:$Q$32,8,0),"")</f>
        <v/>
      </c>
      <c r="G97" s="36"/>
      <c r="H97" s="36"/>
      <c r="I97" s="36"/>
      <c r="J97" s="36"/>
      <c r="K97" s="274"/>
      <c r="L97" s="277"/>
      <c r="M97" s="170">
        <f>пр.хода!N33</f>
        <v>0</v>
      </c>
      <c r="N97" s="36" t="str">
        <f>IFERROR(VLOOKUP(M97,пр.взв!$D$6:$Q$32,2,0),"")</f>
        <v/>
      </c>
      <c r="O97" s="36" t="str">
        <f>IFERROR(VLOOKUP(M97,пр.взв!$D$6:$Q$32,5,0),"")</f>
        <v/>
      </c>
      <c r="P97" s="166" t="str">
        <f>IFERROR(VLOOKUP(M97,пр.взв!$D$6:$Q$32,6,0),"")</f>
        <v/>
      </c>
      <c r="Q97" s="36" t="str">
        <f>IFERROR(VLOOKUP(M97,пр.взв!$D$6:$Q$32,8,0),"")</f>
        <v/>
      </c>
      <c r="R97" s="36"/>
      <c r="S97" s="36"/>
      <c r="T97" s="36"/>
      <c r="U97" s="36"/>
    </row>
    <row r="98" spans="1:21" ht="13" hidden="1">
      <c r="A98" s="351" t="s">
        <v>124</v>
      </c>
      <c r="B98" s="294"/>
      <c r="C98" s="294"/>
      <c r="D98" s="294"/>
      <c r="E98" s="294"/>
      <c r="F98" s="294"/>
      <c r="G98" s="294"/>
      <c r="H98" s="294"/>
      <c r="I98" s="294"/>
      <c r="J98" s="295"/>
      <c r="K98" s="274"/>
      <c r="L98" s="351" t="s">
        <v>124</v>
      </c>
      <c r="M98" s="294"/>
      <c r="N98" s="294"/>
      <c r="O98" s="294"/>
      <c r="P98" s="294"/>
      <c r="Q98" s="294"/>
      <c r="R98" s="294"/>
      <c r="S98" s="294"/>
      <c r="T98" s="294"/>
      <c r="U98" s="295"/>
    </row>
    <row r="99" spans="1:21" ht="14.5" hidden="1">
      <c r="A99" s="350">
        <v>9</v>
      </c>
      <c r="B99" s="169">
        <f>пр.хода!F28</f>
        <v>0</v>
      </c>
      <c r="C99" s="36" t="str">
        <f>IFERROR(VLOOKUP(B99,пр.взв!$D$6:$Q$32,2,0),"")</f>
        <v/>
      </c>
      <c r="D99" s="36" t="str">
        <f>IFERROR(VLOOKUP(B99,пр.взв!$D$6:$Q$32,5,0),"")</f>
        <v/>
      </c>
      <c r="E99" s="166" t="str">
        <f>IFERROR(VLOOKUP(B99,пр.взв!$D$6:$Q$32,6,0),"")</f>
        <v/>
      </c>
      <c r="F99" s="36" t="str">
        <f>IFERROR(VLOOKUP(B99,пр.взв!$D$6:$Q$32,8,0),"")</f>
        <v/>
      </c>
      <c r="G99" s="36"/>
      <c r="H99" s="38"/>
      <c r="I99" s="38"/>
      <c r="J99" s="36"/>
      <c r="K99" s="274"/>
      <c r="L99" s="349">
        <v>10</v>
      </c>
      <c r="M99" s="169" t="str">
        <f>пр.хода!S26</f>
        <v xml:space="preserve"> </v>
      </c>
      <c r="N99" s="36" t="str">
        <f>IFERROR(VLOOKUP(M99,пр.взв!$D$6:$Q$32,2,0),"")</f>
        <v/>
      </c>
      <c r="O99" s="36" t="str">
        <f>IFERROR(VLOOKUP(M99,пр.взв!$D$6:$Q$32,5,0),"")</f>
        <v/>
      </c>
      <c r="P99" s="166" t="str">
        <f>IFERROR(VLOOKUP(M99,пр.взв!$D$6:$Q$32,6,0),"")</f>
        <v/>
      </c>
      <c r="Q99" s="36" t="str">
        <f>IFERROR(VLOOKUP(M99,пр.взв!$D$6:$Q$32,8,0),"")</f>
        <v/>
      </c>
      <c r="R99" s="38"/>
      <c r="S99" s="38"/>
      <c r="T99" s="38"/>
      <c r="U99" s="36"/>
    </row>
    <row r="100" spans="1:21" ht="14.5" hidden="1">
      <c r="A100" s="277"/>
      <c r="B100" s="170">
        <f>пр.хода!F34</f>
        <v>0</v>
      </c>
      <c r="C100" s="36" t="str">
        <f>IFERROR(VLOOKUP(B100,пр.взв!$D$6:$Q$32,2,0),"")</f>
        <v/>
      </c>
      <c r="D100" s="36" t="str">
        <f>IFERROR(VLOOKUP(B100,пр.взв!$D$6:$Q$32,5,0),"")</f>
        <v/>
      </c>
      <c r="E100" s="166" t="str">
        <f>IFERROR(VLOOKUP(B100,пр.взв!$D$6:$Q$32,6,0),"")</f>
        <v/>
      </c>
      <c r="F100" s="36" t="str">
        <f>IFERROR(VLOOKUP(B100,пр.взв!$D$6:$Q$32,8,0),"")</f>
        <v/>
      </c>
      <c r="G100" s="36"/>
      <c r="H100" s="36"/>
      <c r="I100" s="36"/>
      <c r="J100" s="36"/>
      <c r="K100" s="274"/>
      <c r="L100" s="277"/>
      <c r="M100" s="170">
        <f>пр.хода!S32</f>
        <v>0</v>
      </c>
      <c r="N100" s="36" t="str">
        <f>IFERROR(VLOOKUP(M100,пр.взв!$D$6:$Q$32,2,0),"")</f>
        <v/>
      </c>
      <c r="O100" s="36" t="str">
        <f>IFERROR(VLOOKUP(M100,пр.взв!$D$6:$Q$32,5,0),"")</f>
        <v/>
      </c>
      <c r="P100" s="166" t="str">
        <f>IFERROR(VLOOKUP(M100,пр.взв!$D$6:$Q$32,6,0),"")</f>
        <v/>
      </c>
      <c r="Q100" s="36" t="str">
        <f>IFERROR(VLOOKUP(M100,пр.взв!$D$6:$Q$32,8,0),"")</f>
        <v/>
      </c>
      <c r="R100" s="36"/>
      <c r="S100" s="36"/>
      <c r="T100" s="36"/>
      <c r="U100" s="36"/>
    </row>
    <row r="101" spans="1:21" ht="13" hidden="1">
      <c r="A101" s="36"/>
      <c r="B101" s="36"/>
      <c r="C101" s="180" t="s">
        <v>125</v>
      </c>
      <c r="D101" s="36"/>
      <c r="E101" s="166"/>
      <c r="F101" s="36"/>
      <c r="G101" s="36"/>
      <c r="H101" s="36"/>
      <c r="I101" s="36"/>
      <c r="J101" s="36"/>
      <c r="K101" s="274"/>
      <c r="L101" s="36"/>
      <c r="M101" s="36"/>
      <c r="N101" s="180" t="s">
        <v>125</v>
      </c>
      <c r="O101" s="36"/>
      <c r="P101" s="166"/>
      <c r="Q101" s="36"/>
      <c r="R101" s="7"/>
      <c r="S101" s="7"/>
      <c r="T101" s="7"/>
      <c r="U101" s="7"/>
    </row>
    <row r="102" spans="1:21" ht="13" hidden="1">
      <c r="A102" s="36"/>
      <c r="B102" s="36"/>
      <c r="C102" s="162" t="s">
        <v>126</v>
      </c>
      <c r="D102" s="351">
        <f>пр.взв!$D$4</f>
        <v>0</v>
      </c>
      <c r="E102" s="294"/>
      <c r="F102" s="295"/>
      <c r="G102" s="36"/>
      <c r="H102" s="36"/>
      <c r="I102" s="36"/>
      <c r="J102" s="36"/>
      <c r="K102" s="274"/>
      <c r="L102" s="36"/>
      <c r="M102" s="36"/>
      <c r="N102" s="162" t="s">
        <v>126</v>
      </c>
      <c r="O102" s="351">
        <f>пр.взв!$D$4</f>
        <v>0</v>
      </c>
      <c r="P102" s="294"/>
      <c r="Q102" s="295"/>
      <c r="R102" s="7"/>
      <c r="S102" s="7"/>
      <c r="T102" s="7"/>
      <c r="U102" s="7"/>
    </row>
    <row r="103" spans="1:21" ht="13" hidden="1">
      <c r="A103" s="181"/>
      <c r="B103" s="36">
        <f>пр.хода!F28</f>
        <v>0</v>
      </c>
      <c r="C103" s="36" t="str">
        <f>IFERROR(VLOOKUP(B103,пр.взв!$B$7:$H$69,2,0),"")</f>
        <v/>
      </c>
      <c r="D103" s="36" t="str">
        <f>IFERROR(VLOOKUP(B103,пр.взв!$B$7:$H$69,3,0),"")</f>
        <v/>
      </c>
      <c r="E103" s="166" t="str">
        <f>IFERROR(VLOOKUP(B103,пр.взв!$B$7:$H$69,4,0),"")</f>
        <v/>
      </c>
      <c r="F103" s="36" t="str">
        <f>IFERROR(VLOOKUP(B103,пр.взв!$B$7:$H$69,5,0),"")</f>
        <v/>
      </c>
      <c r="G103" s="36"/>
      <c r="H103" s="38"/>
      <c r="I103" s="38"/>
      <c r="J103" s="162"/>
      <c r="K103" s="274"/>
      <c r="L103" s="181"/>
      <c r="M103" s="36">
        <f t="shared" ref="M103:M104" si="0">B103</f>
        <v>0</v>
      </c>
      <c r="N103" s="36" t="str">
        <f>IFERROR(VLOOKUP(M103,пр.взв!$B$7:$H$69,2,0),"")</f>
        <v/>
      </c>
      <c r="O103" s="36" t="str">
        <f>IFERROR(VLOOKUP(M103,пр.взв!$B$7:$H$69,3,0),"")</f>
        <v/>
      </c>
      <c r="P103" s="166" t="str">
        <f>IFERROR(VLOOKUP(M103,пр.взв!$B$7:$H$69,4,0),"")</f>
        <v/>
      </c>
      <c r="Q103" s="36" t="str">
        <f>IFERROR(VLOOKUP(M103,пр.взв!$B$7:$H$69,5,0),"")</f>
        <v/>
      </c>
      <c r="R103" s="7"/>
      <c r="S103" s="7"/>
      <c r="T103" s="7"/>
      <c r="U103" s="7"/>
    </row>
    <row r="104" spans="1:21" ht="13" hidden="1">
      <c r="A104" s="182"/>
      <c r="B104" s="36">
        <f>пр.хода!F34</f>
        <v>0</v>
      </c>
      <c r="C104" s="36" t="str">
        <f>IFERROR(VLOOKUP(B104,пр.взв!$B$7:$H$69,2,0),"")</f>
        <v/>
      </c>
      <c r="D104" s="36" t="str">
        <f>IFERROR(VLOOKUP(B104,пр.взв!$B$7:$H$69,3,0),"")</f>
        <v/>
      </c>
      <c r="E104" s="166" t="str">
        <f>IFERROR(VLOOKUP(B104,пр.взв!$B$7:$H$69,4,0),"")</f>
        <v/>
      </c>
      <c r="F104" s="36" t="str">
        <f>IFERROR(VLOOKUP(B104,пр.взв!$B$7:$H$69,5,0),"")</f>
        <v/>
      </c>
      <c r="G104" s="36"/>
      <c r="H104" s="162"/>
      <c r="I104" s="162"/>
      <c r="J104" s="162"/>
      <c r="K104" s="274"/>
      <c r="L104" s="182"/>
      <c r="M104" s="36">
        <f t="shared" si="0"/>
        <v>0</v>
      </c>
      <c r="N104" s="36" t="str">
        <f>IFERROR(VLOOKUP(M104,пр.взв!$B$7:$H$69,2,0),"")</f>
        <v/>
      </c>
      <c r="O104" s="36" t="str">
        <f>IFERROR(VLOOKUP(M104,пр.взв!$B$7:$H$69,3,0),"")</f>
        <v/>
      </c>
      <c r="P104" s="166" t="str">
        <f>IFERROR(VLOOKUP(M104,пр.взв!$B$7:$H$69,4,0),"")</f>
        <v/>
      </c>
      <c r="Q104" s="36" t="str">
        <f>IFERROR(VLOOKUP(M104,пр.взв!$B$7:$H$69,5,0),"")</f>
        <v/>
      </c>
      <c r="R104" s="7"/>
      <c r="S104" s="7"/>
      <c r="T104" s="7"/>
      <c r="U104" s="7"/>
    </row>
    <row r="105" spans="1:21" ht="13" hidden="1">
      <c r="A105" s="36"/>
      <c r="B105" s="36"/>
      <c r="C105" s="183" t="s">
        <v>127</v>
      </c>
      <c r="D105" s="36"/>
      <c r="E105" s="166"/>
      <c r="F105" s="36"/>
      <c r="G105" s="36"/>
      <c r="H105" s="36"/>
      <c r="I105" s="36"/>
      <c r="J105" s="36"/>
      <c r="K105" s="274"/>
      <c r="L105" s="36"/>
      <c r="M105" s="36"/>
      <c r="N105" s="183" t="s">
        <v>127</v>
      </c>
      <c r="O105" s="36"/>
      <c r="P105" s="166"/>
      <c r="Q105" s="36"/>
      <c r="R105" s="7"/>
      <c r="S105" s="7"/>
      <c r="T105" s="7"/>
      <c r="U105" s="7"/>
    </row>
    <row r="106" spans="1:21" ht="15.5" hidden="1">
      <c r="A106" s="36"/>
      <c r="B106" s="36"/>
      <c r="C106" s="162" t="s">
        <v>128</v>
      </c>
      <c r="D106" s="353">
        <f>пр.взв!$D$4</f>
        <v>0</v>
      </c>
      <c r="E106" s="294"/>
      <c r="F106" s="295"/>
      <c r="G106" s="36"/>
      <c r="H106" s="36"/>
      <c r="I106" s="36"/>
      <c r="J106" s="36"/>
      <c r="K106" s="274"/>
      <c r="L106" s="36"/>
      <c r="M106" s="36"/>
      <c r="N106" s="162" t="s">
        <v>128</v>
      </c>
      <c r="O106" s="353">
        <f>пр.взв!$D$4</f>
        <v>0</v>
      </c>
      <c r="P106" s="294"/>
      <c r="Q106" s="295"/>
      <c r="R106" s="7"/>
      <c r="S106" s="7"/>
      <c r="T106" s="7"/>
      <c r="U106" s="7"/>
    </row>
    <row r="107" spans="1:21" ht="13" hidden="1">
      <c r="A107" s="181"/>
      <c r="B107" s="36">
        <f>пр.хода!V28</f>
        <v>0</v>
      </c>
      <c r="C107" s="36" t="str">
        <f>IFERROR(VLOOKUP(B107,пр.взв!$B$7:$H$69,2,0),"")</f>
        <v/>
      </c>
      <c r="D107" s="36" t="str">
        <f>IFERROR(VLOOKUP(B107,пр.взв!$B$7:$H$69,3,0),"")</f>
        <v/>
      </c>
      <c r="E107" s="166" t="str">
        <f>IFERROR(VLOOKUP(B107,пр.взв!$B$7:$H$69,4,0),"")</f>
        <v/>
      </c>
      <c r="F107" s="36" t="str">
        <f>IFERROR(VLOOKUP(B107,пр.взв!$B$7:$H$69,5,0),"")</f>
        <v/>
      </c>
      <c r="G107" s="36"/>
      <c r="H107" s="38"/>
      <c r="I107" s="38"/>
      <c r="J107" s="162"/>
      <c r="K107" s="274"/>
      <c r="L107" s="181"/>
      <c r="M107" s="36">
        <f t="shared" ref="M107:M108" si="1">B107</f>
        <v>0</v>
      </c>
      <c r="N107" s="36" t="str">
        <f>IFERROR(VLOOKUP(M107,пр.взв!$B$7:$H$69,2,0),"")</f>
        <v/>
      </c>
      <c r="O107" s="36" t="str">
        <f>IFERROR(VLOOKUP(M107,пр.взв!$B$7:$H$69,3,0),"")</f>
        <v/>
      </c>
      <c r="P107" s="166" t="str">
        <f>IFERROR(VLOOKUP(M107,пр.взв!$B$7:$H$69,4,0),"")</f>
        <v/>
      </c>
      <c r="Q107" s="36" t="str">
        <f>IFERROR(VLOOKUP(M107,пр.взв!$B$7:$H$69,5,0),"")</f>
        <v/>
      </c>
      <c r="R107" s="7"/>
      <c r="S107" s="7"/>
      <c r="T107" s="7"/>
      <c r="U107" s="7"/>
    </row>
    <row r="108" spans="1:21" ht="13" hidden="1">
      <c r="A108" s="182"/>
      <c r="B108" s="36">
        <f>пр.хода!V34</f>
        <v>0</v>
      </c>
      <c r="C108" s="36" t="str">
        <f>IFERROR(VLOOKUP(B108,пр.взв!$B$7:$H$69,2,0),"")</f>
        <v/>
      </c>
      <c r="D108" s="36" t="str">
        <f>IFERROR(VLOOKUP(B108,пр.взв!$B$7:$H$69,3,0),"")</f>
        <v/>
      </c>
      <c r="E108" s="166" t="str">
        <f>IFERROR(VLOOKUP(B108,пр.взв!$B$7:$H$69,4,0),"")</f>
        <v/>
      </c>
      <c r="F108" s="36" t="str">
        <f>IFERROR(VLOOKUP(B108,пр.взв!$B$7:$H$69,5,0),"")</f>
        <v/>
      </c>
      <c r="G108" s="36"/>
      <c r="H108" s="162"/>
      <c r="I108" s="162"/>
      <c r="J108" s="162"/>
      <c r="K108" s="274"/>
      <c r="L108" s="182"/>
      <c r="M108" s="36">
        <f t="shared" si="1"/>
        <v>0</v>
      </c>
      <c r="N108" s="36" t="str">
        <f>IFERROR(VLOOKUP(M108,пр.взв!$B$7:$H$69,2,0),"")</f>
        <v/>
      </c>
      <c r="O108" s="36" t="str">
        <f>IFERROR(VLOOKUP(M108,пр.взв!$B$7:$H$69,3,0),"")</f>
        <v/>
      </c>
      <c r="P108" s="166" t="str">
        <f>IFERROR(VLOOKUP(M108,пр.взв!$B$7:$H$69,4,0),"")</f>
        <v/>
      </c>
      <c r="Q108" s="36" t="str">
        <f>IFERROR(VLOOKUP(M108,пр.взв!$B$7:$H$69,5,0),"")</f>
        <v/>
      </c>
      <c r="R108" s="7"/>
      <c r="S108" s="7"/>
      <c r="T108" s="7"/>
      <c r="U108" s="7"/>
    </row>
    <row r="109" spans="1:21" ht="15.5">
      <c r="A109" s="36"/>
      <c r="B109" s="36"/>
      <c r="C109" s="184" t="s">
        <v>93</v>
      </c>
      <c r="D109" s="353">
        <f>пр.взв!$D$4</f>
        <v>0</v>
      </c>
      <c r="E109" s="294"/>
      <c r="F109" s="295"/>
      <c r="G109" s="36"/>
      <c r="H109" s="36"/>
      <c r="I109" s="36"/>
      <c r="J109" s="36"/>
      <c r="K109" s="274"/>
      <c r="L109" s="36"/>
      <c r="M109" s="36"/>
      <c r="N109" s="184" t="s">
        <v>93</v>
      </c>
      <c r="O109" s="353">
        <f>пр.взв!$D$4</f>
        <v>0</v>
      </c>
      <c r="P109" s="294"/>
      <c r="Q109" s="295"/>
      <c r="R109" s="7"/>
      <c r="S109" s="7"/>
      <c r="T109" s="7"/>
      <c r="U109" s="7"/>
    </row>
    <row r="110" spans="1:21" ht="14.5">
      <c r="A110" s="181"/>
      <c r="B110" s="169">
        <f>пр.хода!J14</f>
        <v>0</v>
      </c>
      <c r="C110" s="36" t="str">
        <f>IFERROR(VLOOKUP(B110,пр.взв!$D$6:$Q$32,2,0),"")</f>
        <v/>
      </c>
      <c r="D110" s="36" t="str">
        <f>IFERROR(VLOOKUP(B110,пр.взв!$D$6:$Q$32,5,0),"")</f>
        <v/>
      </c>
      <c r="E110" s="166" t="str">
        <f>IFERROR(VLOOKUP(B110,пр.взв!$D$6:$Q$32,6,0),"")</f>
        <v/>
      </c>
      <c r="F110" s="36" t="str">
        <f>IFERROR(VLOOKUP(B110,пр.взв!$D$6:$Q$32,8,0),"")</f>
        <v/>
      </c>
      <c r="G110" s="36"/>
      <c r="H110" s="38"/>
      <c r="I110" s="38"/>
      <c r="J110" s="162"/>
      <c r="K110" s="274"/>
      <c r="L110" s="181"/>
      <c r="M110" s="169">
        <f t="shared" ref="M110:M111" si="2">B110</f>
        <v>0</v>
      </c>
      <c r="N110" s="36" t="str">
        <f>IFERROR(VLOOKUP(M110,пр.взв!$D$6:$Q$32,2,0),"")</f>
        <v/>
      </c>
      <c r="O110" s="36" t="str">
        <f>IFERROR(VLOOKUP(M110,пр.взв!$D$6:$Q$32,5,0),"")</f>
        <v/>
      </c>
      <c r="P110" s="166" t="str">
        <f>IFERROR(VLOOKUP(M110,пр.взв!$D$6:$Q$32,6,0),"")</f>
        <v/>
      </c>
      <c r="Q110" s="36" t="str">
        <f>IFERROR(VLOOKUP(M110,пр.взв!$D$6:$Q$32,8,0),"")</f>
        <v/>
      </c>
      <c r="R110" s="7"/>
      <c r="S110" s="7"/>
      <c r="T110" s="7"/>
      <c r="U110" s="7"/>
    </row>
    <row r="111" spans="1:21" ht="14.5">
      <c r="A111" s="182"/>
      <c r="B111" s="170">
        <f>пр.хода!T14</f>
        <v>0</v>
      </c>
      <c r="C111" s="36" t="str">
        <f>IFERROR(VLOOKUP(B111,пр.взв!$D$6:$Q$32,2,0),"")</f>
        <v/>
      </c>
      <c r="D111" s="36" t="str">
        <f>IFERROR(VLOOKUP(B111,пр.взв!$D$6:$Q$32,5,0),"")</f>
        <v/>
      </c>
      <c r="E111" s="166" t="str">
        <f>IFERROR(VLOOKUP(B111,пр.взв!$D$6:$Q$32,6,0),"")</f>
        <v/>
      </c>
      <c r="F111" s="36" t="str">
        <f>IFERROR(VLOOKUP(B111,пр.взв!$D$6:$Q$32,8,0),"")</f>
        <v/>
      </c>
      <c r="G111" s="36"/>
      <c r="H111" s="162"/>
      <c r="I111" s="162"/>
      <c r="J111" s="162"/>
      <c r="K111" s="274"/>
      <c r="L111" s="182"/>
      <c r="M111" s="170">
        <f t="shared" si="2"/>
        <v>0</v>
      </c>
      <c r="N111" s="36" t="str">
        <f>IFERROR(VLOOKUP(M111,пр.взв!$D$6:$Q$32,2,0),"")</f>
        <v/>
      </c>
      <c r="O111" s="36" t="str">
        <f>IFERROR(VLOOKUP(M111,пр.взв!$D$6:$Q$32,5,0),"")</f>
        <v/>
      </c>
      <c r="P111" s="166" t="str">
        <f>IFERROR(VLOOKUP(M111,пр.взв!$D$6:$Q$32,6,0),"")</f>
        <v/>
      </c>
      <c r="Q111" s="36" t="str">
        <f>IFERROR(VLOOKUP(M111,пр.взв!$D$6:$Q$32,8,0),"")</f>
        <v/>
      </c>
      <c r="R111" s="7"/>
      <c r="S111" s="7"/>
      <c r="T111" s="7"/>
      <c r="U111" s="7"/>
    </row>
  </sheetData>
  <mergeCells count="131"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L94:L95"/>
    <mergeCell ref="L96:L97"/>
    <mergeCell ref="L98:U98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B76:B77"/>
    <mergeCell ref="C76:C77"/>
    <mergeCell ref="D76:D77"/>
    <mergeCell ref="E76:F77"/>
    <mergeCell ref="I76:I77"/>
    <mergeCell ref="J76:J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L71:L72"/>
    <mergeCell ref="L73:L74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I33"/>
  <sheetViews>
    <sheetView workbookViewId="0">
      <selection sqref="A1:I1"/>
    </sheetView>
  </sheetViews>
  <sheetFormatPr defaultColWidth="14.3984375" defaultRowHeight="15.75" customHeight="1"/>
  <cols>
    <col min="1" max="1" width="4.69921875" customWidth="1"/>
    <col min="2" max="2" width="5.09765625" customWidth="1"/>
    <col min="3" max="3" width="21.59765625" customWidth="1"/>
    <col min="4" max="4" width="6.8984375" customWidth="1"/>
    <col min="5" max="5" width="7.3984375" customWidth="1"/>
    <col min="6" max="6" width="17.8984375" customWidth="1"/>
    <col min="7" max="7" width="22.59765625" customWidth="1"/>
    <col min="8" max="9" width="7.09765625" customWidth="1"/>
  </cols>
  <sheetData>
    <row r="1" spans="1:9" ht="32.25" customHeight="1">
      <c r="A1" s="359" t="str">
        <f ca="1">пр.взв!C2</f>
        <v>Первенство России по самбо (боевое) юниоры 18-20 лет (отбор на Первенство Мира и Европы) ЕКП № 23752</v>
      </c>
      <c r="B1" s="294"/>
      <c r="C1" s="294"/>
      <c r="D1" s="294"/>
      <c r="E1" s="294"/>
      <c r="F1" s="294"/>
      <c r="G1" s="294"/>
      <c r="H1" s="294"/>
      <c r="I1" s="295"/>
    </row>
    <row r="2" spans="1:9" ht="27" customHeight="1">
      <c r="A2" s="7"/>
      <c r="B2" s="185"/>
      <c r="C2" s="7"/>
      <c r="D2" s="186"/>
      <c r="E2" s="186"/>
      <c r="F2" s="187">
        <f>(пр.взв!D4)</f>
        <v>0</v>
      </c>
      <c r="G2" s="7"/>
      <c r="H2" s="7"/>
      <c r="I2" s="7"/>
    </row>
    <row r="3" spans="1:9" ht="21" hidden="1" customHeight="1">
      <c r="A3" s="7"/>
      <c r="B3" s="188"/>
      <c r="C3" s="189" t="s">
        <v>125</v>
      </c>
      <c r="D3" s="190"/>
      <c r="E3" s="190"/>
      <c r="F3" s="191" t="str">
        <f>пр.взв!G4</f>
        <v>В.к.  98+  кг</v>
      </c>
      <c r="G3" s="190"/>
      <c r="H3" s="190"/>
      <c r="I3" s="190"/>
    </row>
    <row r="4" spans="1:9" ht="19.5" hidden="1" customHeight="1">
      <c r="A4" s="192"/>
      <c r="B4" s="193"/>
      <c r="C4" s="194" t="s">
        <v>126</v>
      </c>
      <c r="D4" s="192"/>
      <c r="E4" s="192"/>
      <c r="F4" s="195"/>
      <c r="G4" s="192"/>
      <c r="H4" s="192"/>
      <c r="I4" s="192"/>
    </row>
    <row r="5" spans="1:9" ht="12.75" hidden="1" customHeight="1">
      <c r="A5" s="358" t="s">
        <v>129</v>
      </c>
      <c r="B5" s="358" t="s">
        <v>9</v>
      </c>
      <c r="C5" s="358" t="s">
        <v>10</v>
      </c>
      <c r="D5" s="358" t="s">
        <v>107</v>
      </c>
      <c r="E5" s="360" t="s">
        <v>108</v>
      </c>
      <c r="F5" s="361"/>
      <c r="G5" s="358" t="s">
        <v>109</v>
      </c>
      <c r="H5" s="358" t="s">
        <v>111</v>
      </c>
      <c r="I5" s="358" t="s">
        <v>112</v>
      </c>
    </row>
    <row r="6" spans="1:9" ht="12" hidden="1" customHeight="1">
      <c r="A6" s="277"/>
      <c r="B6" s="277"/>
      <c r="C6" s="277"/>
      <c r="D6" s="277"/>
      <c r="E6" s="283"/>
      <c r="F6" s="284"/>
      <c r="G6" s="277"/>
      <c r="H6" s="277"/>
      <c r="I6" s="277"/>
    </row>
    <row r="7" spans="1:9" ht="24" hidden="1" customHeight="1">
      <c r="A7" s="196"/>
      <c r="B7" s="197">
        <f>пр.хода!F28</f>
        <v>0</v>
      </c>
      <c r="C7" s="198" t="str">
        <f>IFERROR(VLOOKUP(B7,пр.взв!$D$6:$Q$21,2,0),"")</f>
        <v/>
      </c>
      <c r="D7" s="198" t="str">
        <f>IFERROR(VLOOKUP(B7,пр.взв!$D$6:$Q$21,5,0),"")</f>
        <v/>
      </c>
      <c r="E7" s="198" t="str">
        <f>IFERROR(VLOOKUP(B7,пр.взв!$D$6:$Q$21,6,0),"")</f>
        <v/>
      </c>
      <c r="F7" s="199" t="str">
        <f>IFERROR(VLOOKUP(B7,пр.взв!$D$6:$Q$21,7,0),"")</f>
        <v/>
      </c>
      <c r="G7" s="198"/>
      <c r="H7" s="154"/>
      <c r="I7" s="200"/>
    </row>
    <row r="8" spans="1:9" ht="24" hidden="1" customHeight="1">
      <c r="A8" s="201"/>
      <c r="B8" s="197">
        <f>пр.хода!F34</f>
        <v>0</v>
      </c>
      <c r="C8" s="198" t="str">
        <f>IFERROR(VLOOKUP(B8,пр.взв!$D$6:$Q$21,2,0),"")</f>
        <v/>
      </c>
      <c r="D8" s="198" t="str">
        <f>IFERROR(VLOOKUP(B8,пр.взв!$D$6:$Q$21,5,0),"")</f>
        <v/>
      </c>
      <c r="E8" s="198" t="str">
        <f>IFERROR(VLOOKUP(B8,пр.взв!$D$6:$Q$21,6,0),"")</f>
        <v/>
      </c>
      <c r="F8" s="199" t="str">
        <f>IFERROR(VLOOKUP(B8,пр.взв!$D$6:$Q$21,7,0),"")</f>
        <v/>
      </c>
      <c r="G8" s="198"/>
      <c r="H8" s="202"/>
      <c r="I8" s="200"/>
    </row>
    <row r="9" spans="1:9" ht="22.5" hidden="1" customHeight="1">
      <c r="A9" s="203" t="s">
        <v>130</v>
      </c>
      <c r="B9" s="204"/>
      <c r="C9" s="205"/>
      <c r="D9" s="205"/>
      <c r="E9" s="205"/>
      <c r="F9" s="206"/>
      <c r="G9" s="205"/>
      <c r="H9" s="205"/>
      <c r="I9" s="205"/>
    </row>
    <row r="10" spans="1:9" ht="22.5" hidden="1" customHeight="1">
      <c r="A10" s="190"/>
      <c r="B10" s="204" t="s">
        <v>90</v>
      </c>
      <c r="C10" s="205"/>
      <c r="D10" s="205"/>
      <c r="E10" s="205"/>
      <c r="F10" s="206"/>
      <c r="G10" s="205"/>
      <c r="H10" s="205"/>
      <c r="I10" s="205"/>
    </row>
    <row r="11" spans="1:9" ht="22.5" hidden="1" customHeight="1">
      <c r="A11" s="190"/>
      <c r="B11" s="204" t="s">
        <v>91</v>
      </c>
      <c r="C11" s="205"/>
      <c r="D11" s="205"/>
      <c r="E11" s="205"/>
      <c r="F11" s="206"/>
      <c r="G11" s="205"/>
      <c r="H11" s="207"/>
      <c r="I11" s="205"/>
    </row>
    <row r="12" spans="1:9" ht="19.5" hidden="1" customHeight="1">
      <c r="A12" s="7"/>
      <c r="B12" s="188"/>
      <c r="C12" s="190"/>
      <c r="D12" s="190"/>
      <c r="E12" s="190"/>
      <c r="F12" s="208"/>
      <c r="G12" s="190"/>
      <c r="H12" s="190"/>
      <c r="I12" s="190"/>
    </row>
    <row r="13" spans="1:9" ht="19.5" hidden="1" customHeight="1">
      <c r="A13" s="7"/>
      <c r="B13" s="188"/>
      <c r="C13" s="189" t="s">
        <v>125</v>
      </c>
      <c r="D13" s="190"/>
      <c r="E13" s="190"/>
      <c r="F13" s="191" t="str">
        <f>пр.взв!G4</f>
        <v>В.к.  98+  кг</v>
      </c>
      <c r="G13" s="190"/>
      <c r="H13" s="190"/>
      <c r="I13" s="190"/>
    </row>
    <row r="14" spans="1:9" ht="19.5" hidden="1" customHeight="1">
      <c r="A14" s="192"/>
      <c r="B14" s="193"/>
      <c r="C14" s="194" t="s">
        <v>128</v>
      </c>
      <c r="D14" s="192"/>
      <c r="E14" s="192"/>
      <c r="F14" s="195">
        <f>(пр.взв!D4)</f>
        <v>0</v>
      </c>
      <c r="G14" s="192"/>
      <c r="H14" s="192"/>
      <c r="I14" s="192"/>
    </row>
    <row r="15" spans="1:9" ht="12.75" hidden="1" customHeight="1">
      <c r="A15" s="358" t="s">
        <v>129</v>
      </c>
      <c r="B15" s="358" t="s">
        <v>9</v>
      </c>
      <c r="C15" s="358" t="s">
        <v>10</v>
      </c>
      <c r="D15" s="358" t="s">
        <v>107</v>
      </c>
      <c r="E15" s="360" t="s">
        <v>108</v>
      </c>
      <c r="F15" s="361"/>
      <c r="G15" s="358" t="s">
        <v>109</v>
      </c>
      <c r="H15" s="358" t="s">
        <v>111</v>
      </c>
      <c r="I15" s="358" t="s">
        <v>112</v>
      </c>
    </row>
    <row r="16" spans="1:9" ht="12.75" hidden="1" customHeight="1">
      <c r="A16" s="277"/>
      <c r="B16" s="277"/>
      <c r="C16" s="277"/>
      <c r="D16" s="277"/>
      <c r="E16" s="283"/>
      <c r="F16" s="284"/>
      <c r="G16" s="277"/>
      <c r="H16" s="277"/>
      <c r="I16" s="277"/>
    </row>
    <row r="17" spans="1:9" ht="24" hidden="1" customHeight="1">
      <c r="A17" s="196"/>
      <c r="B17" s="209">
        <f>пр.хода!V28</f>
        <v>0</v>
      </c>
      <c r="C17" s="198" t="str">
        <f>IFERROR(VLOOKUP(B17,пр.взв!$D$6:$Q$19,2,0),"")</f>
        <v/>
      </c>
      <c r="D17" s="198" t="str">
        <f>IFERROR(VLOOKUP(B17,пр.взв!$D$6:$Q$13,5,0),"")</f>
        <v/>
      </c>
      <c r="E17" s="198" t="str">
        <f>IFERROR(VLOOKUP(B17,пр.взв!$D$6:$Q$13,6,0),"")</f>
        <v/>
      </c>
      <c r="F17" s="199" t="str">
        <f>IFERROR(VLOOKUP(B17,пр.взв!$D$6:$Q$13,7,0),"")</f>
        <v/>
      </c>
      <c r="G17" s="198"/>
      <c r="H17" s="154"/>
      <c r="I17" s="200"/>
    </row>
    <row r="18" spans="1:9" ht="24" hidden="1" customHeight="1">
      <c r="A18" s="201"/>
      <c r="B18" s="197">
        <f>пр.хода!V34</f>
        <v>0</v>
      </c>
      <c r="C18" s="198" t="str">
        <f>IFERROR(VLOOKUP(B18,пр.взв!$D$6:$Q$19,2,0),"")</f>
        <v/>
      </c>
      <c r="D18" s="198" t="str">
        <f>IFERROR(VLOOKUP(B18,пр.взв!$D$6:$Q$13,5,0),"")</f>
        <v/>
      </c>
      <c r="E18" s="198" t="str">
        <f>IFERROR(VLOOKUP(B18,пр.взв!$D$6:$Q$13,6,0),"")</f>
        <v/>
      </c>
      <c r="F18" s="199" t="str">
        <f>IFERROR(VLOOKUP(B18,пр.взв!$D$6:$Q$13,7,0),"")</f>
        <v/>
      </c>
      <c r="G18" s="198"/>
      <c r="H18" s="200"/>
      <c r="I18" s="200"/>
    </row>
    <row r="19" spans="1:9" ht="22.5" hidden="1" customHeight="1">
      <c r="A19" s="203" t="s">
        <v>130</v>
      </c>
      <c r="B19" s="204"/>
      <c r="C19" s="205"/>
      <c r="D19" s="205"/>
      <c r="E19" s="205"/>
      <c r="F19" s="206"/>
      <c r="G19" s="205"/>
      <c r="H19" s="205"/>
      <c r="I19" s="205"/>
    </row>
    <row r="20" spans="1:9" ht="22.5" hidden="1" customHeight="1">
      <c r="A20" s="190"/>
      <c r="B20" s="204" t="s">
        <v>90</v>
      </c>
      <c r="C20" s="205"/>
      <c r="D20" s="205"/>
      <c r="E20" s="205"/>
      <c r="F20" s="206"/>
      <c r="G20" s="205"/>
      <c r="H20" s="205"/>
      <c r="I20" s="205"/>
    </row>
    <row r="21" spans="1:9" ht="22.5" hidden="1" customHeight="1">
      <c r="A21" s="190"/>
      <c r="B21" s="204" t="s">
        <v>91</v>
      </c>
      <c r="C21" s="205"/>
      <c r="D21" s="205"/>
      <c r="E21" s="205"/>
      <c r="F21" s="206"/>
      <c r="G21" s="205"/>
      <c r="H21" s="207"/>
      <c r="I21" s="205"/>
    </row>
    <row r="22" spans="1:9" ht="12" hidden="1" customHeight="1">
      <c r="A22" s="190"/>
      <c r="B22" s="188"/>
      <c r="C22" s="190"/>
      <c r="D22" s="190"/>
      <c r="E22" s="190"/>
      <c r="F22" s="208"/>
      <c r="G22" s="190"/>
      <c r="H22" s="190"/>
      <c r="I22" s="190"/>
    </row>
    <row r="23" spans="1:9" ht="29.25" hidden="1" customHeight="1">
      <c r="A23" s="190"/>
      <c r="B23" s="188"/>
      <c r="C23" s="7"/>
      <c r="D23" s="7"/>
      <c r="E23" s="7"/>
      <c r="F23" s="47"/>
      <c r="G23" s="7"/>
      <c r="H23" s="7"/>
      <c r="I23" s="7"/>
    </row>
    <row r="24" spans="1:9" ht="19.5" customHeight="1">
      <c r="A24" s="7"/>
      <c r="B24" s="188"/>
      <c r="C24" s="190"/>
      <c r="D24" s="190"/>
      <c r="E24" s="190"/>
      <c r="F24" s="208"/>
      <c r="G24" s="190"/>
      <c r="H24" s="190"/>
      <c r="I24" s="190"/>
    </row>
    <row r="25" spans="1:9" ht="19.5" customHeight="1">
      <c r="A25" s="7"/>
      <c r="B25" s="188"/>
      <c r="C25" s="210" t="s">
        <v>93</v>
      </c>
      <c r="D25" s="190"/>
      <c r="E25" s="190"/>
      <c r="F25" s="211" t="str">
        <f>пр.взв!G4</f>
        <v>В.к.  98+  кг</v>
      </c>
      <c r="G25" s="190"/>
      <c r="H25" s="190"/>
      <c r="I25" s="190"/>
    </row>
    <row r="26" spans="1:9" ht="12.75" customHeight="1">
      <c r="A26" s="362" t="s">
        <v>129</v>
      </c>
      <c r="B26" s="362" t="s">
        <v>9</v>
      </c>
      <c r="C26" s="362" t="s">
        <v>10</v>
      </c>
      <c r="D26" s="362" t="s">
        <v>107</v>
      </c>
      <c r="E26" s="363" t="s">
        <v>108</v>
      </c>
      <c r="F26" s="282"/>
      <c r="G26" s="362" t="s">
        <v>109</v>
      </c>
      <c r="H26" s="362" t="s">
        <v>111</v>
      </c>
      <c r="I26" s="362" t="s">
        <v>112</v>
      </c>
    </row>
    <row r="27" spans="1:9" ht="12.75" customHeight="1">
      <c r="A27" s="277"/>
      <c r="B27" s="277"/>
      <c r="C27" s="277"/>
      <c r="D27" s="277"/>
      <c r="E27" s="283"/>
      <c r="F27" s="284"/>
      <c r="G27" s="277"/>
      <c r="H27" s="277"/>
      <c r="I27" s="277"/>
    </row>
    <row r="28" spans="1:9" ht="24" customHeight="1">
      <c r="A28" s="212"/>
      <c r="B28" s="209">
        <f>пр.хода!J14</f>
        <v>0</v>
      </c>
      <c r="C28" s="198" t="str">
        <f>IFERROR(VLOOKUP(B28,пр.взв!$D$6:$Q$21,2,0),"")</f>
        <v/>
      </c>
      <c r="D28" s="198" t="str">
        <f>IFERROR(VLOOKUP(B28,пр.взв!$D$6:$Q$21,5,0),"")</f>
        <v/>
      </c>
      <c r="E28" s="198" t="str">
        <f>IFERROR(VLOOKUP(B28,пр.взв!$D$6:$Q$21,6,0),"")</f>
        <v/>
      </c>
      <c r="F28" s="199" t="str">
        <f>IFERROR(VLOOKUP(B28,пр.взв!$D$6:$Q$21,7,0),"")</f>
        <v/>
      </c>
      <c r="G28" s="166"/>
      <c r="H28" s="154"/>
      <c r="I28" s="213"/>
    </row>
    <row r="29" spans="1:9" ht="24" customHeight="1">
      <c r="A29" s="214"/>
      <c r="B29" s="209">
        <f>пр.хода!T14</f>
        <v>0</v>
      </c>
      <c r="C29" s="198" t="str">
        <f>IFERROR(VLOOKUP(B29,пр.взв!$D$6:$Q$21,2,0),"")</f>
        <v/>
      </c>
      <c r="D29" s="198" t="str">
        <f>IFERROR(VLOOKUP(B29,пр.взв!$D$6:$Q$21,5,0),"")</f>
        <v/>
      </c>
      <c r="E29" s="198" t="str">
        <f>IFERROR(VLOOKUP(B29,пр.взв!$D$6:$Q$21,6,0),"")</f>
        <v/>
      </c>
      <c r="F29" s="199" t="str">
        <f>IFERROR(VLOOKUP(B29,пр.взв!$D$6:$Q$21,7,0),"")</f>
        <v/>
      </c>
      <c r="G29" s="166"/>
      <c r="H29" s="154"/>
      <c r="I29" s="213"/>
    </row>
    <row r="30" spans="1:9" ht="22.5" customHeight="1">
      <c r="A30" s="203" t="s">
        <v>130</v>
      </c>
      <c r="B30" s="204"/>
      <c r="C30" s="205"/>
      <c r="D30" s="205"/>
      <c r="E30" s="205"/>
      <c r="F30" s="206"/>
      <c r="G30" s="205"/>
      <c r="H30" s="205"/>
      <c r="I30" s="205"/>
    </row>
    <row r="31" spans="1:9" ht="22.5" customHeight="1">
      <c r="A31" s="190"/>
      <c r="B31" s="204" t="s">
        <v>90</v>
      </c>
      <c r="C31" s="205"/>
      <c r="D31" s="205"/>
      <c r="E31" s="205"/>
      <c r="F31" s="206"/>
      <c r="G31" s="205"/>
      <c r="H31" s="205"/>
      <c r="I31" s="205"/>
    </row>
    <row r="32" spans="1:9" ht="22.5" customHeight="1">
      <c r="A32" s="190"/>
      <c r="B32" s="204" t="s">
        <v>91</v>
      </c>
      <c r="C32" s="205"/>
      <c r="D32" s="205"/>
      <c r="E32" s="205"/>
      <c r="F32" s="206"/>
      <c r="G32" s="205"/>
      <c r="H32" s="207"/>
      <c r="I32" s="205"/>
    </row>
    <row r="33" spans="2:6" ht="12" customHeight="1">
      <c r="B33" s="215"/>
      <c r="F33" s="216"/>
    </row>
  </sheetData>
  <mergeCells count="25">
    <mergeCell ref="H15:H16"/>
    <mergeCell ref="I15:I16"/>
    <mergeCell ref="H26:H27"/>
    <mergeCell ref="I26:I27"/>
    <mergeCell ref="A15:A16"/>
    <mergeCell ref="A26:A27"/>
    <mergeCell ref="B26:B27"/>
    <mergeCell ref="C26:C27"/>
    <mergeCell ref="D26:D27"/>
    <mergeCell ref="E26:F27"/>
    <mergeCell ref="G26:G27"/>
    <mergeCell ref="B15:B16"/>
    <mergeCell ref="C15:C16"/>
    <mergeCell ref="D15:D16"/>
    <mergeCell ref="E15:F16"/>
    <mergeCell ref="G15:G16"/>
    <mergeCell ref="H5:H6"/>
    <mergeCell ref="I5:I6"/>
    <mergeCell ref="A1:I1"/>
    <mergeCell ref="A5:A6"/>
    <mergeCell ref="B5:B6"/>
    <mergeCell ref="C5:C6"/>
    <mergeCell ref="D5:D6"/>
    <mergeCell ref="E5:F6"/>
    <mergeCell ref="G5:G6"/>
  </mergeCells>
  <printOptions horizontalCentered="1"/>
  <pageMargins left="0.19685039370078741" right="0.19685039370078741" top="0.19685039370078741" bottom="0.1968503937007874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8"/>
  <sheetViews>
    <sheetView workbookViewId="0">
      <selection sqref="A1:H1"/>
    </sheetView>
  </sheetViews>
  <sheetFormatPr defaultColWidth="14.3984375" defaultRowHeight="15.75" customHeight="1"/>
  <cols>
    <col min="1" max="1" width="8" customWidth="1"/>
    <col min="2" max="2" width="7.59765625" customWidth="1"/>
    <col min="3" max="3" width="21.296875" customWidth="1"/>
    <col min="4" max="4" width="12.296875" customWidth="1"/>
    <col min="5" max="5" width="7.69921875" customWidth="1"/>
    <col min="6" max="6" width="19.3984375" customWidth="1"/>
    <col min="7" max="7" width="8.8984375" hidden="1" customWidth="1"/>
    <col min="8" max="8" width="18.8984375" customWidth="1"/>
  </cols>
  <sheetData>
    <row r="1" spans="1:8" ht="23.25" customHeight="1">
      <c r="A1" s="303" t="s">
        <v>88</v>
      </c>
      <c r="B1" s="274"/>
      <c r="C1" s="274"/>
      <c r="D1" s="274"/>
      <c r="E1" s="274"/>
      <c r="F1" s="274"/>
      <c r="G1" s="274"/>
      <c r="H1" s="274"/>
    </row>
    <row r="2" spans="1:8" ht="52.5" customHeight="1">
      <c r="A2" s="53"/>
      <c r="B2" s="367" t="s">
        <v>131</v>
      </c>
      <c r="C2" s="274"/>
      <c r="D2" s="368" t="str">
        <f ca="1">пр.взв!C2</f>
        <v>Первенство России по самбо (боевое) юниоры 18-20 лет (отбор на Первенство Мира и Европы) ЕКП № 23752</v>
      </c>
      <c r="E2" s="369"/>
      <c r="F2" s="369"/>
      <c r="G2" s="369"/>
      <c r="H2" s="370"/>
    </row>
    <row r="3" spans="1:8" ht="24.75" customHeight="1">
      <c r="A3" s="371" t="str">
        <f ca="1">пр.взв!C3</f>
        <v>13.02 - 17.02.2022 г.                                                                                        г. В-Пышма</v>
      </c>
      <c r="B3" s="372"/>
      <c r="C3" s="372"/>
      <c r="D3" s="372"/>
      <c r="E3" s="372"/>
      <c r="F3" s="372"/>
      <c r="G3" s="367" t="str">
        <f>пр.взв!G4</f>
        <v>В.к.  98+  кг</v>
      </c>
      <c r="H3" s="274"/>
    </row>
    <row r="4" spans="1:8" ht="12.75" customHeight="1">
      <c r="A4" s="373" t="s">
        <v>132</v>
      </c>
      <c r="B4" s="374" t="s">
        <v>9</v>
      </c>
      <c r="C4" s="364" t="s">
        <v>10</v>
      </c>
      <c r="D4" s="366" t="s">
        <v>11</v>
      </c>
      <c r="E4" s="325" t="s">
        <v>13</v>
      </c>
      <c r="F4" s="326"/>
      <c r="G4" s="324" t="s">
        <v>15</v>
      </c>
      <c r="H4" s="375" t="s">
        <v>16</v>
      </c>
    </row>
    <row r="5" spans="1:8" ht="12" customHeight="1">
      <c r="A5" s="365"/>
      <c r="B5" s="372"/>
      <c r="C5" s="365"/>
      <c r="D5" s="321"/>
      <c r="E5" s="327"/>
      <c r="F5" s="321"/>
      <c r="G5" s="323"/>
      <c r="H5" s="333"/>
    </row>
    <row r="6" spans="1:8" ht="24" customHeight="1">
      <c r="A6" s="121">
        <v>1</v>
      </c>
      <c r="B6" s="217">
        <f>пр.хода!L8</f>
        <v>0</v>
      </c>
      <c r="C6" s="218" t="str">
        <f>IFERROR(VLOOKUP(B6,пр.взв!$D$6:$Q$20,3,0),"")</f>
        <v/>
      </c>
      <c r="D6" s="218" t="str">
        <f>IFERROR(VLOOKUP(B6,пр.взв!$D$6:$Q$20,4,0),"")</f>
        <v/>
      </c>
      <c r="E6" s="218" t="str">
        <f>IFERROR(VLOOKUP(B6,пр.взв!$D$6:$Q$20,6,0),"")</f>
        <v/>
      </c>
      <c r="F6" s="218" t="str">
        <f>IFERROR(VLOOKUP(B6,пр.взв!$D$6:$Q$20,7,0),"")</f>
        <v/>
      </c>
      <c r="G6" s="218" t="str">
        <f>IFERROR(VLOOKUP(B6,пр.взв!$D$6:$Q$19,8,0),"")</f>
        <v/>
      </c>
      <c r="H6" s="218" t="str">
        <f>IFERROR(VLOOKUP(B6,пр.взв!$D$6:$Q$20,10,0),"")</f>
        <v/>
      </c>
    </row>
    <row r="7" spans="1:8" ht="24" customHeight="1">
      <c r="A7" s="125">
        <v>2</v>
      </c>
      <c r="B7" s="219" t="str">
        <f>пр.хода!L20</f>
        <v/>
      </c>
      <c r="C7" s="220" t="str">
        <f>IFERROR(VLOOKUP(B7,пр.взв!$D$6:$Q$20,3,0),"")</f>
        <v/>
      </c>
      <c r="D7" s="220" t="str">
        <f>IFERROR(VLOOKUP(B7,пр.взв!$D$6:$Q$20,4,0),"")</f>
        <v/>
      </c>
      <c r="E7" s="220" t="str">
        <f>IFERROR(VLOOKUP(B7,пр.взв!$D$6:$Q$20,6,0),"")</f>
        <v/>
      </c>
      <c r="F7" s="220" t="str">
        <f>IFERROR(VLOOKUP(B7,пр.взв!$D$6:$Q$20,7,0),"")</f>
        <v/>
      </c>
      <c r="G7" s="220" t="str">
        <f>IFERROR(VLOOKUP(B7,пр.взв!$D$6:$Q$19,8,0),"")</f>
        <v/>
      </c>
      <c r="H7" s="220" t="str">
        <f>IFERROR(VLOOKUP(B7,пр.взв!$D$6:$Q$20,10,0),"")</f>
        <v/>
      </c>
    </row>
    <row r="8" spans="1:8" ht="24" customHeight="1">
      <c r="A8" s="125">
        <v>3</v>
      </c>
      <c r="B8" s="219" t="str">
        <f>пр.хода!F26</f>
        <v xml:space="preserve"> </v>
      </c>
      <c r="C8" s="220" t="str">
        <f>IFERROR(VLOOKUP(B8,пр.взв!$D$6:$Q$20,3,0),"")</f>
        <v/>
      </c>
      <c r="D8" s="220" t="str">
        <f>IFERROR(VLOOKUP(B8,пр.взв!$D$6:$Q$20,4,0),"")</f>
        <v/>
      </c>
      <c r="E8" s="220" t="str">
        <f>IFERROR(VLOOKUP(B8,пр.взв!$D$6:$Q$20,6,0),"")</f>
        <v/>
      </c>
      <c r="F8" s="220" t="str">
        <f>IFERROR(VLOOKUP(B8,пр.взв!$D$6:$Q$20,7,0),"")</f>
        <v/>
      </c>
      <c r="G8" s="220" t="str">
        <f>IFERROR(VLOOKUP(B8,пр.взв!$D$6:$Q$19,8,0),"")</f>
        <v/>
      </c>
      <c r="H8" s="220" t="str">
        <f>IFERROR(VLOOKUP(B8,пр.взв!$D$6:$Q$20,10,0),"")</f>
        <v/>
      </c>
    </row>
    <row r="9" spans="1:8" ht="24" customHeight="1">
      <c r="A9" s="125">
        <v>3</v>
      </c>
      <c r="B9" s="219" t="str">
        <f>пр.хода!S26</f>
        <v xml:space="preserve"> </v>
      </c>
      <c r="C9" s="220" t="str">
        <f>IFERROR(VLOOKUP(B9,пр.взв!$D$6:$Q$20,3,0),"")</f>
        <v/>
      </c>
      <c r="D9" s="220" t="str">
        <f>IFERROR(VLOOKUP(B9,пр.взв!$D$6:$Q$20,4,0),"")</f>
        <v/>
      </c>
      <c r="E9" s="220" t="str">
        <f>IFERROR(VLOOKUP(B9,пр.взв!$D$6:$Q$20,6,0),"")</f>
        <v/>
      </c>
      <c r="F9" s="220" t="str">
        <f>IFERROR(VLOOKUP(B9,пр.взв!$D$6:$Q$20,7,0),"")</f>
        <v/>
      </c>
      <c r="G9" s="220" t="str">
        <f>IFERROR(VLOOKUP(B9,пр.взв!$D$6:$Q$19,8,0),"")</f>
        <v/>
      </c>
      <c r="H9" s="220" t="str">
        <f>IFERROR(VLOOKUP(B9,пр.взв!$D$6:$Q$20,10,0),"")</f>
        <v/>
      </c>
    </row>
    <row r="10" spans="1:8" ht="24" customHeight="1">
      <c r="A10" s="221">
        <v>44778</v>
      </c>
      <c r="B10" s="219" t="str">
        <f>пр.хода!AG18</f>
        <v xml:space="preserve"> </v>
      </c>
      <c r="C10" s="220" t="str">
        <f>IFERROR(VLOOKUP(B10,пр.взв!$D$6:$Q$20,3,0),"")</f>
        <v/>
      </c>
      <c r="D10" s="220" t="str">
        <f>IFERROR(VLOOKUP(B10,пр.взв!$D$6:$Q$20,4,0),"")</f>
        <v/>
      </c>
      <c r="E10" s="220" t="str">
        <f>IFERROR(VLOOKUP(B10,пр.взв!$D$6:$Q$20,6,0),"")</f>
        <v/>
      </c>
      <c r="F10" s="220" t="str">
        <f>IFERROR(VLOOKUP(B10,пр.взв!$D$6:$Q$20,7,0),"")</f>
        <v/>
      </c>
      <c r="G10" s="220" t="str">
        <f>IFERROR(VLOOKUP(B10,пр.взв!$D$6:$Q$19,8,0),"")</f>
        <v/>
      </c>
      <c r="H10" s="220" t="str">
        <f>IFERROR(VLOOKUP(B10,пр.взв!$D$6:$Q$20,10,0),"")</f>
        <v/>
      </c>
    </row>
    <row r="11" spans="1:8" ht="24" customHeight="1">
      <c r="A11" s="221">
        <v>44778</v>
      </c>
      <c r="B11" s="219" t="str">
        <f>пр.хода!AG19</f>
        <v xml:space="preserve"> </v>
      </c>
      <c r="C11" s="220" t="str">
        <f>IFERROR(VLOOKUP(B11,пр.взв!$D$6:$Q$20,3,0),"")</f>
        <v/>
      </c>
      <c r="D11" s="220" t="str">
        <f>IFERROR(VLOOKUP(B11,пр.взв!$D$6:$Q$20,4,0),"")</f>
        <v/>
      </c>
      <c r="E11" s="220" t="str">
        <f>IFERROR(VLOOKUP(B11,пр.взв!$D$6:$Q$20,6,0),"")</f>
        <v/>
      </c>
      <c r="F11" s="220" t="str">
        <f>IFERROR(VLOOKUP(B11,пр.взв!$D$6:$Q$20,7,0),"")</f>
        <v/>
      </c>
      <c r="G11" s="220" t="str">
        <f>IFERROR(VLOOKUP(B11,пр.взв!$D$6:$Q$19,8,0),"")</f>
        <v/>
      </c>
      <c r="H11" s="220" t="str">
        <f>IFERROR(VLOOKUP(B11,пр.взв!$D$6:$Q$20,10,0),"")</f>
        <v/>
      </c>
    </row>
    <row r="12" spans="1:8" ht="24" customHeight="1">
      <c r="A12" s="221">
        <v>44778</v>
      </c>
      <c r="B12" s="219" t="str">
        <f>пр.хода!AG20</f>
        <v xml:space="preserve"> </v>
      </c>
      <c r="C12" s="220" t="str">
        <f>IFERROR(VLOOKUP(B12,пр.взв!$D$6:$Q$20,3,0),"")</f>
        <v/>
      </c>
      <c r="D12" s="220" t="str">
        <f>IFERROR(VLOOKUP(B12,пр.взв!$D$6:$Q$20,4,0),"")</f>
        <v/>
      </c>
      <c r="E12" s="220" t="str">
        <f>IFERROR(VLOOKUP(B12,пр.взв!$D$6:$Q$20,6,0),"")</f>
        <v/>
      </c>
      <c r="F12" s="220" t="str">
        <f>IFERROR(VLOOKUP(B12,пр.взв!$D$6:$Q$20,7,0),"")</f>
        <v/>
      </c>
      <c r="G12" s="220" t="str">
        <f>IFERROR(VLOOKUP(B12,пр.взв!$D$6:$Q$19,8,0),"")</f>
        <v/>
      </c>
      <c r="H12" s="220" t="str">
        <f>IFERROR(VLOOKUP(B12,пр.взв!$D$6:$Q$20,10,0),"")</f>
        <v/>
      </c>
    </row>
    <row r="13" spans="1:8" ht="24" customHeight="1">
      <c r="A13" s="221">
        <v>44778</v>
      </c>
      <c r="B13" s="219" t="str">
        <f>пр.хода!AG21</f>
        <v xml:space="preserve"> </v>
      </c>
      <c r="C13" s="220" t="str">
        <f>IFERROR(VLOOKUP(B13,пр.взв!$D$6:$Q$20,3,0),"")</f>
        <v/>
      </c>
      <c r="D13" s="220" t="str">
        <f>IFERROR(VLOOKUP(B13,пр.взв!$D$6:$Q$20,4,0),"")</f>
        <v/>
      </c>
      <c r="E13" s="220" t="str">
        <f>IFERROR(VLOOKUP(B13,пр.взв!$D$6:$Q$20,6,0),"")</f>
        <v/>
      </c>
      <c r="F13" s="220" t="str">
        <f>IFERROR(VLOOKUP(B13,пр.взв!$D$6:$Q$20,7,0),"")</f>
        <v/>
      </c>
      <c r="G13" s="220" t="str">
        <f>IFERROR(VLOOKUP(B13,пр.взв!$D$6:$Q$19,8,0),"")</f>
        <v/>
      </c>
      <c r="H13" s="220" t="str">
        <f>IFERROR(VLOOKUP(B13,пр.взв!$D$6:$Q$20,10,0),"")</f>
        <v/>
      </c>
    </row>
    <row r="14" spans="1:8" ht="24" customHeight="1">
      <c r="A14" s="126" t="s">
        <v>133</v>
      </c>
      <c r="B14" s="219" t="str">
        <f>пр.хода!AG22</f>
        <v xml:space="preserve"> </v>
      </c>
      <c r="C14" s="220" t="str">
        <f>IFERROR(VLOOKUP(B14,пр.взв!$D$6:$Q$20,3,0),"")</f>
        <v/>
      </c>
      <c r="D14" s="220" t="str">
        <f>IFERROR(VLOOKUP(B14,пр.взв!$D$6:$Q$20,4,0),"")</f>
        <v/>
      </c>
      <c r="E14" s="220" t="str">
        <f>IFERROR(VLOOKUP(B14,пр.взв!$D$6:$Q$20,6,0),"")</f>
        <v/>
      </c>
      <c r="F14" s="220" t="str">
        <f>IFERROR(VLOOKUP(B14,пр.взв!$D$6:$Q$20,7,0),"")</f>
        <v/>
      </c>
      <c r="G14" s="220" t="str">
        <f>IFERROR(VLOOKUP(B14,пр.взв!$D$6:$Q$19,8,0),"")</f>
        <v/>
      </c>
      <c r="H14" s="220" t="str">
        <f>IFERROR(VLOOKUP(B14,пр.взв!$D$6:$Q$20,10,0),"")</f>
        <v/>
      </c>
    </row>
    <row r="15" spans="1:8" ht="24" customHeight="1">
      <c r="A15" s="126" t="s">
        <v>133</v>
      </c>
      <c r="B15" s="219">
        <f>пр.хода!AG23</f>
        <v>13</v>
      </c>
      <c r="C15" s="220" t="str">
        <f>IFERROR(VLOOKUP(B15,пр.взв!$D$6:$Q$20,3,0),"")</f>
        <v/>
      </c>
      <c r="D15" s="220" t="str">
        <f>IFERROR(VLOOKUP(B15,пр.взв!$D$6:$Q$20,4,0),"")</f>
        <v/>
      </c>
      <c r="E15" s="220" t="str">
        <f>IFERROR(VLOOKUP(B15,пр.взв!$D$6:$Q$20,6,0),"")</f>
        <v/>
      </c>
      <c r="F15" s="220" t="str">
        <f>IFERROR(VLOOKUP(B15,пр.взв!$D$6:$Q$20,7,0),"")</f>
        <v/>
      </c>
      <c r="G15" s="220" t="str">
        <f>IFERROR(VLOOKUP(B15,пр.взв!$D$6:$Q$19,8,0),"")</f>
        <v/>
      </c>
      <c r="H15" s="220" t="str">
        <f>IFERROR(VLOOKUP(B15,пр.взв!$D$6:$Q$20,10,0),"")</f>
        <v/>
      </c>
    </row>
    <row r="16" spans="1:8" ht="24" customHeight="1">
      <c r="A16" s="126" t="s">
        <v>133</v>
      </c>
      <c r="B16" s="219" t="str">
        <f>пр.хода!AG24</f>
        <v xml:space="preserve"> </v>
      </c>
      <c r="C16" s="220" t="str">
        <f>IFERROR(VLOOKUP(B16,пр.взв!$D$6:$Q$20,3,0),"")</f>
        <v/>
      </c>
      <c r="D16" s="220" t="str">
        <f>IFERROR(VLOOKUP(B16,пр.взв!$D$6:$Q$20,4,0),"")</f>
        <v/>
      </c>
      <c r="E16" s="220" t="str">
        <f>IFERROR(VLOOKUP(B16,пр.взв!$D$6:$Q$20,6,0),"")</f>
        <v/>
      </c>
      <c r="F16" s="220" t="str">
        <f>IFERROR(VLOOKUP(B16,пр.взв!$D$6:$Q$20,7,0),"")</f>
        <v/>
      </c>
      <c r="G16" s="220" t="str">
        <f>IFERROR(VLOOKUP(B16,пр.взв!$D$6:$Q$19,8,0),"")</f>
        <v/>
      </c>
      <c r="H16" s="220" t="str">
        <f>IFERROR(VLOOKUP(B16,пр.взв!$D$6:$Q$20,10,0),"")</f>
        <v/>
      </c>
    </row>
    <row r="17" spans="1:8" ht="24" customHeight="1">
      <c r="A17" s="126" t="s">
        <v>133</v>
      </c>
      <c r="B17" s="219" t="str">
        <f>пр.хода!AG25</f>
        <v xml:space="preserve"> </v>
      </c>
      <c r="C17" s="220" t="str">
        <f>IFERROR(VLOOKUP(B17,пр.взв!$D$6:$Q$20,3,0),"")</f>
        <v/>
      </c>
      <c r="D17" s="220" t="str">
        <f>IFERROR(VLOOKUP(B17,пр.взв!$D$6:$Q$20,4,0),"")</f>
        <v/>
      </c>
      <c r="E17" s="220" t="str">
        <f>IFERROR(VLOOKUP(B17,пр.взв!$D$6:$Q$20,6,0),"")</f>
        <v/>
      </c>
      <c r="F17" s="220" t="str">
        <f>IFERROR(VLOOKUP(B17,пр.взв!$D$6:$Q$20,7,0),"")</f>
        <v/>
      </c>
      <c r="G17" s="220" t="str">
        <f>IFERROR(VLOOKUP(B17,пр.взв!$D$6:$Q$19,8,0),"")</f>
        <v/>
      </c>
      <c r="H17" s="220" t="str">
        <f>IFERROR(VLOOKUP(B17,пр.взв!$D$6:$Q$20,10,0),"")</f>
        <v/>
      </c>
    </row>
    <row r="18" spans="1:8" ht="24" customHeight="1">
      <c r="A18" s="126" t="s">
        <v>97</v>
      </c>
      <c r="B18" s="219">
        <f>пр.хода!AG26</f>
        <v>15</v>
      </c>
      <c r="C18" s="220" t="str">
        <f>IFERROR(VLOOKUP(B18,пр.взв!$D$6:$Q$20,3,0),"")</f>
        <v/>
      </c>
      <c r="D18" s="220" t="str">
        <f>IFERROR(VLOOKUP(B18,пр.взв!$D$6:$Q$20,4,0),"")</f>
        <v/>
      </c>
      <c r="E18" s="220" t="str">
        <f>IFERROR(VLOOKUP(B18,пр.взв!$D$6:$Q$20,6,0),"")</f>
        <v/>
      </c>
      <c r="F18" s="220" t="str">
        <f>IFERROR(VLOOKUP(B18,пр.взв!$D$6:$Q$20,7,0),"")</f>
        <v/>
      </c>
      <c r="G18" s="220" t="str">
        <f>IFERROR(VLOOKUP(B18,пр.взв!$D$6:$Q$19,8,0),"")</f>
        <v/>
      </c>
      <c r="H18" s="220" t="str">
        <f>IFERROR(VLOOKUP(B18,пр.взв!$D$6:$Q$20,10,0),"")</f>
        <v/>
      </c>
    </row>
    <row r="19" spans="1:8" ht="24" customHeight="1">
      <c r="A19" s="126" t="s">
        <v>97</v>
      </c>
      <c r="B19" s="219" t="str">
        <f>пр.хода!AG27</f>
        <v xml:space="preserve"> </v>
      </c>
      <c r="C19" s="220" t="str">
        <f>IFERROR(VLOOKUP(B19,пр.взв!$D$6:$Q$20,3,0),"")</f>
        <v/>
      </c>
      <c r="D19" s="220" t="str">
        <f>IFERROR(VLOOKUP(B19,пр.взв!$D$6:$Q$20,4,0),"")</f>
        <v/>
      </c>
      <c r="E19" s="220" t="str">
        <f>IFERROR(VLOOKUP(B19,пр.взв!$D$6:$Q$20,6,0),"")</f>
        <v/>
      </c>
      <c r="F19" s="220" t="str">
        <f>IFERROR(VLOOKUP(B19,пр.взв!$D$6:$Q$20,7,0),"")</f>
        <v/>
      </c>
      <c r="G19" s="220" t="str">
        <f>IFERROR(VLOOKUP(B19,пр.взв!$D$6:$Q$19,8,0),"")</f>
        <v/>
      </c>
      <c r="H19" s="220" t="str">
        <f>IFERROR(VLOOKUP(B19,пр.взв!$D$6:$Q$20,10,0),"")</f>
        <v/>
      </c>
    </row>
    <row r="20" spans="1:8" ht="24" customHeight="1">
      <c r="A20" s="126" t="s">
        <v>97</v>
      </c>
      <c r="B20" s="219">
        <f>пр.хода!AG28</f>
        <v>14</v>
      </c>
      <c r="C20" s="220" t="str">
        <f>IFERROR(VLOOKUP(B20,пр.взв!$D$6:$Q$20,3,0),"")</f>
        <v/>
      </c>
      <c r="D20" s="220" t="str">
        <f>IFERROR(VLOOKUP(B20,пр.взв!$D$6:$Q$20,4,0),"")</f>
        <v/>
      </c>
      <c r="E20" s="220" t="str">
        <f>IFERROR(VLOOKUP(B20,пр.взв!$D$6:$Q$20,6,0),"")</f>
        <v/>
      </c>
      <c r="F20" s="220" t="str">
        <f>IFERROR(VLOOKUP(B20,пр.взв!$D$6:$Q$20,7,0),"")</f>
        <v/>
      </c>
      <c r="G20" s="220" t="str">
        <f>IFERROR(VLOOKUP(B20,пр.взв!$D$6:$Q$19,8,0),"")</f>
        <v/>
      </c>
      <c r="H20" s="220" t="str">
        <f>IFERROR(VLOOKUP(B20,пр.взв!$D$6:$Q$20,10,0),"")</f>
        <v/>
      </c>
    </row>
    <row r="21" spans="1:8" ht="24" customHeight="1">
      <c r="A21" s="126" t="s">
        <v>97</v>
      </c>
      <c r="B21" s="219">
        <f>пр.хода!AG29</f>
        <v>12</v>
      </c>
      <c r="C21" s="220" t="str">
        <f>IFERROR(VLOOKUP(B21,пр.взв!$D$6:$Q$20,3,0),"")</f>
        <v/>
      </c>
      <c r="D21" s="220" t="str">
        <f>IFERROR(VLOOKUP(B21,пр.взв!$D$6:$Q$20,4,0),"")</f>
        <v/>
      </c>
      <c r="E21" s="220" t="str">
        <f>IFERROR(VLOOKUP(B21,пр.взв!$D$6:$Q$20,6,0),"")</f>
        <v/>
      </c>
      <c r="F21" s="220" t="str">
        <f>IFERROR(VLOOKUP(B21,пр.взв!$D$6:$Q$20,7,0),"")</f>
        <v/>
      </c>
      <c r="G21" s="220" t="str">
        <f>IFERROR(VLOOKUP(B21,пр.взв!$D$6:$Q$19,8,0),"")</f>
        <v/>
      </c>
      <c r="H21" s="220" t="str">
        <f>IFERROR(VLOOKUP(B21,пр.взв!$D$6:$Q$20,10,0),"")</f>
        <v/>
      </c>
    </row>
    <row r="22" spans="1:8" ht="13.5" customHeight="1"/>
    <row r="23" spans="1:8" ht="13.5" customHeight="1"/>
    <row r="24" spans="1:8" ht="18" customHeight="1">
      <c r="A24" s="222" t="str">
        <f>пр.хода!A29</f>
        <v>Гл. судья, судья ВК</v>
      </c>
      <c r="B24" s="222"/>
      <c r="C24" s="222"/>
      <c r="D24" s="53"/>
      <c r="E24" s="53"/>
      <c r="F24" s="223" t="str">
        <f ca="1">пр.хода!K29</f>
        <v>Редин Д.А.</v>
      </c>
      <c r="G24" s="224">
        <f>пр.хода!F38</f>
        <v>0</v>
      </c>
      <c r="H24" s="225" t="str">
        <f ca="1">пр.хода!Q29</f>
        <v>Хабаровский кр.</v>
      </c>
    </row>
    <row r="25" spans="1:8" ht="13.5" customHeight="1">
      <c r="A25" s="222"/>
      <c r="B25" s="222"/>
      <c r="C25" s="222"/>
      <c r="D25" s="53"/>
      <c r="E25" s="53"/>
      <c r="F25" s="223"/>
      <c r="G25" s="226">
        <f>пр.хода!K38</f>
        <v>0</v>
      </c>
    </row>
    <row r="26" spans="1:8" ht="17.25" customHeight="1">
      <c r="A26" s="222" t="str">
        <f>пр.хода!A29</f>
        <v>Гл. судья, судья ВК</v>
      </c>
      <c r="B26" s="222"/>
      <c r="C26" s="222"/>
      <c r="D26" s="53"/>
      <c r="E26" s="53"/>
      <c r="F26" s="223" t="str">
        <f ca="1">пр.хода!K31</f>
        <v>Мордовин С.Н.</v>
      </c>
      <c r="G26" s="53"/>
      <c r="H26" s="225" t="str">
        <f ca="1">пр.хода!Q31</f>
        <v>Р.Алтай</v>
      </c>
    </row>
    <row r="27" spans="1:8" ht="12" customHeight="1">
      <c r="A27" s="222">
        <f>пр.хода!O38</f>
        <v>0</v>
      </c>
      <c r="B27" s="222"/>
      <c r="C27" s="222"/>
      <c r="D27" s="53"/>
      <c r="E27" s="53"/>
      <c r="F27" s="53"/>
      <c r="G27" s="224">
        <f>пр.хода!Y38</f>
        <v>0</v>
      </c>
    </row>
    <row r="28" spans="1:8" ht="15.75" customHeight="1">
      <c r="A28" s="222"/>
      <c r="B28" s="222"/>
      <c r="C28" s="222"/>
      <c r="D28" s="53"/>
      <c r="E28" s="53"/>
      <c r="F28" s="53"/>
      <c r="G28" s="227">
        <f>пр.хода!AB38</f>
        <v>0</v>
      </c>
      <c r="H28" s="53"/>
    </row>
  </sheetData>
  <mergeCells count="12">
    <mergeCell ref="C4:C5"/>
    <mergeCell ref="D4:D5"/>
    <mergeCell ref="E4:F5"/>
    <mergeCell ref="G4:G5"/>
    <mergeCell ref="A1:H1"/>
    <mergeCell ref="B2:C2"/>
    <mergeCell ref="D2:H2"/>
    <mergeCell ref="A3:F3"/>
    <mergeCell ref="G3:H3"/>
    <mergeCell ref="A4:A5"/>
    <mergeCell ref="B4:B5"/>
    <mergeCell ref="H4:H5"/>
  </mergeCells>
  <printOptions horizontalCentered="1"/>
  <pageMargins left="0.19685039370078741" right="0.19685039370078741" top="0.98425196850393704" bottom="0.98425196850393704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45"/>
  <sheetViews>
    <sheetView workbookViewId="0">
      <selection sqref="A1:H1"/>
    </sheetView>
  </sheetViews>
  <sheetFormatPr defaultColWidth="14.3984375" defaultRowHeight="15.75" customHeight="1"/>
  <cols>
    <col min="1" max="1" width="8.69921875" customWidth="1"/>
    <col min="2" max="2" width="11.69921875" customWidth="1"/>
    <col min="3" max="3" width="10.3984375" customWidth="1"/>
    <col min="4" max="7" width="8.69921875" customWidth="1"/>
    <col min="8" max="8" width="15.3984375" customWidth="1"/>
    <col min="9" max="9" width="4.3984375" customWidth="1"/>
  </cols>
  <sheetData>
    <row r="1" spans="1:9" ht="32.25" customHeight="1">
      <c r="A1" s="379" t="str">
        <f ca="1">пр.взв!C2</f>
        <v>Первенство России по самбо (боевое) юниоры 18-20 лет (отбор на Первенство Мира и Европы) ЕКП № 23752</v>
      </c>
      <c r="B1" s="369"/>
      <c r="C1" s="369"/>
      <c r="D1" s="369"/>
      <c r="E1" s="369"/>
      <c r="F1" s="369"/>
      <c r="G1" s="369"/>
      <c r="H1" s="370"/>
    </row>
    <row r="2" spans="1:9" ht="12" customHeight="1">
      <c r="A2" s="380">
        <f>пр.взв!A3</f>
        <v>0</v>
      </c>
      <c r="B2" s="381"/>
      <c r="C2" s="381"/>
      <c r="D2" s="381"/>
      <c r="E2" s="381"/>
      <c r="F2" s="381"/>
      <c r="G2" s="381"/>
      <c r="H2" s="381"/>
    </row>
    <row r="3" spans="1:9" ht="12" customHeight="1">
      <c r="A3" s="382" t="s">
        <v>134</v>
      </c>
      <c r="B3" s="274"/>
      <c r="C3" s="274"/>
      <c r="D3" s="274"/>
      <c r="E3" s="274"/>
      <c r="F3" s="274"/>
      <c r="G3" s="274"/>
      <c r="H3" s="274"/>
    </row>
    <row r="4" spans="1:9" ht="12" customHeight="1">
      <c r="B4" s="228"/>
      <c r="C4" s="229"/>
      <c r="D4" s="383" t="str">
        <f>пр.взв!G4</f>
        <v>В.к.  98+  кг</v>
      </c>
      <c r="E4" s="369"/>
      <c r="F4" s="370"/>
      <c r="G4" s="229"/>
      <c r="H4" s="229"/>
    </row>
    <row r="5" spans="1:9" ht="12" customHeight="1">
      <c r="A5" s="229"/>
      <c r="B5" s="229"/>
      <c r="C5" s="229"/>
      <c r="D5" s="229"/>
      <c r="E5" s="229"/>
      <c r="F5" s="229"/>
      <c r="G5" s="229"/>
      <c r="H5" s="229"/>
    </row>
    <row r="6" spans="1:9" ht="12" customHeight="1">
      <c r="A6" s="384" t="s">
        <v>135</v>
      </c>
      <c r="B6" s="387" t="str">
        <f>IFERROR(VLOOKUP(I6,пр.взв!$D$6:$Q$20,3,0),"")</f>
        <v/>
      </c>
      <c r="C6" s="381"/>
      <c r="D6" s="381"/>
      <c r="E6" s="381"/>
      <c r="F6" s="381"/>
      <c r="G6" s="381"/>
      <c r="H6" s="388" t="str">
        <f>IFERROR(VLOOKUP(I6,пр.взв!$D$6:$Q$20,4,0),"")</f>
        <v/>
      </c>
      <c r="I6" s="230">
        <f>пр.хода!L8</f>
        <v>0</v>
      </c>
    </row>
    <row r="7" spans="1:9" ht="12" customHeight="1">
      <c r="A7" s="385"/>
      <c r="B7" s="274"/>
      <c r="C7" s="274"/>
      <c r="D7" s="274"/>
      <c r="E7" s="274"/>
      <c r="F7" s="274"/>
      <c r="G7" s="274"/>
      <c r="H7" s="377"/>
      <c r="I7" s="230"/>
    </row>
    <row r="8" spans="1:9" ht="12" customHeight="1">
      <c r="A8" s="385"/>
      <c r="B8" s="376" t="str">
        <f>IFERROR(VLOOKUP(I6,пр.взв!$D$6:$Q$20,6,0),"")</f>
        <v/>
      </c>
      <c r="C8" s="274"/>
      <c r="D8" s="376" t="str">
        <f>IFERROR(VLOOKUP(I6,пр.взв!$D$6:$Q$20,7,0),"")</f>
        <v/>
      </c>
      <c r="E8" s="274"/>
      <c r="F8" s="274"/>
      <c r="G8" s="274"/>
      <c r="H8" s="377"/>
      <c r="I8" s="230"/>
    </row>
    <row r="9" spans="1:9" ht="12" customHeight="1">
      <c r="A9" s="386"/>
      <c r="B9" s="372"/>
      <c r="C9" s="372"/>
      <c r="D9" s="372"/>
      <c r="E9" s="372"/>
      <c r="F9" s="372"/>
      <c r="G9" s="372"/>
      <c r="H9" s="378"/>
      <c r="I9" s="230"/>
    </row>
    <row r="10" spans="1:9" ht="12" customHeight="1">
      <c r="A10" s="229"/>
      <c r="B10" s="229"/>
      <c r="C10" s="229"/>
      <c r="D10" s="229"/>
      <c r="E10" s="229"/>
      <c r="F10" s="229"/>
      <c r="G10" s="229"/>
      <c r="H10" s="229"/>
      <c r="I10" s="230"/>
    </row>
    <row r="11" spans="1:9" ht="12" customHeight="1">
      <c r="A11" s="393" t="s">
        <v>136</v>
      </c>
      <c r="B11" s="387" t="str">
        <f>IFERROR(VLOOKUP(I11,пр.взв!$D$6:$Q$20,3,0),"")</f>
        <v/>
      </c>
      <c r="C11" s="381"/>
      <c r="D11" s="381"/>
      <c r="E11" s="381"/>
      <c r="F11" s="381"/>
      <c r="G11" s="381"/>
      <c r="H11" s="388" t="str">
        <f>IFERROR(VLOOKUP(I11,пр.взв!$D$6:$Q$20,4,0),"")</f>
        <v/>
      </c>
      <c r="I11" s="230" t="str">
        <f>пр.хода!L20</f>
        <v/>
      </c>
    </row>
    <row r="12" spans="1:9" ht="12" customHeight="1">
      <c r="A12" s="390"/>
      <c r="B12" s="274"/>
      <c r="C12" s="274"/>
      <c r="D12" s="274"/>
      <c r="E12" s="274"/>
      <c r="F12" s="274"/>
      <c r="G12" s="274"/>
      <c r="H12" s="377"/>
      <c r="I12" s="230"/>
    </row>
    <row r="13" spans="1:9" ht="12" customHeight="1">
      <c r="A13" s="390"/>
      <c r="B13" s="376" t="str">
        <f>IFERROR(VLOOKUP(I11,пр.взв!$D$6:$Q$20,6,0),"")</f>
        <v/>
      </c>
      <c r="C13" s="274"/>
      <c r="D13" s="376" t="str">
        <f>IFERROR(VLOOKUP(I11,пр.взв!$D$6:$Q$20,7,0),"")</f>
        <v/>
      </c>
      <c r="E13" s="274"/>
      <c r="F13" s="274"/>
      <c r="G13" s="274"/>
      <c r="H13" s="377"/>
      <c r="I13" s="230"/>
    </row>
    <row r="14" spans="1:9" ht="12" customHeight="1">
      <c r="A14" s="391"/>
      <c r="B14" s="372"/>
      <c r="C14" s="372"/>
      <c r="D14" s="372"/>
      <c r="E14" s="372"/>
      <c r="F14" s="372"/>
      <c r="G14" s="372"/>
      <c r="H14" s="378"/>
      <c r="I14" s="230"/>
    </row>
    <row r="15" spans="1:9" ht="12" customHeight="1">
      <c r="A15" s="229"/>
      <c r="B15" s="229"/>
      <c r="C15" s="229"/>
      <c r="D15" s="229"/>
      <c r="E15" s="229"/>
      <c r="F15" s="229"/>
      <c r="G15" s="229"/>
      <c r="H15" s="229"/>
      <c r="I15" s="230"/>
    </row>
    <row r="16" spans="1:9" ht="12" customHeight="1">
      <c r="A16" s="389" t="s">
        <v>137</v>
      </c>
      <c r="B16" s="387" t="str">
        <f>IFERROR(VLOOKUP(I16,пр.взв!$D$6:$Q$20,3,0),"")</f>
        <v/>
      </c>
      <c r="C16" s="381"/>
      <c r="D16" s="381"/>
      <c r="E16" s="381"/>
      <c r="F16" s="381"/>
      <c r="G16" s="381"/>
      <c r="H16" s="388" t="str">
        <f>IFERROR(VLOOKUP(I16,пр.взв!$D$6:$Q$20,4,0),"")</f>
        <v/>
      </c>
      <c r="I16" s="230">
        <f>пр.хода!AA25</f>
        <v>0</v>
      </c>
    </row>
    <row r="17" spans="1:9" ht="12" customHeight="1">
      <c r="A17" s="390"/>
      <c r="B17" s="274"/>
      <c r="C17" s="274"/>
      <c r="D17" s="274"/>
      <c r="E17" s="274"/>
      <c r="F17" s="274"/>
      <c r="G17" s="274"/>
      <c r="H17" s="377"/>
      <c r="I17" s="230"/>
    </row>
    <row r="18" spans="1:9" ht="12" customHeight="1">
      <c r="A18" s="390"/>
      <c r="B18" s="376" t="str">
        <f>IFERROR(VLOOKUP(I16,пр.взв!$D$6:$Q$20,6,0),"")</f>
        <v/>
      </c>
      <c r="C18" s="274"/>
      <c r="D18" s="376" t="str">
        <f>IFERROR(VLOOKUP(I16,пр.взв!$D$6:$Q$20,7,0),"")</f>
        <v/>
      </c>
      <c r="E18" s="274"/>
      <c r="F18" s="274"/>
      <c r="G18" s="274"/>
      <c r="H18" s="377"/>
      <c r="I18" s="230"/>
    </row>
    <row r="19" spans="1:9" ht="12" customHeight="1">
      <c r="A19" s="391"/>
      <c r="B19" s="372"/>
      <c r="C19" s="372"/>
      <c r="D19" s="372"/>
      <c r="E19" s="372"/>
      <c r="F19" s="372"/>
      <c r="G19" s="372"/>
      <c r="H19" s="378"/>
      <c r="I19" s="230"/>
    </row>
    <row r="20" spans="1:9" ht="12" customHeight="1">
      <c r="A20" s="229"/>
      <c r="B20" s="229"/>
      <c r="C20" s="229"/>
      <c r="D20" s="229"/>
      <c r="E20" s="229"/>
      <c r="F20" s="229"/>
      <c r="G20" s="229"/>
      <c r="H20" s="229"/>
      <c r="I20" s="230"/>
    </row>
    <row r="21" spans="1:9" ht="12" customHeight="1">
      <c r="A21" s="389" t="s">
        <v>137</v>
      </c>
      <c r="B21" s="387" t="str">
        <f>IFERROR(VLOOKUP(I21,пр.взв!$D$6:$Q$20,3,0),"")</f>
        <v/>
      </c>
      <c r="C21" s="381"/>
      <c r="D21" s="381"/>
      <c r="E21" s="381"/>
      <c r="F21" s="381"/>
      <c r="G21" s="381"/>
      <c r="H21" s="388" t="str">
        <f>IFERROR(VLOOKUP(I21,пр.взв!$D$6:$Q$20,4,0),"")</f>
        <v/>
      </c>
      <c r="I21" s="230">
        <f>пр.хода!AA32</f>
        <v>0</v>
      </c>
    </row>
    <row r="22" spans="1:9" ht="12" customHeight="1">
      <c r="A22" s="390"/>
      <c r="B22" s="274"/>
      <c r="C22" s="274"/>
      <c r="D22" s="274"/>
      <c r="E22" s="274"/>
      <c r="F22" s="274"/>
      <c r="G22" s="274"/>
      <c r="H22" s="377"/>
      <c r="I22" s="230"/>
    </row>
    <row r="23" spans="1:9" ht="12" customHeight="1">
      <c r="A23" s="390"/>
      <c r="B23" s="376" t="str">
        <f>IFERROR(VLOOKUP(I21,пр.взв!$D$6:$Q$20,6,0),"")</f>
        <v/>
      </c>
      <c r="C23" s="274"/>
      <c r="D23" s="376" t="str">
        <f>IFERROR(VLOOKUP(I21,пр.взв!$D$6:$Q$20,7,0),"")</f>
        <v/>
      </c>
      <c r="E23" s="274"/>
      <c r="F23" s="274"/>
      <c r="G23" s="274"/>
      <c r="H23" s="377"/>
    </row>
    <row r="24" spans="1:9" ht="12" customHeight="1">
      <c r="A24" s="391"/>
      <c r="B24" s="372"/>
      <c r="C24" s="372"/>
      <c r="D24" s="372"/>
      <c r="E24" s="372"/>
      <c r="F24" s="372"/>
      <c r="G24" s="372"/>
      <c r="H24" s="378"/>
    </row>
    <row r="25" spans="1:9" ht="12" customHeight="1">
      <c r="A25" s="229"/>
      <c r="B25" s="229"/>
      <c r="C25" s="229"/>
      <c r="D25" s="229"/>
      <c r="E25" s="229"/>
      <c r="F25" s="229"/>
      <c r="G25" s="229"/>
      <c r="H25" s="229"/>
    </row>
    <row r="26" spans="1:9" ht="12" customHeight="1">
      <c r="A26" s="229" t="s">
        <v>138</v>
      </c>
      <c r="B26" s="229"/>
      <c r="C26" s="229"/>
      <c r="D26" s="229"/>
      <c r="E26" s="229"/>
      <c r="F26" s="229"/>
      <c r="G26" s="229"/>
      <c r="H26" s="229"/>
    </row>
    <row r="27" spans="1:9" ht="12" customHeight="1"/>
    <row r="28" spans="1:9" ht="12" customHeight="1">
      <c r="A28" s="392" t="str">
        <f>IFERROR(VLOOKUP(I28,пр.взв!$D$6:$Q$20,10,0),"")</f>
        <v/>
      </c>
      <c r="B28" s="307"/>
      <c r="C28" s="307"/>
      <c r="D28" s="307"/>
      <c r="E28" s="307"/>
      <c r="F28" s="307"/>
      <c r="G28" s="307"/>
      <c r="H28" s="282"/>
      <c r="I28" s="52">
        <f>I6</f>
        <v>0</v>
      </c>
    </row>
    <row r="29" spans="1:9" ht="12" customHeight="1">
      <c r="A29" s="283"/>
      <c r="B29" s="308"/>
      <c r="C29" s="308"/>
      <c r="D29" s="308"/>
      <c r="E29" s="308"/>
      <c r="F29" s="308"/>
      <c r="G29" s="308"/>
      <c r="H29" s="284"/>
    </row>
    <row r="30" spans="1:9" ht="12" customHeight="1"/>
    <row r="31" spans="1:9" ht="12" customHeight="1"/>
    <row r="32" spans="1:9" ht="12" hidden="1" customHeight="1"/>
    <row r="33" spans="1:8" ht="12" customHeight="1"/>
    <row r="34" spans="1:8" ht="12" customHeight="1"/>
    <row r="35" spans="1:8" ht="12" customHeight="1"/>
    <row r="36" spans="1:8" ht="12" customHeight="1">
      <c r="A36" s="229" t="s">
        <v>139</v>
      </c>
      <c r="B36" s="229"/>
      <c r="C36" s="229"/>
      <c r="D36" s="229"/>
      <c r="E36" s="229"/>
      <c r="F36" s="229"/>
      <c r="G36" s="229"/>
      <c r="H36" s="229"/>
    </row>
    <row r="37" spans="1:8" ht="12" customHeight="1">
      <c r="A37" s="229"/>
      <c r="B37" s="229"/>
      <c r="C37" s="229"/>
      <c r="D37" s="229"/>
      <c r="E37" s="229"/>
      <c r="F37" s="229"/>
      <c r="G37" s="229"/>
      <c r="H37" s="229"/>
    </row>
    <row r="38" spans="1:8" ht="12" customHeight="1">
      <c r="A38" s="229"/>
      <c r="B38" s="229"/>
      <c r="C38" s="229"/>
      <c r="D38" s="229"/>
      <c r="E38" s="229"/>
      <c r="F38" s="229"/>
      <c r="G38" s="229"/>
      <c r="H38" s="229"/>
    </row>
    <row r="39" spans="1:8" ht="12" customHeight="1">
      <c r="A39" s="231"/>
      <c r="B39" s="231"/>
      <c r="C39" s="231"/>
      <c r="D39" s="231"/>
      <c r="E39" s="231"/>
      <c r="F39" s="231"/>
      <c r="G39" s="231"/>
      <c r="H39" s="231"/>
    </row>
    <row r="40" spans="1:8" ht="12" customHeight="1">
      <c r="A40" s="229"/>
      <c r="B40" s="229"/>
      <c r="C40" s="229"/>
      <c r="D40" s="229"/>
      <c r="E40" s="229"/>
      <c r="F40" s="229"/>
      <c r="G40" s="229"/>
      <c r="H40" s="229"/>
    </row>
    <row r="41" spans="1:8" ht="12" customHeight="1">
      <c r="A41" s="231"/>
      <c r="B41" s="231"/>
      <c r="C41" s="231"/>
      <c r="D41" s="231"/>
      <c r="E41" s="231"/>
      <c r="F41" s="231"/>
      <c r="G41" s="231"/>
      <c r="H41" s="231"/>
    </row>
    <row r="42" spans="1:8" ht="12" customHeight="1">
      <c r="A42" s="232"/>
      <c r="B42" s="232"/>
      <c r="C42" s="232"/>
      <c r="D42" s="232"/>
      <c r="E42" s="232"/>
      <c r="F42" s="232"/>
      <c r="G42" s="232"/>
      <c r="H42" s="232"/>
    </row>
    <row r="43" spans="1:8" ht="12" customHeight="1">
      <c r="A43" s="231"/>
      <c r="B43" s="231"/>
      <c r="C43" s="231"/>
      <c r="D43" s="231"/>
      <c r="E43" s="231"/>
      <c r="F43" s="231"/>
      <c r="G43" s="231"/>
      <c r="H43" s="231"/>
    </row>
    <row r="44" spans="1:8" ht="12" customHeight="1">
      <c r="A44" s="232"/>
      <c r="B44" s="232"/>
      <c r="C44" s="232"/>
      <c r="D44" s="232"/>
      <c r="E44" s="232"/>
      <c r="F44" s="232"/>
      <c r="G44" s="232"/>
      <c r="H44" s="232"/>
    </row>
    <row r="45" spans="1:8" ht="12" customHeight="1"/>
  </sheetData>
  <mergeCells count="25">
    <mergeCell ref="A28:H29"/>
    <mergeCell ref="A11:A14"/>
    <mergeCell ref="B11:G12"/>
    <mergeCell ref="H11:H12"/>
    <mergeCell ref="B13:C14"/>
    <mergeCell ref="D13:H14"/>
    <mergeCell ref="B16:G17"/>
    <mergeCell ref="H16:H17"/>
    <mergeCell ref="A16:A19"/>
    <mergeCell ref="B18:C19"/>
    <mergeCell ref="A21:A24"/>
    <mergeCell ref="B23:C24"/>
    <mergeCell ref="D18:H19"/>
    <mergeCell ref="B21:G22"/>
    <mergeCell ref="H21:H22"/>
    <mergeCell ref="D23:H24"/>
    <mergeCell ref="B8:C9"/>
    <mergeCell ref="D8:H9"/>
    <mergeCell ref="A1:H1"/>
    <mergeCell ref="A2:H2"/>
    <mergeCell ref="A3:H3"/>
    <mergeCell ref="D4:F4"/>
    <mergeCell ref="A6:A9"/>
    <mergeCell ref="B6:G7"/>
    <mergeCell ref="H6:H7"/>
  </mergeCells>
  <pageMargins left="0.74803149606299213" right="0.74803149606299213" top="0.78740157480314965" bottom="0.59055118110236227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1000"/>
  <sheetViews>
    <sheetView workbookViewId="0"/>
  </sheetViews>
  <sheetFormatPr defaultColWidth="14.3984375" defaultRowHeight="15.75" customHeight="1"/>
  <cols>
    <col min="1" max="1" width="4.69921875" customWidth="1"/>
    <col min="2" max="2" width="15.59765625" customWidth="1"/>
    <col min="3" max="3" width="8.296875" customWidth="1"/>
    <col min="4" max="4" width="8.69921875" customWidth="1"/>
    <col min="5" max="5" width="4.69921875" customWidth="1"/>
    <col min="6" max="6" width="16.09765625" customWidth="1"/>
    <col min="7" max="7" width="4.69921875" customWidth="1"/>
    <col min="8" max="8" width="14.59765625" customWidth="1"/>
    <col min="9" max="9" width="4.69921875" customWidth="1"/>
    <col min="10" max="10" width="8.69921875" customWidth="1"/>
    <col min="11" max="11" width="7.69921875" customWidth="1"/>
    <col min="12" max="12" width="7.296875" customWidth="1"/>
    <col min="13" max="13" width="4.69921875" customWidth="1"/>
    <col min="14" max="14" width="8.69921875" customWidth="1"/>
    <col min="15" max="15" width="4.69921875" customWidth="1"/>
    <col min="16" max="16" width="8.69921875" customWidth="1"/>
    <col min="17" max="17" width="4.69921875" customWidth="1"/>
    <col min="18" max="18" width="8.69921875" customWidth="1"/>
    <col min="19" max="19" width="7.296875" customWidth="1"/>
    <col min="20" max="26" width="8.69921875" customWidth="1"/>
  </cols>
  <sheetData>
    <row r="1" spans="1:19" ht="33" customHeight="1">
      <c r="A1" s="404" t="e">
        <f>[1]пр!B2</f>
        <v>#REF!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33"/>
      <c r="M1" s="233"/>
      <c r="N1" s="233"/>
      <c r="O1" s="233"/>
      <c r="P1" s="233"/>
    </row>
    <row r="2" spans="1:19" ht="12.75" customHeight="1">
      <c r="A2" s="405" t="e">
        <f>[1]пр!A3</f>
        <v>#REF!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34"/>
      <c r="M2" s="234"/>
      <c r="N2" s="234"/>
      <c r="O2" s="234"/>
      <c r="P2" s="234"/>
      <c r="S2" s="234"/>
    </row>
    <row r="3" spans="1:19" ht="12" customHeight="1">
      <c r="A3" s="235"/>
      <c r="B3" s="235"/>
      <c r="C3" s="235"/>
      <c r="D3" s="235"/>
      <c r="E3" s="235"/>
      <c r="F3" s="236" t="e">
        <f>HYPERLINK([1]пр!D4)</f>
        <v>#REF!</v>
      </c>
      <c r="G3" s="235"/>
      <c r="H3" s="235"/>
      <c r="I3" s="235"/>
      <c r="J3" s="235"/>
      <c r="K3" s="235"/>
      <c r="L3" s="235"/>
    </row>
    <row r="4" spans="1:19" ht="12" customHeight="1">
      <c r="A4" s="406" t="s">
        <v>90</v>
      </c>
      <c r="B4" s="274"/>
      <c r="C4" s="53"/>
    </row>
    <row r="5" spans="1:19" ht="12.75" customHeight="1">
      <c r="A5" s="394">
        <v>1</v>
      </c>
      <c r="B5" s="400" t="e">
        <f>VLOOKUP(A5,[1]пр!B5:C22,2,FALSE)</f>
        <v>#N/A</v>
      </c>
      <c r="C5" s="402" t="e">
        <f>VLOOKUP(A5,[1]пр!B5:F22,3,FALSE)</f>
        <v>#N/A</v>
      </c>
      <c r="D5" s="400" t="e">
        <f>VLOOKUP(A5,[1]пр!B5:F22,4,FALSE)</f>
        <v>#N/A</v>
      </c>
      <c r="E5" s="237"/>
      <c r="F5" s="238"/>
      <c r="G5" s="238"/>
      <c r="H5" s="238"/>
      <c r="I5" s="238"/>
      <c r="J5" s="238"/>
      <c r="K5" s="239"/>
      <c r="L5" s="238"/>
      <c r="M5" s="240"/>
    </row>
    <row r="6" spans="1:19" ht="12.75" customHeight="1">
      <c r="A6" s="395"/>
      <c r="B6" s="401"/>
      <c r="C6" s="395"/>
      <c r="D6" s="401"/>
      <c r="E6" s="241"/>
      <c r="F6" s="240"/>
      <c r="G6" s="240"/>
      <c r="H6" s="238"/>
      <c r="I6" s="238"/>
      <c r="J6" s="238"/>
      <c r="K6" s="238"/>
      <c r="L6" s="238"/>
      <c r="M6" s="240"/>
    </row>
    <row r="7" spans="1:19" ht="12.75" customHeight="1">
      <c r="A7" s="396">
        <v>9</v>
      </c>
      <c r="B7" s="397" t="e">
        <f>VLOOKUP(A7,[1]пр!B7:C22,2,FALSE)</f>
        <v>#N/A</v>
      </c>
      <c r="C7" s="398" t="e">
        <f>VLOOKUP(A7,[1]пр!B5:F22,3,FALSE)</f>
        <v>#N/A</v>
      </c>
      <c r="D7" s="399" t="e">
        <f>VLOOKUP(A7,[1]пр!B1:G22,5,FALSE)</f>
        <v>#N/A</v>
      </c>
      <c r="E7" s="242"/>
      <c r="F7" s="243"/>
      <c r="G7" s="240"/>
      <c r="H7" s="238"/>
      <c r="I7" s="238"/>
      <c r="J7" s="238"/>
      <c r="K7" s="238"/>
      <c r="L7" s="238"/>
      <c r="M7" s="240"/>
    </row>
    <row r="8" spans="1:19" ht="12.75" customHeight="1">
      <c r="A8" s="386"/>
      <c r="B8" s="365"/>
      <c r="C8" s="386"/>
      <c r="D8" s="365"/>
      <c r="E8" s="244"/>
      <c r="F8" s="245"/>
      <c r="G8" s="246"/>
      <c r="H8" s="238"/>
      <c r="I8" s="238"/>
      <c r="J8" s="247"/>
      <c r="K8" s="247"/>
      <c r="L8" s="247"/>
      <c r="M8" s="240"/>
    </row>
    <row r="9" spans="1:19" ht="12.75" customHeight="1">
      <c r="A9" s="394">
        <v>5</v>
      </c>
      <c r="B9" s="400" t="e">
        <f>VLOOKUP(A9,[1]пр!B9:C22,2,FALSE)</f>
        <v>#N/A</v>
      </c>
      <c r="C9" s="402" t="e">
        <f>VLOOKUP(A9,[1]пр!B5:E22,3,FALSE)</f>
        <v>#N/A</v>
      </c>
      <c r="D9" s="400" t="e">
        <f>VLOOKUP(A9,[1]пр!B3:G22,5,FALSE)</f>
        <v>#N/A</v>
      </c>
      <c r="E9" s="237"/>
      <c r="F9" s="245"/>
      <c r="G9" s="248"/>
      <c r="H9" s="249"/>
      <c r="I9" s="238"/>
      <c r="J9" s="247"/>
      <c r="K9" s="247"/>
      <c r="L9" s="247"/>
      <c r="M9" s="240"/>
    </row>
    <row r="10" spans="1:19" ht="12.75" customHeight="1">
      <c r="A10" s="395"/>
      <c r="B10" s="401"/>
      <c r="C10" s="395"/>
      <c r="D10" s="401"/>
      <c r="E10" s="241"/>
      <c r="F10" s="250"/>
      <c r="G10" s="240"/>
      <c r="H10" s="251"/>
      <c r="I10" s="238"/>
      <c r="J10" s="238"/>
      <c r="K10" s="238"/>
      <c r="L10" s="238"/>
      <c r="M10" s="240"/>
    </row>
    <row r="11" spans="1:19" ht="12.75" customHeight="1">
      <c r="A11" s="396">
        <v>13</v>
      </c>
      <c r="B11" s="397" t="e">
        <f>VLOOKUP(A11,[1]пр!B5:C22,2,FALSE)</f>
        <v>#N/A</v>
      </c>
      <c r="C11" s="398" t="e">
        <f>VLOOKUP(A11,[1]пр!B5:E22,3,FALSE)</f>
        <v>#N/A</v>
      </c>
      <c r="D11" s="399" t="e">
        <f>VLOOKUP(A11,[1]пр!B5:G22,5,FALSE)</f>
        <v>#N/A</v>
      </c>
      <c r="E11" s="242"/>
      <c r="F11" s="240"/>
      <c r="G11" s="240"/>
      <c r="H11" s="251"/>
      <c r="I11" s="252"/>
      <c r="J11" s="253"/>
      <c r="K11" s="253"/>
      <c r="L11" s="238"/>
      <c r="M11" s="240"/>
    </row>
    <row r="12" spans="1:19" ht="12.75" customHeight="1">
      <c r="A12" s="386"/>
      <c r="B12" s="365"/>
      <c r="C12" s="386"/>
      <c r="D12" s="365"/>
      <c r="E12" s="244"/>
      <c r="F12" s="407"/>
      <c r="G12" s="274"/>
      <c r="H12" s="251"/>
      <c r="I12" s="246"/>
      <c r="J12" s="238"/>
      <c r="K12" s="238"/>
      <c r="L12" s="238"/>
    </row>
    <row r="13" spans="1:19" ht="12.75" customHeight="1">
      <c r="A13" s="394">
        <v>3</v>
      </c>
      <c r="B13" s="400" t="e">
        <f>VLOOKUP(A13,[1]пр!B5:C22,2,FALSE)</f>
        <v>#N/A</v>
      </c>
      <c r="C13" s="402" t="e">
        <f>VLOOKUP(A13,[1]пр!B5:E22,3,FALSE)</f>
        <v>#N/A</v>
      </c>
      <c r="D13" s="400" t="e">
        <f>VLOOKUP(A13,[1]пр!B7:G22,5,FALSE)</f>
        <v>#N/A</v>
      </c>
      <c r="E13" s="237"/>
      <c r="F13" s="240"/>
      <c r="G13" s="240"/>
      <c r="H13" s="251"/>
      <c r="I13" s="248"/>
      <c r="J13" s="254"/>
      <c r="K13" s="249"/>
      <c r="L13" s="238"/>
    </row>
    <row r="14" spans="1:19" ht="12.75" customHeight="1">
      <c r="A14" s="395"/>
      <c r="B14" s="401"/>
      <c r="C14" s="395"/>
      <c r="D14" s="401"/>
      <c r="E14" s="241"/>
      <c r="F14" s="240"/>
      <c r="G14" s="240"/>
      <c r="H14" s="251"/>
      <c r="I14" s="238"/>
      <c r="J14" s="238"/>
      <c r="K14" s="251"/>
      <c r="L14" s="238"/>
      <c r="M14" s="240"/>
    </row>
    <row r="15" spans="1:19" ht="12.75" customHeight="1">
      <c r="A15" s="396">
        <v>11</v>
      </c>
      <c r="B15" s="397" t="e">
        <f>VLOOKUP(A15,[1]пр!B15:C22,2,FALSE)</f>
        <v>#N/A</v>
      </c>
      <c r="C15" s="398" t="e">
        <f>VLOOKUP(A15,[1]пр!B5:E22,3,FALSE)</f>
        <v>#N/A</v>
      </c>
      <c r="D15" s="399" t="e">
        <f>VLOOKUP(A15,[1]пр!B9:G22,5,FALSE)</f>
        <v>#N/A</v>
      </c>
      <c r="E15" s="242"/>
      <c r="F15" s="243"/>
      <c r="G15" s="240"/>
      <c r="H15" s="251"/>
      <c r="I15" s="238"/>
      <c r="J15" s="238"/>
      <c r="K15" s="251"/>
      <c r="L15" s="238"/>
      <c r="M15" s="240"/>
    </row>
    <row r="16" spans="1:19" ht="12.75" customHeight="1">
      <c r="A16" s="386"/>
      <c r="B16" s="365"/>
      <c r="C16" s="386"/>
      <c r="D16" s="365"/>
      <c r="E16" s="244"/>
      <c r="F16" s="245"/>
      <c r="G16" s="246"/>
      <c r="H16" s="255"/>
      <c r="I16" s="238"/>
      <c r="J16" s="238"/>
      <c r="K16" s="251"/>
      <c r="L16" s="238"/>
      <c r="M16" s="240"/>
    </row>
    <row r="17" spans="1:13" ht="12.75" customHeight="1">
      <c r="A17" s="394">
        <v>7</v>
      </c>
      <c r="B17" s="400" t="e">
        <f>VLOOKUP(A17,[1]пр!B9:C22,2,FALSE)</f>
        <v>#N/A</v>
      </c>
      <c r="C17" s="402" t="e">
        <f>VLOOKUP(A17,[1]пр!B5:E22,3,FALSE)</f>
        <v>#N/A</v>
      </c>
      <c r="D17" s="400" t="e">
        <f>VLOOKUP(A17,[1]пр!B11:G22,5,FALSE)</f>
        <v>#N/A</v>
      </c>
      <c r="E17" s="237"/>
      <c r="F17" s="256"/>
      <c r="G17" s="248"/>
      <c r="H17" s="257"/>
      <c r="I17" s="257"/>
      <c r="J17" s="257"/>
      <c r="K17" s="258"/>
      <c r="L17" s="257"/>
      <c r="M17" s="240"/>
    </row>
    <row r="18" spans="1:13" ht="12.75" customHeight="1">
      <c r="A18" s="395"/>
      <c r="B18" s="401"/>
      <c r="C18" s="395"/>
      <c r="D18" s="401"/>
      <c r="E18" s="241"/>
      <c r="F18" s="259"/>
      <c r="G18" s="244"/>
      <c r="H18" s="238"/>
      <c r="I18" s="238"/>
      <c r="J18" s="238"/>
      <c r="K18" s="251"/>
      <c r="L18" s="238"/>
      <c r="M18" s="240"/>
    </row>
    <row r="19" spans="1:13" ht="12.75" customHeight="1">
      <c r="A19" s="396">
        <v>15</v>
      </c>
      <c r="B19" s="397" t="e">
        <f>VLOOKUP(A19,[1]пр!B19:C22,2,FALSE)</f>
        <v>#N/A</v>
      </c>
      <c r="C19" s="398" t="e">
        <f>VLOOKUP(A19,[1]пр!B5:E22,3,FALSE)</f>
        <v>#N/A</v>
      </c>
      <c r="D19" s="399" t="e">
        <f>VLOOKUP(A19,[1]пр!B13:G22,5,FALSE)</f>
        <v>#N/A</v>
      </c>
      <c r="E19" s="242"/>
      <c r="F19" s="244"/>
      <c r="G19" s="244"/>
      <c r="H19" s="238"/>
      <c r="I19" s="238"/>
      <c r="J19" s="238"/>
      <c r="K19" s="251"/>
      <c r="L19" s="238"/>
      <c r="M19" s="240"/>
    </row>
    <row r="20" spans="1:13" ht="12.75" customHeight="1">
      <c r="A20" s="386"/>
      <c r="B20" s="365"/>
      <c r="C20" s="386"/>
      <c r="D20" s="365"/>
      <c r="E20" s="244"/>
      <c r="F20" s="237"/>
      <c r="G20" s="237"/>
      <c r="H20" s="238"/>
      <c r="I20" s="238"/>
      <c r="J20" s="238"/>
      <c r="K20" s="251"/>
      <c r="L20" s="238"/>
      <c r="M20" s="238"/>
    </row>
    <row r="21" spans="1:13" ht="12" customHeight="1">
      <c r="A21" s="260" t="s">
        <v>91</v>
      </c>
      <c r="B21" s="53"/>
      <c r="C21" s="53"/>
      <c r="D21" s="53"/>
      <c r="E21" s="53"/>
      <c r="F21" s="53"/>
      <c r="G21" s="53"/>
      <c r="J21" s="53"/>
      <c r="K21" s="246"/>
      <c r="M21" s="261"/>
    </row>
    <row r="22" spans="1:13" ht="12" customHeight="1">
      <c r="A22" s="394">
        <v>2</v>
      </c>
      <c r="B22" s="400" t="e">
        <f>VLOOKUP(A22,[1]пр!B7:E22,2,FALSE)</f>
        <v>#N/A</v>
      </c>
      <c r="C22" s="402" t="e">
        <f>VLOOKUP(A22,[1]пр!B7:E22,3,FALSE)</f>
        <v>#N/A</v>
      </c>
      <c r="D22" s="400" t="e">
        <f>[1]пр!F9</f>
        <v>#REF!</v>
      </c>
      <c r="E22" s="237"/>
      <c r="F22" s="238"/>
      <c r="G22" s="238"/>
      <c r="H22" s="238"/>
      <c r="I22" s="238"/>
      <c r="J22" s="53"/>
      <c r="K22" s="248"/>
    </row>
    <row r="23" spans="1:13" ht="12" customHeight="1">
      <c r="A23" s="395"/>
      <c r="B23" s="401"/>
      <c r="C23" s="395"/>
      <c r="D23" s="401"/>
      <c r="E23" s="241"/>
      <c r="F23" s="240"/>
      <c r="G23" s="240"/>
      <c r="H23" s="238"/>
      <c r="I23" s="238"/>
      <c r="J23" s="53"/>
      <c r="K23" s="262"/>
    </row>
    <row r="24" spans="1:13" ht="12" customHeight="1">
      <c r="A24" s="396">
        <v>10</v>
      </c>
      <c r="B24" s="397" t="e">
        <f>VLOOKUP(A24,[1]пр!B7:E22,2,FALSE)</f>
        <v>#N/A</v>
      </c>
      <c r="C24" s="398" t="e">
        <f>VLOOKUP(A24,[1]пр!B7:E22,3,FALSE)</f>
        <v>#N/A</v>
      </c>
      <c r="D24" s="399" t="e">
        <f>VLOOKUP(A24,[1]пр!B8:G22,5,FALSE)</f>
        <v>#N/A</v>
      </c>
      <c r="E24" s="242"/>
      <c r="F24" s="243"/>
      <c r="G24" s="240"/>
      <c r="H24" s="238"/>
      <c r="I24" s="238"/>
      <c r="J24" s="53"/>
      <c r="K24" s="262"/>
    </row>
    <row r="25" spans="1:13" ht="12" customHeight="1">
      <c r="A25" s="386"/>
      <c r="B25" s="365"/>
      <c r="C25" s="386"/>
      <c r="D25" s="365"/>
      <c r="E25" s="244"/>
      <c r="F25" s="245"/>
      <c r="G25" s="246"/>
      <c r="H25" s="238"/>
      <c r="I25" s="238"/>
      <c r="J25" s="53"/>
      <c r="K25" s="262"/>
    </row>
    <row r="26" spans="1:13" ht="12" customHeight="1">
      <c r="A26" s="394">
        <v>6</v>
      </c>
      <c r="B26" s="400" t="e">
        <f>VLOOKUP(A26,[1]пр!B7:E22,2,FALSE)</f>
        <v>#N/A</v>
      </c>
      <c r="C26" s="402" t="e">
        <f>VLOOKUP(A26,[1]пр!B7:E22,3,FALSE)</f>
        <v>#N/A</v>
      </c>
      <c r="D26" s="400" t="e">
        <f>VLOOKUP(A26,[1]пр!B2:G22,5,FALSE)</f>
        <v>#N/A</v>
      </c>
      <c r="E26" s="237"/>
      <c r="F26" s="245"/>
      <c r="G26" s="248"/>
      <c r="H26" s="249"/>
      <c r="I26" s="238"/>
      <c r="J26" s="53"/>
      <c r="K26" s="262"/>
    </row>
    <row r="27" spans="1:13" ht="12" customHeight="1">
      <c r="A27" s="395"/>
      <c r="B27" s="401"/>
      <c r="C27" s="395"/>
      <c r="D27" s="401"/>
      <c r="E27" s="241"/>
      <c r="F27" s="250"/>
      <c r="G27" s="240"/>
      <c r="H27" s="251"/>
      <c r="I27" s="238"/>
      <c r="J27" s="53"/>
      <c r="K27" s="262"/>
    </row>
    <row r="28" spans="1:13" ht="12" customHeight="1">
      <c r="A28" s="396">
        <v>14</v>
      </c>
      <c r="B28" s="397" t="e">
        <f>VLOOKUP(A28,[1]пр!B7:E22,2,FALSE)</f>
        <v>#N/A</v>
      </c>
      <c r="C28" s="398" t="e">
        <f>VLOOKUP(A28,[1]пр!B7:E22,3,FALSE)</f>
        <v>#N/A</v>
      </c>
      <c r="D28" s="399" t="e">
        <f>VLOOKUP(A28,[1]пр!B4:G22,5,FALSE)</f>
        <v>#N/A</v>
      </c>
      <c r="E28" s="242"/>
      <c r="F28" s="240"/>
      <c r="G28" s="240"/>
      <c r="H28" s="251"/>
      <c r="I28" s="252"/>
      <c r="J28" s="53"/>
      <c r="K28" s="262"/>
    </row>
    <row r="29" spans="1:13" ht="12" customHeight="1">
      <c r="A29" s="386"/>
      <c r="B29" s="365"/>
      <c r="C29" s="386"/>
      <c r="D29" s="365"/>
      <c r="E29" s="244"/>
      <c r="F29" s="407"/>
      <c r="G29" s="274"/>
      <c r="H29" s="251"/>
      <c r="I29" s="246"/>
      <c r="J29" s="263"/>
      <c r="K29" s="264"/>
    </row>
    <row r="30" spans="1:13" ht="12" customHeight="1">
      <c r="A30" s="394">
        <v>4</v>
      </c>
      <c r="B30" s="400" t="e">
        <f>VLOOKUP(A30,[1]пр!B7:E22,2,FALSE)</f>
        <v>#N/A</v>
      </c>
      <c r="C30" s="402" t="e">
        <f>VLOOKUP(A30,[1]пр!B7:E22,3,FALSE)</f>
        <v>#N/A</v>
      </c>
      <c r="D30" s="400" t="e">
        <f>VLOOKUP(A30,[1]пр!B6:G22,5,FALSE)</f>
        <v>#N/A</v>
      </c>
      <c r="E30" s="237"/>
      <c r="F30" s="240"/>
      <c r="G30" s="240"/>
      <c r="H30" s="251"/>
      <c r="I30" s="248"/>
    </row>
    <row r="31" spans="1:13" ht="12" customHeight="1">
      <c r="A31" s="395"/>
      <c r="B31" s="401"/>
      <c r="C31" s="395"/>
      <c r="D31" s="401"/>
      <c r="E31" s="241"/>
      <c r="F31" s="240"/>
      <c r="G31" s="240"/>
      <c r="H31" s="251"/>
      <c r="I31" s="238"/>
    </row>
    <row r="32" spans="1:13" ht="12" customHeight="1">
      <c r="A32" s="396">
        <v>12</v>
      </c>
      <c r="B32" s="397" t="e">
        <f>VLOOKUP(A32,[1]пр!B7:E22,2,FALSE)</f>
        <v>#N/A</v>
      </c>
      <c r="C32" s="398" t="e">
        <f>VLOOKUP(A32,[1]пр!B7:E22,3,FALSE)</f>
        <v>#N/A</v>
      </c>
      <c r="D32" s="399" t="e">
        <f>VLOOKUP(A32,[1]пр!B8:G22,5,FALSE)</f>
        <v>#N/A</v>
      </c>
      <c r="E32" s="242"/>
      <c r="F32" s="243"/>
      <c r="G32" s="240"/>
      <c r="H32" s="251"/>
      <c r="I32" s="238"/>
    </row>
    <row r="33" spans="1:13" ht="12" customHeight="1">
      <c r="A33" s="386"/>
      <c r="B33" s="365"/>
      <c r="C33" s="386"/>
      <c r="D33" s="365"/>
      <c r="E33" s="244"/>
      <c r="F33" s="245"/>
      <c r="G33" s="246"/>
      <c r="H33" s="255"/>
      <c r="I33" s="238"/>
    </row>
    <row r="34" spans="1:13" ht="12" customHeight="1">
      <c r="A34" s="394">
        <v>8</v>
      </c>
      <c r="B34" s="400" t="e">
        <f>VLOOKUP(A34,[1]пр!B7:E22,2,FALSE)</f>
        <v>#N/A</v>
      </c>
      <c r="C34" s="402" t="e">
        <f>VLOOKUP(A34,[1]пр!B7:E22,3,FALSE)</f>
        <v>#N/A</v>
      </c>
      <c r="D34" s="400" t="e">
        <f>VLOOKUP(A34,[1]пр!B10:G22,5,FALSE)</f>
        <v>#N/A</v>
      </c>
      <c r="E34" s="237"/>
      <c r="F34" s="256"/>
      <c r="G34" s="248"/>
      <c r="H34" s="257"/>
      <c r="I34" s="257"/>
    </row>
    <row r="35" spans="1:13" ht="12" customHeight="1">
      <c r="A35" s="395"/>
      <c r="B35" s="401"/>
      <c r="C35" s="395"/>
      <c r="D35" s="401"/>
      <c r="E35" s="241"/>
      <c r="F35" s="259"/>
      <c r="G35" s="244"/>
      <c r="H35" s="238"/>
      <c r="I35" s="238"/>
    </row>
    <row r="36" spans="1:13" ht="12" customHeight="1">
      <c r="A36" s="396">
        <v>16</v>
      </c>
      <c r="B36" s="397" t="e">
        <f>VLOOKUP(A36,[1]пр!B7:E22,2,FALSE)</f>
        <v>#N/A</v>
      </c>
      <c r="C36" s="398" t="e">
        <f>VLOOKUP(A36,[1]пр!B7:E22,3,FALSE)</f>
        <v>#N/A</v>
      </c>
      <c r="D36" s="399" t="e">
        <f>VLOOKUP(A36,[1]пр!B12:G22,5,FALSE)</f>
        <v>#N/A</v>
      </c>
      <c r="E36" s="242"/>
      <c r="F36" s="244"/>
      <c r="G36" s="244"/>
      <c r="H36" s="238"/>
      <c r="I36" s="238"/>
    </row>
    <row r="37" spans="1:13" ht="12" customHeight="1">
      <c r="A37" s="386"/>
      <c r="B37" s="365"/>
      <c r="C37" s="386"/>
      <c r="D37" s="365"/>
      <c r="E37" s="244"/>
      <c r="F37" s="237"/>
      <c r="G37" s="237"/>
      <c r="H37" s="238"/>
      <c r="I37" s="238"/>
    </row>
    <row r="38" spans="1:13" ht="8.25" customHeight="1"/>
    <row r="39" spans="1:13" ht="12" customHeight="1">
      <c r="B39" s="265"/>
      <c r="C39" s="265"/>
      <c r="D39" s="403" t="s">
        <v>140</v>
      </c>
      <c r="E39" s="265"/>
      <c r="F39" s="265"/>
      <c r="G39" s="265"/>
      <c r="H39" s="265"/>
      <c r="I39" s="265"/>
    </row>
    <row r="40" spans="1:13" ht="12" customHeight="1">
      <c r="B40" s="266"/>
      <c r="C40" s="265"/>
      <c r="D40" s="274"/>
      <c r="E40" s="265"/>
      <c r="F40" s="265"/>
      <c r="G40" s="265"/>
      <c r="H40" s="265"/>
      <c r="I40" s="265"/>
    </row>
    <row r="41" spans="1:13" ht="12" customHeight="1">
      <c r="B41" s="265"/>
      <c r="C41" s="265"/>
      <c r="E41" s="265"/>
      <c r="F41" s="265"/>
      <c r="G41" s="265"/>
      <c r="H41" s="265"/>
      <c r="I41" s="265"/>
      <c r="J41" s="265"/>
    </row>
    <row r="42" spans="1:13" ht="12" customHeight="1">
      <c r="B42" s="265"/>
      <c r="C42" s="265"/>
      <c r="E42" s="267"/>
      <c r="F42" s="268"/>
      <c r="G42" s="265"/>
      <c r="H42" s="265"/>
      <c r="I42" s="265"/>
      <c r="J42" s="265"/>
      <c r="K42" s="265"/>
    </row>
    <row r="43" spans="1:13" ht="12" customHeight="1">
      <c r="B43" s="265"/>
      <c r="C43" s="265"/>
      <c r="E43" s="263"/>
      <c r="F43" s="269"/>
      <c r="G43" s="270"/>
      <c r="H43" s="268"/>
      <c r="I43" s="265"/>
      <c r="J43" s="265"/>
      <c r="K43" s="265"/>
    </row>
    <row r="44" spans="1:13" ht="12" customHeight="1">
      <c r="B44" s="266"/>
      <c r="C44" s="265"/>
      <c r="F44" s="265"/>
      <c r="G44" s="265"/>
      <c r="H44" s="271"/>
      <c r="I44" s="265"/>
      <c r="J44" s="265"/>
      <c r="K44" s="265"/>
    </row>
    <row r="45" spans="1:13" ht="12" customHeight="1">
      <c r="B45" s="265"/>
      <c r="C45" s="265"/>
      <c r="F45" s="265"/>
      <c r="G45" s="265"/>
      <c r="H45" s="271"/>
      <c r="I45" s="270"/>
      <c r="J45" s="268"/>
      <c r="K45" s="265"/>
    </row>
    <row r="46" spans="1:13" ht="12" customHeight="1">
      <c r="B46" s="265"/>
      <c r="C46" s="265"/>
      <c r="E46" s="267"/>
      <c r="F46" s="268"/>
      <c r="G46" s="272"/>
      <c r="H46" s="269"/>
      <c r="I46" s="265"/>
      <c r="J46" s="271"/>
      <c r="K46" s="246"/>
      <c r="L46" s="53"/>
    </row>
    <row r="47" spans="1:13" ht="12" customHeight="1">
      <c r="B47" s="265"/>
      <c r="C47" s="265"/>
      <c r="E47" s="263"/>
      <c r="F47" s="269"/>
      <c r="G47" s="265"/>
      <c r="H47" s="265"/>
      <c r="I47" s="265"/>
      <c r="J47" s="271"/>
      <c r="K47" s="248"/>
      <c r="L47" s="53"/>
      <c r="M47" s="53"/>
    </row>
    <row r="48" spans="1:13" ht="12" customHeight="1">
      <c r="B48" s="265"/>
      <c r="C48" s="265"/>
      <c r="D48" s="403" t="s">
        <v>141</v>
      </c>
      <c r="F48" s="265"/>
      <c r="G48" s="265"/>
      <c r="H48" s="265"/>
      <c r="I48" s="272"/>
      <c r="J48" s="269"/>
      <c r="K48" s="265"/>
      <c r="L48" s="53"/>
      <c r="M48" s="53"/>
    </row>
    <row r="49" spans="2:13" ht="12" customHeight="1">
      <c r="B49" s="266"/>
      <c r="C49" s="265"/>
      <c r="D49" s="274"/>
      <c r="F49" s="265"/>
      <c r="G49" s="265"/>
      <c r="H49" s="265"/>
      <c r="I49" s="265"/>
      <c r="J49" s="265"/>
      <c r="K49" s="53"/>
      <c r="L49" s="53"/>
      <c r="M49" s="53"/>
    </row>
    <row r="50" spans="2:13" ht="15.75" customHeight="1">
      <c r="B50" s="265"/>
      <c r="C50" s="265"/>
      <c r="D50" s="53"/>
      <c r="F50" s="265"/>
      <c r="G50" s="265"/>
      <c r="H50" s="265"/>
      <c r="I50" s="265"/>
      <c r="J50" s="265"/>
      <c r="K50" s="265"/>
      <c r="L50" s="237"/>
      <c r="M50" s="53"/>
    </row>
    <row r="51" spans="2:13" ht="15.75" customHeight="1">
      <c r="B51" s="265"/>
      <c r="C51" s="265"/>
      <c r="D51" s="53"/>
      <c r="E51" s="267"/>
      <c r="F51" s="268"/>
      <c r="G51" s="265"/>
      <c r="H51" s="265"/>
      <c r="I51" s="265"/>
      <c r="J51" s="265"/>
      <c r="K51" s="265"/>
      <c r="L51" s="244"/>
      <c r="M51" s="53"/>
    </row>
    <row r="52" spans="2:13" ht="12" customHeight="1">
      <c r="B52" s="265"/>
      <c r="C52" s="265"/>
      <c r="D52" s="53"/>
      <c r="E52" s="263"/>
      <c r="F52" s="269"/>
      <c r="G52" s="270"/>
      <c r="H52" s="268"/>
      <c r="I52" s="265"/>
      <c r="J52" s="265"/>
      <c r="K52" s="265"/>
      <c r="L52" s="53"/>
      <c r="M52" s="53"/>
    </row>
    <row r="53" spans="2:13" ht="12" customHeight="1">
      <c r="B53" s="266"/>
      <c r="C53" s="265"/>
      <c r="D53" s="265"/>
      <c r="F53" s="265"/>
      <c r="G53" s="265"/>
      <c r="H53" s="271"/>
      <c r="I53" s="265"/>
      <c r="J53" s="265"/>
      <c r="K53" s="265"/>
      <c r="L53" s="53"/>
      <c r="M53" s="53"/>
    </row>
    <row r="54" spans="2:13" ht="12" customHeight="1">
      <c r="B54" s="265"/>
      <c r="C54" s="265"/>
      <c r="D54" s="53"/>
      <c r="F54" s="265"/>
      <c r="G54" s="265"/>
      <c r="H54" s="271"/>
      <c r="I54" s="270"/>
      <c r="J54" s="268"/>
      <c r="K54" s="265"/>
      <c r="L54" s="53"/>
      <c r="M54" s="53"/>
    </row>
    <row r="55" spans="2:13" ht="12" customHeight="1">
      <c r="B55" s="265"/>
      <c r="C55" s="265"/>
      <c r="D55" s="53"/>
      <c r="E55" s="267"/>
      <c r="F55" s="268"/>
      <c r="G55" s="272"/>
      <c r="H55" s="269"/>
      <c r="I55" s="265"/>
      <c r="J55" s="271"/>
      <c r="K55" s="246"/>
      <c r="L55" s="53"/>
      <c r="M55" s="53"/>
    </row>
    <row r="56" spans="2:13" ht="12" customHeight="1">
      <c r="B56" s="265"/>
      <c r="C56" s="265"/>
      <c r="E56" s="263"/>
      <c r="F56" s="269"/>
      <c r="G56" s="265"/>
      <c r="H56" s="265"/>
      <c r="I56" s="265"/>
      <c r="J56" s="271"/>
      <c r="K56" s="248"/>
      <c r="L56" s="53"/>
      <c r="M56" s="53"/>
    </row>
    <row r="57" spans="2:13" ht="12" customHeight="1">
      <c r="B57" s="265"/>
      <c r="C57" s="265"/>
      <c r="F57" s="265"/>
      <c r="G57" s="265"/>
      <c r="H57" s="265"/>
      <c r="I57" s="272"/>
      <c r="J57" s="269"/>
      <c r="K57" s="237"/>
      <c r="L57" s="53"/>
    </row>
    <row r="58" spans="2:13" ht="12" customHeight="1">
      <c r="G58" s="53"/>
      <c r="H58" s="53"/>
      <c r="I58" s="244"/>
      <c r="J58" s="53"/>
      <c r="L58" s="53"/>
    </row>
    <row r="59" spans="2:13" ht="12" customHeight="1">
      <c r="G59" s="53"/>
      <c r="H59" s="53"/>
      <c r="I59" s="265"/>
      <c r="J59" s="53"/>
      <c r="L59" s="53"/>
    </row>
    <row r="60" spans="2:13" ht="12" customHeight="1"/>
    <row r="61" spans="2:13" ht="12" customHeight="1"/>
    <row r="62" spans="2:13" ht="12" customHeight="1"/>
    <row r="63" spans="2:13" ht="12" customHeight="1"/>
    <row r="64" spans="2:1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mergeCells count="71">
    <mergeCell ref="F29:G29"/>
    <mergeCell ref="D22:D23"/>
    <mergeCell ref="A26:A27"/>
    <mergeCell ref="A28:A29"/>
    <mergeCell ref="B28:B29"/>
    <mergeCell ref="C28:C29"/>
    <mergeCell ref="D28:D29"/>
    <mergeCell ref="A13:A14"/>
    <mergeCell ref="D13:D14"/>
    <mergeCell ref="B17:B18"/>
    <mergeCell ref="C17:C18"/>
    <mergeCell ref="B13:B14"/>
    <mergeCell ref="C13:C14"/>
    <mergeCell ref="A15:A16"/>
    <mergeCell ref="B15:B16"/>
    <mergeCell ref="C15:C16"/>
    <mergeCell ref="D15:D16"/>
    <mergeCell ref="D17:D18"/>
    <mergeCell ref="A11:A12"/>
    <mergeCell ref="B11:B12"/>
    <mergeCell ref="C11:C12"/>
    <mergeCell ref="D11:D12"/>
    <mergeCell ref="F12:G12"/>
    <mergeCell ref="A7:A8"/>
    <mergeCell ref="B7:B8"/>
    <mergeCell ref="C7:C8"/>
    <mergeCell ref="D7:D8"/>
    <mergeCell ref="B9:B10"/>
    <mergeCell ref="C9:C10"/>
    <mergeCell ref="D9:D10"/>
    <mergeCell ref="A9:A10"/>
    <mergeCell ref="A1:K1"/>
    <mergeCell ref="A2:K2"/>
    <mergeCell ref="A4:B4"/>
    <mergeCell ref="A5:A6"/>
    <mergeCell ref="B5:B6"/>
    <mergeCell ref="C5:C6"/>
    <mergeCell ref="D5:D6"/>
    <mergeCell ref="D39:D40"/>
    <mergeCell ref="D48:D49"/>
    <mergeCell ref="A32:A33"/>
    <mergeCell ref="A34:A35"/>
    <mergeCell ref="B34:B35"/>
    <mergeCell ref="C34:C35"/>
    <mergeCell ref="D34:D35"/>
    <mergeCell ref="A36:A37"/>
    <mergeCell ref="B36:B37"/>
    <mergeCell ref="B32:B33"/>
    <mergeCell ref="C32:C33"/>
    <mergeCell ref="D32:D33"/>
    <mergeCell ref="C36:C37"/>
    <mergeCell ref="D36:D37"/>
    <mergeCell ref="D24:D25"/>
    <mergeCell ref="B26:B27"/>
    <mergeCell ref="C26:C27"/>
    <mergeCell ref="D26:D27"/>
    <mergeCell ref="A30:A31"/>
    <mergeCell ref="B30:B31"/>
    <mergeCell ref="C30:C31"/>
    <mergeCell ref="D30:D31"/>
    <mergeCell ref="A22:A23"/>
    <mergeCell ref="B22:B23"/>
    <mergeCell ref="A24:A25"/>
    <mergeCell ref="B24:B25"/>
    <mergeCell ref="C24:C25"/>
    <mergeCell ref="C22:C23"/>
    <mergeCell ref="A17:A18"/>
    <mergeCell ref="A19:A20"/>
    <mergeCell ref="B19:B20"/>
    <mergeCell ref="C19:C20"/>
    <mergeCell ref="D19:D20"/>
  </mergeCells>
  <printOptions horizontalCentered="1"/>
  <pageMargins left="0" right="0" top="0" bottom="0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пр.взв</vt:lpstr>
      <vt:lpstr>пр.хода</vt:lpstr>
      <vt:lpstr>круги</vt:lpstr>
      <vt:lpstr>Табло</vt:lpstr>
      <vt:lpstr>полуфинал</vt:lpstr>
      <vt:lpstr>Ит.пр</vt:lpstr>
      <vt:lpstr>нагр. лист</vt:lpstr>
      <vt:lpstr>СТАРТОВЫЙ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2023-02-13T17:49:25Z</dcterms:modified>
</cp:coreProperties>
</file>