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300" activeTab="1"/>
  </bookViews>
  <sheets>
    <sheet name="пр.взв" sheetId="1" r:id="rId1"/>
    <sheet name="пр.хода" sheetId="2" r:id="rId2"/>
    <sheet name="круги" sheetId="3" state="hidden" r:id="rId3"/>
    <sheet name="за призовые места" sheetId="4" state="hidden" r:id="rId4"/>
    <sheet name="Табло" sheetId="5" state="hidden" r:id="rId5"/>
    <sheet name="ит.пр" sheetId="6" state="hidden" r:id="rId6"/>
    <sheet name="наградной лист" sheetId="7" state="hidden" r:id="rId7"/>
    <sheet name="Ст Б" sheetId="8" state="hidden" r:id="rId8"/>
    <sheet name="Ст А" sheetId="9" state="hidden" r:id="rId9"/>
  </sheets>
  <definedNames>
    <definedName name="Е4кр">пр.хода!$BT$6:$BT$117</definedName>
    <definedName name="Е5кр">пр.хода!$BZ$6:$BZ$117</definedName>
    <definedName name="Е6кр">пр.хода!$CF$6:$CF$117</definedName>
    <definedName name="ЕстьПустые">пр.хода!$BQ$6:$BQ$117</definedName>
    <definedName name="Н4кр">пр.хода!$BU$6:$BU$117</definedName>
    <definedName name="Н5кр">пр.хода!$CA$6:$CA$117</definedName>
    <definedName name="Н6кр">пр.хода!$CG$6:$CG$117</definedName>
    <definedName name="НетПустых">пр.хода!$BS$6:$BS$23</definedName>
    <definedName name="разряд" localSheetId="0">пр.взв!$K$7:$K$70</definedName>
    <definedName name="разряд">#REF!</definedName>
    <definedName name="субъект" localSheetId="0">пр.взв!$L$7:$L$70</definedName>
    <definedName name="субъект">#REF!</definedName>
  </definedNames>
  <calcPr calcId="152511"/>
</workbook>
</file>

<file path=xl/calcChain.xml><?xml version="1.0" encoding="utf-8"?>
<calcChain xmlns="http://schemas.openxmlformats.org/spreadsheetml/2006/main">
  <c r="E72" i="9" l="1"/>
  <c r="D66" i="9"/>
  <c r="C66" i="9"/>
  <c r="B66" i="9"/>
  <c r="D64" i="9"/>
  <c r="C64" i="9"/>
  <c r="B64" i="9"/>
  <c r="D62" i="9"/>
  <c r="C62" i="9"/>
  <c r="B62" i="9"/>
  <c r="D60" i="9"/>
  <c r="C60" i="9"/>
  <c r="B60" i="9"/>
  <c r="D58" i="9"/>
  <c r="C58" i="9"/>
  <c r="B58" i="9"/>
  <c r="D56" i="9"/>
  <c r="C56" i="9"/>
  <c r="B56" i="9"/>
  <c r="D54" i="9"/>
  <c r="C54" i="9"/>
  <c r="B54" i="9"/>
  <c r="D52" i="9"/>
  <c r="C52" i="9"/>
  <c r="B52" i="9"/>
  <c r="D50" i="9"/>
  <c r="C50" i="9"/>
  <c r="B50" i="9"/>
  <c r="D48" i="9"/>
  <c r="C48" i="9"/>
  <c r="B48" i="9"/>
  <c r="D46" i="9"/>
  <c r="C46" i="9"/>
  <c r="B46" i="9"/>
  <c r="D44" i="9"/>
  <c r="C44" i="9"/>
  <c r="B44" i="9"/>
  <c r="D42" i="9"/>
  <c r="C42" i="9"/>
  <c r="B42" i="9"/>
  <c r="D40" i="9"/>
  <c r="C40" i="9"/>
  <c r="B40" i="9"/>
  <c r="D38" i="9"/>
  <c r="C38" i="9"/>
  <c r="B38" i="9"/>
  <c r="D36" i="9"/>
  <c r="C36" i="9"/>
  <c r="B36" i="9"/>
  <c r="D33" i="9"/>
  <c r="C33" i="9"/>
  <c r="B33" i="9"/>
  <c r="D31" i="9"/>
  <c r="C31" i="9"/>
  <c r="B31" i="9"/>
  <c r="D29" i="9"/>
  <c r="C29" i="9"/>
  <c r="B29" i="9"/>
  <c r="D27" i="9"/>
  <c r="C27" i="9"/>
  <c r="B27" i="9"/>
  <c r="D25" i="9"/>
  <c r="C25" i="9"/>
  <c r="B25" i="9"/>
  <c r="D23" i="9"/>
  <c r="C23" i="9"/>
  <c r="B23" i="9"/>
  <c r="D21" i="9"/>
  <c r="C21" i="9"/>
  <c r="B21" i="9"/>
  <c r="D19" i="9"/>
  <c r="C19" i="9"/>
  <c r="B19" i="9"/>
  <c r="D17" i="9"/>
  <c r="C17" i="9"/>
  <c r="B17" i="9"/>
  <c r="D15" i="9"/>
  <c r="C15" i="9"/>
  <c r="B15" i="9"/>
  <c r="D13" i="9"/>
  <c r="C13" i="9"/>
  <c r="B13" i="9"/>
  <c r="D11" i="9"/>
  <c r="C11" i="9"/>
  <c r="B11" i="9"/>
  <c r="D9" i="9"/>
  <c r="C9" i="9"/>
  <c r="B9" i="9"/>
  <c r="D7" i="9"/>
  <c r="C7" i="9"/>
  <c r="B7" i="9"/>
  <c r="D5" i="9"/>
  <c r="C5" i="9"/>
  <c r="B5" i="9"/>
  <c r="D3" i="9"/>
  <c r="C3" i="9"/>
  <c r="B3" i="9"/>
  <c r="H2" i="9"/>
  <c r="D66" i="8"/>
  <c r="C66" i="8"/>
  <c r="B66" i="8"/>
  <c r="D64" i="8"/>
  <c r="C64" i="8"/>
  <c r="B64" i="8"/>
  <c r="D62" i="8"/>
  <c r="C62" i="8"/>
  <c r="B62" i="8"/>
  <c r="D60" i="8"/>
  <c r="C60" i="8"/>
  <c r="B60" i="8"/>
  <c r="D58" i="8"/>
  <c r="C58" i="8"/>
  <c r="B58" i="8"/>
  <c r="D56" i="8"/>
  <c r="C56" i="8"/>
  <c r="B56" i="8"/>
  <c r="D54" i="8"/>
  <c r="C54" i="8"/>
  <c r="B54" i="8"/>
  <c r="D52" i="8"/>
  <c r="C52" i="8"/>
  <c r="B52" i="8"/>
  <c r="D50" i="8"/>
  <c r="C50" i="8"/>
  <c r="B50" i="8"/>
  <c r="D48" i="8"/>
  <c r="C48" i="8"/>
  <c r="B48" i="8"/>
  <c r="D46" i="8"/>
  <c r="C46" i="8"/>
  <c r="B46" i="8"/>
  <c r="D44" i="8"/>
  <c r="C44" i="8"/>
  <c r="B44" i="8"/>
  <c r="D42" i="8"/>
  <c r="C42" i="8"/>
  <c r="B42" i="8"/>
  <c r="D40" i="8"/>
  <c r="C40" i="8"/>
  <c r="B40" i="8"/>
  <c r="D38" i="8"/>
  <c r="C38" i="8"/>
  <c r="B38" i="8"/>
  <c r="D36" i="8"/>
  <c r="C36" i="8"/>
  <c r="B36" i="8"/>
  <c r="D33" i="8"/>
  <c r="C33" i="8"/>
  <c r="B33" i="8"/>
  <c r="D31" i="8"/>
  <c r="C31" i="8"/>
  <c r="B31" i="8"/>
  <c r="D29" i="8"/>
  <c r="C29" i="8"/>
  <c r="B29" i="8"/>
  <c r="D27" i="8"/>
  <c r="C27" i="8"/>
  <c r="B27" i="8"/>
  <c r="D25" i="8"/>
  <c r="C25" i="8"/>
  <c r="B25" i="8"/>
  <c r="D23" i="8"/>
  <c r="C23" i="8"/>
  <c r="B23" i="8"/>
  <c r="D21" i="8"/>
  <c r="C21" i="8"/>
  <c r="B21" i="8"/>
  <c r="D19" i="8"/>
  <c r="C19" i="8"/>
  <c r="B19" i="8"/>
  <c r="D17" i="8"/>
  <c r="C17" i="8"/>
  <c r="B17" i="8"/>
  <c r="D15" i="8"/>
  <c r="C15" i="8"/>
  <c r="B15" i="8"/>
  <c r="D13" i="8"/>
  <c r="C13" i="8"/>
  <c r="B13" i="8"/>
  <c r="D11" i="8"/>
  <c r="C11" i="8"/>
  <c r="B11" i="8"/>
  <c r="D9" i="8"/>
  <c r="C9" i="8"/>
  <c r="B9" i="8"/>
  <c r="D7" i="8"/>
  <c r="C7" i="8"/>
  <c r="B7" i="8"/>
  <c r="D5" i="8"/>
  <c r="C5" i="8"/>
  <c r="B5" i="8"/>
  <c r="D3" i="8"/>
  <c r="C3" i="8"/>
  <c r="B3" i="8"/>
  <c r="H2" i="8"/>
  <c r="E70" i="8" s="1"/>
  <c r="J28" i="7"/>
  <c r="A28" i="7" s="1"/>
  <c r="J6" i="7"/>
  <c r="H6" i="7" s="1"/>
  <c r="B6" i="7"/>
  <c r="T12" i="6"/>
  <c r="H6" i="6"/>
  <c r="F6" i="6"/>
  <c r="B6" i="6"/>
  <c r="J4" i="6"/>
  <c r="H3" i="6"/>
  <c r="Q111" i="5"/>
  <c r="P111" i="5"/>
  <c r="O111" i="5"/>
  <c r="N111" i="5"/>
  <c r="M111" i="5"/>
  <c r="D111" i="5"/>
  <c r="C111" i="5"/>
  <c r="B111" i="5"/>
  <c r="Q110" i="5"/>
  <c r="O110" i="5"/>
  <c r="M110" i="5"/>
  <c r="N110" i="5" s="1"/>
  <c r="E110" i="5"/>
  <c r="D110" i="5"/>
  <c r="B110" i="5"/>
  <c r="C110" i="5" s="1"/>
  <c r="O109" i="5"/>
  <c r="D109" i="5"/>
  <c r="O108" i="5"/>
  <c r="N108" i="5"/>
  <c r="M108" i="5"/>
  <c r="Q108" i="5" s="1"/>
  <c r="F108" i="5"/>
  <c r="E108" i="5"/>
  <c r="D108" i="5"/>
  <c r="C108" i="5"/>
  <c r="B108" i="5"/>
  <c r="Q107" i="5"/>
  <c r="P107" i="5"/>
  <c r="O107" i="5"/>
  <c r="N107" i="5"/>
  <c r="M107" i="5"/>
  <c r="C107" i="5"/>
  <c r="B107" i="5"/>
  <c r="O106" i="5"/>
  <c r="D106" i="5"/>
  <c r="M104" i="5"/>
  <c r="F104" i="5"/>
  <c r="D104" i="5"/>
  <c r="B104" i="5"/>
  <c r="E104" i="5" s="1"/>
  <c r="O103" i="5"/>
  <c r="N103" i="5"/>
  <c r="M103" i="5"/>
  <c r="Q103" i="5" s="1"/>
  <c r="F103" i="5"/>
  <c r="E103" i="5"/>
  <c r="D103" i="5"/>
  <c r="C103" i="5"/>
  <c r="B103" i="5"/>
  <c r="O102" i="5"/>
  <c r="D102" i="5"/>
  <c r="Q100" i="5"/>
  <c r="P100" i="5"/>
  <c r="N100" i="5"/>
  <c r="M100" i="5"/>
  <c r="O100" i="5" s="1"/>
  <c r="E100" i="5"/>
  <c r="D100" i="5"/>
  <c r="B100" i="5"/>
  <c r="C100" i="5" s="1"/>
  <c r="M99" i="5"/>
  <c r="F99" i="5"/>
  <c r="D99" i="5"/>
  <c r="B99" i="5"/>
  <c r="E99" i="5" s="1"/>
  <c r="O97" i="5"/>
  <c r="N97" i="5"/>
  <c r="M97" i="5"/>
  <c r="Q97" i="5" s="1"/>
  <c r="F97" i="5"/>
  <c r="E97" i="5"/>
  <c r="D97" i="5"/>
  <c r="C97" i="5"/>
  <c r="B97" i="5"/>
  <c r="Q96" i="5"/>
  <c r="P96" i="5"/>
  <c r="N96" i="5"/>
  <c r="M96" i="5"/>
  <c r="O96" i="5" s="1"/>
  <c r="C96" i="5"/>
  <c r="B96" i="5"/>
  <c r="Q95" i="5"/>
  <c r="P95" i="5"/>
  <c r="O95" i="5"/>
  <c r="N95" i="5"/>
  <c r="M95" i="5"/>
  <c r="E95" i="5"/>
  <c r="D95" i="5"/>
  <c r="B95" i="5"/>
  <c r="C95" i="5" s="1"/>
  <c r="M94" i="5"/>
  <c r="F94" i="5"/>
  <c r="D94" i="5"/>
  <c r="B94" i="5"/>
  <c r="E94" i="5" s="1"/>
  <c r="O92" i="5"/>
  <c r="N92" i="5"/>
  <c r="M92" i="5"/>
  <c r="Q92" i="5" s="1"/>
  <c r="F92" i="5"/>
  <c r="E92" i="5"/>
  <c r="D92" i="5"/>
  <c r="C92" i="5"/>
  <c r="B92" i="5"/>
  <c r="Q91" i="5"/>
  <c r="P91" i="5"/>
  <c r="N91" i="5"/>
  <c r="M91" i="5"/>
  <c r="O91" i="5" s="1"/>
  <c r="B91" i="5"/>
  <c r="Q90" i="5"/>
  <c r="P90" i="5"/>
  <c r="O90" i="5"/>
  <c r="N90" i="5"/>
  <c r="M90" i="5"/>
  <c r="E90" i="5"/>
  <c r="D90" i="5"/>
  <c r="B90" i="5"/>
  <c r="C90" i="5" s="1"/>
  <c r="M89" i="5"/>
  <c r="F89" i="5"/>
  <c r="D89" i="5"/>
  <c r="C89" i="5"/>
  <c r="B89" i="5"/>
  <c r="E89" i="5" s="1"/>
  <c r="O87" i="5"/>
  <c r="N87" i="5"/>
  <c r="M87" i="5"/>
  <c r="Q87" i="5" s="1"/>
  <c r="F87" i="5"/>
  <c r="E87" i="5"/>
  <c r="D87" i="5"/>
  <c r="C87" i="5"/>
  <c r="B87" i="5"/>
  <c r="Q86" i="5"/>
  <c r="P86" i="5"/>
  <c r="N86" i="5"/>
  <c r="M86" i="5"/>
  <c r="O86" i="5" s="1"/>
  <c r="B86" i="5"/>
  <c r="Q85" i="5"/>
  <c r="P85" i="5"/>
  <c r="O85" i="5"/>
  <c r="N85" i="5"/>
  <c r="M85" i="5"/>
  <c r="E85" i="5"/>
  <c r="D85" i="5"/>
  <c r="B85" i="5"/>
  <c r="C85" i="5" s="1"/>
  <c r="M84" i="5"/>
  <c r="F84" i="5"/>
  <c r="D84" i="5"/>
  <c r="C84" i="5"/>
  <c r="B84" i="5"/>
  <c r="E84" i="5" s="1"/>
  <c r="R81" i="5"/>
  <c r="G81" i="5"/>
  <c r="Q79" i="5"/>
  <c r="P79" i="5"/>
  <c r="N79" i="5"/>
  <c r="M79" i="5"/>
  <c r="O79" i="5" s="1"/>
  <c r="B79" i="5"/>
  <c r="Q78" i="5"/>
  <c r="P78" i="5"/>
  <c r="O78" i="5"/>
  <c r="N78" i="5"/>
  <c r="M78" i="5"/>
  <c r="E78" i="5"/>
  <c r="D78" i="5"/>
  <c r="B78" i="5"/>
  <c r="C78" i="5" s="1"/>
  <c r="R75" i="5"/>
  <c r="G75" i="5"/>
  <c r="O74" i="5"/>
  <c r="N74" i="5"/>
  <c r="M74" i="5"/>
  <c r="Q74" i="5" s="1"/>
  <c r="F74" i="5"/>
  <c r="E74" i="5"/>
  <c r="D74" i="5"/>
  <c r="C74" i="5"/>
  <c r="B74" i="5"/>
  <c r="Q73" i="5"/>
  <c r="P73" i="5"/>
  <c r="N73" i="5"/>
  <c r="M73" i="5"/>
  <c r="O73" i="5" s="1"/>
  <c r="B73" i="5"/>
  <c r="Q72" i="5"/>
  <c r="P72" i="5"/>
  <c r="O72" i="5"/>
  <c r="N72" i="5"/>
  <c r="M72" i="5"/>
  <c r="E72" i="5"/>
  <c r="D72" i="5"/>
  <c r="B72" i="5"/>
  <c r="C72" i="5" s="1"/>
  <c r="M71" i="5"/>
  <c r="F71" i="5"/>
  <c r="D71" i="5"/>
  <c r="C71" i="5"/>
  <c r="B71" i="5"/>
  <c r="E71" i="5" s="1"/>
  <c r="R68" i="5"/>
  <c r="G68" i="5"/>
  <c r="Q67" i="5"/>
  <c r="P67" i="5"/>
  <c r="N67" i="5"/>
  <c r="M67" i="5"/>
  <c r="O67" i="5" s="1"/>
  <c r="C67" i="5"/>
  <c r="B67" i="5"/>
  <c r="Q66" i="5"/>
  <c r="P66" i="5"/>
  <c r="O66" i="5"/>
  <c r="N66" i="5"/>
  <c r="M66" i="5"/>
  <c r="E66" i="5"/>
  <c r="D66" i="5"/>
  <c r="B66" i="5"/>
  <c r="C66" i="5" s="1"/>
  <c r="M65" i="5"/>
  <c r="F65" i="5"/>
  <c r="D65" i="5"/>
  <c r="C65" i="5"/>
  <c r="B65" i="5"/>
  <c r="E65" i="5" s="1"/>
  <c r="O64" i="5"/>
  <c r="N64" i="5"/>
  <c r="M64" i="5"/>
  <c r="Q64" i="5" s="1"/>
  <c r="F64" i="5"/>
  <c r="E64" i="5"/>
  <c r="D64" i="5"/>
  <c r="C64" i="5"/>
  <c r="B64" i="5"/>
  <c r="Q63" i="5"/>
  <c r="P63" i="5"/>
  <c r="N63" i="5"/>
  <c r="M63" i="5"/>
  <c r="O63" i="5" s="1"/>
  <c r="B63" i="5"/>
  <c r="Q62" i="5"/>
  <c r="P62" i="5"/>
  <c r="O62" i="5"/>
  <c r="N62" i="5"/>
  <c r="M62" i="5"/>
  <c r="E62" i="5"/>
  <c r="D62" i="5"/>
  <c r="B62" i="5"/>
  <c r="C62" i="5" s="1"/>
  <c r="M61" i="5"/>
  <c r="F61" i="5"/>
  <c r="D61" i="5"/>
  <c r="C61" i="5"/>
  <c r="B61" i="5"/>
  <c r="E61" i="5" s="1"/>
  <c r="O60" i="5"/>
  <c r="N60" i="5"/>
  <c r="M60" i="5"/>
  <c r="Q60" i="5" s="1"/>
  <c r="F60" i="5"/>
  <c r="E60" i="5"/>
  <c r="D60" i="5"/>
  <c r="C60" i="5"/>
  <c r="B60" i="5"/>
  <c r="R57" i="5"/>
  <c r="G57" i="5"/>
  <c r="Q56" i="5"/>
  <c r="P56" i="5"/>
  <c r="O56" i="5"/>
  <c r="N56" i="5"/>
  <c r="M56" i="5"/>
  <c r="E56" i="5"/>
  <c r="D56" i="5"/>
  <c r="B56" i="5"/>
  <c r="C56" i="5" s="1"/>
  <c r="M55" i="5"/>
  <c r="F55" i="5"/>
  <c r="D55" i="5"/>
  <c r="C55" i="5"/>
  <c r="B55" i="5"/>
  <c r="E55" i="5" s="1"/>
  <c r="O54" i="5"/>
  <c r="N54" i="5"/>
  <c r="M54" i="5"/>
  <c r="Q54" i="5" s="1"/>
  <c r="F54" i="5"/>
  <c r="E54" i="5"/>
  <c r="D54" i="5"/>
  <c r="C54" i="5"/>
  <c r="B54" i="5"/>
  <c r="Q53" i="5"/>
  <c r="P53" i="5"/>
  <c r="M53" i="5"/>
  <c r="O53" i="5" s="1"/>
  <c r="C53" i="5"/>
  <c r="B53" i="5"/>
  <c r="Q52" i="5"/>
  <c r="P52" i="5"/>
  <c r="O52" i="5"/>
  <c r="N52" i="5"/>
  <c r="M52" i="5"/>
  <c r="E52" i="5"/>
  <c r="D52" i="5"/>
  <c r="B52" i="5"/>
  <c r="C52" i="5" s="1"/>
  <c r="M51" i="5"/>
  <c r="F51" i="5"/>
  <c r="D51" i="5"/>
  <c r="C51" i="5"/>
  <c r="B51" i="5"/>
  <c r="E51" i="5" s="1"/>
  <c r="O50" i="5"/>
  <c r="N50" i="5"/>
  <c r="M50" i="5"/>
  <c r="Q50" i="5" s="1"/>
  <c r="F50" i="5"/>
  <c r="E50" i="5"/>
  <c r="D50" i="5"/>
  <c r="C50" i="5"/>
  <c r="B50" i="5"/>
  <c r="Q49" i="5"/>
  <c r="P49" i="5"/>
  <c r="M49" i="5"/>
  <c r="O49" i="5" s="1"/>
  <c r="B49" i="5"/>
  <c r="Q48" i="5"/>
  <c r="P48" i="5"/>
  <c r="O48" i="5"/>
  <c r="N48" i="5"/>
  <c r="M48" i="5"/>
  <c r="E48" i="5"/>
  <c r="D48" i="5"/>
  <c r="B48" i="5"/>
  <c r="C48" i="5" s="1"/>
  <c r="M47" i="5"/>
  <c r="F47" i="5"/>
  <c r="D47" i="5"/>
  <c r="C47" i="5"/>
  <c r="B47" i="5"/>
  <c r="E47" i="5" s="1"/>
  <c r="O46" i="5"/>
  <c r="N46" i="5"/>
  <c r="M46" i="5"/>
  <c r="Q46" i="5" s="1"/>
  <c r="F46" i="5"/>
  <c r="E46" i="5"/>
  <c r="D46" i="5"/>
  <c r="C46" i="5"/>
  <c r="B46" i="5"/>
  <c r="Q45" i="5"/>
  <c r="P45" i="5"/>
  <c r="M45" i="5"/>
  <c r="O45" i="5" s="1"/>
  <c r="C45" i="5"/>
  <c r="B45" i="5"/>
  <c r="Q44" i="5"/>
  <c r="P44" i="5"/>
  <c r="O44" i="5"/>
  <c r="N44" i="5"/>
  <c r="M44" i="5"/>
  <c r="E44" i="5"/>
  <c r="D44" i="5"/>
  <c r="B44" i="5"/>
  <c r="C44" i="5" s="1"/>
  <c r="M43" i="5"/>
  <c r="F43" i="5"/>
  <c r="D43" i="5"/>
  <c r="C43" i="5"/>
  <c r="B43" i="5"/>
  <c r="E43" i="5" s="1"/>
  <c r="O42" i="5"/>
  <c r="N42" i="5"/>
  <c r="M42" i="5"/>
  <c r="Q42" i="5" s="1"/>
  <c r="F42" i="5"/>
  <c r="E42" i="5"/>
  <c r="D42" i="5"/>
  <c r="C42" i="5"/>
  <c r="B42" i="5"/>
  <c r="Q41" i="5"/>
  <c r="P41" i="5"/>
  <c r="M41" i="5"/>
  <c r="O41" i="5" s="1"/>
  <c r="C41" i="5"/>
  <c r="B41" i="5"/>
  <c r="R38" i="5"/>
  <c r="G38" i="5"/>
  <c r="Q37" i="5"/>
  <c r="P37" i="5"/>
  <c r="O37" i="5"/>
  <c r="N37" i="5"/>
  <c r="F37" i="5"/>
  <c r="E37" i="5"/>
  <c r="D37" i="5"/>
  <c r="C37" i="5"/>
  <c r="Q36" i="5"/>
  <c r="P36" i="5"/>
  <c r="O36" i="5"/>
  <c r="N36" i="5"/>
  <c r="F36" i="5"/>
  <c r="E36" i="5"/>
  <c r="D36" i="5"/>
  <c r="C36" i="5"/>
  <c r="Q35" i="5"/>
  <c r="P35" i="5"/>
  <c r="O35" i="5"/>
  <c r="N35" i="5"/>
  <c r="F35" i="5"/>
  <c r="E35" i="5"/>
  <c r="D35" i="5"/>
  <c r="C35" i="5"/>
  <c r="Q34" i="5"/>
  <c r="P34" i="5"/>
  <c r="O34" i="5"/>
  <c r="N34" i="5"/>
  <c r="F34" i="5"/>
  <c r="E34" i="5"/>
  <c r="D34" i="5"/>
  <c r="C34" i="5"/>
  <c r="Q33" i="5"/>
  <c r="P33" i="5"/>
  <c r="O33" i="5"/>
  <c r="N33" i="5"/>
  <c r="F33" i="5"/>
  <c r="E33" i="5"/>
  <c r="D33" i="5"/>
  <c r="C33" i="5"/>
  <c r="Q32" i="5"/>
  <c r="P32" i="5"/>
  <c r="O32" i="5"/>
  <c r="N32" i="5"/>
  <c r="F32" i="5"/>
  <c r="E32" i="5"/>
  <c r="D32" i="5"/>
  <c r="C32" i="5"/>
  <c r="Q31" i="5"/>
  <c r="P31" i="5"/>
  <c r="O31" i="5"/>
  <c r="N31" i="5"/>
  <c r="F31" i="5"/>
  <c r="E31" i="5"/>
  <c r="D31" i="5"/>
  <c r="C31" i="5"/>
  <c r="Q30" i="5"/>
  <c r="P30" i="5"/>
  <c r="O30" i="5"/>
  <c r="N30" i="5"/>
  <c r="F30" i="5"/>
  <c r="E30" i="5"/>
  <c r="D30" i="5"/>
  <c r="C30" i="5"/>
  <c r="Q29" i="5"/>
  <c r="P29" i="5"/>
  <c r="O29" i="5"/>
  <c r="N29" i="5"/>
  <c r="F29" i="5"/>
  <c r="E29" i="5"/>
  <c r="D29" i="5"/>
  <c r="C29" i="5"/>
  <c r="Q28" i="5"/>
  <c r="P28" i="5"/>
  <c r="O28" i="5"/>
  <c r="N28" i="5"/>
  <c r="F28" i="5"/>
  <c r="E28" i="5"/>
  <c r="D28" i="5"/>
  <c r="C28" i="5"/>
  <c r="Q27" i="5"/>
  <c r="P27" i="5"/>
  <c r="O27" i="5"/>
  <c r="N27" i="5"/>
  <c r="F27" i="5"/>
  <c r="E27" i="5"/>
  <c r="D27" i="5"/>
  <c r="C27" i="5"/>
  <c r="Q26" i="5"/>
  <c r="P26" i="5"/>
  <c r="O26" i="5"/>
  <c r="N26" i="5"/>
  <c r="F26" i="5"/>
  <c r="E26" i="5"/>
  <c r="D26" i="5"/>
  <c r="C26" i="5"/>
  <c r="Q25" i="5"/>
  <c r="P25" i="5"/>
  <c r="O25" i="5"/>
  <c r="N25" i="5"/>
  <c r="F25" i="5"/>
  <c r="E25" i="5"/>
  <c r="D25" i="5"/>
  <c r="C25" i="5"/>
  <c r="Q24" i="5"/>
  <c r="P24" i="5"/>
  <c r="O24" i="5"/>
  <c r="N24" i="5"/>
  <c r="F24" i="5"/>
  <c r="E24" i="5"/>
  <c r="D24" i="5"/>
  <c r="C24" i="5"/>
  <c r="Q23" i="5"/>
  <c r="P23" i="5"/>
  <c r="O23" i="5"/>
  <c r="N23" i="5"/>
  <c r="F23" i="5"/>
  <c r="E23" i="5"/>
  <c r="D23" i="5"/>
  <c r="C23" i="5"/>
  <c r="Q22" i="5"/>
  <c r="P22" i="5"/>
  <c r="O22" i="5"/>
  <c r="N22" i="5"/>
  <c r="F22" i="5"/>
  <c r="E22" i="5"/>
  <c r="D22" i="5"/>
  <c r="C22" i="5"/>
  <c r="Q21" i="5"/>
  <c r="P21" i="5"/>
  <c r="O21" i="5"/>
  <c r="N21" i="5"/>
  <c r="F21" i="5"/>
  <c r="E21" i="5"/>
  <c r="D21" i="5"/>
  <c r="C21" i="5"/>
  <c r="Q20" i="5"/>
  <c r="P20" i="5"/>
  <c r="O20" i="5"/>
  <c r="N20" i="5"/>
  <c r="F20" i="5"/>
  <c r="E20" i="5"/>
  <c r="D20" i="5"/>
  <c r="C20" i="5"/>
  <c r="Q19" i="5"/>
  <c r="P19" i="5"/>
  <c r="O19" i="5"/>
  <c r="N19" i="5"/>
  <c r="F19" i="5"/>
  <c r="E19" i="5"/>
  <c r="D19" i="5"/>
  <c r="C19" i="5"/>
  <c r="Q18" i="5"/>
  <c r="P18" i="5"/>
  <c r="O18" i="5"/>
  <c r="N18" i="5"/>
  <c r="F18" i="5"/>
  <c r="E18" i="5"/>
  <c r="D18" i="5"/>
  <c r="C18" i="5"/>
  <c r="Q17" i="5"/>
  <c r="P17" i="5"/>
  <c r="O17" i="5"/>
  <c r="N17" i="5"/>
  <c r="F17" i="5"/>
  <c r="E17" i="5"/>
  <c r="D17" i="5"/>
  <c r="C17" i="5"/>
  <c r="Q16" i="5"/>
  <c r="P16" i="5"/>
  <c r="O16" i="5"/>
  <c r="N16" i="5"/>
  <c r="F16" i="5"/>
  <c r="E16" i="5"/>
  <c r="D16" i="5"/>
  <c r="C16" i="5"/>
  <c r="Q15" i="5"/>
  <c r="P15" i="5"/>
  <c r="O15" i="5"/>
  <c r="N15" i="5"/>
  <c r="F15" i="5"/>
  <c r="E15" i="5"/>
  <c r="D15" i="5"/>
  <c r="C15" i="5"/>
  <c r="Q14" i="5"/>
  <c r="P14" i="5"/>
  <c r="O14" i="5"/>
  <c r="N14" i="5"/>
  <c r="F14" i="5"/>
  <c r="E14" i="5"/>
  <c r="D14" i="5"/>
  <c r="C14" i="5"/>
  <c r="Q13" i="5"/>
  <c r="P13" i="5"/>
  <c r="O13" i="5"/>
  <c r="N13" i="5"/>
  <c r="F13" i="5"/>
  <c r="E13" i="5"/>
  <c r="D13" i="5"/>
  <c r="C13" i="5"/>
  <c r="Q12" i="5"/>
  <c r="P12" i="5"/>
  <c r="O12" i="5"/>
  <c r="N12" i="5"/>
  <c r="F12" i="5"/>
  <c r="E12" i="5"/>
  <c r="D12" i="5"/>
  <c r="C12" i="5"/>
  <c r="Q11" i="5"/>
  <c r="P11" i="5"/>
  <c r="O11" i="5"/>
  <c r="N11" i="5"/>
  <c r="F11" i="5"/>
  <c r="E11" i="5"/>
  <c r="D11" i="5"/>
  <c r="C11" i="5"/>
  <c r="Q10" i="5"/>
  <c r="P10" i="5"/>
  <c r="O10" i="5"/>
  <c r="N10" i="5"/>
  <c r="F10" i="5"/>
  <c r="E10" i="5"/>
  <c r="D10" i="5"/>
  <c r="C10" i="5"/>
  <c r="Q9" i="5"/>
  <c r="P9" i="5"/>
  <c r="O9" i="5"/>
  <c r="N9" i="5"/>
  <c r="F9" i="5"/>
  <c r="E9" i="5"/>
  <c r="D9" i="5"/>
  <c r="C9" i="5"/>
  <c r="Q8" i="5"/>
  <c r="P8" i="5"/>
  <c r="O8" i="5"/>
  <c r="N8" i="5"/>
  <c r="F8" i="5"/>
  <c r="E8" i="5"/>
  <c r="D8" i="5"/>
  <c r="C8" i="5"/>
  <c r="Q7" i="5"/>
  <c r="P7" i="5"/>
  <c r="O7" i="5"/>
  <c r="N7" i="5"/>
  <c r="F7" i="5"/>
  <c r="E7" i="5"/>
  <c r="D7" i="5"/>
  <c r="C7" i="5"/>
  <c r="Q6" i="5"/>
  <c r="P6" i="5"/>
  <c r="O6" i="5"/>
  <c r="N6" i="5"/>
  <c r="F6" i="5"/>
  <c r="E6" i="5"/>
  <c r="D6" i="5"/>
  <c r="C6" i="5"/>
  <c r="R3" i="5"/>
  <c r="M2" i="5"/>
  <c r="E2" i="5"/>
  <c r="P2" i="5" s="1"/>
  <c r="F34" i="4"/>
  <c r="D34" i="4"/>
  <c r="C34" i="4"/>
  <c r="B34" i="4"/>
  <c r="E34" i="4" s="1"/>
  <c r="D32" i="4"/>
  <c r="C32" i="4"/>
  <c r="B32" i="4"/>
  <c r="F32" i="4" s="1"/>
  <c r="F21" i="4"/>
  <c r="B21" i="4"/>
  <c r="F19" i="4"/>
  <c r="D19" i="4"/>
  <c r="C19" i="4"/>
  <c r="B19" i="4"/>
  <c r="E19" i="4" s="1"/>
  <c r="E9" i="4"/>
  <c r="D9" i="4"/>
  <c r="B9" i="4"/>
  <c r="C9" i="4" s="1"/>
  <c r="B7" i="4"/>
  <c r="P106" i="3"/>
  <c r="O106" i="3"/>
  <c r="N106" i="3"/>
  <c r="M106" i="3"/>
  <c r="L106" i="3"/>
  <c r="E106" i="3"/>
  <c r="B106" i="3"/>
  <c r="M105" i="3"/>
  <c r="L105" i="3"/>
  <c r="F105" i="3"/>
  <c r="E105" i="3"/>
  <c r="D105" i="3"/>
  <c r="C105" i="3"/>
  <c r="B105" i="3"/>
  <c r="O103" i="3"/>
  <c r="N103" i="3"/>
  <c r="L103" i="3"/>
  <c r="M103" i="3" s="1"/>
  <c r="B103" i="3"/>
  <c r="P102" i="3"/>
  <c r="N102" i="3"/>
  <c r="M102" i="3"/>
  <c r="L102" i="3"/>
  <c r="O102" i="3" s="1"/>
  <c r="D102" i="3"/>
  <c r="C102" i="3"/>
  <c r="B102" i="3"/>
  <c r="F102" i="3" s="1"/>
  <c r="P101" i="3"/>
  <c r="O101" i="3"/>
  <c r="N101" i="3"/>
  <c r="M101" i="3"/>
  <c r="L101" i="3"/>
  <c r="F101" i="3"/>
  <c r="B101" i="3"/>
  <c r="M100" i="3"/>
  <c r="L100" i="3"/>
  <c r="F100" i="3"/>
  <c r="E100" i="3"/>
  <c r="D100" i="3"/>
  <c r="C100" i="3"/>
  <c r="B100" i="3"/>
  <c r="O98" i="3"/>
  <c r="N98" i="3"/>
  <c r="L98" i="3"/>
  <c r="M98" i="3" s="1"/>
  <c r="B98" i="3"/>
  <c r="P97" i="3"/>
  <c r="N97" i="3"/>
  <c r="M97" i="3"/>
  <c r="L97" i="3"/>
  <c r="O97" i="3" s="1"/>
  <c r="D97" i="3"/>
  <c r="C97" i="3"/>
  <c r="B97" i="3"/>
  <c r="F97" i="3" s="1"/>
  <c r="P96" i="3"/>
  <c r="O96" i="3"/>
  <c r="N96" i="3"/>
  <c r="M96" i="3"/>
  <c r="L96" i="3"/>
  <c r="F96" i="3"/>
  <c r="E96" i="3"/>
  <c r="B96" i="3"/>
  <c r="M95" i="3"/>
  <c r="L95" i="3"/>
  <c r="F95" i="3"/>
  <c r="E95" i="3"/>
  <c r="D95" i="3"/>
  <c r="C95" i="3"/>
  <c r="B95" i="3"/>
  <c r="O93" i="3"/>
  <c r="N93" i="3"/>
  <c r="L93" i="3"/>
  <c r="M93" i="3" s="1"/>
  <c r="F93" i="3"/>
  <c r="B93" i="3"/>
  <c r="P92" i="3"/>
  <c r="N92" i="3"/>
  <c r="M92" i="3"/>
  <c r="L92" i="3"/>
  <c r="O92" i="3" s="1"/>
  <c r="D92" i="3"/>
  <c r="C92" i="3"/>
  <c r="B92" i="3"/>
  <c r="F92" i="3" s="1"/>
  <c r="P91" i="3"/>
  <c r="O91" i="3"/>
  <c r="N91" i="3"/>
  <c r="M91" i="3"/>
  <c r="L91" i="3"/>
  <c r="F91" i="3"/>
  <c r="B91" i="3"/>
  <c r="L90" i="3"/>
  <c r="F90" i="3"/>
  <c r="E90" i="3"/>
  <c r="D90" i="3"/>
  <c r="C90" i="3"/>
  <c r="B90" i="3"/>
  <c r="Q87" i="3"/>
  <c r="G87" i="3"/>
  <c r="P84" i="3"/>
  <c r="O84" i="3"/>
  <c r="N84" i="3"/>
  <c r="M84" i="3"/>
  <c r="L84" i="3"/>
  <c r="F84" i="3"/>
  <c r="B84" i="3"/>
  <c r="L83" i="3"/>
  <c r="F83" i="3"/>
  <c r="E83" i="3"/>
  <c r="D83" i="3"/>
  <c r="C83" i="3"/>
  <c r="B83" i="3"/>
  <c r="Q80" i="3"/>
  <c r="G80" i="3"/>
  <c r="P78" i="3"/>
  <c r="N78" i="3"/>
  <c r="M78" i="3"/>
  <c r="L78" i="3"/>
  <c r="O78" i="3" s="1"/>
  <c r="D78" i="3"/>
  <c r="C78" i="3"/>
  <c r="B78" i="3"/>
  <c r="F78" i="3" s="1"/>
  <c r="P77" i="3"/>
  <c r="O77" i="3"/>
  <c r="N77" i="3"/>
  <c r="M77" i="3"/>
  <c r="L77" i="3"/>
  <c r="F77" i="3"/>
  <c r="B77" i="3"/>
  <c r="M76" i="3"/>
  <c r="L76" i="3"/>
  <c r="F76" i="3"/>
  <c r="E76" i="3"/>
  <c r="D76" i="3"/>
  <c r="C76" i="3"/>
  <c r="B76" i="3"/>
  <c r="O75" i="3"/>
  <c r="N75" i="3"/>
  <c r="L75" i="3"/>
  <c r="M75" i="3" s="1"/>
  <c r="B75" i="3"/>
  <c r="Q72" i="3"/>
  <c r="G72" i="3"/>
  <c r="L70" i="3"/>
  <c r="F70" i="3"/>
  <c r="E70" i="3"/>
  <c r="D70" i="3"/>
  <c r="C70" i="3"/>
  <c r="B70" i="3"/>
  <c r="O69" i="3"/>
  <c r="N69" i="3"/>
  <c r="L69" i="3"/>
  <c r="M69" i="3" s="1"/>
  <c r="F69" i="3"/>
  <c r="B69" i="3"/>
  <c r="P68" i="3"/>
  <c r="N68" i="3"/>
  <c r="M68" i="3"/>
  <c r="L68" i="3"/>
  <c r="O68" i="3" s="1"/>
  <c r="D68" i="3"/>
  <c r="C68" i="3"/>
  <c r="B68" i="3"/>
  <c r="F68" i="3" s="1"/>
  <c r="P67" i="3"/>
  <c r="O67" i="3"/>
  <c r="N67" i="3"/>
  <c r="M67" i="3"/>
  <c r="L67" i="3"/>
  <c r="B67" i="3"/>
  <c r="L66" i="3"/>
  <c r="F66" i="3"/>
  <c r="E66" i="3"/>
  <c r="D66" i="3"/>
  <c r="C66" i="3"/>
  <c r="B66" i="3"/>
  <c r="O65" i="3"/>
  <c r="N65" i="3"/>
  <c r="L65" i="3"/>
  <c r="M65" i="3" s="1"/>
  <c r="B65" i="3"/>
  <c r="P64" i="3"/>
  <c r="N64" i="3"/>
  <c r="M64" i="3"/>
  <c r="L64" i="3"/>
  <c r="O64" i="3" s="1"/>
  <c r="D64" i="3"/>
  <c r="C64" i="3"/>
  <c r="B64" i="3"/>
  <c r="F64" i="3" s="1"/>
  <c r="P63" i="3"/>
  <c r="O63" i="3"/>
  <c r="N63" i="3"/>
  <c r="M63" i="3"/>
  <c r="L63" i="3"/>
  <c r="B63" i="3"/>
  <c r="Q60" i="3"/>
  <c r="G60" i="3"/>
  <c r="B59" i="3"/>
  <c r="B71" i="3" s="1"/>
  <c r="B85" i="3" s="1"/>
  <c r="P58" i="3"/>
  <c r="N58" i="3"/>
  <c r="M58" i="3"/>
  <c r="L58" i="3"/>
  <c r="O58" i="3" s="1"/>
  <c r="D58" i="3"/>
  <c r="C58" i="3"/>
  <c r="B58" i="3"/>
  <c r="F58" i="3" s="1"/>
  <c r="P57" i="3"/>
  <c r="O57" i="3"/>
  <c r="N57" i="3"/>
  <c r="M57" i="3"/>
  <c r="L57" i="3"/>
  <c r="B57" i="3"/>
  <c r="M56" i="3"/>
  <c r="L56" i="3"/>
  <c r="F56" i="3"/>
  <c r="E56" i="3"/>
  <c r="D56" i="3"/>
  <c r="C56" i="3"/>
  <c r="B56" i="3"/>
  <c r="O55" i="3"/>
  <c r="N55" i="3"/>
  <c r="L55" i="3"/>
  <c r="F55" i="3"/>
  <c r="B55" i="3"/>
  <c r="P54" i="3"/>
  <c r="N54" i="3"/>
  <c r="M54" i="3"/>
  <c r="L54" i="3"/>
  <c r="O54" i="3" s="1"/>
  <c r="D54" i="3"/>
  <c r="C54" i="3"/>
  <c r="B54" i="3"/>
  <c r="F54" i="3" s="1"/>
  <c r="P53" i="3"/>
  <c r="O53" i="3"/>
  <c r="N53" i="3"/>
  <c r="M53" i="3"/>
  <c r="L53" i="3"/>
  <c r="F53" i="3"/>
  <c r="C53" i="3"/>
  <c r="B53" i="3"/>
  <c r="D53" i="3" s="1"/>
  <c r="M52" i="3"/>
  <c r="L52" i="3"/>
  <c r="F52" i="3"/>
  <c r="E52" i="3"/>
  <c r="D52" i="3"/>
  <c r="C52" i="3"/>
  <c r="B52" i="3"/>
  <c r="O51" i="3"/>
  <c r="N51" i="3"/>
  <c r="L51" i="3"/>
  <c r="B51" i="3"/>
  <c r="N50" i="3"/>
  <c r="L50" i="3"/>
  <c r="D50" i="3"/>
  <c r="C50" i="3"/>
  <c r="B50" i="3"/>
  <c r="F50" i="3" s="1"/>
  <c r="P49" i="3"/>
  <c r="O49" i="3"/>
  <c r="N49" i="3"/>
  <c r="M49" i="3"/>
  <c r="L49" i="3"/>
  <c r="C49" i="3"/>
  <c r="B49" i="3"/>
  <c r="M48" i="3"/>
  <c r="L48" i="3"/>
  <c r="F48" i="3"/>
  <c r="E48" i="3"/>
  <c r="D48" i="3"/>
  <c r="C48" i="3"/>
  <c r="B48" i="3"/>
  <c r="N47" i="3"/>
  <c r="L47" i="3"/>
  <c r="F47" i="3"/>
  <c r="B47" i="3"/>
  <c r="P46" i="3"/>
  <c r="N46" i="3"/>
  <c r="L46" i="3"/>
  <c r="D46" i="3"/>
  <c r="C46" i="3"/>
  <c r="B46" i="3"/>
  <c r="F46" i="3" s="1"/>
  <c r="P45" i="3"/>
  <c r="O45" i="3"/>
  <c r="N45" i="3"/>
  <c r="M45" i="3"/>
  <c r="L45" i="3"/>
  <c r="F45" i="3"/>
  <c r="E45" i="3"/>
  <c r="B45" i="3"/>
  <c r="D45" i="3" s="1"/>
  <c r="P44" i="3"/>
  <c r="M44" i="3"/>
  <c r="L44" i="3"/>
  <c r="F44" i="3"/>
  <c r="E44" i="3"/>
  <c r="D44" i="3"/>
  <c r="C44" i="3"/>
  <c r="B44" i="3"/>
  <c r="O43" i="3"/>
  <c r="N43" i="3"/>
  <c r="L43" i="3"/>
  <c r="F43" i="3"/>
  <c r="B43" i="3"/>
  <c r="Q40" i="3"/>
  <c r="G40" i="3"/>
  <c r="L39" i="3"/>
  <c r="L59" i="3" s="1"/>
  <c r="L71" i="3" s="1"/>
  <c r="L85" i="3" s="1"/>
  <c r="B39" i="3"/>
  <c r="P38" i="3"/>
  <c r="O38" i="3"/>
  <c r="N38" i="3"/>
  <c r="M38" i="3"/>
  <c r="F38" i="3"/>
  <c r="E38" i="3"/>
  <c r="D38" i="3"/>
  <c r="C38" i="3"/>
  <c r="P37" i="3"/>
  <c r="O37" i="3"/>
  <c r="N37" i="3"/>
  <c r="M37" i="3"/>
  <c r="F37" i="3"/>
  <c r="E37" i="3"/>
  <c r="D37" i="3"/>
  <c r="C37" i="3"/>
  <c r="P36" i="3"/>
  <c r="O36" i="3"/>
  <c r="N36" i="3"/>
  <c r="M36" i="3"/>
  <c r="F36" i="3"/>
  <c r="E36" i="3"/>
  <c r="D36" i="3"/>
  <c r="C36" i="3"/>
  <c r="P35" i="3"/>
  <c r="O35" i="3"/>
  <c r="N35" i="3"/>
  <c r="M35" i="3"/>
  <c r="F35" i="3"/>
  <c r="E35" i="3"/>
  <c r="D35" i="3"/>
  <c r="C35" i="3"/>
  <c r="P34" i="3"/>
  <c r="O34" i="3"/>
  <c r="N34" i="3"/>
  <c r="M34" i="3"/>
  <c r="F34" i="3"/>
  <c r="E34" i="3"/>
  <c r="D34" i="3"/>
  <c r="C34" i="3"/>
  <c r="P33" i="3"/>
  <c r="O33" i="3"/>
  <c r="N33" i="3"/>
  <c r="M33" i="3"/>
  <c r="F33" i="3"/>
  <c r="E33" i="3"/>
  <c r="D33" i="3"/>
  <c r="C33" i="3"/>
  <c r="P32" i="3"/>
  <c r="O32" i="3"/>
  <c r="N32" i="3"/>
  <c r="M32" i="3"/>
  <c r="F32" i="3"/>
  <c r="E32" i="3"/>
  <c r="D32" i="3"/>
  <c r="C32" i="3"/>
  <c r="P31" i="3"/>
  <c r="O31" i="3"/>
  <c r="N31" i="3"/>
  <c r="M31" i="3"/>
  <c r="F31" i="3"/>
  <c r="E31" i="3"/>
  <c r="D31" i="3"/>
  <c r="C31" i="3"/>
  <c r="P30" i="3"/>
  <c r="O30" i="3"/>
  <c r="N30" i="3"/>
  <c r="M30" i="3"/>
  <c r="F30" i="3"/>
  <c r="E30" i="3"/>
  <c r="D30" i="3"/>
  <c r="C30" i="3"/>
  <c r="P29" i="3"/>
  <c r="O29" i="3"/>
  <c r="N29" i="3"/>
  <c r="M29" i="3"/>
  <c r="F29" i="3"/>
  <c r="E29" i="3"/>
  <c r="D29" i="3"/>
  <c r="C29" i="3"/>
  <c r="P28" i="3"/>
  <c r="O28" i="3"/>
  <c r="N28" i="3"/>
  <c r="M28" i="3"/>
  <c r="F28" i="3"/>
  <c r="E28" i="3"/>
  <c r="D28" i="3"/>
  <c r="C28" i="3"/>
  <c r="P27" i="3"/>
  <c r="O27" i="3"/>
  <c r="N27" i="3"/>
  <c r="M27" i="3"/>
  <c r="F27" i="3"/>
  <c r="E27" i="3"/>
  <c r="D27" i="3"/>
  <c r="C27" i="3"/>
  <c r="P26" i="3"/>
  <c r="O26" i="3"/>
  <c r="N26" i="3"/>
  <c r="M26" i="3"/>
  <c r="F26" i="3"/>
  <c r="E26" i="3"/>
  <c r="D26" i="3"/>
  <c r="C26" i="3"/>
  <c r="P25" i="3"/>
  <c r="O25" i="3"/>
  <c r="N25" i="3"/>
  <c r="M25" i="3"/>
  <c r="F25" i="3"/>
  <c r="E25" i="3"/>
  <c r="D25" i="3"/>
  <c r="C25" i="3"/>
  <c r="P24" i="3"/>
  <c r="O24" i="3"/>
  <c r="N24" i="3"/>
  <c r="M24" i="3"/>
  <c r="F24" i="3"/>
  <c r="E24" i="3"/>
  <c r="D24" i="3"/>
  <c r="C24" i="3"/>
  <c r="P23" i="3"/>
  <c r="O23" i="3"/>
  <c r="N23" i="3"/>
  <c r="M23" i="3"/>
  <c r="F23" i="3"/>
  <c r="E23" i="3"/>
  <c r="D23" i="3"/>
  <c r="C23" i="3"/>
  <c r="P22" i="3"/>
  <c r="O22" i="3"/>
  <c r="N22" i="3"/>
  <c r="M22" i="3"/>
  <c r="F22" i="3"/>
  <c r="E22" i="3"/>
  <c r="D22" i="3"/>
  <c r="C22" i="3"/>
  <c r="P21" i="3"/>
  <c r="O21" i="3"/>
  <c r="N21" i="3"/>
  <c r="M21" i="3"/>
  <c r="F21" i="3"/>
  <c r="E21" i="3"/>
  <c r="D21" i="3"/>
  <c r="C21" i="3"/>
  <c r="P20" i="3"/>
  <c r="O20" i="3"/>
  <c r="N20" i="3"/>
  <c r="M20" i="3"/>
  <c r="F20" i="3"/>
  <c r="E20" i="3"/>
  <c r="D20" i="3"/>
  <c r="C20" i="3"/>
  <c r="P19" i="3"/>
  <c r="O19" i="3"/>
  <c r="N19" i="3"/>
  <c r="M19" i="3"/>
  <c r="F19" i="3"/>
  <c r="E19" i="3"/>
  <c r="D19" i="3"/>
  <c r="C19" i="3"/>
  <c r="P18" i="3"/>
  <c r="O18" i="3"/>
  <c r="N18" i="3"/>
  <c r="M18" i="3"/>
  <c r="F18" i="3"/>
  <c r="E18" i="3"/>
  <c r="D18" i="3"/>
  <c r="C18" i="3"/>
  <c r="P17" i="3"/>
  <c r="O17" i="3"/>
  <c r="N17" i="3"/>
  <c r="M17" i="3"/>
  <c r="F17" i="3"/>
  <c r="E17" i="3"/>
  <c r="D17" i="3"/>
  <c r="C17" i="3"/>
  <c r="P16" i="3"/>
  <c r="O16" i="3"/>
  <c r="N16" i="3"/>
  <c r="M16" i="3"/>
  <c r="F16" i="3"/>
  <c r="E16" i="3"/>
  <c r="D16" i="3"/>
  <c r="C16" i="3"/>
  <c r="P15" i="3"/>
  <c r="O15" i="3"/>
  <c r="N15" i="3"/>
  <c r="M15" i="3"/>
  <c r="F15" i="3"/>
  <c r="E15" i="3"/>
  <c r="D15" i="3"/>
  <c r="C15" i="3"/>
  <c r="P14" i="3"/>
  <c r="O14" i="3"/>
  <c r="N14" i="3"/>
  <c r="M14" i="3"/>
  <c r="F14" i="3"/>
  <c r="E14" i="3"/>
  <c r="D14" i="3"/>
  <c r="C14" i="3"/>
  <c r="P13" i="3"/>
  <c r="O13" i="3"/>
  <c r="N13" i="3"/>
  <c r="M13" i="3"/>
  <c r="F13" i="3"/>
  <c r="E13" i="3"/>
  <c r="D13" i="3"/>
  <c r="C13" i="3"/>
  <c r="P12" i="3"/>
  <c r="O12" i="3"/>
  <c r="N12" i="3"/>
  <c r="M12" i="3"/>
  <c r="F12" i="3"/>
  <c r="E12" i="3"/>
  <c r="D12" i="3"/>
  <c r="C12" i="3"/>
  <c r="P11" i="3"/>
  <c r="O11" i="3"/>
  <c r="N11" i="3"/>
  <c r="M11" i="3"/>
  <c r="F11" i="3"/>
  <c r="E11" i="3"/>
  <c r="D11" i="3"/>
  <c r="C11" i="3"/>
  <c r="P10" i="3"/>
  <c r="O10" i="3"/>
  <c r="N10" i="3"/>
  <c r="M10" i="3"/>
  <c r="F10" i="3"/>
  <c r="E10" i="3"/>
  <c r="D10" i="3"/>
  <c r="C10" i="3"/>
  <c r="P9" i="3"/>
  <c r="O9" i="3"/>
  <c r="N9" i="3"/>
  <c r="M9" i="3"/>
  <c r="F9" i="3"/>
  <c r="E9" i="3"/>
  <c r="D9" i="3"/>
  <c r="C9" i="3"/>
  <c r="P8" i="3"/>
  <c r="O8" i="3"/>
  <c r="N8" i="3"/>
  <c r="M8" i="3"/>
  <c r="F8" i="3"/>
  <c r="E8" i="3"/>
  <c r="D8" i="3"/>
  <c r="C8" i="3"/>
  <c r="P7" i="3"/>
  <c r="O7" i="3"/>
  <c r="N7" i="3"/>
  <c r="M7" i="3"/>
  <c r="F7" i="3"/>
  <c r="E7" i="3"/>
  <c r="D7" i="3"/>
  <c r="C7" i="3"/>
  <c r="L3" i="3"/>
  <c r="L2" i="3"/>
  <c r="B2" i="3"/>
  <c r="AH74" i="2"/>
  <c r="AH73" i="2"/>
  <c r="AH72" i="2"/>
  <c r="AH71" i="2"/>
  <c r="AH70" i="2"/>
  <c r="M40" i="2" s="1"/>
  <c r="AH69" i="2"/>
  <c r="B69" i="6" s="1"/>
  <c r="AH68" i="2"/>
  <c r="B68" i="6" s="1"/>
  <c r="AD68" i="2"/>
  <c r="AC68" i="2"/>
  <c r="AB68" i="2"/>
  <c r="D68" i="2"/>
  <c r="C68" i="2"/>
  <c r="B68" i="2"/>
  <c r="AH67" i="2"/>
  <c r="B67" i="6" s="1"/>
  <c r="AH66" i="2"/>
  <c r="B66" i="6" s="1"/>
  <c r="AD66" i="2"/>
  <c r="AC66" i="2"/>
  <c r="AB66" i="2"/>
  <c r="D66" i="2"/>
  <c r="C66" i="2"/>
  <c r="B66" i="2"/>
  <c r="AH65" i="2"/>
  <c r="B65" i="6" s="1"/>
  <c r="AH64" i="2"/>
  <c r="B64" i="6" s="1"/>
  <c r="AD64" i="2"/>
  <c r="AC64" i="2"/>
  <c r="AB64" i="2"/>
  <c r="D64" i="2"/>
  <c r="C64" i="2"/>
  <c r="B64" i="2"/>
  <c r="AH63" i="2"/>
  <c r="B63" i="6" s="1"/>
  <c r="AH62" i="2"/>
  <c r="B62" i="6" s="1"/>
  <c r="AD62" i="2"/>
  <c r="AC62" i="2"/>
  <c r="AB62" i="2"/>
  <c r="D62" i="2"/>
  <c r="C62" i="2"/>
  <c r="B62" i="2"/>
  <c r="AH61" i="2"/>
  <c r="B61" i="6" s="1"/>
  <c r="AH60" i="2"/>
  <c r="B60" i="6" s="1"/>
  <c r="AD60" i="2"/>
  <c r="AC60" i="2"/>
  <c r="AB60" i="2"/>
  <c r="D60" i="2"/>
  <c r="C60" i="2"/>
  <c r="B60" i="2"/>
  <c r="AH59" i="2"/>
  <c r="B59" i="6" s="1"/>
  <c r="AH58" i="2"/>
  <c r="B58" i="6" s="1"/>
  <c r="AD58" i="2"/>
  <c r="AC58" i="2"/>
  <c r="AB58" i="2"/>
  <c r="D58" i="2"/>
  <c r="C58" i="2"/>
  <c r="B58" i="2"/>
  <c r="AH57" i="2"/>
  <c r="B57" i="6" s="1"/>
  <c r="AH56" i="2"/>
  <c r="B56" i="6" s="1"/>
  <c r="AD56" i="2"/>
  <c r="AC56" i="2"/>
  <c r="AB56" i="2"/>
  <c r="D56" i="2"/>
  <c r="C56" i="2"/>
  <c r="B56" i="2"/>
  <c r="AH55" i="2"/>
  <c r="B55" i="6" s="1"/>
  <c r="AH54" i="2"/>
  <c r="B54" i="6" s="1"/>
  <c r="AD54" i="2"/>
  <c r="AC54" i="2"/>
  <c r="AB54" i="2"/>
  <c r="D54" i="2"/>
  <c r="C54" i="2"/>
  <c r="B54" i="2"/>
  <c r="AH53" i="2"/>
  <c r="B53" i="6" s="1"/>
  <c r="AH52" i="2"/>
  <c r="B52" i="6" s="1"/>
  <c r="AD52" i="2"/>
  <c r="AC52" i="2"/>
  <c r="AB52" i="2"/>
  <c r="D52" i="2"/>
  <c r="C52" i="2"/>
  <c r="B52" i="2"/>
  <c r="AH51" i="2"/>
  <c r="B51" i="6" s="1"/>
  <c r="AH50" i="2"/>
  <c r="B50" i="6" s="1"/>
  <c r="AD50" i="2"/>
  <c r="AC50" i="2"/>
  <c r="AB50" i="2"/>
  <c r="D50" i="2"/>
  <c r="C50" i="2"/>
  <c r="B50" i="2"/>
  <c r="AH49" i="2"/>
  <c r="B49" i="6" s="1"/>
  <c r="AH48" i="2"/>
  <c r="B48" i="6" s="1"/>
  <c r="AD48" i="2"/>
  <c r="AC48" i="2"/>
  <c r="AB48" i="2"/>
  <c r="D48" i="2"/>
  <c r="C48" i="2"/>
  <c r="B48" i="2"/>
  <c r="AH47" i="2"/>
  <c r="B47" i="6" s="1"/>
  <c r="AH46" i="2"/>
  <c r="B46" i="6" s="1"/>
  <c r="AD46" i="2"/>
  <c r="AC46" i="2"/>
  <c r="AB46" i="2"/>
  <c r="D46" i="2"/>
  <c r="C46" i="2"/>
  <c r="B46" i="2"/>
  <c r="AH45" i="2"/>
  <c r="B45" i="6" s="1"/>
  <c r="AH44" i="2"/>
  <c r="B44" i="6" s="1"/>
  <c r="AD44" i="2"/>
  <c r="AC44" i="2"/>
  <c r="AB44" i="2"/>
  <c r="D44" i="2"/>
  <c r="C44" i="2"/>
  <c r="B44" i="2"/>
  <c r="AH43" i="2"/>
  <c r="B43" i="6" s="1"/>
  <c r="AH42" i="2"/>
  <c r="B42" i="6" s="1"/>
  <c r="AD42" i="2"/>
  <c r="AC42" i="2"/>
  <c r="AB42" i="2"/>
  <c r="D42" i="2"/>
  <c r="C42" i="2"/>
  <c r="B42" i="2"/>
  <c r="AH41" i="2"/>
  <c r="B41" i="6" s="1"/>
  <c r="N41" i="2"/>
  <c r="AH40" i="2"/>
  <c r="B40" i="6" s="1"/>
  <c r="AD40" i="2"/>
  <c r="AC40" i="2"/>
  <c r="AB40" i="2"/>
  <c r="N40" i="2"/>
  <c r="D40" i="2"/>
  <c r="C40" i="2"/>
  <c r="B40" i="2"/>
  <c r="AH39" i="2"/>
  <c r="B39" i="6" s="1"/>
  <c r="AH38" i="2"/>
  <c r="B38" i="6" s="1"/>
  <c r="AD38" i="2"/>
  <c r="AC38" i="2"/>
  <c r="AB38" i="2"/>
  <c r="D38" i="2"/>
  <c r="C38" i="2"/>
  <c r="B38" i="2"/>
  <c r="AH37" i="2"/>
  <c r="B37" i="6" s="1"/>
  <c r="AH36" i="2"/>
  <c r="B36" i="6" s="1"/>
  <c r="AH35" i="2"/>
  <c r="B35" i="6" s="1"/>
  <c r="AD35" i="2"/>
  <c r="AC35" i="2"/>
  <c r="AB35" i="2"/>
  <c r="D35" i="2"/>
  <c r="C35" i="2"/>
  <c r="B35" i="2"/>
  <c r="AH34" i="2"/>
  <c r="B34" i="6" s="1"/>
  <c r="AH33" i="2"/>
  <c r="B33" i="6" s="1"/>
  <c r="AD33" i="2"/>
  <c r="AC33" i="2"/>
  <c r="AB33" i="2"/>
  <c r="N33" i="2"/>
  <c r="D33" i="2"/>
  <c r="C33" i="2"/>
  <c r="B33" i="2"/>
  <c r="AH32" i="2"/>
  <c r="B32" i="6" s="1"/>
  <c r="AH31" i="2"/>
  <c r="B31" i="6" s="1"/>
  <c r="AD31" i="2"/>
  <c r="AC31" i="2"/>
  <c r="AB31" i="2"/>
  <c r="D31" i="2"/>
  <c r="C31" i="2"/>
  <c r="B31" i="2"/>
  <c r="AH30" i="2"/>
  <c r="B30" i="6" s="1"/>
  <c r="AH29" i="2"/>
  <c r="B29" i="6" s="1"/>
  <c r="AD29" i="2"/>
  <c r="AC29" i="2"/>
  <c r="AB29" i="2"/>
  <c r="D29" i="2"/>
  <c r="C29" i="2"/>
  <c r="B29" i="2"/>
  <c r="AH28" i="2"/>
  <c r="B28" i="6" s="1"/>
  <c r="AH27" i="2"/>
  <c r="B27" i="6" s="1"/>
  <c r="AD27" i="2"/>
  <c r="AC27" i="2"/>
  <c r="AB27" i="2"/>
  <c r="D27" i="2"/>
  <c r="C27" i="2"/>
  <c r="B27" i="2"/>
  <c r="AH26" i="2"/>
  <c r="B26" i="6" s="1"/>
  <c r="AH25" i="2"/>
  <c r="B25" i="6" s="1"/>
  <c r="AD25" i="2"/>
  <c r="AC25" i="2"/>
  <c r="AB25" i="2"/>
  <c r="D25" i="2"/>
  <c r="C25" i="2"/>
  <c r="B25" i="2"/>
  <c r="AH24" i="2"/>
  <c r="B24" i="6" s="1"/>
  <c r="AH23" i="2"/>
  <c r="B23" i="6" s="1"/>
  <c r="AD23" i="2"/>
  <c r="AC23" i="2"/>
  <c r="AB23" i="2"/>
  <c r="D23" i="2"/>
  <c r="C23" i="2"/>
  <c r="B23" i="2"/>
  <c r="AH22" i="2"/>
  <c r="B22" i="6" s="1"/>
  <c r="AH21" i="2"/>
  <c r="B21" i="6" s="1"/>
  <c r="AD21" i="2"/>
  <c r="AC21" i="2"/>
  <c r="AB21" i="2"/>
  <c r="D21" i="2"/>
  <c r="C21" i="2"/>
  <c r="B21" i="2"/>
  <c r="AH20" i="2"/>
  <c r="B20" i="6" s="1"/>
  <c r="AH19" i="2"/>
  <c r="B19" i="6" s="1"/>
  <c r="AD19" i="2"/>
  <c r="AC19" i="2"/>
  <c r="AB19" i="2"/>
  <c r="D19" i="2"/>
  <c r="C19" i="2"/>
  <c r="B19" i="2"/>
  <c r="AH18" i="2"/>
  <c r="B18" i="6" s="1"/>
  <c r="AH17" i="2"/>
  <c r="B17" i="6" s="1"/>
  <c r="AD17" i="2"/>
  <c r="AC17" i="2"/>
  <c r="AB17" i="2"/>
  <c r="D17" i="2"/>
  <c r="C17" i="2"/>
  <c r="B17" i="2"/>
  <c r="AH16" i="2"/>
  <c r="B16" i="6" s="1"/>
  <c r="AH15" i="2"/>
  <c r="B15" i="6" s="1"/>
  <c r="AD15" i="2"/>
  <c r="AC15" i="2"/>
  <c r="AB15" i="2"/>
  <c r="D15" i="2"/>
  <c r="C15" i="2"/>
  <c r="B15" i="2"/>
  <c r="AH14" i="2"/>
  <c r="B14" i="6" s="1"/>
  <c r="AH13" i="2"/>
  <c r="B13" i="6" s="1"/>
  <c r="AD13" i="2"/>
  <c r="AC13" i="2"/>
  <c r="AB13" i="2"/>
  <c r="D13" i="2"/>
  <c r="C13" i="2"/>
  <c r="B13" i="2"/>
  <c r="AH12" i="2"/>
  <c r="B12" i="6" s="1"/>
  <c r="AH11" i="2"/>
  <c r="B11" i="6" s="1"/>
  <c r="AD11" i="2"/>
  <c r="AC11" i="2"/>
  <c r="AB11" i="2"/>
  <c r="D11" i="2"/>
  <c r="C11" i="2"/>
  <c r="B11" i="2"/>
  <c r="AH10" i="2"/>
  <c r="B10" i="6" s="1"/>
  <c r="AH9" i="2"/>
  <c r="AD9" i="2"/>
  <c r="AC9" i="2"/>
  <c r="AB9" i="2"/>
  <c r="D9" i="2"/>
  <c r="C9" i="2"/>
  <c r="B9" i="2"/>
  <c r="AH8" i="2"/>
  <c r="AH7" i="2"/>
  <c r="AD7" i="2"/>
  <c r="AC7" i="2"/>
  <c r="AB7" i="2"/>
  <c r="D7" i="2"/>
  <c r="C7" i="2"/>
  <c r="B7" i="2"/>
  <c r="AH6" i="2"/>
  <c r="AD5" i="2"/>
  <c r="AC5" i="2"/>
  <c r="AB5" i="2"/>
  <c r="D5" i="2"/>
  <c r="C5" i="2"/>
  <c r="B5" i="2"/>
  <c r="AB1" i="2"/>
  <c r="Y70" i="1"/>
  <c r="Y69" i="1"/>
  <c r="Y68" i="1"/>
  <c r="Y67" i="1"/>
  <c r="Y64" i="1"/>
  <c r="W64" i="1"/>
  <c r="AF64" i="1" s="1"/>
  <c r="Y63" i="1"/>
  <c r="Y62" i="1"/>
  <c r="Y61" i="1"/>
  <c r="V61" i="1"/>
  <c r="AE61" i="1" s="1"/>
  <c r="Y60" i="1"/>
  <c r="U60" i="1"/>
  <c r="AD60" i="1" s="1"/>
  <c r="Y59" i="1"/>
  <c r="Y58" i="1"/>
  <c r="Y57" i="1"/>
  <c r="Y56" i="1"/>
  <c r="Y55" i="1"/>
  <c r="Y54" i="1"/>
  <c r="Y50" i="1"/>
  <c r="Y49" i="1"/>
  <c r="Y48" i="1"/>
  <c r="Y47" i="1"/>
  <c r="Y46" i="1"/>
  <c r="Y45" i="1"/>
  <c r="Y44" i="1"/>
  <c r="Y43" i="1"/>
  <c r="Y42" i="1"/>
  <c r="Y41" i="1"/>
  <c r="Y40" i="1"/>
  <c r="Y39" i="1"/>
  <c r="Y38" i="1"/>
  <c r="Y37" i="1"/>
  <c r="Y36" i="1"/>
  <c r="Y35" i="1"/>
  <c r="W35" i="1"/>
  <c r="AF35" i="1" s="1"/>
  <c r="Y34" i="1"/>
  <c r="Y33" i="1"/>
  <c r="Q33" i="1"/>
  <c r="Z33" i="1" s="1"/>
  <c r="Y32" i="1"/>
  <c r="Y31" i="1"/>
  <c r="Y30" i="1"/>
  <c r="Y29" i="1"/>
  <c r="Y28" i="1"/>
  <c r="V28" i="1"/>
  <c r="AE28" i="1" s="1"/>
  <c r="Y27" i="1"/>
  <c r="Y26" i="1"/>
  <c r="Y25" i="1"/>
  <c r="Y24" i="1"/>
  <c r="Y23" i="1"/>
  <c r="Y22" i="1"/>
  <c r="Y21" i="1"/>
  <c r="Y20" i="1"/>
  <c r="V20" i="1"/>
  <c r="AE20" i="1" s="1"/>
  <c r="Y19" i="1"/>
  <c r="Y18" i="1"/>
  <c r="AC17" i="1"/>
  <c r="Y17" i="1"/>
  <c r="Y16" i="1"/>
  <c r="AC18" i="1" s="1"/>
  <c r="Y15" i="1"/>
  <c r="Y14" i="1"/>
  <c r="V14" i="1"/>
  <c r="AE14" i="1" s="1"/>
  <c r="AA13" i="1"/>
  <c r="Y13" i="1"/>
  <c r="Y12" i="1"/>
  <c r="Y11" i="1"/>
  <c r="AC10" i="1"/>
  <c r="AA10" i="1"/>
  <c r="Z10" i="1"/>
  <c r="Y10" i="1"/>
  <c r="AC9" i="1"/>
  <c r="AA9" i="1"/>
  <c r="Z9" i="1"/>
  <c r="Y9" i="1"/>
  <c r="AB9" i="1" s="1"/>
  <c r="W9" i="1"/>
  <c r="AF9" i="1" s="1"/>
  <c r="AB8" i="1"/>
  <c r="Z8" i="1"/>
  <c r="Y8" i="1"/>
  <c r="Y7" i="1"/>
  <c r="AA8" i="1" s="1"/>
  <c r="AD6" i="1"/>
  <c r="N997" i="1"/>
  <c r="N989" i="1"/>
  <c r="N984" i="1"/>
  <c r="N976" i="1"/>
  <c r="N972" i="1"/>
  <c r="N964" i="1"/>
  <c r="N959" i="1"/>
  <c r="N951" i="1"/>
  <c r="N946" i="1"/>
  <c r="N938" i="1"/>
  <c r="N933" i="1"/>
  <c r="N925" i="1"/>
  <c r="N920" i="1"/>
  <c r="N912" i="1"/>
  <c r="N908" i="1"/>
  <c r="N900" i="1"/>
  <c r="N895" i="1"/>
  <c r="N887" i="1"/>
  <c r="N882" i="1"/>
  <c r="N874" i="1"/>
  <c r="N869" i="1"/>
  <c r="N861" i="1"/>
  <c r="N857" i="1"/>
  <c r="N850" i="1"/>
  <c r="N847" i="1"/>
  <c r="N840" i="1"/>
  <c r="N836" i="1"/>
  <c r="N829" i="1"/>
  <c r="N825" i="1"/>
  <c r="N818" i="1"/>
  <c r="N815" i="1"/>
  <c r="N808" i="1"/>
  <c r="N804" i="1"/>
  <c r="N797" i="1"/>
  <c r="N793" i="1"/>
  <c r="N786" i="1"/>
  <c r="N783" i="1"/>
  <c r="N776" i="1"/>
  <c r="N773" i="1"/>
  <c r="N767" i="1"/>
  <c r="N764" i="1"/>
  <c r="N758" i="1"/>
  <c r="N754" i="1"/>
  <c r="N749" i="1"/>
  <c r="N745" i="1"/>
  <c r="N740" i="1"/>
  <c r="N736" i="1"/>
  <c r="N730" i="1"/>
  <c r="N727" i="1"/>
  <c r="N721" i="1"/>
  <c r="N718" i="1"/>
  <c r="N712" i="1"/>
  <c r="N709" i="1"/>
  <c r="N703" i="1"/>
  <c r="N700" i="1"/>
  <c r="N695" i="1"/>
  <c r="N692" i="1"/>
  <c r="N687" i="1"/>
  <c r="N684" i="1"/>
  <c r="N679" i="1"/>
  <c r="N676" i="1"/>
  <c r="N671" i="1"/>
  <c r="N668" i="1"/>
  <c r="N663" i="1"/>
  <c r="N660" i="1"/>
  <c r="N655" i="1"/>
  <c r="N652" i="1"/>
  <c r="N647" i="1"/>
  <c r="N644" i="1"/>
  <c r="N639" i="1"/>
  <c r="N636" i="1"/>
  <c r="N631" i="1"/>
  <c r="N628" i="1"/>
  <c r="N623" i="1"/>
  <c r="N620" i="1"/>
  <c r="N615" i="1"/>
  <c r="N612" i="1"/>
  <c r="N607" i="1"/>
  <c r="N604" i="1"/>
  <c r="N599" i="1"/>
  <c r="N596" i="1"/>
  <c r="N591" i="1"/>
  <c r="N588" i="1"/>
  <c r="N583" i="1"/>
  <c r="N580" i="1"/>
  <c r="N575" i="1"/>
  <c r="N572" i="1"/>
  <c r="N567" i="1"/>
  <c r="N564" i="1"/>
  <c r="N559" i="1"/>
  <c r="N556" i="1"/>
  <c r="N551" i="1"/>
  <c r="N548" i="1"/>
  <c r="N543" i="1"/>
  <c r="N540" i="1"/>
  <c r="N535" i="1"/>
  <c r="N532" i="1"/>
  <c r="N527" i="1"/>
  <c r="N524" i="1"/>
  <c r="N519" i="1"/>
  <c r="N516" i="1"/>
  <c r="N511" i="1"/>
  <c r="N509" i="1"/>
  <c r="N508" i="1"/>
  <c r="N503" i="1"/>
  <c r="N501" i="1"/>
  <c r="N500" i="1"/>
  <c r="N495" i="1"/>
  <c r="N493" i="1"/>
  <c r="N492" i="1"/>
  <c r="N487" i="1"/>
  <c r="N485" i="1"/>
  <c r="N484" i="1"/>
  <c r="N479" i="1"/>
  <c r="N477" i="1"/>
  <c r="N476" i="1"/>
  <c r="N471" i="1"/>
  <c r="N469" i="1"/>
  <c r="N468" i="1"/>
  <c r="N463" i="1"/>
  <c r="N461" i="1"/>
  <c r="N460" i="1"/>
  <c r="N455" i="1"/>
  <c r="N453" i="1"/>
  <c r="N452" i="1"/>
  <c r="N447" i="1"/>
  <c r="N445" i="1"/>
  <c r="N444" i="1"/>
  <c r="N439" i="1"/>
  <c r="N437" i="1"/>
  <c r="N436" i="1"/>
  <c r="N431" i="1"/>
  <c r="N429" i="1"/>
  <c r="N428" i="1"/>
  <c r="N423" i="1"/>
  <c r="N421" i="1"/>
  <c r="N420" i="1"/>
  <c r="N415" i="1"/>
  <c r="N413" i="1"/>
  <c r="N412" i="1"/>
  <c r="N407" i="1"/>
  <c r="N405" i="1"/>
  <c r="N404" i="1"/>
  <c r="N399" i="1"/>
  <c r="N397" i="1"/>
  <c r="N396" i="1"/>
  <c r="N391" i="1"/>
  <c r="N389" i="1"/>
  <c r="N388" i="1"/>
  <c r="N383" i="1"/>
  <c r="N381" i="1"/>
  <c r="N380" i="1"/>
  <c r="N375" i="1"/>
  <c r="N373" i="1"/>
  <c r="N372" i="1"/>
  <c r="N367" i="1"/>
  <c r="N365" i="1"/>
  <c r="N364" i="1"/>
  <c r="N359" i="1"/>
  <c r="N357" i="1"/>
  <c r="N356" i="1"/>
  <c r="N351" i="1"/>
  <c r="N349" i="1"/>
  <c r="N348" i="1"/>
  <c r="N343" i="1"/>
  <c r="N341" i="1"/>
  <c r="N340" i="1"/>
  <c r="N335" i="1"/>
  <c r="N333" i="1"/>
  <c r="N332" i="1"/>
  <c r="N327" i="1"/>
  <c r="N325" i="1"/>
  <c r="N324" i="1"/>
  <c r="N319" i="1"/>
  <c r="N317" i="1"/>
  <c r="N316" i="1"/>
  <c r="N311" i="1"/>
  <c r="N309" i="1"/>
  <c r="N308" i="1"/>
  <c r="N303" i="1"/>
  <c r="N301" i="1"/>
  <c r="N300" i="1"/>
  <c r="N295" i="1"/>
  <c r="N293" i="1"/>
  <c r="N292" i="1"/>
  <c r="N287" i="1"/>
  <c r="N285" i="1"/>
  <c r="N284" i="1"/>
  <c r="N279" i="1"/>
  <c r="N277" i="1"/>
  <c r="N276" i="1"/>
  <c r="N271" i="1"/>
  <c r="N269" i="1"/>
  <c r="N268" i="1"/>
  <c r="N263" i="1"/>
  <c r="N261" i="1"/>
  <c r="N260" i="1"/>
  <c r="N255" i="1"/>
  <c r="N253" i="1"/>
  <c r="N252" i="1"/>
  <c r="N247" i="1"/>
  <c r="N245" i="1"/>
  <c r="N244" i="1"/>
  <c r="N239" i="1"/>
  <c r="N237" i="1"/>
  <c r="N236" i="1"/>
  <c r="N231" i="1"/>
  <c r="N229" i="1"/>
  <c r="N228" i="1"/>
  <c r="N223" i="1"/>
  <c r="N221" i="1"/>
  <c r="N220" i="1"/>
  <c r="N215" i="1"/>
  <c r="N213" i="1"/>
  <c r="N212" i="1"/>
  <c r="N207" i="1"/>
  <c r="N205" i="1"/>
  <c r="N204" i="1"/>
  <c r="N199" i="1"/>
  <c r="N197" i="1"/>
  <c r="N196" i="1"/>
  <c r="N191" i="1"/>
  <c r="N189" i="1"/>
  <c r="N188" i="1"/>
  <c r="N187" i="1"/>
  <c r="N183" i="1"/>
  <c r="N181" i="1"/>
  <c r="N180" i="1"/>
  <c r="N179" i="1"/>
  <c r="N175" i="1"/>
  <c r="N173" i="1"/>
  <c r="N172" i="1"/>
  <c r="N171" i="1"/>
  <c r="N167" i="1"/>
  <c r="N165" i="1"/>
  <c r="N164" i="1"/>
  <c r="N163" i="1"/>
  <c r="N159" i="1"/>
  <c r="N157" i="1"/>
  <c r="N156" i="1"/>
  <c r="N155" i="1"/>
  <c r="N151" i="1"/>
  <c r="N149" i="1"/>
  <c r="N148" i="1"/>
  <c r="N147" i="1"/>
  <c r="N143" i="1"/>
  <c r="N141" i="1"/>
  <c r="N140" i="1"/>
  <c r="N139" i="1"/>
  <c r="N135" i="1"/>
  <c r="N133" i="1"/>
  <c r="N132" i="1"/>
  <c r="N131" i="1"/>
  <c r="N127" i="1"/>
  <c r="N125" i="1"/>
  <c r="N124" i="1"/>
  <c r="N123" i="1"/>
  <c r="N119" i="1"/>
  <c r="N117" i="1"/>
  <c r="N116" i="1"/>
  <c r="N115" i="1"/>
  <c r="N111" i="1"/>
  <c r="N109" i="1"/>
  <c r="N108" i="1"/>
  <c r="N107" i="1"/>
  <c r="N103" i="1"/>
  <c r="N101" i="1"/>
  <c r="N100" i="1"/>
  <c r="N99" i="1"/>
  <c r="N95" i="1"/>
  <c r="N93" i="1"/>
  <c r="N92" i="1"/>
  <c r="N91" i="1"/>
  <c r="N87" i="1"/>
  <c r="N85" i="1"/>
  <c r="N84" i="1"/>
  <c r="N83" i="1"/>
  <c r="N79" i="1"/>
  <c r="N77" i="1"/>
  <c r="N76" i="1"/>
  <c r="N75" i="1"/>
  <c r="N71" i="1"/>
  <c r="N69" i="1"/>
  <c r="N68" i="1"/>
  <c r="N67" i="1"/>
  <c r="N63" i="1"/>
  <c r="N61" i="1"/>
  <c r="N60" i="1"/>
  <c r="N59" i="1"/>
  <c r="N55" i="1"/>
  <c r="N53" i="1"/>
  <c r="N52" i="1"/>
  <c r="N51" i="1"/>
  <c r="N47" i="1"/>
  <c r="N45" i="1"/>
  <c r="N44" i="1"/>
  <c r="N43" i="1"/>
  <c r="N39" i="1"/>
  <c r="N37" i="1"/>
  <c r="N36" i="1"/>
  <c r="N35" i="1"/>
  <c r="N31" i="1"/>
  <c r="N29" i="1"/>
  <c r="N28" i="1"/>
  <c r="N27" i="1"/>
  <c r="N23" i="1"/>
  <c r="N21" i="1"/>
  <c r="N20" i="1"/>
  <c r="N19" i="1"/>
  <c r="N15" i="1"/>
  <c r="N13" i="1"/>
  <c r="W6" i="1" s="1"/>
  <c r="W19" i="1" s="1"/>
  <c r="AF19" i="1" s="1"/>
  <c r="N12" i="1"/>
  <c r="V6" i="1" s="1"/>
  <c r="V41" i="1" s="1"/>
  <c r="AE41" i="1" s="1"/>
  <c r="N11" i="1"/>
  <c r="U6" i="1" s="1"/>
  <c r="U15" i="1" s="1"/>
  <c r="AD15" i="1" s="1"/>
  <c r="N7" i="1"/>
  <c r="Q6" i="1" s="1"/>
  <c r="N6" i="1" a="1"/>
  <c r="N999" i="1" s="1"/>
  <c r="N6" i="1"/>
  <c r="G4" i="1"/>
  <c r="AX3" i="1"/>
  <c r="O3" i="1"/>
  <c r="AH3" i="2" s="1"/>
  <c r="AD3" i="2" s="1"/>
  <c r="O1" i="1"/>
  <c r="AC73" i="2"/>
  <c r="G73" i="2"/>
  <c r="A73" i="2"/>
  <c r="AB73" i="2"/>
  <c r="T73" i="2"/>
  <c r="J73" i="2"/>
  <c r="C3" i="1"/>
  <c r="C2" i="1"/>
  <c r="A1" i="7" l="1"/>
  <c r="D2" i="6"/>
  <c r="A1" i="4"/>
  <c r="C3" i="2"/>
  <c r="A2" i="7"/>
  <c r="B3" i="6"/>
  <c r="H4" i="2"/>
  <c r="H71" i="6"/>
  <c r="A74" i="6"/>
  <c r="F74" i="6"/>
  <c r="A71" i="6"/>
  <c r="F71" i="6"/>
  <c r="H74" i="6"/>
  <c r="W18" i="1"/>
  <c r="AF18" i="1" s="1"/>
  <c r="Q63" i="1"/>
  <c r="Z63" i="1" s="1"/>
  <c r="Q55" i="1"/>
  <c r="Z55" i="1" s="1"/>
  <c r="Q44" i="1"/>
  <c r="Z44" i="1" s="1"/>
  <c r="Q69" i="1"/>
  <c r="Z69" i="1" s="1"/>
  <c r="Q59" i="1"/>
  <c r="Z59" i="1" s="1"/>
  <c r="Q48" i="1"/>
  <c r="Z48" i="1" s="1"/>
  <c r="Q40" i="1"/>
  <c r="Z40" i="1" s="1"/>
  <c r="Q39" i="1"/>
  <c r="Z39" i="1" s="1"/>
  <c r="Q31" i="1"/>
  <c r="Z31" i="1" s="1"/>
  <c r="Q60" i="1"/>
  <c r="Z60" i="1" s="1"/>
  <c r="Q58" i="1"/>
  <c r="Z58" i="1" s="1"/>
  <c r="Q26" i="1"/>
  <c r="Z26" i="1" s="1"/>
  <c r="Q18" i="1"/>
  <c r="Q61" i="1"/>
  <c r="Z61" i="1" s="1"/>
  <c r="Q57" i="1"/>
  <c r="Z57" i="1" s="1"/>
  <c r="Q54" i="1"/>
  <c r="Z54" i="1" s="1"/>
  <c r="Q47" i="1"/>
  <c r="Z47" i="1" s="1"/>
  <c r="Q37" i="1"/>
  <c r="Z37" i="1" s="1"/>
  <c r="Q27" i="1"/>
  <c r="Z27" i="1" s="1"/>
  <c r="Q21" i="1"/>
  <c r="Z21" i="1" s="1"/>
  <c r="Q15" i="1"/>
  <c r="Q50" i="1"/>
  <c r="Z50" i="1" s="1"/>
  <c r="Q43" i="1"/>
  <c r="Z43" i="1" s="1"/>
  <c r="Q70" i="1"/>
  <c r="Z70" i="1" s="1"/>
  <c r="Q49" i="1"/>
  <c r="Z49" i="1" s="1"/>
  <c r="Q46" i="1"/>
  <c r="Z46" i="1" s="1"/>
  <c r="Q34" i="1"/>
  <c r="Z34" i="1" s="1"/>
  <c r="Q24" i="1"/>
  <c r="Z24" i="1" s="1"/>
  <c r="Q22" i="1"/>
  <c r="Z22" i="1" s="1"/>
  <c r="Q13" i="1"/>
  <c r="Q8" i="1"/>
  <c r="Q64" i="1"/>
  <c r="Z64" i="1" s="1"/>
  <c r="Q42" i="1"/>
  <c r="Z42" i="1" s="1"/>
  <c r="Q67" i="1"/>
  <c r="Z67" i="1" s="1"/>
  <c r="Q41" i="1"/>
  <c r="Z41" i="1" s="1"/>
  <c r="Q19" i="1"/>
  <c r="Z19" i="1" s="1"/>
  <c r="Q36" i="1"/>
  <c r="Z36" i="1" s="1"/>
  <c r="Q32" i="1"/>
  <c r="Z32" i="1" s="1"/>
  <c r="Q30" i="1"/>
  <c r="Z30" i="1" s="1"/>
  <c r="Q25" i="1"/>
  <c r="Z25" i="1" s="1"/>
  <c r="Q23" i="1"/>
  <c r="Z23" i="1" s="1"/>
  <c r="Q14" i="1"/>
  <c r="Q29" i="1"/>
  <c r="Z29" i="1" s="1"/>
  <c r="Q12" i="1"/>
  <c r="Q11" i="1"/>
  <c r="Q10" i="1"/>
  <c r="Z6" i="1"/>
  <c r="Q38" i="1"/>
  <c r="Z38" i="1" s="1"/>
  <c r="Q20" i="1"/>
  <c r="Z20" i="1" s="1"/>
  <c r="Q16" i="1"/>
  <c r="Q9" i="1"/>
  <c r="Q56" i="1"/>
  <c r="Z56" i="1" s="1"/>
  <c r="Q17" i="1"/>
  <c r="Q68" i="1"/>
  <c r="Z68" i="1" s="1"/>
  <c r="Q62" i="1"/>
  <c r="Z62" i="1" s="1"/>
  <c r="Q45" i="1"/>
  <c r="Z45" i="1" s="1"/>
  <c r="Q7" i="1"/>
  <c r="Q28" i="1"/>
  <c r="Z28" i="1" s="1"/>
  <c r="W21" i="1"/>
  <c r="AF21" i="1" s="1"/>
  <c r="V57" i="1"/>
  <c r="AE57" i="1" s="1"/>
  <c r="D4" i="7"/>
  <c r="G3" i="5"/>
  <c r="D4" i="4"/>
  <c r="AD1" i="2"/>
  <c r="AB11" i="1"/>
  <c r="Z11" i="1"/>
  <c r="AC11" i="1"/>
  <c r="AA11" i="1"/>
  <c r="U69" i="1"/>
  <c r="AD69" i="1" s="1"/>
  <c r="U59" i="1"/>
  <c r="AD59" i="1" s="1"/>
  <c r="U48" i="1"/>
  <c r="AD48" i="1" s="1"/>
  <c r="U63" i="1"/>
  <c r="AD63" i="1" s="1"/>
  <c r="U55" i="1"/>
  <c r="AD55" i="1" s="1"/>
  <c r="U44" i="1"/>
  <c r="AD44" i="1" s="1"/>
  <c r="U35" i="1"/>
  <c r="AD35" i="1" s="1"/>
  <c r="U57" i="1"/>
  <c r="AD57" i="1" s="1"/>
  <c r="U32" i="1"/>
  <c r="AD32" i="1" s="1"/>
  <c r="U29" i="1"/>
  <c r="AD29" i="1" s="1"/>
  <c r="U22" i="1"/>
  <c r="AD22" i="1" s="1"/>
  <c r="U14" i="1"/>
  <c r="AD14" i="1" s="1"/>
  <c r="U70" i="1"/>
  <c r="AD70" i="1" s="1"/>
  <c r="U49" i="1"/>
  <c r="AD49" i="1" s="1"/>
  <c r="U40" i="1"/>
  <c r="AD40" i="1" s="1"/>
  <c r="U36" i="1"/>
  <c r="AD36" i="1" s="1"/>
  <c r="U34" i="1"/>
  <c r="AD34" i="1" s="1"/>
  <c r="U30" i="1"/>
  <c r="AD30" i="1" s="1"/>
  <c r="U28" i="1"/>
  <c r="AD28" i="1" s="1"/>
  <c r="U25" i="1"/>
  <c r="AD25" i="1" s="1"/>
  <c r="U9" i="1"/>
  <c r="AD9" i="1" s="1"/>
  <c r="U45" i="1"/>
  <c r="AD45" i="1" s="1"/>
  <c r="U42" i="1"/>
  <c r="AD42" i="1" s="1"/>
  <c r="U67" i="1"/>
  <c r="AD67" i="1" s="1"/>
  <c r="U62" i="1"/>
  <c r="AD62" i="1" s="1"/>
  <c r="U43" i="1"/>
  <c r="AD43" i="1" s="1"/>
  <c r="U41" i="1"/>
  <c r="AD41" i="1" s="1"/>
  <c r="U37" i="1"/>
  <c r="AD37" i="1" s="1"/>
  <c r="U19" i="1"/>
  <c r="AD19" i="1" s="1"/>
  <c r="U68" i="1"/>
  <c r="AD68" i="1" s="1"/>
  <c r="U58" i="1"/>
  <c r="AD58" i="1" s="1"/>
  <c r="U50" i="1"/>
  <c r="AD50" i="1" s="1"/>
  <c r="U27" i="1"/>
  <c r="AD27" i="1" s="1"/>
  <c r="U10" i="1"/>
  <c r="AD10" i="1" s="1"/>
  <c r="U61" i="1"/>
  <c r="AD61" i="1" s="1"/>
  <c r="U38" i="1"/>
  <c r="AD38" i="1" s="1"/>
  <c r="U26" i="1"/>
  <c r="AD26" i="1" s="1"/>
  <c r="U24" i="1"/>
  <c r="AD24" i="1" s="1"/>
  <c r="U11" i="1"/>
  <c r="AD11" i="1" s="1"/>
  <c r="U8" i="1"/>
  <c r="AD8" i="1" s="1"/>
  <c r="U46" i="1"/>
  <c r="AD46" i="1" s="1"/>
  <c r="U21" i="1"/>
  <c r="AD21" i="1" s="1"/>
  <c r="U20" i="1"/>
  <c r="AD20" i="1" s="1"/>
  <c r="U18" i="1"/>
  <c r="AD18" i="1" s="1"/>
  <c r="U16" i="1"/>
  <c r="AD16" i="1" s="1"/>
  <c r="U54" i="1"/>
  <c r="AD54" i="1" s="1"/>
  <c r="U39" i="1"/>
  <c r="AD39" i="1" s="1"/>
  <c r="U23" i="1"/>
  <c r="AD23" i="1" s="1"/>
  <c r="U17" i="1"/>
  <c r="AD17" i="1" s="1"/>
  <c r="U56" i="1"/>
  <c r="AD56" i="1" s="1"/>
  <c r="U33" i="1"/>
  <c r="AD33" i="1" s="1"/>
  <c r="U47" i="1"/>
  <c r="AD47" i="1" s="1"/>
  <c r="U7" i="1"/>
  <c r="AD7" i="1" s="1"/>
  <c r="U64" i="1"/>
  <c r="AD64" i="1" s="1"/>
  <c r="U12" i="1"/>
  <c r="AD12" i="1" s="1"/>
  <c r="AB12" i="1"/>
  <c r="Z12" i="1"/>
  <c r="AB14" i="1"/>
  <c r="AA12" i="1"/>
  <c r="AC14" i="1"/>
  <c r="AC12" i="1"/>
  <c r="Z14" i="1"/>
  <c r="AA14" i="1"/>
  <c r="V70" i="1"/>
  <c r="AE70" i="1" s="1"/>
  <c r="V60" i="1"/>
  <c r="AE60" i="1" s="1"/>
  <c r="V49" i="1"/>
  <c r="AE49" i="1" s="1"/>
  <c r="V64" i="1"/>
  <c r="AE64" i="1" s="1"/>
  <c r="V56" i="1"/>
  <c r="AE56" i="1" s="1"/>
  <c r="V45" i="1"/>
  <c r="AE45" i="1" s="1"/>
  <c r="V36" i="1"/>
  <c r="AE36" i="1" s="1"/>
  <c r="V68" i="1"/>
  <c r="AE68" i="1" s="1"/>
  <c r="V59" i="1"/>
  <c r="AE59" i="1" s="1"/>
  <c r="V47" i="1"/>
  <c r="AE47" i="1" s="1"/>
  <c r="V38" i="1"/>
  <c r="AE38" i="1" s="1"/>
  <c r="V35" i="1"/>
  <c r="AE35" i="1" s="1"/>
  <c r="V23" i="1"/>
  <c r="AE23" i="1" s="1"/>
  <c r="V15" i="1"/>
  <c r="AE15" i="1" s="1"/>
  <c r="V42" i="1"/>
  <c r="AE42" i="1" s="1"/>
  <c r="V10" i="1"/>
  <c r="AE10" i="1" s="1"/>
  <c r="V69" i="1"/>
  <c r="AE69" i="1" s="1"/>
  <c r="V55" i="1"/>
  <c r="AE55" i="1" s="1"/>
  <c r="V58" i="1"/>
  <c r="AE58" i="1" s="1"/>
  <c r="V40" i="1"/>
  <c r="AE40" i="1" s="1"/>
  <c r="V33" i="1"/>
  <c r="AE33" i="1" s="1"/>
  <c r="V21" i="1"/>
  <c r="AE21" i="1" s="1"/>
  <c r="V12" i="1"/>
  <c r="AE12" i="1" s="1"/>
  <c r="AE6" i="1"/>
  <c r="V50" i="1"/>
  <c r="AE50" i="1" s="1"/>
  <c r="V54" i="1"/>
  <c r="AE54" i="1" s="1"/>
  <c r="V39" i="1"/>
  <c r="AE39" i="1" s="1"/>
  <c r="V18" i="1"/>
  <c r="AE18" i="1" s="1"/>
  <c r="V16" i="1"/>
  <c r="AE16" i="1" s="1"/>
  <c r="V7" i="1"/>
  <c r="AE7" i="1" s="1"/>
  <c r="V62" i="1"/>
  <c r="AE62" i="1" s="1"/>
  <c r="V31" i="1"/>
  <c r="AE31" i="1" s="1"/>
  <c r="V22" i="1"/>
  <c r="AE22" i="1" s="1"/>
  <c r="V13" i="1"/>
  <c r="AE13" i="1" s="1"/>
  <c r="V67" i="1"/>
  <c r="AE67" i="1" s="1"/>
  <c r="V63" i="1"/>
  <c r="AE63" i="1" s="1"/>
  <c r="V44" i="1"/>
  <c r="AE44" i="1" s="1"/>
  <c r="V32" i="1"/>
  <c r="AE32" i="1" s="1"/>
  <c r="V19" i="1"/>
  <c r="AE19" i="1" s="1"/>
  <c r="V17" i="1"/>
  <c r="AE17" i="1" s="1"/>
  <c r="V9" i="1"/>
  <c r="AE9" i="1" s="1"/>
  <c r="V24" i="1"/>
  <c r="AE24" i="1" s="1"/>
  <c r="V8" i="1"/>
  <c r="AE8" i="1" s="1"/>
  <c r="V26" i="1"/>
  <c r="AE26" i="1" s="1"/>
  <c r="V25" i="1"/>
  <c r="AE25" i="1" s="1"/>
  <c r="V34" i="1"/>
  <c r="AE34" i="1" s="1"/>
  <c r="V27" i="1"/>
  <c r="AE27" i="1" s="1"/>
  <c r="V48" i="1"/>
  <c r="AE48" i="1" s="1"/>
  <c r="V29" i="1"/>
  <c r="AE29" i="1" s="1"/>
  <c r="V11" i="1"/>
  <c r="AE11" i="1" s="1"/>
  <c r="V43" i="1"/>
  <c r="AE43" i="1" s="1"/>
  <c r="V37" i="1"/>
  <c r="AE37" i="1" s="1"/>
  <c r="V30" i="1"/>
  <c r="AE30" i="1" s="1"/>
  <c r="U13" i="1"/>
  <c r="AD13" i="1" s="1"/>
  <c r="AC15" i="1"/>
  <c r="U31" i="1"/>
  <c r="AD31" i="1" s="1"/>
  <c r="V46" i="1"/>
  <c r="AE46" i="1" s="1"/>
  <c r="W61" i="1"/>
  <c r="AF61" i="1" s="1"/>
  <c r="W50" i="1"/>
  <c r="AF50" i="1" s="1"/>
  <c r="W42" i="1"/>
  <c r="AF42" i="1" s="1"/>
  <c r="W67" i="1"/>
  <c r="AF67" i="1" s="1"/>
  <c r="W57" i="1"/>
  <c r="AF57" i="1" s="1"/>
  <c r="W46" i="1"/>
  <c r="AF46" i="1" s="1"/>
  <c r="W37" i="1"/>
  <c r="AF37" i="1" s="1"/>
  <c r="W29" i="1"/>
  <c r="AF29" i="1" s="1"/>
  <c r="W70" i="1"/>
  <c r="AF70" i="1" s="1"/>
  <c r="W49" i="1"/>
  <c r="AF49" i="1" s="1"/>
  <c r="W24" i="1"/>
  <c r="AF24" i="1" s="1"/>
  <c r="W16" i="1"/>
  <c r="AF16" i="1" s="1"/>
  <c r="W69" i="1"/>
  <c r="AF69" i="1" s="1"/>
  <c r="W59" i="1"/>
  <c r="AF59" i="1" s="1"/>
  <c r="W55" i="1"/>
  <c r="AF55" i="1" s="1"/>
  <c r="W45" i="1"/>
  <c r="AF45" i="1" s="1"/>
  <c r="W38" i="1"/>
  <c r="AF38" i="1" s="1"/>
  <c r="W26" i="1"/>
  <c r="AF26" i="1" s="1"/>
  <c r="W20" i="1"/>
  <c r="AF20" i="1" s="1"/>
  <c r="W17" i="1"/>
  <c r="AF17" i="1" s="1"/>
  <c r="W14" i="1"/>
  <c r="AF14" i="1" s="1"/>
  <c r="W11" i="1"/>
  <c r="AF11" i="1" s="1"/>
  <c r="W68" i="1"/>
  <c r="AF68" i="1" s="1"/>
  <c r="W62" i="1"/>
  <c r="AF62" i="1" s="1"/>
  <c r="W48" i="1"/>
  <c r="AF48" i="1" s="1"/>
  <c r="W54" i="1"/>
  <c r="AF54" i="1" s="1"/>
  <c r="W58" i="1"/>
  <c r="AF58" i="1" s="1"/>
  <c r="W30" i="1"/>
  <c r="AF30" i="1" s="1"/>
  <c r="W27" i="1"/>
  <c r="AF27" i="1" s="1"/>
  <c r="W25" i="1"/>
  <c r="AF25" i="1" s="1"/>
  <c r="W23" i="1"/>
  <c r="AF23" i="1" s="1"/>
  <c r="W39" i="1"/>
  <c r="AF39" i="1" s="1"/>
  <c r="W32" i="1"/>
  <c r="AF32" i="1" s="1"/>
  <c r="W63" i="1"/>
  <c r="AF63" i="1" s="1"/>
  <c r="W56" i="1"/>
  <c r="AF56" i="1" s="1"/>
  <c r="W44" i="1"/>
  <c r="AF44" i="1" s="1"/>
  <c r="W34" i="1"/>
  <c r="AF34" i="1" s="1"/>
  <c r="W28" i="1"/>
  <c r="AF28" i="1" s="1"/>
  <c r="W15" i="1"/>
  <c r="AF15" i="1" s="1"/>
  <c r="W22" i="1"/>
  <c r="AF22" i="1" s="1"/>
  <c r="W8" i="1"/>
  <c r="AF8" i="1" s="1"/>
  <c r="W33" i="1"/>
  <c r="AF33" i="1" s="1"/>
  <c r="W47" i="1"/>
  <c r="AF47" i="1" s="1"/>
  <c r="W7" i="1"/>
  <c r="AF7" i="1" s="1"/>
  <c r="W60" i="1"/>
  <c r="AF60" i="1" s="1"/>
  <c r="W40" i="1"/>
  <c r="AF40" i="1" s="1"/>
  <c r="W43" i="1"/>
  <c r="AF43" i="1" s="1"/>
  <c r="W36" i="1"/>
  <c r="AF36" i="1" s="1"/>
  <c r="W12" i="1"/>
  <c r="AF12" i="1" s="1"/>
  <c r="W41" i="1"/>
  <c r="AF41" i="1" s="1"/>
  <c r="W31" i="1"/>
  <c r="AF31" i="1" s="1"/>
  <c r="W13" i="1"/>
  <c r="AF13" i="1" s="1"/>
  <c r="W10" i="1"/>
  <c r="AF10" i="1" s="1"/>
  <c r="AF6" i="1"/>
  <c r="Z16" i="1"/>
  <c r="AC16" i="1"/>
  <c r="AB18" i="1"/>
  <c r="AB16" i="1"/>
  <c r="AA16" i="1"/>
  <c r="Q35" i="1"/>
  <c r="Z35" i="1" s="1"/>
  <c r="N517" i="1"/>
  <c r="N525" i="1"/>
  <c r="N533" i="1"/>
  <c r="N541" i="1"/>
  <c r="N549" i="1"/>
  <c r="N557" i="1"/>
  <c r="N565" i="1"/>
  <c r="N573" i="1"/>
  <c r="N581" i="1"/>
  <c r="N589" i="1"/>
  <c r="N597" i="1"/>
  <c r="N605" i="1"/>
  <c r="N613" i="1"/>
  <c r="N621" i="1"/>
  <c r="N629" i="1"/>
  <c r="N637" i="1"/>
  <c r="N645" i="1"/>
  <c r="N653" i="1"/>
  <c r="N661" i="1"/>
  <c r="N669" i="1"/>
  <c r="N677" i="1"/>
  <c r="N685" i="1"/>
  <c r="N693" i="1"/>
  <c r="N701" i="1"/>
  <c r="N710" i="1"/>
  <c r="N719" i="1"/>
  <c r="N728" i="1"/>
  <c r="N737" i="1"/>
  <c r="N746" i="1"/>
  <c r="N756" i="1"/>
  <c r="N765" i="1"/>
  <c r="N774" i="1"/>
  <c r="N784" i="1"/>
  <c r="N794" i="1"/>
  <c r="N805" i="1"/>
  <c r="N816" i="1"/>
  <c r="N826" i="1"/>
  <c r="N837" i="1"/>
  <c r="N848" i="1"/>
  <c r="N858" i="1"/>
  <c r="N871" i="1"/>
  <c r="N884" i="1"/>
  <c r="N896" i="1"/>
  <c r="N909" i="1"/>
  <c r="N922" i="1"/>
  <c r="N935" i="1"/>
  <c r="N948" i="1"/>
  <c r="N960" i="1"/>
  <c r="N973" i="1"/>
  <c r="N986" i="1"/>
  <c r="AA15" i="1"/>
  <c r="AB17" i="1"/>
  <c r="AB15" i="1"/>
  <c r="Z17" i="1"/>
  <c r="N995" i="1"/>
  <c r="N987" i="1"/>
  <c r="N979" i="1"/>
  <c r="N971" i="1"/>
  <c r="N963" i="1"/>
  <c r="N955" i="1"/>
  <c r="N947" i="1"/>
  <c r="N939" i="1"/>
  <c r="N931" i="1"/>
  <c r="N923" i="1"/>
  <c r="N915" i="1"/>
  <c r="N907" i="1"/>
  <c r="N899" i="1"/>
  <c r="N891" i="1"/>
  <c r="N883" i="1"/>
  <c r="N875" i="1"/>
  <c r="N867" i="1"/>
  <c r="N859" i="1"/>
  <c r="N851" i="1"/>
  <c r="N843" i="1"/>
  <c r="N835" i="1"/>
  <c r="N827" i="1"/>
  <c r="N819" i="1"/>
  <c r="N811" i="1"/>
  <c r="N803" i="1"/>
  <c r="N795" i="1"/>
  <c r="N787" i="1"/>
  <c r="N779" i="1"/>
  <c r="N771" i="1"/>
  <c r="N763" i="1"/>
  <c r="N755" i="1"/>
  <c r="N747" i="1"/>
  <c r="N739" i="1"/>
  <c r="N731" i="1"/>
  <c r="N723" i="1"/>
  <c r="N715" i="1"/>
  <c r="N707" i="1"/>
  <c r="N993" i="1"/>
  <c r="N985" i="1"/>
  <c r="N977" i="1"/>
  <c r="N969" i="1"/>
  <c r="N961" i="1"/>
  <c r="N953" i="1"/>
  <c r="N945" i="1"/>
  <c r="N937" i="1"/>
  <c r="N929" i="1"/>
  <c r="N921" i="1"/>
  <c r="N913" i="1"/>
  <c r="N905" i="1"/>
  <c r="N897" i="1"/>
  <c r="N889" i="1"/>
  <c r="N881" i="1"/>
  <c r="N873" i="1"/>
  <c r="N865" i="1"/>
  <c r="N998" i="1"/>
  <c r="N990" i="1"/>
  <c r="N982" i="1"/>
  <c r="N974" i="1"/>
  <c r="N966" i="1"/>
  <c r="N958" i="1"/>
  <c r="N950" i="1"/>
  <c r="N942" i="1"/>
  <c r="N934" i="1"/>
  <c r="N926" i="1"/>
  <c r="N918" i="1"/>
  <c r="N910" i="1"/>
  <c r="N902" i="1"/>
  <c r="N894" i="1"/>
  <c r="N886" i="1"/>
  <c r="N878" i="1"/>
  <c r="N870" i="1"/>
  <c r="N862" i="1"/>
  <c r="N854" i="1"/>
  <c r="N846" i="1"/>
  <c r="N838" i="1"/>
  <c r="N830" i="1"/>
  <c r="N822" i="1"/>
  <c r="N814" i="1"/>
  <c r="N806" i="1"/>
  <c r="N798" i="1"/>
  <c r="N790" i="1"/>
  <c r="N782" i="1"/>
  <c r="N14" i="1"/>
  <c r="N22" i="1"/>
  <c r="N30" i="1"/>
  <c r="N38" i="1"/>
  <c r="N46" i="1"/>
  <c r="N54" i="1"/>
  <c r="N62" i="1"/>
  <c r="N70" i="1"/>
  <c r="N78" i="1"/>
  <c r="N86" i="1"/>
  <c r="N94" i="1"/>
  <c r="N102" i="1"/>
  <c r="N110" i="1"/>
  <c r="N118" i="1"/>
  <c r="N126" i="1"/>
  <c r="N134" i="1"/>
  <c r="N142" i="1"/>
  <c r="N150" i="1"/>
  <c r="N158" i="1"/>
  <c r="N166" i="1"/>
  <c r="N174" i="1"/>
  <c r="N182" i="1"/>
  <c r="N190" i="1"/>
  <c r="N198" i="1"/>
  <c r="N206" i="1"/>
  <c r="N214" i="1"/>
  <c r="N222" i="1"/>
  <c r="N230" i="1"/>
  <c r="N238" i="1"/>
  <c r="N246" i="1"/>
  <c r="N254" i="1"/>
  <c r="N262" i="1"/>
  <c r="N270" i="1"/>
  <c r="N278" i="1"/>
  <c r="N286" i="1"/>
  <c r="N294" i="1"/>
  <c r="N302" i="1"/>
  <c r="N310" i="1"/>
  <c r="N318" i="1"/>
  <c r="N326" i="1"/>
  <c r="N334" i="1"/>
  <c r="N342" i="1"/>
  <c r="N350" i="1"/>
  <c r="N358" i="1"/>
  <c r="N366" i="1"/>
  <c r="N374" i="1"/>
  <c r="N382" i="1"/>
  <c r="N390" i="1"/>
  <c r="N398" i="1"/>
  <c r="N406" i="1"/>
  <c r="N414" i="1"/>
  <c r="N422" i="1"/>
  <c r="N430" i="1"/>
  <c r="N438" i="1"/>
  <c r="N446" i="1"/>
  <c r="N454" i="1"/>
  <c r="N462" i="1"/>
  <c r="N470" i="1"/>
  <c r="N478" i="1"/>
  <c r="N486" i="1"/>
  <c r="N494" i="1"/>
  <c r="N502" i="1"/>
  <c r="N510" i="1"/>
  <c r="N518" i="1"/>
  <c r="N526" i="1"/>
  <c r="N534" i="1"/>
  <c r="N542" i="1"/>
  <c r="N550" i="1"/>
  <c r="N558" i="1"/>
  <c r="N566" i="1"/>
  <c r="N574" i="1"/>
  <c r="N582" i="1"/>
  <c r="N590" i="1"/>
  <c r="N598" i="1"/>
  <c r="N606" i="1"/>
  <c r="N614" i="1"/>
  <c r="N622" i="1"/>
  <c r="N630" i="1"/>
  <c r="N638" i="1"/>
  <c r="N646" i="1"/>
  <c r="N654" i="1"/>
  <c r="N662" i="1"/>
  <c r="N670" i="1"/>
  <c r="N678" i="1"/>
  <c r="N686" i="1"/>
  <c r="N694" i="1"/>
  <c r="N702" i="1"/>
  <c r="N711" i="1"/>
  <c r="N720" i="1"/>
  <c r="N729" i="1"/>
  <c r="N738" i="1"/>
  <c r="N748" i="1"/>
  <c r="N757" i="1"/>
  <c r="N766" i="1"/>
  <c r="N775" i="1"/>
  <c r="N785" i="1"/>
  <c r="N796" i="1"/>
  <c r="N807" i="1"/>
  <c r="N817" i="1"/>
  <c r="N828" i="1"/>
  <c r="N839" i="1"/>
  <c r="N849" i="1"/>
  <c r="N860" i="1"/>
  <c r="N872" i="1"/>
  <c r="N885" i="1"/>
  <c r="N898" i="1"/>
  <c r="N911" i="1"/>
  <c r="N924" i="1"/>
  <c r="N936" i="1"/>
  <c r="N949" i="1"/>
  <c r="N962" i="1"/>
  <c r="N975" i="1"/>
  <c r="N988" i="1"/>
  <c r="N1000" i="1"/>
  <c r="AC13" i="1"/>
  <c r="AB13" i="1"/>
  <c r="Z13" i="1"/>
  <c r="Z15" i="1"/>
  <c r="AA17" i="1"/>
  <c r="N8" i="1"/>
  <c r="R6" i="1" s="1"/>
  <c r="N16" i="1"/>
  <c r="N24" i="1"/>
  <c r="N32" i="1"/>
  <c r="N40" i="1"/>
  <c r="N48" i="1"/>
  <c r="N56" i="1"/>
  <c r="N64" i="1"/>
  <c r="N72" i="1"/>
  <c r="N80" i="1"/>
  <c r="N88" i="1"/>
  <c r="N96" i="1"/>
  <c r="N104" i="1"/>
  <c r="N112" i="1"/>
  <c r="N120" i="1"/>
  <c r="N128" i="1"/>
  <c r="N136" i="1"/>
  <c r="N144" i="1"/>
  <c r="N152" i="1"/>
  <c r="N160" i="1"/>
  <c r="N168" i="1"/>
  <c r="N176" i="1"/>
  <c r="N184" i="1"/>
  <c r="N192" i="1"/>
  <c r="N200" i="1"/>
  <c r="N208" i="1"/>
  <c r="N216" i="1"/>
  <c r="N224" i="1"/>
  <c r="N232" i="1"/>
  <c r="N240" i="1"/>
  <c r="N248" i="1"/>
  <c r="N256" i="1"/>
  <c r="N264" i="1"/>
  <c r="N272" i="1"/>
  <c r="N280" i="1"/>
  <c r="N288" i="1"/>
  <c r="N296" i="1"/>
  <c r="N304" i="1"/>
  <c r="N312" i="1"/>
  <c r="N320" i="1"/>
  <c r="N328" i="1"/>
  <c r="N336" i="1"/>
  <c r="N344" i="1"/>
  <c r="N352" i="1"/>
  <c r="N360" i="1"/>
  <c r="N368" i="1"/>
  <c r="N376" i="1"/>
  <c r="N384" i="1"/>
  <c r="N392" i="1"/>
  <c r="N400" i="1"/>
  <c r="N408" i="1"/>
  <c r="N416" i="1"/>
  <c r="N424" i="1"/>
  <c r="N432" i="1"/>
  <c r="N440" i="1"/>
  <c r="N448" i="1"/>
  <c r="N456" i="1"/>
  <c r="N464" i="1"/>
  <c r="N472" i="1"/>
  <c r="N480" i="1"/>
  <c r="N488" i="1"/>
  <c r="N496" i="1"/>
  <c r="N504" i="1"/>
  <c r="N512" i="1"/>
  <c r="N520" i="1"/>
  <c r="N528" i="1"/>
  <c r="N536" i="1"/>
  <c r="N544" i="1"/>
  <c r="N552" i="1"/>
  <c r="N560" i="1"/>
  <c r="N568" i="1"/>
  <c r="N576" i="1"/>
  <c r="N584" i="1"/>
  <c r="N592" i="1"/>
  <c r="N600" i="1"/>
  <c r="N608" i="1"/>
  <c r="N616" i="1"/>
  <c r="N624" i="1"/>
  <c r="N632" i="1"/>
  <c r="N640" i="1"/>
  <c r="N648" i="1"/>
  <c r="N656" i="1"/>
  <c r="N664" i="1"/>
  <c r="N672" i="1"/>
  <c r="N680" i="1"/>
  <c r="N688" i="1"/>
  <c r="N696" i="1"/>
  <c r="N704" i="1"/>
  <c r="N713" i="1"/>
  <c r="N722" i="1"/>
  <c r="N732" i="1"/>
  <c r="N741" i="1"/>
  <c r="N750" i="1"/>
  <c r="N759" i="1"/>
  <c r="N768" i="1"/>
  <c r="N777" i="1"/>
  <c r="N788" i="1"/>
  <c r="N799" i="1"/>
  <c r="N809" i="1"/>
  <c r="N820" i="1"/>
  <c r="N831" i="1"/>
  <c r="N841" i="1"/>
  <c r="N852" i="1"/>
  <c r="N863" i="1"/>
  <c r="N876" i="1"/>
  <c r="N888" i="1"/>
  <c r="N901" i="1"/>
  <c r="N914" i="1"/>
  <c r="N927" i="1"/>
  <c r="N940" i="1"/>
  <c r="N952" i="1"/>
  <c r="N965" i="1"/>
  <c r="N978" i="1"/>
  <c r="N991" i="1"/>
  <c r="N9" i="1"/>
  <c r="S6" i="1" s="1"/>
  <c r="N17" i="1"/>
  <c r="N25" i="1"/>
  <c r="N33" i="1"/>
  <c r="N41" i="1"/>
  <c r="N49" i="1"/>
  <c r="N57" i="1"/>
  <c r="N65" i="1"/>
  <c r="N73" i="1"/>
  <c r="N81" i="1"/>
  <c r="N89" i="1"/>
  <c r="N97" i="1"/>
  <c r="N105" i="1"/>
  <c r="N113" i="1"/>
  <c r="N121" i="1"/>
  <c r="N129" i="1"/>
  <c r="N137" i="1"/>
  <c r="N145" i="1"/>
  <c r="N153" i="1"/>
  <c r="N161" i="1"/>
  <c r="N169" i="1"/>
  <c r="N177" i="1"/>
  <c r="N185" i="1"/>
  <c r="N193" i="1"/>
  <c r="N201" i="1"/>
  <c r="N209" i="1"/>
  <c r="N217" i="1"/>
  <c r="N225" i="1"/>
  <c r="N233" i="1"/>
  <c r="N241" i="1"/>
  <c r="N249" i="1"/>
  <c r="N257" i="1"/>
  <c r="N265" i="1"/>
  <c r="N273" i="1"/>
  <c r="N281" i="1"/>
  <c r="N289" i="1"/>
  <c r="N297" i="1"/>
  <c r="N305" i="1"/>
  <c r="N313" i="1"/>
  <c r="N321" i="1"/>
  <c r="N329" i="1"/>
  <c r="N337" i="1"/>
  <c r="N345" i="1"/>
  <c r="N353" i="1"/>
  <c r="N361" i="1"/>
  <c r="N369" i="1"/>
  <c r="N377" i="1"/>
  <c r="N385" i="1"/>
  <c r="N393" i="1"/>
  <c r="N401" i="1"/>
  <c r="N409" i="1"/>
  <c r="N417" i="1"/>
  <c r="N425" i="1"/>
  <c r="N433" i="1"/>
  <c r="N441" i="1"/>
  <c r="N449" i="1"/>
  <c r="N457" i="1"/>
  <c r="N465" i="1"/>
  <c r="N473" i="1"/>
  <c r="N481" i="1"/>
  <c r="N489" i="1"/>
  <c r="N497" i="1"/>
  <c r="N505" i="1"/>
  <c r="N513" i="1"/>
  <c r="N521" i="1"/>
  <c r="N529" i="1"/>
  <c r="N537" i="1"/>
  <c r="N545" i="1"/>
  <c r="N553" i="1"/>
  <c r="N561" i="1"/>
  <c r="N569" i="1"/>
  <c r="N577" i="1"/>
  <c r="N585" i="1"/>
  <c r="N593" i="1"/>
  <c r="N601" i="1"/>
  <c r="N609" i="1"/>
  <c r="N617" i="1"/>
  <c r="N625" i="1"/>
  <c r="N633" i="1"/>
  <c r="N641" i="1"/>
  <c r="N649" i="1"/>
  <c r="N657" i="1"/>
  <c r="N665" i="1"/>
  <c r="N673" i="1"/>
  <c r="N681" i="1"/>
  <c r="N689" i="1"/>
  <c r="N697" i="1"/>
  <c r="N705" i="1"/>
  <c r="N714" i="1"/>
  <c r="N724" i="1"/>
  <c r="N733" i="1"/>
  <c r="N742" i="1"/>
  <c r="N751" i="1"/>
  <c r="N760" i="1"/>
  <c r="N769" i="1"/>
  <c r="N778" i="1"/>
  <c r="N789" i="1"/>
  <c r="N800" i="1"/>
  <c r="N810" i="1"/>
  <c r="N821" i="1"/>
  <c r="N832" i="1"/>
  <c r="N842" i="1"/>
  <c r="N853" i="1"/>
  <c r="N864" i="1"/>
  <c r="N877" i="1"/>
  <c r="N890" i="1"/>
  <c r="N903" i="1"/>
  <c r="N916" i="1"/>
  <c r="N928" i="1"/>
  <c r="N941" i="1"/>
  <c r="N954" i="1"/>
  <c r="N967" i="1"/>
  <c r="N980" i="1"/>
  <c r="N992" i="1"/>
  <c r="N10" i="1"/>
  <c r="T6" i="1" s="1"/>
  <c r="N18" i="1"/>
  <c r="N26" i="1"/>
  <c r="N34" i="1"/>
  <c r="N42" i="1"/>
  <c r="N50" i="1"/>
  <c r="N58" i="1"/>
  <c r="N66" i="1"/>
  <c r="N74" i="1"/>
  <c r="N82" i="1"/>
  <c r="N90" i="1"/>
  <c r="N98" i="1"/>
  <c r="N106" i="1"/>
  <c r="N114" i="1"/>
  <c r="N122" i="1"/>
  <c r="N130" i="1"/>
  <c r="N138" i="1"/>
  <c r="N146" i="1"/>
  <c r="N154" i="1"/>
  <c r="N162" i="1"/>
  <c r="N170" i="1"/>
  <c r="N178" i="1"/>
  <c r="N186" i="1"/>
  <c r="N194" i="1"/>
  <c r="N202" i="1"/>
  <c r="N210" i="1"/>
  <c r="N218" i="1"/>
  <c r="N226" i="1"/>
  <c r="N234" i="1"/>
  <c r="N242" i="1"/>
  <c r="N250" i="1"/>
  <c r="N258" i="1"/>
  <c r="N266" i="1"/>
  <c r="N274" i="1"/>
  <c r="N282" i="1"/>
  <c r="N290" i="1"/>
  <c r="N298" i="1"/>
  <c r="N306" i="1"/>
  <c r="N314" i="1"/>
  <c r="N322" i="1"/>
  <c r="N330" i="1"/>
  <c r="N338" i="1"/>
  <c r="N346" i="1"/>
  <c r="N354" i="1"/>
  <c r="N362" i="1"/>
  <c r="N370" i="1"/>
  <c r="N378" i="1"/>
  <c r="N386" i="1"/>
  <c r="N394" i="1"/>
  <c r="N402" i="1"/>
  <c r="N410" i="1"/>
  <c r="N418" i="1"/>
  <c r="N426" i="1"/>
  <c r="N434" i="1"/>
  <c r="N442" i="1"/>
  <c r="N450" i="1"/>
  <c r="N458" i="1"/>
  <c r="N466" i="1"/>
  <c r="N474" i="1"/>
  <c r="N482" i="1"/>
  <c r="N490" i="1"/>
  <c r="N498" i="1"/>
  <c r="N506" i="1"/>
  <c r="N514" i="1"/>
  <c r="N522" i="1"/>
  <c r="N530" i="1"/>
  <c r="N538" i="1"/>
  <c r="N546" i="1"/>
  <c r="N554" i="1"/>
  <c r="N562" i="1"/>
  <c r="N570" i="1"/>
  <c r="N578" i="1"/>
  <c r="N586" i="1"/>
  <c r="N594" i="1"/>
  <c r="N602" i="1"/>
  <c r="N610" i="1"/>
  <c r="N618" i="1"/>
  <c r="N626" i="1"/>
  <c r="N634" i="1"/>
  <c r="N642" i="1"/>
  <c r="N650" i="1"/>
  <c r="N658" i="1"/>
  <c r="N666" i="1"/>
  <c r="N674" i="1"/>
  <c r="N682" i="1"/>
  <c r="N690" i="1"/>
  <c r="N698" i="1"/>
  <c r="N706" i="1"/>
  <c r="N716" i="1"/>
  <c r="N725" i="1"/>
  <c r="N734" i="1"/>
  <c r="N743" i="1"/>
  <c r="N752" i="1"/>
  <c r="N761" i="1"/>
  <c r="N770" i="1"/>
  <c r="N780" i="1"/>
  <c r="N791" i="1"/>
  <c r="N801" i="1"/>
  <c r="N812" i="1"/>
  <c r="N823" i="1"/>
  <c r="N833" i="1"/>
  <c r="N844" i="1"/>
  <c r="N855" i="1"/>
  <c r="N866" i="1"/>
  <c r="N879" i="1"/>
  <c r="N892" i="1"/>
  <c r="N904" i="1"/>
  <c r="N917" i="1"/>
  <c r="N930" i="1"/>
  <c r="N943" i="1"/>
  <c r="N956" i="1"/>
  <c r="N968" i="1"/>
  <c r="N981" i="1"/>
  <c r="N994" i="1"/>
  <c r="N195" i="1"/>
  <c r="N203" i="1"/>
  <c r="N211" i="1"/>
  <c r="N219" i="1"/>
  <c r="N227" i="1"/>
  <c r="N235" i="1"/>
  <c r="N243" i="1"/>
  <c r="N251" i="1"/>
  <c r="N259" i="1"/>
  <c r="N267" i="1"/>
  <c r="N275" i="1"/>
  <c r="N283" i="1"/>
  <c r="N291" i="1"/>
  <c r="N299" i="1"/>
  <c r="N307" i="1"/>
  <c r="N315" i="1"/>
  <c r="N323" i="1"/>
  <c r="N331" i="1"/>
  <c r="N339" i="1"/>
  <c r="N347" i="1"/>
  <c r="N355" i="1"/>
  <c r="N363" i="1"/>
  <c r="N371" i="1"/>
  <c r="N379" i="1"/>
  <c r="N387" i="1"/>
  <c r="N395" i="1"/>
  <c r="N403" i="1"/>
  <c r="N411" i="1"/>
  <c r="N419" i="1"/>
  <c r="N427" i="1"/>
  <c r="N435" i="1"/>
  <c r="N443" i="1"/>
  <c r="N451" i="1"/>
  <c r="N459" i="1"/>
  <c r="N467" i="1"/>
  <c r="N475" i="1"/>
  <c r="N483" i="1"/>
  <c r="N491" i="1"/>
  <c r="N499" i="1"/>
  <c r="N507" i="1"/>
  <c r="N515" i="1"/>
  <c r="N523" i="1"/>
  <c r="N531" i="1"/>
  <c r="N539" i="1"/>
  <c r="N547" i="1"/>
  <c r="N555" i="1"/>
  <c r="N563" i="1"/>
  <c r="N571" i="1"/>
  <c r="N579" i="1"/>
  <c r="N587" i="1"/>
  <c r="N595" i="1"/>
  <c r="N603" i="1"/>
  <c r="N611" i="1"/>
  <c r="N619" i="1"/>
  <c r="N627" i="1"/>
  <c r="N635" i="1"/>
  <c r="N643" i="1"/>
  <c r="N651" i="1"/>
  <c r="N659" i="1"/>
  <c r="N667" i="1"/>
  <c r="N675" i="1"/>
  <c r="N683" i="1"/>
  <c r="N691" i="1"/>
  <c r="N699" i="1"/>
  <c r="N708" i="1"/>
  <c r="N717" i="1"/>
  <c r="N726" i="1"/>
  <c r="N735" i="1"/>
  <c r="N744" i="1"/>
  <c r="N753" i="1"/>
  <c r="N762" i="1"/>
  <c r="N772" i="1"/>
  <c r="N781" i="1"/>
  <c r="N792" i="1"/>
  <c r="N802" i="1"/>
  <c r="N813" i="1"/>
  <c r="N824" i="1"/>
  <c r="N834" i="1"/>
  <c r="N845" i="1"/>
  <c r="N856" i="1"/>
  <c r="N868" i="1"/>
  <c r="N880" i="1"/>
  <c r="N893" i="1"/>
  <c r="N906" i="1"/>
  <c r="N919" i="1"/>
  <c r="N932" i="1"/>
  <c r="N944" i="1"/>
  <c r="N957" i="1"/>
  <c r="N970" i="1"/>
  <c r="N983" i="1"/>
  <c r="N996" i="1"/>
  <c r="G49" i="6"/>
  <c r="F49" i="6"/>
  <c r="E49" i="6"/>
  <c r="D49" i="6"/>
  <c r="C49" i="6"/>
  <c r="H49" i="6"/>
  <c r="H51" i="6"/>
  <c r="G51" i="6"/>
  <c r="F51" i="6"/>
  <c r="E51" i="6"/>
  <c r="D51" i="6"/>
  <c r="C51" i="6"/>
  <c r="C53" i="6"/>
  <c r="H53" i="6"/>
  <c r="G53" i="6"/>
  <c r="F53" i="6"/>
  <c r="E53" i="6"/>
  <c r="D53" i="6"/>
  <c r="E55" i="6"/>
  <c r="D55" i="6"/>
  <c r="C55" i="6"/>
  <c r="H55" i="6"/>
  <c r="G55" i="6"/>
  <c r="F55" i="6"/>
  <c r="G57" i="6"/>
  <c r="F57" i="6"/>
  <c r="E57" i="6"/>
  <c r="D57" i="6"/>
  <c r="C57" i="6"/>
  <c r="H57" i="6"/>
  <c r="H59" i="6"/>
  <c r="G59" i="6"/>
  <c r="F59" i="6"/>
  <c r="E59" i="6"/>
  <c r="D59" i="6"/>
  <c r="C59" i="6"/>
  <c r="C61" i="6"/>
  <c r="H61" i="6"/>
  <c r="G61" i="6"/>
  <c r="F61" i="6"/>
  <c r="E61" i="6"/>
  <c r="D61" i="6"/>
  <c r="E63" i="6"/>
  <c r="D63" i="6"/>
  <c r="C63" i="6"/>
  <c r="H63" i="6"/>
  <c r="G63" i="6"/>
  <c r="F63" i="6"/>
  <c r="G65" i="6"/>
  <c r="F65" i="6"/>
  <c r="E65" i="6"/>
  <c r="D65" i="6"/>
  <c r="C65" i="6"/>
  <c r="H65" i="6"/>
  <c r="H67" i="6"/>
  <c r="G67" i="6"/>
  <c r="F67" i="6"/>
  <c r="E67" i="6"/>
  <c r="D67" i="6"/>
  <c r="C67" i="6"/>
  <c r="C69" i="6"/>
  <c r="H69" i="6"/>
  <c r="G69" i="6"/>
  <c r="F69" i="6"/>
  <c r="E69" i="6"/>
  <c r="D69" i="6"/>
  <c r="AB10" i="1"/>
  <c r="B9" i="6"/>
  <c r="N48" i="2"/>
  <c r="M47" i="2"/>
  <c r="J21" i="7" s="1"/>
  <c r="H11" i="6"/>
  <c r="F11" i="6"/>
  <c r="J16" i="6" s="1"/>
  <c r="E11" i="6"/>
  <c r="D11" i="6"/>
  <c r="G11" i="6"/>
  <c r="C11" i="6"/>
  <c r="H13" i="6"/>
  <c r="G13" i="6"/>
  <c r="E13" i="6"/>
  <c r="D13" i="6"/>
  <c r="C13" i="6"/>
  <c r="F13" i="6"/>
  <c r="H15" i="6"/>
  <c r="G15" i="6"/>
  <c r="E15" i="6"/>
  <c r="D15" i="6"/>
  <c r="C15" i="6"/>
  <c r="F15" i="6"/>
  <c r="C17" i="6"/>
  <c r="H17" i="6"/>
  <c r="G17" i="6"/>
  <c r="F17" i="6"/>
  <c r="E17" i="6"/>
  <c r="D17" i="6"/>
  <c r="H19" i="6"/>
  <c r="G19" i="6"/>
  <c r="F19" i="6"/>
  <c r="E19" i="6"/>
  <c r="D19" i="6"/>
  <c r="C19" i="6"/>
  <c r="C21" i="6"/>
  <c r="H21" i="6"/>
  <c r="G21" i="6"/>
  <c r="F21" i="6"/>
  <c r="E21" i="6"/>
  <c r="D21" i="6"/>
  <c r="E23" i="6"/>
  <c r="D23" i="6"/>
  <c r="C23" i="6"/>
  <c r="H23" i="6"/>
  <c r="G23" i="6"/>
  <c r="F23" i="6"/>
  <c r="G25" i="6"/>
  <c r="F25" i="6"/>
  <c r="E25" i="6"/>
  <c r="D25" i="6"/>
  <c r="C25" i="6"/>
  <c r="H25" i="6"/>
  <c r="H27" i="6"/>
  <c r="G27" i="6"/>
  <c r="F27" i="6"/>
  <c r="E27" i="6"/>
  <c r="D27" i="6"/>
  <c r="C27" i="6"/>
  <c r="C29" i="6"/>
  <c r="H29" i="6"/>
  <c r="G29" i="6"/>
  <c r="F29" i="6"/>
  <c r="E29" i="6"/>
  <c r="D29" i="6"/>
  <c r="E31" i="6"/>
  <c r="D31" i="6"/>
  <c r="C31" i="6"/>
  <c r="H31" i="6"/>
  <c r="G31" i="6"/>
  <c r="F31" i="6"/>
  <c r="AC8" i="1"/>
  <c r="Z18" i="1"/>
  <c r="AA18" i="1"/>
  <c r="J16" i="7"/>
  <c r="B8" i="6"/>
  <c r="N27" i="2"/>
  <c r="F10" i="6"/>
  <c r="J14" i="6" s="1"/>
  <c r="E10" i="6"/>
  <c r="C10" i="6"/>
  <c r="G10" i="6"/>
  <c r="D10" i="6"/>
  <c r="H10" i="6"/>
  <c r="E12" i="6"/>
  <c r="D12" i="6"/>
  <c r="H12" i="6"/>
  <c r="G12" i="6"/>
  <c r="F12" i="6"/>
  <c r="C12" i="6"/>
  <c r="F14" i="6"/>
  <c r="E14" i="6"/>
  <c r="D14" i="6"/>
  <c r="C14" i="6"/>
  <c r="H14" i="6"/>
  <c r="G14" i="6"/>
  <c r="G16" i="6"/>
  <c r="F16" i="6"/>
  <c r="E16" i="6"/>
  <c r="D16" i="6"/>
  <c r="H16" i="6"/>
  <c r="C16" i="6"/>
  <c r="H42" i="6"/>
  <c r="G42" i="6"/>
  <c r="F42" i="6"/>
  <c r="E42" i="6"/>
  <c r="D42" i="6"/>
  <c r="C42" i="6"/>
  <c r="H44" i="6"/>
  <c r="G44" i="6"/>
  <c r="F44" i="6"/>
  <c r="E44" i="6"/>
  <c r="D44" i="6"/>
  <c r="C44" i="6"/>
  <c r="D46" i="6"/>
  <c r="C46" i="6"/>
  <c r="H46" i="6"/>
  <c r="G46" i="6"/>
  <c r="F46" i="6"/>
  <c r="E46" i="6"/>
  <c r="E75" i="3"/>
  <c r="D75" i="3"/>
  <c r="C75" i="3"/>
  <c r="F75" i="3"/>
  <c r="P83" i="3"/>
  <c r="O83" i="3"/>
  <c r="N83" i="3"/>
  <c r="M83" i="3"/>
  <c r="E98" i="3"/>
  <c r="D98" i="3"/>
  <c r="C98" i="3"/>
  <c r="F98" i="3"/>
  <c r="Q84" i="5"/>
  <c r="P84" i="5"/>
  <c r="O84" i="5"/>
  <c r="N84" i="5"/>
  <c r="H34" i="6"/>
  <c r="G34" i="6"/>
  <c r="F34" i="6"/>
  <c r="E34" i="6"/>
  <c r="D34" i="6"/>
  <c r="C34" i="6"/>
  <c r="H36" i="6"/>
  <c r="G36" i="6"/>
  <c r="F36" i="6"/>
  <c r="E36" i="6"/>
  <c r="D36" i="6"/>
  <c r="C36" i="6"/>
  <c r="D38" i="6"/>
  <c r="C38" i="6"/>
  <c r="H38" i="6"/>
  <c r="G38" i="6"/>
  <c r="F38" i="6"/>
  <c r="E38" i="6"/>
  <c r="D49" i="3"/>
  <c r="F49" i="3"/>
  <c r="E49" i="3"/>
  <c r="P76" i="3"/>
  <c r="O76" i="3"/>
  <c r="N76" i="3"/>
  <c r="D43" i="3"/>
  <c r="C43" i="3"/>
  <c r="E43" i="3"/>
  <c r="O46" i="3"/>
  <c r="M46" i="3"/>
  <c r="O50" i="3"/>
  <c r="P50" i="3"/>
  <c r="M50" i="3"/>
  <c r="E65" i="3"/>
  <c r="D65" i="3"/>
  <c r="C65" i="3"/>
  <c r="F65" i="3"/>
  <c r="P100" i="3"/>
  <c r="O100" i="3"/>
  <c r="N100" i="3"/>
  <c r="E103" i="3"/>
  <c r="D103" i="3"/>
  <c r="C103" i="3"/>
  <c r="F103" i="3"/>
  <c r="F86" i="5"/>
  <c r="E86" i="5"/>
  <c r="D86" i="5"/>
  <c r="C86" i="5"/>
  <c r="D57" i="3"/>
  <c r="E57" i="3"/>
  <c r="C57" i="3"/>
  <c r="P66" i="3"/>
  <c r="O66" i="3"/>
  <c r="N66" i="3"/>
  <c r="M66" i="3"/>
  <c r="D51" i="3"/>
  <c r="C51" i="3"/>
  <c r="F51" i="3"/>
  <c r="F57" i="3"/>
  <c r="D63" i="3"/>
  <c r="F63" i="3"/>
  <c r="C63" i="3"/>
  <c r="D67" i="3"/>
  <c r="C67" i="3"/>
  <c r="F67" i="3"/>
  <c r="P70" i="3"/>
  <c r="O70" i="3"/>
  <c r="N70" i="3"/>
  <c r="M70" i="3"/>
  <c r="E7" i="4"/>
  <c r="D7" i="4"/>
  <c r="C7" i="4"/>
  <c r="F7" i="4"/>
  <c r="J11" i="7"/>
  <c r="B7" i="6"/>
  <c r="E51" i="3"/>
  <c r="E63" i="3"/>
  <c r="E67" i="3"/>
  <c r="Q47" i="5"/>
  <c r="P47" i="5"/>
  <c r="O47" i="5"/>
  <c r="N47" i="5"/>
  <c r="F49" i="5"/>
  <c r="E49" i="5"/>
  <c r="D49" i="5"/>
  <c r="C49" i="5"/>
  <c r="G41" i="6"/>
  <c r="F41" i="6"/>
  <c r="E41" i="6"/>
  <c r="D41" i="6"/>
  <c r="C41" i="6"/>
  <c r="H41" i="6"/>
  <c r="H43" i="6"/>
  <c r="G43" i="6"/>
  <c r="F43" i="6"/>
  <c r="E43" i="6"/>
  <c r="D43" i="6"/>
  <c r="C43" i="6"/>
  <c r="C45" i="6"/>
  <c r="H45" i="6"/>
  <c r="G45" i="6"/>
  <c r="F45" i="6"/>
  <c r="E45" i="6"/>
  <c r="D45" i="6"/>
  <c r="D47" i="3"/>
  <c r="C47" i="3"/>
  <c r="D77" i="3"/>
  <c r="C77" i="3"/>
  <c r="D84" i="3"/>
  <c r="C84" i="3"/>
  <c r="P90" i="3"/>
  <c r="O90" i="3"/>
  <c r="N90" i="3"/>
  <c r="D101" i="3"/>
  <c r="C101" i="3"/>
  <c r="Q51" i="5"/>
  <c r="P51" i="5"/>
  <c r="O51" i="5"/>
  <c r="N51" i="5"/>
  <c r="E47" i="6"/>
  <c r="D47" i="6"/>
  <c r="C47" i="6"/>
  <c r="H47" i="6"/>
  <c r="G47" i="6"/>
  <c r="F47" i="6"/>
  <c r="F48" i="6"/>
  <c r="E48" i="6"/>
  <c r="D48" i="6"/>
  <c r="C48" i="6"/>
  <c r="H48" i="6"/>
  <c r="G48" i="6"/>
  <c r="H50" i="6"/>
  <c r="G50" i="6"/>
  <c r="F50" i="6"/>
  <c r="E50" i="6"/>
  <c r="D50" i="6"/>
  <c r="C50" i="6"/>
  <c r="H52" i="6"/>
  <c r="G52" i="6"/>
  <c r="F52" i="6"/>
  <c r="E52" i="6"/>
  <c r="D52" i="6"/>
  <c r="C52" i="6"/>
  <c r="D54" i="6"/>
  <c r="C54" i="6"/>
  <c r="H54" i="6"/>
  <c r="G54" i="6"/>
  <c r="F54" i="6"/>
  <c r="E54" i="6"/>
  <c r="F56" i="6"/>
  <c r="E56" i="6"/>
  <c r="D56" i="6"/>
  <c r="C56" i="6"/>
  <c r="H56" i="6"/>
  <c r="G56" i="6"/>
  <c r="H58" i="6"/>
  <c r="G58" i="6"/>
  <c r="F58" i="6"/>
  <c r="E58" i="6"/>
  <c r="D58" i="6"/>
  <c r="C58" i="6"/>
  <c r="H60" i="6"/>
  <c r="G60" i="6"/>
  <c r="F60" i="6"/>
  <c r="E60" i="6"/>
  <c r="D60" i="6"/>
  <c r="C60" i="6"/>
  <c r="D62" i="6"/>
  <c r="C62" i="6"/>
  <c r="H62" i="6"/>
  <c r="G62" i="6"/>
  <c r="F62" i="6"/>
  <c r="E62" i="6"/>
  <c r="F64" i="6"/>
  <c r="E64" i="6"/>
  <c r="D64" i="6"/>
  <c r="C64" i="6"/>
  <c r="H64" i="6"/>
  <c r="G64" i="6"/>
  <c r="H66" i="6"/>
  <c r="G66" i="6"/>
  <c r="F66" i="6"/>
  <c r="E66" i="6"/>
  <c r="D66" i="6"/>
  <c r="C66" i="6"/>
  <c r="H68" i="6"/>
  <c r="G68" i="6"/>
  <c r="F68" i="6"/>
  <c r="E68" i="6"/>
  <c r="D68" i="6"/>
  <c r="C68" i="6"/>
  <c r="C45" i="3"/>
  <c r="E47" i="3"/>
  <c r="M51" i="3"/>
  <c r="P51" i="3"/>
  <c r="P52" i="3"/>
  <c r="O52" i="3"/>
  <c r="N52" i="3"/>
  <c r="E77" i="3"/>
  <c r="E84" i="3"/>
  <c r="M90" i="3"/>
  <c r="E93" i="3"/>
  <c r="D93" i="3"/>
  <c r="C93" i="3"/>
  <c r="E101" i="3"/>
  <c r="P105" i="3"/>
  <c r="O105" i="3"/>
  <c r="N105" i="3"/>
  <c r="F53" i="5"/>
  <c r="E53" i="5"/>
  <c r="D53" i="5"/>
  <c r="Q61" i="5"/>
  <c r="P61" i="5"/>
  <c r="O61" i="5"/>
  <c r="N61" i="5"/>
  <c r="Q71" i="5"/>
  <c r="P71" i="5"/>
  <c r="O71" i="5"/>
  <c r="N71" i="5"/>
  <c r="Q89" i="5"/>
  <c r="P89" i="5"/>
  <c r="O89" i="5"/>
  <c r="N89" i="5"/>
  <c r="D91" i="3"/>
  <c r="C91" i="3"/>
  <c r="Q55" i="5"/>
  <c r="P55" i="5"/>
  <c r="O55" i="5"/>
  <c r="N55" i="5"/>
  <c r="F63" i="5"/>
  <c r="E63" i="5"/>
  <c r="D63" i="5"/>
  <c r="F73" i="5"/>
  <c r="E73" i="5"/>
  <c r="D73" i="5"/>
  <c r="F79" i="5"/>
  <c r="E79" i="5"/>
  <c r="D79" i="5"/>
  <c r="F91" i="5"/>
  <c r="E91" i="5"/>
  <c r="D91" i="5"/>
  <c r="Q104" i="5"/>
  <c r="P104" i="5"/>
  <c r="O104" i="5"/>
  <c r="N104" i="5"/>
  <c r="H18" i="6"/>
  <c r="G18" i="6"/>
  <c r="F18" i="6"/>
  <c r="E18" i="6"/>
  <c r="D18" i="6"/>
  <c r="C18" i="6"/>
  <c r="H20" i="6"/>
  <c r="G20" i="6"/>
  <c r="F20" i="6"/>
  <c r="E20" i="6"/>
  <c r="D20" i="6"/>
  <c r="C20" i="6"/>
  <c r="D22" i="6"/>
  <c r="C22" i="6"/>
  <c r="H22" i="6"/>
  <c r="G22" i="6"/>
  <c r="F22" i="6"/>
  <c r="E22" i="6"/>
  <c r="F24" i="6"/>
  <c r="E24" i="6"/>
  <c r="D24" i="6"/>
  <c r="C24" i="6"/>
  <c r="H24" i="6"/>
  <c r="G24" i="6"/>
  <c r="H26" i="6"/>
  <c r="G26" i="6"/>
  <c r="F26" i="6"/>
  <c r="E26" i="6"/>
  <c r="D26" i="6"/>
  <c r="C26" i="6"/>
  <c r="H28" i="6"/>
  <c r="G28" i="6"/>
  <c r="F28" i="6"/>
  <c r="E28" i="6"/>
  <c r="D28" i="6"/>
  <c r="C28" i="6"/>
  <c r="D30" i="6"/>
  <c r="C30" i="6"/>
  <c r="H30" i="6"/>
  <c r="G30" i="6"/>
  <c r="F30" i="6"/>
  <c r="E30" i="6"/>
  <c r="F32" i="6"/>
  <c r="E32" i="6"/>
  <c r="D32" i="6"/>
  <c r="C32" i="6"/>
  <c r="H32" i="6"/>
  <c r="G32" i="6"/>
  <c r="G33" i="6"/>
  <c r="F33" i="6"/>
  <c r="E33" i="6"/>
  <c r="D33" i="6"/>
  <c r="C33" i="6"/>
  <c r="H33" i="6"/>
  <c r="H35" i="6"/>
  <c r="G35" i="6"/>
  <c r="F35" i="6"/>
  <c r="E35" i="6"/>
  <c r="D35" i="6"/>
  <c r="C35" i="6"/>
  <c r="M47" i="3"/>
  <c r="P47" i="3"/>
  <c r="O48" i="3"/>
  <c r="N48" i="3"/>
  <c r="E55" i="3"/>
  <c r="D55" i="3"/>
  <c r="C55" i="3"/>
  <c r="E91" i="3"/>
  <c r="P95" i="3"/>
  <c r="O95" i="3"/>
  <c r="N95" i="3"/>
  <c r="D106" i="3"/>
  <c r="C106" i="3"/>
  <c r="F41" i="5"/>
  <c r="E41" i="5"/>
  <c r="D41" i="5"/>
  <c r="C63" i="5"/>
  <c r="C73" i="5"/>
  <c r="C79" i="5"/>
  <c r="C91" i="5"/>
  <c r="Q94" i="5"/>
  <c r="P94" i="5"/>
  <c r="O94" i="5"/>
  <c r="N94" i="5"/>
  <c r="Q43" i="5"/>
  <c r="P43" i="5"/>
  <c r="O43" i="5"/>
  <c r="N43" i="5"/>
  <c r="Q65" i="5"/>
  <c r="P65" i="5"/>
  <c r="O65" i="5"/>
  <c r="N65" i="5"/>
  <c r="F96" i="5"/>
  <c r="E96" i="5"/>
  <c r="D96" i="5"/>
  <c r="C37" i="6"/>
  <c r="H37" i="6"/>
  <c r="G37" i="6"/>
  <c r="F37" i="6"/>
  <c r="E37" i="6"/>
  <c r="D37" i="6"/>
  <c r="E39" i="6"/>
  <c r="D39" i="6"/>
  <c r="C39" i="6"/>
  <c r="H39" i="6"/>
  <c r="G39" i="6"/>
  <c r="F39" i="6"/>
  <c r="M43" i="3"/>
  <c r="P43" i="3"/>
  <c r="O44" i="3"/>
  <c r="N44" i="3"/>
  <c r="O47" i="3"/>
  <c r="P48" i="3"/>
  <c r="E53" i="3"/>
  <c r="M55" i="3"/>
  <c r="P55" i="3"/>
  <c r="P56" i="3"/>
  <c r="O56" i="3"/>
  <c r="N56" i="3"/>
  <c r="E69" i="3"/>
  <c r="D69" i="3"/>
  <c r="C69" i="3"/>
  <c r="D96" i="3"/>
  <c r="C96" i="3"/>
  <c r="F106" i="3"/>
  <c r="E21" i="4"/>
  <c r="D21" i="4"/>
  <c r="C21" i="4"/>
  <c r="F45" i="5"/>
  <c r="E45" i="5"/>
  <c r="D45" i="5"/>
  <c r="F67" i="5"/>
  <c r="E67" i="5"/>
  <c r="D67" i="5"/>
  <c r="Q99" i="5"/>
  <c r="P99" i="5"/>
  <c r="O99" i="5"/>
  <c r="N99" i="5"/>
  <c r="F107" i="5"/>
  <c r="E107" i="5"/>
  <c r="D107" i="5"/>
  <c r="N15" i="6"/>
  <c r="N17" i="6"/>
  <c r="N11" i="6"/>
  <c r="N9" i="6"/>
  <c r="N16" i="6"/>
  <c r="N12" i="6"/>
  <c r="N7" i="6"/>
  <c r="T6" i="6"/>
  <c r="N10" i="6"/>
  <c r="N8" i="6"/>
  <c r="N14" i="6"/>
  <c r="N13" i="6"/>
  <c r="N6" i="6"/>
  <c r="F40" i="6"/>
  <c r="E40" i="6"/>
  <c r="D40" i="6"/>
  <c r="C40" i="6"/>
  <c r="H40" i="6"/>
  <c r="G40" i="6"/>
  <c r="E46" i="3"/>
  <c r="E50" i="3"/>
  <c r="E54" i="3"/>
  <c r="E58" i="3"/>
  <c r="E64" i="3"/>
  <c r="P65" i="3"/>
  <c r="E68" i="3"/>
  <c r="P69" i="3"/>
  <c r="P75" i="3"/>
  <c r="E78" i="3"/>
  <c r="E92" i="3"/>
  <c r="P93" i="3"/>
  <c r="E97" i="3"/>
  <c r="P98" i="3"/>
  <c r="E102" i="3"/>
  <c r="P103" i="3"/>
  <c r="F9" i="4"/>
  <c r="E32" i="4"/>
  <c r="P42" i="5"/>
  <c r="F44" i="5"/>
  <c r="P46" i="5"/>
  <c r="F48" i="5"/>
  <c r="P50" i="5"/>
  <c r="F52" i="5"/>
  <c r="P54" i="5"/>
  <c r="F56" i="5"/>
  <c r="P60" i="5"/>
  <c r="F62" i="5"/>
  <c r="P64" i="5"/>
  <c r="F66" i="5"/>
  <c r="F72" i="5"/>
  <c r="P74" i="5"/>
  <c r="F78" i="5"/>
  <c r="F85" i="5"/>
  <c r="P87" i="5"/>
  <c r="F90" i="5"/>
  <c r="P92" i="5"/>
  <c r="F95" i="5"/>
  <c r="P97" i="5"/>
  <c r="F100" i="5"/>
  <c r="P103" i="5"/>
  <c r="P108" i="5"/>
  <c r="F110" i="5"/>
  <c r="G6" i="6"/>
  <c r="E6" i="6"/>
  <c r="D6" i="6"/>
  <c r="C6" i="6"/>
  <c r="C94" i="5"/>
  <c r="C99" i="5"/>
  <c r="C104" i="5"/>
  <c r="P110" i="5"/>
  <c r="N41" i="5"/>
  <c r="N45" i="5"/>
  <c r="N49" i="5"/>
  <c r="N53" i="5"/>
  <c r="F111" i="5"/>
  <c r="E111" i="5"/>
  <c r="B8" i="7"/>
  <c r="E8" i="7"/>
  <c r="C7" i="6" l="1"/>
  <c r="H7" i="6"/>
  <c r="G7" i="6"/>
  <c r="F7" i="6"/>
  <c r="J8" i="6" s="1"/>
  <c r="E7" i="6"/>
  <c r="D7" i="6"/>
  <c r="S67" i="1"/>
  <c r="AB67" i="1" s="1"/>
  <c r="S57" i="1"/>
  <c r="AB57" i="1" s="1"/>
  <c r="S46" i="1"/>
  <c r="AB46" i="1" s="1"/>
  <c r="S61" i="1"/>
  <c r="AB61" i="1" s="1"/>
  <c r="S50" i="1"/>
  <c r="AB50" i="1" s="1"/>
  <c r="S42" i="1"/>
  <c r="AB42" i="1" s="1"/>
  <c r="S33" i="1"/>
  <c r="AB33" i="1" s="1"/>
  <c r="S62" i="1"/>
  <c r="AB62" i="1" s="1"/>
  <c r="S55" i="1"/>
  <c r="AB55" i="1" s="1"/>
  <c r="S43" i="1"/>
  <c r="AB43" i="1" s="1"/>
  <c r="S37" i="1"/>
  <c r="AB37" i="1" s="1"/>
  <c r="S28" i="1"/>
  <c r="AB28" i="1" s="1"/>
  <c r="S20" i="1"/>
  <c r="AB20" i="1" s="1"/>
  <c r="S12" i="1"/>
  <c r="S13" i="1"/>
  <c r="AB6" i="1"/>
  <c r="S63" i="1"/>
  <c r="AB63" i="1" s="1"/>
  <c r="S60" i="1"/>
  <c r="AB60" i="1" s="1"/>
  <c r="S56" i="1"/>
  <c r="AB56" i="1" s="1"/>
  <c r="S68" i="1"/>
  <c r="AB68" i="1" s="1"/>
  <c r="S64" i="1"/>
  <c r="AB64" i="1" s="1"/>
  <c r="S49" i="1"/>
  <c r="AB49" i="1" s="1"/>
  <c r="S48" i="1"/>
  <c r="AB48" i="1" s="1"/>
  <c r="S47" i="1"/>
  <c r="AB47" i="1" s="1"/>
  <c r="S44" i="1"/>
  <c r="AB44" i="1" s="1"/>
  <c r="S31" i="1"/>
  <c r="AB31" i="1" s="1"/>
  <c r="S15" i="1"/>
  <c r="S41" i="1"/>
  <c r="AB41" i="1" s="1"/>
  <c r="S40" i="1"/>
  <c r="AB40" i="1" s="1"/>
  <c r="S59" i="1"/>
  <c r="AB59" i="1" s="1"/>
  <c r="S58" i="1"/>
  <c r="AB58" i="1" s="1"/>
  <c r="S21" i="1"/>
  <c r="AB21" i="1" s="1"/>
  <c r="S39" i="1"/>
  <c r="AB39" i="1" s="1"/>
  <c r="S35" i="1"/>
  <c r="AB35" i="1" s="1"/>
  <c r="S29" i="1"/>
  <c r="AB29" i="1" s="1"/>
  <c r="S18" i="1"/>
  <c r="S69" i="1"/>
  <c r="AB69" i="1" s="1"/>
  <c r="S14" i="1"/>
  <c r="S10" i="1"/>
  <c r="S38" i="1"/>
  <c r="AB38" i="1" s="1"/>
  <c r="S32" i="1"/>
  <c r="AB32" i="1" s="1"/>
  <c r="S22" i="1"/>
  <c r="AB22" i="1" s="1"/>
  <c r="S19" i="1"/>
  <c r="AB19" i="1" s="1"/>
  <c r="S16" i="1"/>
  <c r="S9" i="1"/>
  <c r="S54" i="1"/>
  <c r="AB54" i="1" s="1"/>
  <c r="S23" i="1"/>
  <c r="AB23" i="1" s="1"/>
  <c r="S17" i="1"/>
  <c r="S8" i="1"/>
  <c r="S25" i="1"/>
  <c r="AB25" i="1" s="1"/>
  <c r="S24" i="1"/>
  <c r="AB24" i="1" s="1"/>
  <c r="S70" i="1"/>
  <c r="AB70" i="1" s="1"/>
  <c r="S27" i="1"/>
  <c r="AB27" i="1" s="1"/>
  <c r="S36" i="1"/>
  <c r="AB36" i="1" s="1"/>
  <c r="S30" i="1"/>
  <c r="AB30" i="1" s="1"/>
  <c r="S34" i="1"/>
  <c r="AB34" i="1" s="1"/>
  <c r="S11" i="1"/>
  <c r="S45" i="1"/>
  <c r="AB45" i="1" s="1"/>
  <c r="S26" i="1"/>
  <c r="AB26" i="1" s="1"/>
  <c r="S7" i="1"/>
  <c r="AB7" i="1" s="1"/>
  <c r="V6" i="6"/>
  <c r="U6" i="6"/>
  <c r="Z6" i="6"/>
  <c r="AB6" i="6" s="1"/>
  <c r="AD6" i="6" s="1"/>
  <c r="X6" i="6"/>
  <c r="E13" i="7"/>
  <c r="B13" i="7"/>
  <c r="H11" i="7"/>
  <c r="B11" i="7"/>
  <c r="Z7" i="1"/>
  <c r="R64" i="1"/>
  <c r="AA64" i="1" s="1"/>
  <c r="R56" i="1"/>
  <c r="AA56" i="1" s="1"/>
  <c r="R45" i="1"/>
  <c r="AA45" i="1" s="1"/>
  <c r="R70" i="1"/>
  <c r="AA70" i="1" s="1"/>
  <c r="R60" i="1"/>
  <c r="AA60" i="1" s="1"/>
  <c r="R49" i="1"/>
  <c r="AA49" i="1" s="1"/>
  <c r="R41" i="1"/>
  <c r="AA41" i="1" s="1"/>
  <c r="R32" i="1"/>
  <c r="AA32" i="1" s="1"/>
  <c r="R50" i="1"/>
  <c r="AA50" i="1" s="1"/>
  <c r="R34" i="1"/>
  <c r="AA34" i="1" s="1"/>
  <c r="R31" i="1"/>
  <c r="AA31" i="1" s="1"/>
  <c r="R27" i="1"/>
  <c r="AA27" i="1" s="1"/>
  <c r="R19" i="1"/>
  <c r="AA19" i="1" s="1"/>
  <c r="R43" i="1"/>
  <c r="AA43" i="1" s="1"/>
  <c r="R39" i="1"/>
  <c r="AA39" i="1" s="1"/>
  <c r="R24" i="1"/>
  <c r="AA24" i="1" s="1"/>
  <c r="R46" i="1"/>
  <c r="AA46" i="1" s="1"/>
  <c r="R69" i="1"/>
  <c r="AA69" i="1" s="1"/>
  <c r="R59" i="1"/>
  <c r="AA59" i="1" s="1"/>
  <c r="R55" i="1"/>
  <c r="AA55" i="1" s="1"/>
  <c r="R42" i="1"/>
  <c r="AA42" i="1" s="1"/>
  <c r="R38" i="1"/>
  <c r="AA38" i="1" s="1"/>
  <c r="R28" i="1"/>
  <c r="AA28" i="1" s="1"/>
  <c r="R26" i="1"/>
  <c r="AA26" i="1" s="1"/>
  <c r="R11" i="1"/>
  <c r="R67" i="1"/>
  <c r="AA67" i="1" s="1"/>
  <c r="R57" i="1"/>
  <c r="AA57" i="1" s="1"/>
  <c r="R48" i="1"/>
  <c r="AA48" i="1" s="1"/>
  <c r="R47" i="1"/>
  <c r="AA47" i="1" s="1"/>
  <c r="R44" i="1"/>
  <c r="AA44" i="1" s="1"/>
  <c r="R68" i="1"/>
  <c r="AA68" i="1" s="1"/>
  <c r="R40" i="1"/>
  <c r="AA40" i="1" s="1"/>
  <c r="R37" i="1"/>
  <c r="AA37" i="1" s="1"/>
  <c r="R17" i="1"/>
  <c r="R9" i="1"/>
  <c r="R54" i="1"/>
  <c r="AA54" i="1" s="1"/>
  <c r="R16" i="1"/>
  <c r="R10" i="1"/>
  <c r="R7" i="1"/>
  <c r="AA7" i="1" s="1"/>
  <c r="R30" i="1"/>
  <c r="AA30" i="1" s="1"/>
  <c r="R13" i="1"/>
  <c r="AA6" i="1"/>
  <c r="R63" i="1"/>
  <c r="AA63" i="1" s="1"/>
  <c r="R61" i="1"/>
  <c r="AA61" i="1" s="1"/>
  <c r="R21" i="1"/>
  <c r="AA21" i="1" s="1"/>
  <c r="R20" i="1"/>
  <c r="AA20" i="1" s="1"/>
  <c r="R15" i="1"/>
  <c r="R14" i="1"/>
  <c r="R22" i="1"/>
  <c r="AA22" i="1" s="1"/>
  <c r="R18" i="1"/>
  <c r="R33" i="1"/>
  <c r="AA33" i="1" s="1"/>
  <c r="R23" i="1"/>
  <c r="AA23" i="1" s="1"/>
  <c r="R8" i="1"/>
  <c r="R35" i="1"/>
  <c r="AA35" i="1" s="1"/>
  <c r="R58" i="1"/>
  <c r="AA58" i="1" s="1"/>
  <c r="R25" i="1"/>
  <c r="AA25" i="1" s="1"/>
  <c r="R36" i="1"/>
  <c r="AA36" i="1" s="1"/>
  <c r="R62" i="1"/>
  <c r="AA62" i="1" s="1"/>
  <c r="R12" i="1"/>
  <c r="R29" i="1"/>
  <c r="AA29" i="1" s="1"/>
  <c r="Q14" i="6"/>
  <c r="Q16" i="6"/>
  <c r="Q12" i="6"/>
  <c r="Q10" i="6"/>
  <c r="Q15" i="6"/>
  <c r="Q13" i="6"/>
  <c r="Q6" i="6"/>
  <c r="Q17" i="6"/>
  <c r="Q11" i="6"/>
  <c r="Q9" i="6"/>
  <c r="Q7" i="6"/>
  <c r="Q8" i="6"/>
  <c r="D29" i="4"/>
  <c r="D16" i="4"/>
  <c r="N18" i="6"/>
  <c r="H21" i="7"/>
  <c r="B21" i="7"/>
  <c r="E23" i="7"/>
  <c r="B23" i="7"/>
  <c r="F8" i="6"/>
  <c r="J10" i="6" s="1"/>
  <c r="D8" i="6"/>
  <c r="C8" i="6"/>
  <c r="E8" i="6"/>
  <c r="H8" i="6"/>
  <c r="G8" i="6"/>
  <c r="E18" i="7"/>
  <c r="B18" i="7"/>
  <c r="H16" i="7"/>
  <c r="B16" i="7"/>
  <c r="G9" i="6"/>
  <c r="F9" i="6"/>
  <c r="J12" i="6" s="1"/>
  <c r="T13" i="6" s="1"/>
  <c r="E9" i="6"/>
  <c r="H9" i="6"/>
  <c r="D9" i="6"/>
  <c r="C9" i="6"/>
  <c r="T68" i="1"/>
  <c r="AC68" i="1" s="1"/>
  <c r="T58" i="1"/>
  <c r="AC58" i="1" s="1"/>
  <c r="T47" i="1"/>
  <c r="AC47" i="1" s="1"/>
  <c r="T62" i="1"/>
  <c r="AC62" i="1" s="1"/>
  <c r="T54" i="1"/>
  <c r="AC54" i="1" s="1"/>
  <c r="T43" i="1"/>
  <c r="AC43" i="1" s="1"/>
  <c r="T34" i="1"/>
  <c r="AC34" i="1" s="1"/>
  <c r="T64" i="1"/>
  <c r="AC64" i="1" s="1"/>
  <c r="T45" i="1"/>
  <c r="AC45" i="1" s="1"/>
  <c r="T41" i="1"/>
  <c r="AC41" i="1" s="1"/>
  <c r="T21" i="1"/>
  <c r="AC21" i="1" s="1"/>
  <c r="T13" i="1"/>
  <c r="T69" i="1"/>
  <c r="AC69" i="1" s="1"/>
  <c r="T63" i="1"/>
  <c r="AC63" i="1" s="1"/>
  <c r="T60" i="1"/>
  <c r="AC60" i="1" s="1"/>
  <c r="T56" i="1"/>
  <c r="AC56" i="1" s="1"/>
  <c r="T50" i="1"/>
  <c r="AC50" i="1" s="1"/>
  <c r="T46" i="1"/>
  <c r="AC46" i="1" s="1"/>
  <c r="T32" i="1"/>
  <c r="AC32" i="1" s="1"/>
  <c r="T22" i="1"/>
  <c r="AC22" i="1" s="1"/>
  <c r="T19" i="1"/>
  <c r="AC19" i="1" s="1"/>
  <c r="T16" i="1"/>
  <c r="T8" i="1"/>
  <c r="T7" i="1"/>
  <c r="AC7" i="1" s="1"/>
  <c r="T70" i="1"/>
  <c r="AC70" i="1" s="1"/>
  <c r="T59" i="1"/>
  <c r="AC59" i="1" s="1"/>
  <c r="T49" i="1"/>
  <c r="AC49" i="1" s="1"/>
  <c r="T40" i="1"/>
  <c r="AC40" i="1" s="1"/>
  <c r="T67" i="1"/>
  <c r="AC67" i="1" s="1"/>
  <c r="T57" i="1"/>
  <c r="AC57" i="1" s="1"/>
  <c r="T17" i="1"/>
  <c r="T9" i="1"/>
  <c r="T36" i="1"/>
  <c r="AC36" i="1" s="1"/>
  <c r="T33" i="1"/>
  <c r="AC33" i="1" s="1"/>
  <c r="T30" i="1"/>
  <c r="AC30" i="1" s="1"/>
  <c r="T25" i="1"/>
  <c r="AC25" i="1" s="1"/>
  <c r="T23" i="1"/>
  <c r="AC23" i="1" s="1"/>
  <c r="T14" i="1"/>
  <c r="T12" i="1"/>
  <c r="AC6" i="1"/>
  <c r="T20" i="1"/>
  <c r="AC20" i="1" s="1"/>
  <c r="T61" i="1"/>
  <c r="AC61" i="1" s="1"/>
  <c r="T38" i="1"/>
  <c r="AC38" i="1" s="1"/>
  <c r="T31" i="1"/>
  <c r="AC31" i="1" s="1"/>
  <c r="T15" i="1"/>
  <c r="T44" i="1"/>
  <c r="AC44" i="1" s="1"/>
  <c r="T18" i="1"/>
  <c r="T42" i="1"/>
  <c r="AC42" i="1" s="1"/>
  <c r="T39" i="1"/>
  <c r="AC39" i="1" s="1"/>
  <c r="T24" i="1"/>
  <c r="AC24" i="1" s="1"/>
  <c r="T26" i="1"/>
  <c r="AC26" i="1" s="1"/>
  <c r="T55" i="1"/>
  <c r="AC55" i="1" s="1"/>
  <c r="T35" i="1"/>
  <c r="AC35" i="1" s="1"/>
  <c r="T28" i="1"/>
  <c r="AC28" i="1" s="1"/>
  <c r="T48" i="1"/>
  <c r="AC48" i="1" s="1"/>
  <c r="T29" i="1"/>
  <c r="AC29" i="1" s="1"/>
  <c r="T11" i="1"/>
  <c r="T10" i="1"/>
  <c r="T37" i="1"/>
  <c r="AC37" i="1" s="1"/>
  <c r="T27" i="1"/>
  <c r="AC27" i="1" s="1"/>
  <c r="P17" i="6" l="1"/>
  <c r="P14" i="6"/>
  <c r="P16" i="6"/>
  <c r="P12" i="6"/>
  <c r="T8" i="6"/>
  <c r="P7" i="6"/>
  <c r="P8" i="6"/>
  <c r="P15" i="6"/>
  <c r="P13" i="6"/>
  <c r="P6" i="6"/>
  <c r="P18" i="6" s="1"/>
  <c r="P9" i="6"/>
  <c r="P11" i="6"/>
  <c r="P10" i="6"/>
  <c r="T11" i="6"/>
  <c r="W6" i="6"/>
  <c r="AH7" i="1"/>
  <c r="AG6" i="6"/>
  <c r="AE6" i="6"/>
  <c r="AK6" i="6"/>
  <c r="AH6" i="6"/>
  <c r="AF6" i="6"/>
  <c r="X39" i="1"/>
  <c r="O15" i="6"/>
  <c r="O13" i="6"/>
  <c r="O17" i="6"/>
  <c r="O9" i="6"/>
  <c r="O14" i="6"/>
  <c r="O16" i="6"/>
  <c r="O10" i="6"/>
  <c r="O8" i="6"/>
  <c r="O12" i="6"/>
  <c r="O6" i="6"/>
  <c r="O18" i="6" s="1"/>
  <c r="T7" i="6"/>
  <c r="O11" i="6"/>
  <c r="O7" i="6"/>
  <c r="V1" i="6"/>
  <c r="T9" i="6"/>
  <c r="Q18" i="6"/>
  <c r="T10" i="6"/>
  <c r="T1" i="6" l="1"/>
  <c r="T2" i="6"/>
  <c r="AM6" i="6"/>
  <c r="X11" i="6"/>
  <c r="W11" i="6"/>
  <c r="U11" i="6"/>
  <c r="V11" i="6"/>
  <c r="AN6" i="6"/>
  <c r="X9" i="6"/>
  <c r="V9" i="6"/>
  <c r="U9" i="6"/>
  <c r="W9" i="6"/>
  <c r="AO6" i="6"/>
  <c r="Z8" i="6"/>
  <c r="X8" i="6"/>
  <c r="W8" i="6"/>
  <c r="V8" i="6"/>
  <c r="U8" i="6"/>
  <c r="X10" i="6"/>
  <c r="W10" i="6"/>
  <c r="V10" i="6"/>
  <c r="U10" i="6"/>
  <c r="Z9" i="6"/>
  <c r="Z10" i="6"/>
  <c r="X7" i="6"/>
  <c r="X18" i="6" s="1"/>
  <c r="W7" i="6"/>
  <c r="W18" i="6" s="1"/>
  <c r="V7" i="6"/>
  <c r="Z7" i="6"/>
  <c r="Z11" i="6"/>
  <c r="U7" i="6"/>
  <c r="AL6" i="6"/>
  <c r="V18" i="6" l="1"/>
  <c r="AB11" i="6"/>
  <c r="AB10" i="6"/>
  <c r="AB7" i="6"/>
  <c r="AB9" i="6"/>
  <c r="AA7" i="6"/>
  <c r="U18" i="6"/>
  <c r="AB8" i="6"/>
  <c r="AD10" i="6" l="1"/>
  <c r="AD11" i="6"/>
  <c r="AD9" i="6"/>
  <c r="AD7" i="6"/>
  <c r="AD8" i="6"/>
  <c r="AK11" i="6" l="1"/>
  <c r="AH11" i="6"/>
  <c r="AO11" i="6" s="1"/>
  <c r="AF11" i="6"/>
  <c r="AM11" i="6" s="1"/>
  <c r="AE11" i="6"/>
  <c r="AL11" i="6" s="1"/>
  <c r="AG11" i="6"/>
  <c r="AN11" i="6" s="1"/>
  <c r="AF8" i="6"/>
  <c r="AM8" i="6" s="1"/>
  <c r="AE8" i="6"/>
  <c r="AL8" i="6" s="1"/>
  <c r="AK8" i="6"/>
  <c r="AH8" i="6"/>
  <c r="AO8" i="6" s="1"/>
  <c r="AG8" i="6"/>
  <c r="AN8" i="6" s="1"/>
  <c r="AH7" i="6"/>
  <c r="AG7" i="6"/>
  <c r="AF7" i="6"/>
  <c r="AK7" i="6"/>
  <c r="AE7" i="6"/>
  <c r="AE10" i="6"/>
  <c r="AL10" i="6" s="1"/>
  <c r="AK10" i="6"/>
  <c r="AH10" i="6"/>
  <c r="AO10" i="6" s="1"/>
  <c r="AG10" i="6"/>
  <c r="AN10" i="6" s="1"/>
  <c r="AF10" i="6"/>
  <c r="AM10" i="6" s="1"/>
  <c r="AK9" i="6"/>
  <c r="AG9" i="6"/>
  <c r="AN9" i="6" s="1"/>
  <c r="AF9" i="6"/>
  <c r="AM9" i="6" s="1"/>
  <c r="AE9" i="6"/>
  <c r="AL9" i="6" s="1"/>
  <c r="AH9" i="6"/>
  <c r="AO9" i="6" s="1"/>
  <c r="AL7" i="6" l="1"/>
  <c r="AL12" i="6" s="1"/>
  <c r="AE12" i="6"/>
  <c r="AM7" i="6"/>
  <c r="AM12" i="6" s="1"/>
  <c r="AF12" i="6"/>
  <c r="AN7" i="6"/>
  <c r="AN12" i="6" s="1"/>
  <c r="AG12" i="6"/>
  <c r="AO7" i="6"/>
  <c r="AO12" i="6" s="1"/>
  <c r="AH12" i="6"/>
</calcChain>
</file>

<file path=xl/sharedStrings.xml><?xml version="1.0" encoding="utf-8"?>
<sst xmlns="http://schemas.openxmlformats.org/spreadsheetml/2006/main" count="778" uniqueCount="321">
  <si>
    <t>select Col1,Col3,Col4,Col5,Col6,Col10,Col12,Col13,Col14,Col15,Col16,Col17 WHERE Col1&gt;1</t>
  </si>
  <si>
    <t>ПРОТОКОЛ ВЗВЕШИВАНИЯ  БОЕВОЕ САМБО</t>
  </si>
  <si>
    <t>https://docs.google.com/spreadsheets/d/11MlfNHE9chBth-cekZDrxtVONQxoJjPYlN4uZUVSGBY/edit#gid=946786355</t>
  </si>
  <si>
    <t>В.к.</t>
  </si>
  <si>
    <t>кг</t>
  </si>
  <si>
    <t>участников</t>
  </si>
  <si>
    <t>Мандатка</t>
  </si>
  <si>
    <t>ВК</t>
  </si>
  <si>
    <t>№ п/п</t>
  </si>
  <si>
    <t>№ п/ж</t>
  </si>
  <si>
    <t>Ф.И.О.</t>
  </si>
  <si>
    <t>Дата рожд., разряд</t>
  </si>
  <si>
    <t>Разряд</t>
  </si>
  <si>
    <t>Округ, субъект, город, ведомство</t>
  </si>
  <si>
    <t>Субъект</t>
  </si>
  <si>
    <t>№ карточки</t>
  </si>
  <si>
    <t>Тренер</t>
  </si>
  <si>
    <t>ТАГИРОВ Рабазан</t>
  </si>
  <si>
    <t>ТАГИРОВ Рабазан Курбанович</t>
  </si>
  <si>
    <t>19.11.03, КМС</t>
  </si>
  <si>
    <t>КМС</t>
  </si>
  <si>
    <t>ЦФО</t>
  </si>
  <si>
    <t>Ярославская, Рыбинск, МС</t>
  </si>
  <si>
    <t>Ярославская</t>
  </si>
  <si>
    <t>Некербан</t>
  </si>
  <si>
    <t>Субъект, город.</t>
  </si>
  <si>
    <t>ГУСЕЙНОВ Намик</t>
  </si>
  <si>
    <t>ГУСЕЙНОВ Намик Шарофат Оглы</t>
  </si>
  <si>
    <t>08.05.04, 3p</t>
  </si>
  <si>
    <t>3p</t>
  </si>
  <si>
    <t>ПФО</t>
  </si>
  <si>
    <t>Нижегородская обл., Кстово, ГБОУ ДО СШОР по самбо</t>
  </si>
  <si>
    <t>Нижегородская</t>
  </si>
  <si>
    <t>Чугреев А.В, Фролов ИМ</t>
  </si>
  <si>
    <t>БАЛТРУШИН  Сергей</t>
  </si>
  <si>
    <t>БАЛТРУШИН  Сергей  Сергеевич</t>
  </si>
  <si>
    <t>02.12.03, КМС</t>
  </si>
  <si>
    <t>СЗФО</t>
  </si>
  <si>
    <t>Санкт-Петербург, СанктПетербург, МО</t>
  </si>
  <si>
    <t>Санкт-Петербург</t>
  </si>
  <si>
    <t>(Талдиев А.А., Коршунов А.И.)</t>
  </si>
  <si>
    <t>ЮНУСОВ Ильгиз</t>
  </si>
  <si>
    <t>ЮНУСОВ Ильгиз Ильясович</t>
  </si>
  <si>
    <t>23.10.03, КМС</t>
  </si>
  <si>
    <t>Р.Татарстан, Казань, МО</t>
  </si>
  <si>
    <t>Р.Татарстан</t>
  </si>
  <si>
    <t>Иванов В.А., Андронов А.Г.</t>
  </si>
  <si>
    <t>КОРОБЦОВ Алексей</t>
  </si>
  <si>
    <t>КОРОБЦОВ Алексей Алексеевич</t>
  </si>
  <si>
    <t>25.12.04, КМС</t>
  </si>
  <si>
    <t>ДВФО</t>
  </si>
  <si>
    <t>Камчатский, Петропавловск-Камчатский, МС</t>
  </si>
  <si>
    <t>Камчатский</t>
  </si>
  <si>
    <t>Островский Евгений Валерьевич</t>
  </si>
  <si>
    <t>АБДУРАХМАНОВ Муслим</t>
  </si>
  <si>
    <t>АБДУРАХМАНОВ Муслим Альбертович</t>
  </si>
  <si>
    <t>12.06.04, КМС</t>
  </si>
  <si>
    <t>МОС</t>
  </si>
  <si>
    <t>г. Москва, Москва, Самбо-70</t>
  </si>
  <si>
    <t>Москва</t>
  </si>
  <si>
    <t>Елесин Николай Анатольевич</t>
  </si>
  <si>
    <t>ХАБИБУЛАЕВ Турпал</t>
  </si>
  <si>
    <t>ХАБИБУЛАЕВ Турпал Ибрагимович</t>
  </si>
  <si>
    <t>25.04.04, КМС</t>
  </si>
  <si>
    <t>СКФО</t>
  </si>
  <si>
    <t>Чеченская, Грозный , МС</t>
  </si>
  <si>
    <t>Чеченская</t>
  </si>
  <si>
    <t>Мустыгов Майрбек Хабибулаев Шейх-Мансур</t>
  </si>
  <si>
    <t>ДЕХНИЧ Глеб</t>
  </si>
  <si>
    <t>ДЕХНИЧ Глеб Денисович</t>
  </si>
  <si>
    <t>18.07.03, 1р</t>
  </si>
  <si>
    <t>1р</t>
  </si>
  <si>
    <t>УФО</t>
  </si>
  <si>
    <t>Челябинская обл., Челябинск, ДЮСШ №11 г. Челябинск</t>
  </si>
  <si>
    <t>Челябинская</t>
  </si>
  <si>
    <t>Педько М.А.</t>
  </si>
  <si>
    <t>98+</t>
  </si>
  <si>
    <t>КАКАДЖАНОВ Рустам</t>
  </si>
  <si>
    <t>КАКАДЖАНОВ Рустам Ильбайевич</t>
  </si>
  <si>
    <t>22.03.05, КМС</t>
  </si>
  <si>
    <t>Московская обл., Воскресенск, ГБУ МО СШОР по единоборствам</t>
  </si>
  <si>
    <t>Московская</t>
  </si>
  <si>
    <t>Баринова М.В Тунгия Д.М</t>
  </si>
  <si>
    <t>АМИРОВ Исмаил</t>
  </si>
  <si>
    <t>АМИРОВ Исмаил Магомедович</t>
  </si>
  <si>
    <t>26.09.03, КМС</t>
  </si>
  <si>
    <t>Чеченская, Грозный, МС</t>
  </si>
  <si>
    <t>Мустыгов Майрбек</t>
  </si>
  <si>
    <t>АРСАМИКОВ Ибрахим</t>
  </si>
  <si>
    <t>АРСАМИКОВ Ибрахим Адамович</t>
  </si>
  <si>
    <t>03.08.05, КМС</t>
  </si>
  <si>
    <t>г. Москва, Москва, Самбо-70 строгино</t>
  </si>
  <si>
    <t>Иванов Н.С Зиатдинов Р.А</t>
  </si>
  <si>
    <t>ГАЖДИЕВ Завир</t>
  </si>
  <si>
    <t>ГАЖДИЕВ Завир Агавердиевич</t>
  </si>
  <si>
    <t>27.11.03, МС</t>
  </si>
  <si>
    <t>МС</t>
  </si>
  <si>
    <t>Респ. Дагестан, Каспийск, СШОР</t>
  </si>
  <si>
    <t>Р.Дагестан</t>
  </si>
  <si>
    <t>Джанбеков Т. Магомедов М.</t>
  </si>
  <si>
    <t>СШИВНОВ Владислав</t>
  </si>
  <si>
    <t>СШИВНОВ Владислав Андреевич</t>
  </si>
  <si>
    <t>03.03.04, КМС</t>
  </si>
  <si>
    <t>ДОНДОКОВ Мунко</t>
  </si>
  <si>
    <t>ДОНДОКОВ Мунко Амгаланович</t>
  </si>
  <si>
    <t>10.10.04, КМС</t>
  </si>
  <si>
    <t>Респ. Бурятия, Улан-Удэ, Федерация самбо Республики Бурятия</t>
  </si>
  <si>
    <t>Р.Бурятия</t>
  </si>
  <si>
    <t>Жигжитов Ж.Б</t>
  </si>
  <si>
    <t>ОЧУР Сай-Булат</t>
  </si>
  <si>
    <t>ОЧУР Сай-Булат Шолбанович</t>
  </si>
  <si>
    <t>14.10.04, КМС</t>
  </si>
  <si>
    <t>СФО</t>
  </si>
  <si>
    <t>Р.Тыва, Кызыл , МС</t>
  </si>
  <si>
    <t>Р.Тыва</t>
  </si>
  <si>
    <t>Монгуш А.А.</t>
  </si>
  <si>
    <t>НУРЕЛОВ  Кайрат</t>
  </si>
  <si>
    <t>НУРЕЛОВ  Кайрат  Жанибекович</t>
  </si>
  <si>
    <t>12.12.03, КМС</t>
  </si>
  <si>
    <t>Р.Алтай, Горно-Алтайск , Д</t>
  </si>
  <si>
    <t>Р.Алтай</t>
  </si>
  <si>
    <t>Тайпинов В. Л.</t>
  </si>
  <si>
    <t>ЮНУСОВ Ильнур</t>
  </si>
  <si>
    <t>ЮНУСОВ Ильнур Ильясович</t>
  </si>
  <si>
    <t>Иванов В.А</t>
  </si>
  <si>
    <t>УМАЕВ Азамат</t>
  </si>
  <si>
    <t>УМАЕВ Азамат Асланович</t>
  </si>
  <si>
    <t>13.12.04, КМС</t>
  </si>
  <si>
    <t>Московская, Королев , МО</t>
  </si>
  <si>
    <t>Авагян А.М. Малов М.В.</t>
  </si>
  <si>
    <t>АЛМАДАКОВ Рамиль</t>
  </si>
  <si>
    <t>АЛМАДАКОВ Рамиль Тофикович</t>
  </si>
  <si>
    <t>13.01.04, КМС</t>
  </si>
  <si>
    <t>Р.Алтай, Горно-Алтайск, Д</t>
  </si>
  <si>
    <t>Кеденов С.Э. Еликов Б.П.</t>
  </si>
  <si>
    <t>ФИЛИППОВ Олег</t>
  </si>
  <si>
    <t>ФИЛИППОВ Олег Олегович</t>
  </si>
  <si>
    <t>12.08.03, МС</t>
  </si>
  <si>
    <t>Калининградская, Калининград , МС</t>
  </si>
  <si>
    <t>Калининградская</t>
  </si>
  <si>
    <t>Азаров Д.А Мктрчян С.Р</t>
  </si>
  <si>
    <t>ШИШКОВ  Данил</t>
  </si>
  <si>
    <t>ШИШКОВ  Данил  Артёмович</t>
  </si>
  <si>
    <t>12.08.03, КМС</t>
  </si>
  <si>
    <t>Иркутская, Железногорск -Илимский , МС</t>
  </si>
  <si>
    <t>Иркутская</t>
  </si>
  <si>
    <t>Муромец А.Г., Дроганов Д.А.</t>
  </si>
  <si>
    <t>АЛЛАБЕРГЕНОВ Богдан</t>
  </si>
  <si>
    <t>АЛЛАБЕРГЕНОВ Богдан Адилбекович</t>
  </si>
  <si>
    <t>19.05.04, КМС</t>
  </si>
  <si>
    <t>Самарская обл., Самара, МБУ го Самара «СШОР-11» им ВВ Ольховского</t>
  </si>
  <si>
    <t>Самарская</t>
  </si>
  <si>
    <t>Сулейманов РЖ, Родомакин ЮС.</t>
  </si>
  <si>
    <t>ООРЖАК Айдын</t>
  </si>
  <si>
    <t>ООРЖАК Айдын Монгун-Оолович</t>
  </si>
  <si>
    <t>13.04.03, КМС</t>
  </si>
  <si>
    <t>Респ. Бурятия, Улан-Удэ, Сш №17</t>
  </si>
  <si>
    <t>Будажапов А.Ц</t>
  </si>
  <si>
    <t>СЕДИНИН Никита</t>
  </si>
  <si>
    <t>СЕДИНИН Никита  Андреевич</t>
  </si>
  <si>
    <t>11.03.04, КМС</t>
  </si>
  <si>
    <t>Пермский, Краснокамск, МО</t>
  </si>
  <si>
    <t>Пермский</t>
  </si>
  <si>
    <t>Спирин А.В. Стаценко Д.К.</t>
  </si>
  <si>
    <t>МАГОМЕДОВ Саид</t>
  </si>
  <si>
    <t>МАГОМЕДОВ Саид Расулович</t>
  </si>
  <si>
    <t>03.06.03, 1p</t>
  </si>
  <si>
    <t>Респ. Дагестан, Махачкала, СШОР</t>
  </si>
  <si>
    <t>Раджабов Р. Магомедов М.</t>
  </si>
  <si>
    <t>АКОБЯН Мартин</t>
  </si>
  <si>
    <t>АКОБЯН Мартин Араратович</t>
  </si>
  <si>
    <t>14.01.05, КМС</t>
  </si>
  <si>
    <t>Респ. Татарстан, Казань, Спк Отечество</t>
  </si>
  <si>
    <t>Саттаров Ильдар Эдуардович</t>
  </si>
  <si>
    <t>БЛАГОДАРИН Артур</t>
  </si>
  <si>
    <t>БЛАГОДАРИН Артур Олегович</t>
  </si>
  <si>
    <t>13.12.03, КМС</t>
  </si>
  <si>
    <t>Ульяновская обл., Димитровград, ДЮСШ</t>
  </si>
  <si>
    <t>Ульяновская</t>
  </si>
  <si>
    <t>Исаев.Е.Н</t>
  </si>
  <si>
    <t>ЯХЪЯЕВ Мансур</t>
  </si>
  <si>
    <t>ЯХЪЯЕВ Мансур Асланбекович</t>
  </si>
  <si>
    <t>27.09.04, КМС</t>
  </si>
  <si>
    <t>Респ. Чеченская, Грозный, БК АХМАТ</t>
  </si>
  <si>
    <t>Алиев Магомед Маулдыевич</t>
  </si>
  <si>
    <t>ТАРАНЧЕНКО  Дмитрий</t>
  </si>
  <si>
    <t>ТАРАНЧЕНКО  Дмитрий Геннадьевич</t>
  </si>
  <si>
    <t>20.11.04, КМС</t>
  </si>
  <si>
    <t>Свердловская, Нижний Тагил, МС</t>
  </si>
  <si>
    <t>Свердловская</t>
  </si>
  <si>
    <t>Матвеев С.В., Гориславский И. А.</t>
  </si>
  <si>
    <t>АНТАДИКОВ  Игорь</t>
  </si>
  <si>
    <t>АНТАДИКОВ  Игорь  Алексеевич</t>
  </si>
  <si>
    <t>17.11.04, КМС</t>
  </si>
  <si>
    <t>Казанин И.В</t>
  </si>
  <si>
    <t>СЕДИН Данил</t>
  </si>
  <si>
    <t>СЕДИН Данил Вячеславович</t>
  </si>
  <si>
    <t>29.07.03, КМС</t>
  </si>
  <si>
    <t>Пермский край, Пермь, СШОР Витязь г. Перми им. И. И. Пономарёва</t>
  </si>
  <si>
    <t>Спирин А. В., Шилов А. С.</t>
  </si>
  <si>
    <t>КОЛПАКОВ Сергей</t>
  </si>
  <si>
    <t>КОЛПАКОВ Сергей Александрович</t>
  </si>
  <si>
    <t>20.04.03, МС</t>
  </si>
  <si>
    <t>ТАДЫШЕВ  Данил</t>
  </si>
  <si>
    <t>ТАДЫШЕВ  Данил Борисович</t>
  </si>
  <si>
    <t>30.08.04, КМС</t>
  </si>
  <si>
    <t>Р.Алтай, Горно алтайск, Д</t>
  </si>
  <si>
    <t>Тайпинов.В.Л</t>
  </si>
  <si>
    <t/>
  </si>
  <si>
    <t>гл.судья:</t>
  </si>
  <si>
    <t>гл.секретарь:</t>
  </si>
  <si>
    <t>судьи:</t>
  </si>
  <si>
    <t>врач:</t>
  </si>
  <si>
    <t>ВСЕРОССИЙСКАЯ ФЕДЕРАЦИЯ САМБО</t>
  </si>
  <si>
    <t xml:space="preserve">ПРОТОКОЛ ХОДА СОРЕВНОВАНИЙ   </t>
  </si>
  <si>
    <t>Подгруппа А</t>
  </si>
  <si>
    <t>Подгруппа Б</t>
  </si>
  <si>
    <t>3м</t>
  </si>
  <si>
    <t>5м</t>
  </si>
  <si>
    <t>9м</t>
  </si>
  <si>
    <t>3 м</t>
  </si>
  <si>
    <t>1 м</t>
  </si>
  <si>
    <t>2 м</t>
  </si>
  <si>
    <t xml:space="preserve"> </t>
  </si>
  <si>
    <t>2м</t>
  </si>
  <si>
    <t>ВСТРЕЧИ ПО КРУГАМ</t>
  </si>
  <si>
    <t>КОВЕР</t>
  </si>
  <si>
    <t>A</t>
  </si>
  <si>
    <t xml:space="preserve"> (Круг)</t>
  </si>
  <si>
    <t>1/32</t>
  </si>
  <si>
    <t>Б</t>
  </si>
  <si>
    <t>№ встр</t>
  </si>
  <si>
    <t>Д. р., разряд</t>
  </si>
  <si>
    <t>Вед., регион</t>
  </si>
  <si>
    <t>Оценки</t>
  </si>
  <si>
    <t>Очки</t>
  </si>
  <si>
    <t>Рез-т</t>
  </si>
  <si>
    <t>Время</t>
  </si>
  <si>
    <t>1/16</t>
  </si>
  <si>
    <t>Результат</t>
  </si>
  <si>
    <t>1/8</t>
  </si>
  <si>
    <t>1/4</t>
  </si>
  <si>
    <t>B</t>
  </si>
  <si>
    <t>Полуфинал</t>
  </si>
  <si>
    <t xml:space="preserve"> (Утешительные встречи)</t>
  </si>
  <si>
    <t>(Утешительные встречи)</t>
  </si>
  <si>
    <t>ЗА 3 МЕСТО</t>
  </si>
  <si>
    <t>ВСТРЕЧА 1</t>
  </si>
  <si>
    <t>Цвет</t>
  </si>
  <si>
    <t>Руководитель ковра</t>
  </si>
  <si>
    <t>А</t>
  </si>
  <si>
    <t>3А 3 МЕСТО</t>
  </si>
  <si>
    <t>ВСТРЕЧА 2</t>
  </si>
  <si>
    <t>ФИНАЛ</t>
  </si>
  <si>
    <t>БОЕВОЕ</t>
  </si>
  <si>
    <t xml:space="preserve"> (Утешительные встречи) 16</t>
  </si>
  <si>
    <t>(Утешительные встречи) 16</t>
  </si>
  <si>
    <t xml:space="preserve"> (Утешительные встречи) 12</t>
  </si>
  <si>
    <t>(Утешительные встречи) 12</t>
  </si>
  <si>
    <t xml:space="preserve"> (Утешительные встречи) 8</t>
  </si>
  <si>
    <t>(Утешительные встречи) 8</t>
  </si>
  <si>
    <t xml:space="preserve"> (Утешительные встречи) 6</t>
  </si>
  <si>
    <t>(Утешительные встречи) 6</t>
  </si>
  <si>
    <t xml:space="preserve">ИТОГОВЫЙ ПРОТОКОЛ  БОЕВОЕ                                                       </t>
  </si>
  <si>
    <t xml:space="preserve"> место</t>
  </si>
  <si>
    <t>№пп</t>
  </si>
  <si>
    <t>СМИТ</t>
  </si>
  <si>
    <t>Алтайский</t>
  </si>
  <si>
    <t>Забайкальский</t>
  </si>
  <si>
    <t>Кемеровская</t>
  </si>
  <si>
    <t>Красноярский</t>
  </si>
  <si>
    <t>Новосибирская</t>
  </si>
  <si>
    <t>5</t>
  </si>
  <si>
    <t>Омская</t>
  </si>
  <si>
    <t>9-16</t>
  </si>
  <si>
    <t>Р.Хакасия</t>
  </si>
  <si>
    <t>Томская</t>
  </si>
  <si>
    <t>Мос</t>
  </si>
  <si>
    <t>17-32</t>
  </si>
  <si>
    <t>33-64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</si>
  <si>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</si>
  <si>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</si>
  <si>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</si>
  <si>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</si>
  <si>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</si>
  <si>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</si>
  <si>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</si>
  <si>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</si>
  <si>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</si>
  <si>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</si>
  <si>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</si>
  <si>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</si>
  <si>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</si>
  <si>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</si>
  <si>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</si>
  <si>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</si>
  <si>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</si>
  <si>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</si>
  <si>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</si>
  <si>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</si>
  <si>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</si>
  <si>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</si>
  <si>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</si>
  <si>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</si>
  <si>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</si>
  <si>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</si>
  <si>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</si>
  <si>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</si>
  <si>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</si>
  <si>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</si>
  <si>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</si>
  <si>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НАГРАДНОЙ ЛИСТ  БОЕВОЕ</t>
  </si>
  <si>
    <t>I м</t>
  </si>
  <si>
    <t>II м</t>
  </si>
  <si>
    <t>III м</t>
  </si>
  <si>
    <t>Тренер победителя:</t>
  </si>
  <si>
    <t>Награждение проводят:</t>
  </si>
  <si>
    <t xml:space="preserve">Чемпионат России по БОЕВОМУ САМБО </t>
  </si>
  <si>
    <t>Утешительные встречи</t>
  </si>
  <si>
    <t>Подгруппа Б1</t>
  </si>
  <si>
    <t>Подгруппа А1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</si>
</sst>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8">
    <font>
      <sz val="10"/>
      <color rgb="FF000000"/>
      <name val="Calibri"/>
      <scheme val="minor"/>
    </font>
    <font>
      <sz val="11"/>
      <color rgb="FFFFFFFF"/>
      <name val="Inconsolata"/>
    </font>
    <font>
      <sz val="10"/>
      <color theme="1"/>
      <name val="Calibri"/>
    </font>
    <font>
      <b/>
      <sz val="10"/>
      <color theme="1"/>
      <name val="Arial"/>
    </font>
    <font>
      <u/>
      <sz val="11"/>
      <color rgb="FFFF0000"/>
      <name val="Inconsolata"/>
    </font>
    <font>
      <sz val="10"/>
      <color rgb="FFFFFFFF"/>
      <name val="Arial"/>
    </font>
    <font>
      <sz val="10"/>
      <color theme="1"/>
      <name val="Arial"/>
    </font>
    <font>
      <sz val="12"/>
      <color theme="1"/>
      <name val="Arial"/>
    </font>
    <font>
      <b/>
      <sz val="14"/>
      <color theme="1"/>
      <name val="&quot;Arial Narrow&quot;"/>
    </font>
    <font>
      <sz val="10"/>
      <color rgb="FFFFFFFF"/>
      <name val="Arial"/>
    </font>
    <font>
      <sz val="10"/>
      <color theme="1"/>
      <name val="Arial"/>
    </font>
    <font>
      <b/>
      <sz val="11"/>
      <color theme="1"/>
      <name val="Arial"/>
    </font>
    <font>
      <b/>
      <sz val="10"/>
      <color theme="1"/>
      <name val="&quot;Arial Narrow&quot;"/>
    </font>
    <font>
      <b/>
      <sz val="10"/>
      <color rgb="FFFF0000"/>
      <name val="&quot;Arial Narrow&quot;"/>
    </font>
    <font>
      <b/>
      <i/>
      <sz val="10"/>
      <color theme="1"/>
      <name val="Arial"/>
    </font>
    <font>
      <b/>
      <sz val="12"/>
      <color rgb="FFFF0000"/>
      <name val="Arial"/>
    </font>
    <font>
      <sz val="10"/>
      <name val="Calibri"/>
    </font>
    <font>
      <sz val="10"/>
      <color theme="1"/>
      <name val="Arial Narrow"/>
    </font>
    <font>
      <sz val="10"/>
      <color rgb="FFFF0000"/>
      <name val="Arial"/>
    </font>
    <font>
      <sz val="12"/>
      <color rgb="FFFF0000"/>
      <name val="Cyrillicold"/>
    </font>
    <font>
      <sz val="14"/>
      <color rgb="FFFF0000"/>
      <name val="Cyrillicold"/>
    </font>
    <font>
      <b/>
      <sz val="12"/>
      <color theme="1"/>
      <name val="Arial"/>
    </font>
    <font>
      <b/>
      <sz val="10"/>
      <color theme="1"/>
      <name val="Arial"/>
    </font>
    <font>
      <b/>
      <sz val="14"/>
      <color theme="1"/>
      <name val="Arial Narrow"/>
    </font>
    <font>
      <b/>
      <sz val="11"/>
      <color theme="1"/>
      <name val="Arial Narrow"/>
    </font>
    <font>
      <sz val="12"/>
      <color rgb="FF000000"/>
      <name val="Arial Narrow"/>
    </font>
    <font>
      <sz val="12"/>
      <color theme="1"/>
      <name val="Arial Narrow"/>
    </font>
    <font>
      <b/>
      <sz val="10"/>
      <color theme="1"/>
      <name val="Calibri"/>
      <scheme val="minor"/>
    </font>
    <font>
      <b/>
      <sz val="12"/>
      <color theme="1"/>
      <name val="Arial Narrow"/>
    </font>
    <font>
      <sz val="11"/>
      <color rgb="FF000000"/>
      <name val="Inconsolata"/>
    </font>
    <font>
      <b/>
      <sz val="10"/>
      <color theme="1"/>
      <name val="Arial Narrow"/>
    </font>
    <font>
      <sz val="10"/>
      <color theme="0"/>
      <name val="Arial"/>
    </font>
    <font>
      <b/>
      <sz val="10"/>
      <color rgb="FF008000"/>
      <name val="Arial"/>
    </font>
    <font>
      <sz val="11"/>
      <color theme="1"/>
      <name val="Arial"/>
    </font>
    <font>
      <b/>
      <i/>
      <sz val="10"/>
      <color theme="1"/>
      <name val="Arial Narrow"/>
    </font>
    <font>
      <b/>
      <sz val="10"/>
      <color rgb="FF000000"/>
      <name val="Inconsolata"/>
    </font>
    <font>
      <sz val="10"/>
      <color rgb="FF000000"/>
      <name val="Arial Narrow"/>
    </font>
    <font>
      <i/>
      <sz val="10"/>
      <color theme="1"/>
      <name val="Arial Narrow"/>
    </font>
    <font>
      <sz val="10"/>
      <color theme="1"/>
      <name val="Calibri"/>
      <scheme val="minor"/>
    </font>
    <font>
      <sz val="11"/>
      <color rgb="FFFF0000"/>
      <name val="Arial Narrow"/>
    </font>
    <font>
      <sz val="11"/>
      <color theme="1"/>
      <name val="Arial Narrow"/>
    </font>
    <font>
      <sz val="12"/>
      <color rgb="FFFF0000"/>
      <name val="Arial Narrow"/>
    </font>
    <font>
      <sz val="12"/>
      <color rgb="FFFF0000"/>
      <name val="Arial"/>
    </font>
    <font>
      <b/>
      <i/>
      <sz val="12"/>
      <color theme="1"/>
      <name val="Arial"/>
    </font>
    <font>
      <b/>
      <sz val="11"/>
      <color theme="1"/>
      <name val="Calibri"/>
      <scheme val="minor"/>
    </font>
    <font>
      <b/>
      <sz val="12"/>
      <color theme="1"/>
      <name val="&quot;Arial Narrow&quot;"/>
    </font>
    <font>
      <sz val="12"/>
      <color theme="1"/>
      <name val="&quot;Arial Narrow&quot;"/>
    </font>
    <font>
      <b/>
      <i/>
      <sz val="12"/>
      <color theme="1"/>
      <name val="Arial Narrow"/>
    </font>
    <font>
      <sz val="10"/>
      <color rgb="FFFF0000"/>
      <name val="Arial Narrow"/>
    </font>
    <font>
      <b/>
      <sz val="8"/>
      <color theme="1"/>
      <name val="Arial Narrow"/>
    </font>
    <font>
      <sz val="12"/>
      <color theme="0"/>
      <name val="Arial Narrow"/>
    </font>
    <font>
      <b/>
      <i/>
      <sz val="11"/>
      <color theme="1"/>
      <name val="Arial"/>
    </font>
    <font>
      <sz val="14"/>
      <color theme="1"/>
      <name val="Arial"/>
    </font>
    <font>
      <b/>
      <sz val="14"/>
      <color theme="1"/>
      <name val="Arial"/>
    </font>
    <font>
      <b/>
      <sz val="14"/>
      <color rgb="FFFFFFFF"/>
      <name val="Arial"/>
    </font>
    <font>
      <b/>
      <sz val="24"/>
      <color rgb="FFFFFFFF"/>
      <name val="Arial"/>
    </font>
    <font>
      <b/>
      <sz val="16"/>
      <color theme="1"/>
      <name val="Arial Narrow"/>
    </font>
    <font>
      <u/>
      <sz val="10"/>
      <color rgb="FF0000FF"/>
      <name val="Arial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BDBDBD"/>
        <bgColor rgb="FFBDBDBD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rgb="FFCCFFFF"/>
        <bgColor rgb="FFCCFFFF"/>
      </patternFill>
    </fill>
    <fill>
      <patternFill patternType="solid">
        <fgColor rgb="FFFFB1B1"/>
        <bgColor rgb="FFFFB1B1"/>
      </patternFill>
    </fill>
    <fill>
      <patternFill patternType="solid">
        <fgColor rgb="FF90FFFF"/>
        <bgColor rgb="FF90FFFF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7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8000"/>
      </left>
      <right/>
      <top style="medium">
        <color rgb="FF008000"/>
      </top>
      <bottom/>
      <diagonal/>
    </border>
    <border>
      <left/>
      <right/>
      <top style="medium">
        <color rgb="FF008000"/>
      </top>
      <bottom/>
      <diagonal/>
    </border>
    <border>
      <left/>
      <right style="medium">
        <color rgb="FF008000"/>
      </right>
      <top style="medium">
        <color rgb="FF008000"/>
      </top>
      <bottom/>
      <diagonal/>
    </border>
    <border>
      <left style="medium">
        <color rgb="FF008000"/>
      </left>
      <right/>
      <top/>
      <bottom style="medium">
        <color rgb="FF008000"/>
      </bottom>
      <diagonal/>
    </border>
    <border>
      <left/>
      <right/>
      <top/>
      <bottom style="medium">
        <color rgb="FF008000"/>
      </bottom>
      <diagonal/>
    </border>
    <border>
      <left/>
      <right style="medium">
        <color rgb="FF008000"/>
      </right>
      <top/>
      <bottom style="medium">
        <color rgb="FF008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02">
    <xf numFmtId="0" fontId="0" fillId="0" borderId="0" xfId="0" applyFont="1" applyAlignment="1"/>
    <xf numFmtId="0" fontId="1" fillId="2" borderId="0" xfId="0" applyFont="1" applyFill="1" applyAlignment="1"/>
    <xf numFmtId="0" fontId="2" fillId="2" borderId="0" xfId="0" applyFont="1" applyFill="1" applyAlignment="1"/>
    <xf numFmtId="0" fontId="4" fillId="3" borderId="0" xfId="0" applyFont="1" applyFill="1" applyAlignment="1"/>
    <xf numFmtId="0" fontId="5" fillId="0" borderId="0" xfId="0" applyFont="1" applyAlignment="1">
      <alignment horizontal="right"/>
    </xf>
    <xf numFmtId="0" fontId="2" fillId="0" borderId="0" xfId="0" applyFont="1" applyAlignment="1"/>
    <xf numFmtId="0" fontId="6" fillId="0" borderId="0" xfId="0" applyFont="1"/>
    <xf numFmtId="0" fontId="2" fillId="2" borderId="0" xfId="0" applyFont="1" applyFill="1" applyAlignment="1"/>
    <xf numFmtId="0" fontId="8" fillId="0" borderId="1" xfId="0" applyFont="1" applyBorder="1" applyAlignment="1">
      <alignment horizontal="center"/>
    </xf>
    <xf numFmtId="0" fontId="5" fillId="0" borderId="0" xfId="0" applyFont="1" applyAlignment="1"/>
    <xf numFmtId="0" fontId="9" fillId="0" borderId="0" xfId="0" applyFont="1" applyAlignment="1"/>
    <xf numFmtId="0" fontId="10" fillId="0" borderId="0" xfId="0" applyFont="1" applyAlignment="1">
      <alignment horizontal="center"/>
    </xf>
    <xf numFmtId="0" fontId="2" fillId="0" borderId="1" xfId="0" applyFont="1" applyBorder="1" applyAlignment="1"/>
    <xf numFmtId="0" fontId="2" fillId="2" borderId="1" xfId="0" applyFont="1" applyFill="1" applyBorder="1" applyAlignment="1"/>
    <xf numFmtId="0" fontId="11" fillId="0" borderId="1" xfId="0" applyFont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 wrapText="1"/>
    </xf>
    <xf numFmtId="0" fontId="13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/>
    <xf numFmtId="0" fontId="2" fillId="4" borderId="1" xfId="0" applyFont="1" applyFill="1" applyBorder="1" applyAlignment="1"/>
    <xf numFmtId="0" fontId="6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/>
    <xf numFmtId="49" fontId="2" fillId="0" borderId="1" xfId="0" applyNumberFormat="1" applyFont="1" applyBorder="1" applyAlignment="1"/>
    <xf numFmtId="49" fontId="10" fillId="0" borderId="1" xfId="0" applyNumberFormat="1" applyFont="1" applyBorder="1" applyAlignment="1"/>
    <xf numFmtId="0" fontId="2" fillId="6" borderId="0" xfId="0" applyFont="1" applyFill="1" applyAlignment="1"/>
    <xf numFmtId="0" fontId="6" fillId="0" borderId="2" xfId="0" applyFont="1" applyBorder="1"/>
    <xf numFmtId="0" fontId="6" fillId="0" borderId="1" xfId="0" applyFont="1" applyBorder="1"/>
    <xf numFmtId="0" fontId="14" fillId="0" borderId="0" xfId="0" applyFont="1"/>
    <xf numFmtId="0" fontId="6" fillId="0" borderId="3" xfId="0" applyFont="1" applyBorder="1"/>
    <xf numFmtId="0" fontId="6" fillId="0" borderId="4" xfId="0" applyFont="1" applyBorder="1"/>
    <xf numFmtId="49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/>
    <xf numFmtId="0" fontId="6" fillId="7" borderId="1" xfId="0" applyFont="1" applyFill="1" applyBorder="1"/>
    <xf numFmtId="0" fontId="6" fillId="7" borderId="5" xfId="0" applyFont="1" applyFill="1" applyBorder="1"/>
    <xf numFmtId="0" fontId="6" fillId="7" borderId="6" xfId="0" applyFont="1" applyFill="1" applyBorder="1"/>
    <xf numFmtId="0" fontId="6" fillId="0" borderId="7" xfId="0" applyFont="1" applyBorder="1"/>
    <xf numFmtId="49" fontId="2" fillId="0" borderId="1" xfId="0" applyNumberFormat="1" applyFont="1" applyBorder="1" applyAlignment="1"/>
    <xf numFmtId="0" fontId="2" fillId="0" borderId="1" xfId="0" applyFont="1" applyBorder="1" applyAlignment="1">
      <alignment horizontal="right"/>
    </xf>
    <xf numFmtId="49" fontId="2" fillId="6" borderId="0" xfId="0" applyNumberFormat="1" applyFont="1" applyFill="1" applyAlignment="1"/>
    <xf numFmtId="0" fontId="6" fillId="7" borderId="12" xfId="0" applyFont="1" applyFill="1" applyBorder="1"/>
    <xf numFmtId="49" fontId="2" fillId="0" borderId="0" xfId="0" applyNumberFormat="1" applyFont="1" applyAlignment="1"/>
    <xf numFmtId="0" fontId="2" fillId="0" borderId="1" xfId="0" applyFont="1" applyBorder="1" applyAlignment="1"/>
    <xf numFmtId="0" fontId="6" fillId="0" borderId="13" xfId="0" applyFont="1" applyBorder="1"/>
    <xf numFmtId="0" fontId="6" fillId="0" borderId="14" xfId="0" applyFont="1" applyBorder="1"/>
    <xf numFmtId="14" fontId="2" fillId="0" borderId="1" xfId="0" applyNumberFormat="1" applyFont="1" applyBorder="1" applyAlignment="1"/>
    <xf numFmtId="49" fontId="10" fillId="0" borderId="1" xfId="0" applyNumberFormat="1" applyFont="1" applyBorder="1" applyAlignment="1"/>
    <xf numFmtId="0" fontId="2" fillId="5" borderId="1" xfId="0" applyFont="1" applyFill="1" applyBorder="1" applyAlignment="1"/>
    <xf numFmtId="49" fontId="2" fillId="2" borderId="1" xfId="0" applyNumberFormat="1" applyFont="1" applyFill="1" applyBorder="1" applyAlignment="1"/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18" fillId="7" borderId="6" xfId="0" applyFont="1" applyFill="1" applyBorder="1"/>
    <xf numFmtId="49" fontId="6" fillId="0" borderId="0" xfId="0" applyNumberFormat="1" applyFont="1" applyAlignment="1">
      <alignment vertical="center" wrapText="1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0" fontId="6" fillId="0" borderId="0" xfId="0" applyFont="1" applyAlignment="1"/>
    <xf numFmtId="0" fontId="22" fillId="0" borderId="0" xfId="0" applyFont="1"/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1" fillId="9" borderId="25" xfId="0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1" fillId="0" borderId="0" xfId="0" applyFont="1"/>
    <xf numFmtId="0" fontId="11" fillId="9" borderId="20" xfId="0" applyFont="1" applyFill="1" applyBorder="1" applyAlignment="1">
      <alignment horizontal="center" vertical="center"/>
    </xf>
    <xf numFmtId="0" fontId="11" fillId="10" borderId="20" xfId="0" applyFont="1" applyFill="1" applyBorder="1" applyAlignment="1">
      <alignment horizontal="center" vertical="center"/>
    </xf>
    <xf numFmtId="0" fontId="11" fillId="9" borderId="26" xfId="0" applyFont="1" applyFill="1" applyBorder="1" applyAlignment="1">
      <alignment horizontal="center" vertical="center"/>
    </xf>
    <xf numFmtId="0" fontId="26" fillId="0" borderId="25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6" fillId="0" borderId="20" xfId="0" applyFont="1" applyBorder="1"/>
    <xf numFmtId="0" fontId="11" fillId="9" borderId="23" xfId="0" applyFont="1" applyFill="1" applyBorder="1" applyAlignment="1">
      <alignment horizontal="center" vertical="center"/>
    </xf>
    <xf numFmtId="0" fontId="11" fillId="10" borderId="25" xfId="0" applyFont="1" applyFill="1" applyBorder="1" applyAlignment="1">
      <alignment horizontal="center" vertical="center"/>
    </xf>
    <xf numFmtId="0" fontId="6" fillId="0" borderId="0" xfId="0" applyFont="1" applyAlignment="1"/>
    <xf numFmtId="0" fontId="28" fillId="0" borderId="0" xfId="0" applyFont="1" applyAlignment="1">
      <alignment horizontal="center" vertical="center" wrapText="1"/>
    </xf>
    <xf numFmtId="0" fontId="11" fillId="9" borderId="2" xfId="0" applyFont="1" applyFill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6" fillId="0" borderId="30" xfId="0" applyFont="1" applyBorder="1"/>
    <xf numFmtId="0" fontId="29" fillId="2" borderId="0" xfId="0" applyFont="1" applyFill="1"/>
    <xf numFmtId="0" fontId="11" fillId="9" borderId="7" xfId="0" applyFont="1" applyFill="1" applyBorder="1" applyAlignment="1">
      <alignment horizontal="center" vertical="center"/>
    </xf>
    <xf numFmtId="0" fontId="17" fillId="0" borderId="32" xfId="0" applyFont="1" applyBorder="1" applyAlignment="1">
      <alignment horizontal="center"/>
    </xf>
    <xf numFmtId="0" fontId="26" fillId="0" borderId="26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6" fillId="0" borderId="23" xfId="0" applyFont="1" applyBorder="1"/>
    <xf numFmtId="0" fontId="11" fillId="10" borderId="31" xfId="0" applyFont="1" applyFill="1" applyBorder="1" applyAlignment="1">
      <alignment horizontal="center" vertical="center"/>
    </xf>
    <xf numFmtId="0" fontId="22" fillId="0" borderId="13" xfId="0" applyFont="1" applyBorder="1" applyAlignment="1">
      <alignment horizontal="center"/>
    </xf>
    <xf numFmtId="0" fontId="11" fillId="10" borderId="28" xfId="0" applyFont="1" applyFill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22" fillId="0" borderId="22" xfId="0" applyFont="1" applyBorder="1" applyAlignment="1">
      <alignment horizontal="center"/>
    </xf>
    <xf numFmtId="0" fontId="17" fillId="0" borderId="22" xfId="0" applyFont="1" applyBorder="1" applyAlignment="1">
      <alignment horizontal="center"/>
    </xf>
    <xf numFmtId="0" fontId="11" fillId="10" borderId="2" xfId="0" applyFont="1" applyFill="1" applyBorder="1" applyAlignment="1">
      <alignment horizontal="center" vertical="center"/>
    </xf>
    <xf numFmtId="0" fontId="22" fillId="0" borderId="26" xfId="0" applyFont="1" applyBorder="1" applyAlignment="1">
      <alignment horizontal="center"/>
    </xf>
    <xf numFmtId="0" fontId="11" fillId="10" borderId="33" xfId="0" applyFont="1" applyFill="1" applyBorder="1" applyAlignment="1">
      <alignment horizontal="center" vertical="center"/>
    </xf>
    <xf numFmtId="0" fontId="17" fillId="0" borderId="22" xfId="0" applyFont="1" applyBorder="1"/>
    <xf numFmtId="0" fontId="22" fillId="0" borderId="13" xfId="0" applyFont="1" applyBorder="1"/>
    <xf numFmtId="0" fontId="6" fillId="0" borderId="22" xfId="0" applyFont="1" applyBorder="1"/>
    <xf numFmtId="0" fontId="17" fillId="0" borderId="25" xfId="0" applyFont="1" applyBorder="1" applyAlignment="1">
      <alignment horizontal="center"/>
    </xf>
    <xf numFmtId="0" fontId="31" fillId="0" borderId="13" xfId="0" applyFont="1" applyBorder="1"/>
    <xf numFmtId="0" fontId="6" fillId="0" borderId="22" xfId="0" applyFont="1" applyBorder="1" applyAlignment="1">
      <alignment horizontal="center"/>
    </xf>
    <xf numFmtId="0" fontId="3" fillId="0" borderId="0" xfId="0" applyFont="1" applyAlignment="1"/>
    <xf numFmtId="0" fontId="22" fillId="0" borderId="30" xfId="0" applyFont="1" applyBorder="1" applyAlignment="1">
      <alignment horizontal="center"/>
    </xf>
    <xf numFmtId="49" fontId="2" fillId="0" borderId="0" xfId="0" applyNumberFormat="1" applyFont="1"/>
    <xf numFmtId="0" fontId="2" fillId="0" borderId="0" xfId="0" applyFont="1" applyAlignment="1"/>
    <xf numFmtId="49" fontId="6" fillId="0" borderId="0" xfId="0" applyNumberFormat="1" applyFont="1" applyAlignment="1">
      <alignment horizontal="center" vertical="center"/>
    </xf>
    <xf numFmtId="0" fontId="22" fillId="9" borderId="21" xfId="0" applyFont="1" applyFill="1" applyBorder="1" applyAlignment="1">
      <alignment horizontal="center" vertical="top"/>
    </xf>
    <xf numFmtId="0" fontId="22" fillId="8" borderId="21" xfId="0" applyFont="1" applyFill="1" applyBorder="1" applyAlignment="1">
      <alignment horizontal="center"/>
    </xf>
    <xf numFmtId="0" fontId="33" fillId="0" borderId="0" xfId="0" applyFont="1"/>
    <xf numFmtId="0" fontId="6" fillId="0" borderId="0" xfId="0" applyFont="1" applyAlignment="1">
      <alignment vertical="top"/>
    </xf>
    <xf numFmtId="0" fontId="6" fillId="9" borderId="40" xfId="0" applyFont="1" applyFill="1" applyBorder="1" applyAlignment="1">
      <alignment horizontal="center"/>
    </xf>
    <xf numFmtId="0" fontId="6" fillId="8" borderId="40" xfId="0" applyFont="1" applyFill="1" applyBorder="1" applyAlignment="1">
      <alignment horizontal="center"/>
    </xf>
    <xf numFmtId="49" fontId="17" fillId="9" borderId="29" xfId="0" applyNumberFormat="1" applyFont="1" applyFill="1" applyBorder="1" applyAlignment="1">
      <alignment horizontal="center"/>
    </xf>
    <xf numFmtId="49" fontId="17" fillId="8" borderId="29" xfId="0" applyNumberFormat="1" applyFont="1" applyFill="1" applyBorder="1" applyAlignment="1">
      <alignment horizontal="center"/>
    </xf>
    <xf numFmtId="0" fontId="31" fillId="0" borderId="13" xfId="0" applyFont="1" applyBorder="1" applyAlignment="1">
      <alignment horizontal="right"/>
    </xf>
    <xf numFmtId="0" fontId="11" fillId="7" borderId="13" xfId="0" applyFont="1" applyFill="1" applyBorder="1" applyAlignment="1">
      <alignment horizontal="center" vertical="center"/>
    </xf>
    <xf numFmtId="0" fontId="28" fillId="0" borderId="8" xfId="0" applyFont="1" applyBorder="1" applyAlignment="1">
      <alignment horizontal="center" vertical="center" wrapText="1"/>
    </xf>
    <xf numFmtId="0" fontId="17" fillId="0" borderId="0" xfId="0" applyFont="1"/>
    <xf numFmtId="0" fontId="17" fillId="0" borderId="30" xfId="0" applyFont="1" applyBorder="1"/>
    <xf numFmtId="0" fontId="35" fillId="2" borderId="0" xfId="0" applyFont="1" applyFill="1"/>
    <xf numFmtId="0" fontId="34" fillId="0" borderId="0" xfId="0" applyFont="1"/>
    <xf numFmtId="0" fontId="36" fillId="2" borderId="0" xfId="0" applyFont="1" applyFill="1"/>
    <xf numFmtId="0" fontId="37" fillId="0" borderId="0" xfId="0" applyFont="1"/>
    <xf numFmtId="0" fontId="38" fillId="0" borderId="0" xfId="0" applyFont="1"/>
    <xf numFmtId="0" fontId="28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0" fontId="41" fillId="0" borderId="48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left" vertical="center" wrapText="1"/>
    </xf>
    <xf numFmtId="0" fontId="6" fillId="0" borderId="49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49" fontId="30" fillId="0" borderId="7" xfId="0" applyNumberFormat="1" applyFont="1" applyBorder="1" applyAlignment="1">
      <alignment horizontal="center" vertical="center" wrapText="1"/>
    </xf>
    <xf numFmtId="49" fontId="17" fillId="0" borderId="7" xfId="0" applyNumberFormat="1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41" fillId="0" borderId="50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left" vertical="center" wrapText="1"/>
    </xf>
    <xf numFmtId="0" fontId="6" fillId="0" borderId="51" xfId="0" applyFont="1" applyBorder="1" applyAlignment="1">
      <alignment horizontal="center" vertical="center" wrapText="1"/>
    </xf>
    <xf numFmtId="0" fontId="30" fillId="0" borderId="51" xfId="0" applyFont="1" applyBorder="1" applyAlignment="1">
      <alignment horizontal="center" vertical="center" wrapText="1"/>
    </xf>
    <xf numFmtId="0" fontId="17" fillId="0" borderId="51" xfId="0" applyFont="1" applyBorder="1" applyAlignment="1">
      <alignment horizontal="center" vertical="center" wrapText="1"/>
    </xf>
    <xf numFmtId="0" fontId="30" fillId="0" borderId="49" xfId="0" applyFont="1" applyBorder="1" applyAlignment="1">
      <alignment horizontal="center" vertical="center" wrapText="1"/>
    </xf>
    <xf numFmtId="49" fontId="30" fillId="0" borderId="49" xfId="0" applyNumberFormat="1" applyFont="1" applyBorder="1" applyAlignment="1">
      <alignment horizontal="center" vertical="center" wrapText="1"/>
    </xf>
    <xf numFmtId="49" fontId="17" fillId="0" borderId="49" xfId="0" applyNumberFormat="1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49" fontId="30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1" fillId="0" borderId="52" xfId="0" applyFont="1" applyBorder="1" applyAlignment="1">
      <alignment horizontal="center" vertical="center" wrapText="1"/>
    </xf>
    <xf numFmtId="0" fontId="17" fillId="0" borderId="49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42" fillId="0" borderId="49" xfId="0" applyFont="1" applyBorder="1" applyAlignment="1">
      <alignment horizontal="center" vertical="center" wrapText="1"/>
    </xf>
    <xf numFmtId="0" fontId="42" fillId="0" borderId="51" xfId="0" applyFont="1" applyBorder="1" applyAlignment="1">
      <alignment horizontal="center" vertical="center" wrapText="1"/>
    </xf>
    <xf numFmtId="49" fontId="21" fillId="0" borderId="16" xfId="0" applyNumberFormat="1" applyFont="1" applyBorder="1" applyAlignment="1">
      <alignment vertical="center"/>
    </xf>
    <xf numFmtId="49" fontId="7" fillId="0" borderId="16" xfId="0" applyNumberFormat="1" applyFont="1" applyBorder="1" applyAlignment="1">
      <alignment vertical="center"/>
    </xf>
    <xf numFmtId="0" fontId="21" fillId="0" borderId="16" xfId="0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41" fillId="0" borderId="5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42" fillId="0" borderId="7" xfId="0" applyFont="1" applyBorder="1" applyAlignment="1">
      <alignment horizontal="center" vertical="center" wrapText="1"/>
    </xf>
    <xf numFmtId="0" fontId="17" fillId="0" borderId="54" xfId="0" applyFont="1" applyBorder="1" applyAlignment="1">
      <alignment horizontal="center" vertical="center" wrapText="1"/>
    </xf>
    <xf numFmtId="0" fontId="17" fillId="0" borderId="55" xfId="0" applyFont="1" applyBorder="1" applyAlignment="1">
      <alignment horizontal="center" vertical="center" wrapText="1"/>
    </xf>
    <xf numFmtId="0" fontId="17" fillId="0" borderId="58" xfId="0" applyFont="1" applyBorder="1" applyAlignment="1">
      <alignment horizontal="center" vertical="center" wrapText="1"/>
    </xf>
    <xf numFmtId="0" fontId="6" fillId="0" borderId="18" xfId="0" applyFont="1" applyBorder="1"/>
    <xf numFmtId="0" fontId="22" fillId="0" borderId="0" xfId="0" applyFont="1" applyAlignment="1">
      <alignment horizontal="center" vertical="center"/>
    </xf>
    <xf numFmtId="0" fontId="17" fillId="0" borderId="30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0" fontId="6" fillId="0" borderId="59" xfId="0" applyFont="1" applyBorder="1"/>
    <xf numFmtId="0" fontId="28" fillId="0" borderId="30" xfId="0" applyFont="1" applyBorder="1" applyAlignment="1">
      <alignment horizontal="center" vertical="center" wrapText="1"/>
    </xf>
    <xf numFmtId="0" fontId="44" fillId="0" borderId="0" xfId="0" applyFont="1" applyAlignment="1">
      <alignment vertical="center"/>
    </xf>
    <xf numFmtId="0" fontId="22" fillId="0" borderId="0" xfId="0" applyFont="1" applyAlignment="1">
      <alignment horizontal="left"/>
    </xf>
    <xf numFmtId="0" fontId="2" fillId="0" borderId="0" xfId="0" applyFont="1" applyAlignment="1"/>
    <xf numFmtId="0" fontId="7" fillId="0" borderId="0" xfId="0" applyFont="1" applyAlignment="1">
      <alignment horizontal="right" wrapText="1"/>
    </xf>
    <xf numFmtId="0" fontId="46" fillId="0" borderId="0" xfId="0" applyFont="1" applyAlignment="1">
      <alignment wrapText="1"/>
    </xf>
    <xf numFmtId="0" fontId="46" fillId="0" borderId="0" xfId="0" applyFont="1" applyAlignment="1">
      <alignment wrapText="1"/>
    </xf>
    <xf numFmtId="0" fontId="2" fillId="0" borderId="1" xfId="0" applyFont="1" applyBorder="1" applyAlignment="1"/>
    <xf numFmtId="0" fontId="8" fillId="0" borderId="1" xfId="0" applyFont="1" applyBorder="1" applyAlignment="1">
      <alignment horizontal="center"/>
    </xf>
    <xf numFmtId="0" fontId="46" fillId="0" borderId="1" xfId="0" applyFont="1" applyBorder="1" applyAlignment="1">
      <alignment horizontal="center"/>
    </xf>
    <xf numFmtId="49" fontId="46" fillId="0" borderId="1" xfId="0" applyNumberFormat="1" applyFont="1" applyBorder="1" applyAlignment="1">
      <alignment horizontal="center"/>
    </xf>
    <xf numFmtId="49" fontId="46" fillId="0" borderId="1" xfId="0" applyNumberFormat="1" applyFont="1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2" fillId="0" borderId="1" xfId="0" applyFont="1" applyBorder="1"/>
    <xf numFmtId="49" fontId="45" fillId="0" borderId="1" xfId="0" applyNumberFormat="1" applyFont="1" applyBorder="1" applyAlignment="1">
      <alignment horizontal="center"/>
    </xf>
    <xf numFmtId="0" fontId="17" fillId="3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30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11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1" fillId="0" borderId="0" xfId="0" applyFont="1" applyAlignment="1">
      <alignment horizontal="center"/>
    </xf>
    <xf numFmtId="0" fontId="28" fillId="0" borderId="46" xfId="0" applyFont="1" applyBorder="1" applyAlignment="1">
      <alignment horizontal="center" vertical="center"/>
    </xf>
    <xf numFmtId="0" fontId="28" fillId="0" borderId="33" xfId="0" applyFont="1" applyBorder="1" applyAlignment="1">
      <alignment horizontal="center" vertical="center"/>
    </xf>
    <xf numFmtId="0" fontId="28" fillId="0" borderId="47" xfId="0" applyFont="1" applyBorder="1" applyAlignment="1">
      <alignment horizontal="center" vertical="center"/>
    </xf>
    <xf numFmtId="0" fontId="28" fillId="0" borderId="56" xfId="0" applyFont="1" applyBorder="1" applyAlignment="1">
      <alignment horizontal="center" vertical="center"/>
    </xf>
    <xf numFmtId="0" fontId="28" fillId="0" borderId="57" xfId="0" applyFont="1" applyBorder="1" applyAlignment="1">
      <alignment horizontal="center" vertical="center"/>
    </xf>
    <xf numFmtId="0" fontId="28" fillId="0" borderId="53" xfId="0" applyFont="1" applyBorder="1" applyAlignment="1">
      <alignment horizontal="center" vertical="center"/>
    </xf>
    <xf numFmtId="0" fontId="30" fillId="0" borderId="62" xfId="0" applyFont="1" applyBorder="1" applyAlignment="1">
      <alignment vertical="center" wrapText="1"/>
    </xf>
    <xf numFmtId="0" fontId="18" fillId="0" borderId="62" xfId="0" applyFont="1" applyBorder="1" applyAlignment="1">
      <alignment vertical="center" wrapText="1"/>
    </xf>
    <xf numFmtId="0" fontId="2" fillId="0" borderId="48" xfId="0" applyFont="1" applyBorder="1"/>
    <xf numFmtId="0" fontId="2" fillId="0" borderId="49" xfId="0" applyFont="1" applyBorder="1"/>
    <xf numFmtId="0" fontId="2" fillId="0" borderId="54" xfId="0" applyFont="1" applyBorder="1" applyAlignment="1"/>
    <xf numFmtId="0" fontId="26" fillId="0" borderId="62" xfId="0" applyFont="1" applyBorder="1" applyAlignment="1">
      <alignment horizontal="center"/>
    </xf>
    <xf numFmtId="0" fontId="26" fillId="0" borderId="63" xfId="0" applyFont="1" applyBorder="1" applyAlignment="1">
      <alignment horizontal="left" vertical="center"/>
    </xf>
    <xf numFmtId="0" fontId="26" fillId="0" borderId="52" xfId="0" applyFont="1" applyBorder="1" applyAlignment="1">
      <alignment horizontal="center"/>
    </xf>
    <xf numFmtId="0" fontId="26" fillId="7" borderId="64" xfId="0" applyFont="1" applyFill="1" applyBorder="1" applyAlignment="1">
      <alignment horizontal="center"/>
    </xf>
    <xf numFmtId="0" fontId="26" fillId="0" borderId="65" xfId="0" applyFont="1" applyBorder="1" applyAlignment="1">
      <alignment horizontal="center"/>
    </xf>
    <xf numFmtId="0" fontId="6" fillId="0" borderId="48" xfId="0" applyFont="1" applyBorder="1"/>
    <xf numFmtId="0" fontId="6" fillId="0" borderId="49" xfId="0" applyFont="1" applyBorder="1"/>
    <xf numFmtId="0" fontId="6" fillId="0" borderId="54" xfId="0" applyFont="1" applyBorder="1"/>
    <xf numFmtId="0" fontId="30" fillId="0" borderId="66" xfId="0" applyFont="1" applyBorder="1" applyAlignment="1">
      <alignment vertical="center" wrapText="1"/>
    </xf>
    <xf numFmtId="0" fontId="18" fillId="0" borderId="66" xfId="0" applyFont="1" applyBorder="1" applyAlignment="1">
      <alignment vertical="center" wrapText="1"/>
    </xf>
    <xf numFmtId="0" fontId="2" fillId="0" borderId="67" xfId="0" applyFont="1" applyBorder="1"/>
    <xf numFmtId="0" fontId="2" fillId="0" borderId="68" xfId="0" applyFont="1" applyBorder="1" applyAlignment="1"/>
    <xf numFmtId="0" fontId="26" fillId="0" borderId="66" xfId="0" applyFont="1" applyBorder="1" applyAlignment="1">
      <alignment horizontal="center"/>
    </xf>
    <xf numFmtId="0" fontId="26" fillId="0" borderId="69" xfId="0" applyFont="1" applyBorder="1" applyAlignment="1">
      <alignment horizontal="center"/>
    </xf>
    <xf numFmtId="0" fontId="6" fillId="0" borderId="67" xfId="0" applyFont="1" applyBorder="1"/>
    <xf numFmtId="0" fontId="6" fillId="0" borderId="68" xfId="0" applyFont="1" applyBorder="1"/>
    <xf numFmtId="0" fontId="26" fillId="0" borderId="24" xfId="0" applyFont="1" applyBorder="1" applyAlignment="1">
      <alignment horizontal="center"/>
    </xf>
    <xf numFmtId="0" fontId="26" fillId="0" borderId="70" xfId="0" applyFont="1" applyBorder="1" applyAlignment="1">
      <alignment horizontal="center"/>
    </xf>
    <xf numFmtId="0" fontId="12" fillId="0" borderId="66" xfId="0" applyFont="1" applyBorder="1" applyAlignment="1">
      <alignment horizontal="center" wrapText="1"/>
    </xf>
    <xf numFmtId="0" fontId="12" fillId="0" borderId="24" xfId="0" applyFont="1" applyBorder="1" applyAlignment="1">
      <alignment horizontal="center" wrapText="1"/>
    </xf>
    <xf numFmtId="0" fontId="26" fillId="0" borderId="71" xfId="0" applyFont="1" applyBorder="1" applyAlignment="1">
      <alignment horizontal="center"/>
    </xf>
    <xf numFmtId="0" fontId="6" fillId="0" borderId="50" xfId="0" applyFont="1" applyBorder="1"/>
    <xf numFmtId="0" fontId="6" fillId="0" borderId="51" xfId="0" applyFont="1" applyBorder="1"/>
    <xf numFmtId="0" fontId="6" fillId="0" borderId="55" xfId="0" applyFont="1" applyBorder="1"/>
    <xf numFmtId="49" fontId="12" fillId="0" borderId="24" xfId="0" applyNumberFormat="1" applyFont="1" applyBorder="1" applyAlignment="1">
      <alignment horizontal="center" wrapText="1"/>
    </xf>
    <xf numFmtId="0" fontId="50" fillId="0" borderId="24" xfId="0" applyFont="1" applyBorder="1" applyAlignment="1">
      <alignment horizontal="center"/>
    </xf>
    <xf numFmtId="0" fontId="50" fillId="0" borderId="52" xfId="0" applyFont="1" applyBorder="1" applyAlignment="1">
      <alignment horizontal="center"/>
    </xf>
    <xf numFmtId="0" fontId="50" fillId="7" borderId="64" xfId="0" applyFont="1" applyFill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0" xfId="0" applyFont="1"/>
    <xf numFmtId="0" fontId="28" fillId="8" borderId="72" xfId="0" applyFont="1" applyFill="1" applyBorder="1" applyAlignment="1">
      <alignment horizontal="center" vertical="center"/>
    </xf>
    <xf numFmtId="0" fontId="50" fillId="0" borderId="66" xfId="0" applyFont="1" applyBorder="1" applyAlignment="1">
      <alignment horizontal="center"/>
    </xf>
    <xf numFmtId="0" fontId="50" fillId="0" borderId="63" xfId="0" applyFont="1" applyBorder="1" applyAlignment="1">
      <alignment horizontal="left" vertical="center"/>
    </xf>
    <xf numFmtId="0" fontId="26" fillId="0" borderId="66" xfId="0" applyFont="1" applyBorder="1" applyAlignment="1">
      <alignment horizontal="left" vertical="center"/>
    </xf>
    <xf numFmtId="0" fontId="50" fillId="0" borderId="66" xfId="0" applyFont="1" applyBorder="1" applyAlignment="1">
      <alignment horizontal="left" vertical="center"/>
    </xf>
    <xf numFmtId="0" fontId="28" fillId="8" borderId="73" xfId="0" applyFont="1" applyFill="1" applyBorder="1" applyAlignment="1">
      <alignment horizontal="center" vertical="center"/>
    </xf>
    <xf numFmtId="49" fontId="30" fillId="0" borderId="66" xfId="0" applyNumberFormat="1" applyFont="1" applyBorder="1" applyAlignment="1">
      <alignment vertical="center" wrapText="1"/>
    </xf>
    <xf numFmtId="49" fontId="30" fillId="0" borderId="74" xfId="0" applyNumberFormat="1" applyFont="1" applyBorder="1" applyAlignment="1">
      <alignment vertical="center" wrapText="1"/>
    </xf>
    <xf numFmtId="0" fontId="18" fillId="0" borderId="74" xfId="0" applyFont="1" applyBorder="1" applyAlignment="1">
      <alignment vertical="center" wrapText="1"/>
    </xf>
    <xf numFmtId="0" fontId="2" fillId="0" borderId="50" xfId="0" applyFont="1" applyBorder="1"/>
    <xf numFmtId="0" fontId="2" fillId="0" borderId="51" xfId="0" applyFont="1" applyBorder="1"/>
    <xf numFmtId="0" fontId="2" fillId="0" borderId="55" xfId="0" applyFont="1" applyBorder="1" applyAlignment="1"/>
    <xf numFmtId="0" fontId="38" fillId="0" borderId="0" xfId="0" applyFont="1" applyAlignment="1"/>
    <xf numFmtId="0" fontId="1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7" fillId="0" borderId="32" xfId="0" applyFont="1" applyBorder="1"/>
    <xf numFmtId="0" fontId="17" fillId="0" borderId="0" xfId="0" applyFont="1" applyAlignment="1"/>
    <xf numFmtId="0" fontId="53" fillId="0" borderId="0" xfId="0" applyFont="1"/>
    <xf numFmtId="0" fontId="52" fillId="0" borderId="0" xfId="0" applyFont="1"/>
    <xf numFmtId="0" fontId="6" fillId="0" borderId="0" xfId="0" applyFont="1" applyAlignment="1">
      <alignment horizontal="right"/>
    </xf>
    <xf numFmtId="0" fontId="52" fillId="0" borderId="32" xfId="0" applyFont="1" applyBorder="1"/>
    <xf numFmtId="0" fontId="52" fillId="0" borderId="30" xfId="0" applyFont="1" applyBorder="1"/>
    <xf numFmtId="0" fontId="26" fillId="0" borderId="78" xfId="0" applyFont="1" applyBorder="1" applyAlignment="1">
      <alignment horizontal="center" vertical="center" wrapText="1"/>
    </xf>
    <xf numFmtId="0" fontId="26" fillId="0" borderId="56" xfId="0" applyFont="1" applyBorder="1" applyAlignment="1">
      <alignment horizontal="center" vertical="center" wrapText="1"/>
    </xf>
    <xf numFmtId="0" fontId="28" fillId="0" borderId="52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0" fontId="26" fillId="0" borderId="60" xfId="0" applyFont="1" applyBorder="1" applyAlignment="1">
      <alignment horizontal="center" vertical="center" wrapText="1"/>
    </xf>
    <xf numFmtId="0" fontId="28" fillId="0" borderId="60" xfId="0" applyFont="1" applyBorder="1" applyAlignment="1">
      <alignment horizontal="center" vertical="center" wrapText="1"/>
    </xf>
    <xf numFmtId="0" fontId="28" fillId="0" borderId="26" xfId="0" applyFont="1" applyBorder="1" applyAlignment="1">
      <alignment horizontal="center" vertical="center" wrapText="1"/>
    </xf>
    <xf numFmtId="0" fontId="6" fillId="0" borderId="25" xfId="0" applyFont="1" applyBorder="1"/>
    <xf numFmtId="0" fontId="6" fillId="0" borderId="26" xfId="0" applyFont="1" applyBorder="1"/>
    <xf numFmtId="0" fontId="6" fillId="0" borderId="32" xfId="0" applyFont="1" applyBorder="1"/>
    <xf numFmtId="0" fontId="30" fillId="0" borderId="25" xfId="0" applyFont="1" applyBorder="1" applyAlignment="1">
      <alignment horizontal="center"/>
    </xf>
    <xf numFmtId="0" fontId="30" fillId="0" borderId="22" xfId="0" applyFont="1" applyBorder="1" applyAlignment="1">
      <alignment horizontal="center"/>
    </xf>
    <xf numFmtId="0" fontId="30" fillId="0" borderId="32" xfId="0" applyFont="1" applyBorder="1" applyAlignment="1">
      <alignment horizontal="center"/>
    </xf>
    <xf numFmtId="0" fontId="22" fillId="0" borderId="25" xfId="0" applyFont="1" applyBorder="1" applyAlignment="1">
      <alignment horizontal="center"/>
    </xf>
    <xf numFmtId="49" fontId="28" fillId="0" borderId="0" xfId="0" applyNumberFormat="1" applyFont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0" fillId="0" borderId="0" xfId="0" applyFont="1" applyAlignment="1"/>
    <xf numFmtId="0" fontId="7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5" fillId="0" borderId="8" xfId="0" applyFont="1" applyBorder="1" applyAlignment="1">
      <alignment horizontal="center" vertical="center"/>
    </xf>
    <xf numFmtId="0" fontId="16" fillId="0" borderId="9" xfId="0" applyFont="1" applyBorder="1"/>
    <xf numFmtId="0" fontId="16" fillId="0" borderId="10" xfId="0" applyFont="1" applyBorder="1"/>
    <xf numFmtId="0" fontId="16" fillId="0" borderId="11" xfId="0" applyFont="1" applyBorder="1"/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17" fillId="0" borderId="27" xfId="0" applyFont="1" applyBorder="1" applyAlignment="1">
      <alignment horizontal="left" vertical="center" wrapText="1"/>
    </xf>
    <xf numFmtId="0" fontId="16" fillId="0" borderId="29" xfId="0" applyFont="1" applyBorder="1"/>
    <xf numFmtId="0" fontId="17" fillId="0" borderId="27" xfId="0" applyFont="1" applyBorder="1" applyAlignment="1">
      <alignment horizontal="left" vertical="top" wrapText="1"/>
    </xf>
    <xf numFmtId="0" fontId="11" fillId="10" borderId="20" xfId="0" applyFont="1" applyFill="1" applyBorder="1" applyAlignment="1">
      <alignment horizontal="center" vertical="center"/>
    </xf>
    <xf numFmtId="0" fontId="16" fillId="0" borderId="28" xfId="0" applyFont="1" applyBorder="1"/>
    <xf numFmtId="0" fontId="11" fillId="9" borderId="20" xfId="0" applyFont="1" applyFill="1" applyBorder="1" applyAlignment="1">
      <alignment horizontal="center" vertical="center"/>
    </xf>
    <xf numFmtId="0" fontId="16" fillId="0" borderId="23" xfId="0" applyFont="1" applyBorder="1"/>
    <xf numFmtId="0" fontId="17" fillId="0" borderId="21" xfId="0" applyFont="1" applyBorder="1" applyAlignment="1">
      <alignment horizontal="left" vertical="center" wrapText="1"/>
    </xf>
    <xf numFmtId="0" fontId="16" fillId="0" borderId="24" xfId="0" applyFont="1" applyBorder="1"/>
    <xf numFmtId="0" fontId="17" fillId="0" borderId="21" xfId="0" applyFont="1" applyBorder="1" applyAlignment="1">
      <alignment horizontal="left" vertical="top" wrapText="1"/>
    </xf>
    <xf numFmtId="0" fontId="11" fillId="9" borderId="2" xfId="0" applyFont="1" applyFill="1" applyBorder="1" applyAlignment="1">
      <alignment horizontal="center" vertical="center"/>
    </xf>
    <xf numFmtId="0" fontId="16" fillId="0" borderId="7" xfId="0" applyFont="1" applyBorder="1"/>
    <xf numFmtId="0" fontId="34" fillId="0" borderId="0" xfId="0" applyFont="1" applyAlignment="1">
      <alignment horizontal="left"/>
    </xf>
    <xf numFmtId="0" fontId="11" fillId="10" borderId="25" xfId="0" applyFont="1" applyFill="1" applyBorder="1" applyAlignment="1">
      <alignment horizontal="center" vertical="center"/>
    </xf>
    <xf numFmtId="0" fontId="16" fillId="0" borderId="31" xfId="0" applyFont="1" applyBorder="1"/>
    <xf numFmtId="0" fontId="11" fillId="9" borderId="25" xfId="0" applyFont="1" applyFill="1" applyBorder="1" applyAlignment="1">
      <alignment horizontal="center" vertical="center"/>
    </xf>
    <xf numFmtId="0" fontId="16" fillId="0" borderId="26" xfId="0" applyFont="1" applyBorder="1"/>
    <xf numFmtId="0" fontId="11" fillId="9" borderId="22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8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16" fillId="0" borderId="16" xfId="0" applyFont="1" applyBorder="1"/>
    <xf numFmtId="0" fontId="23" fillId="8" borderId="17" xfId="0" applyFont="1" applyFill="1" applyBorder="1" applyAlignment="1">
      <alignment horizontal="center" vertical="center" wrapText="1"/>
    </xf>
    <xf numFmtId="0" fontId="16" fillId="0" borderId="18" xfId="0" applyFont="1" applyBorder="1"/>
    <xf numFmtId="0" fontId="16" fillId="0" borderId="19" xfId="0" applyFont="1" applyBorder="1"/>
    <xf numFmtId="0" fontId="24" fillId="0" borderId="17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16" fillId="0" borderId="15" xfId="0" applyFont="1" applyBorder="1"/>
    <xf numFmtId="0" fontId="22" fillId="0" borderId="16" xfId="0" applyFont="1" applyBorder="1" applyAlignment="1">
      <alignment horizontal="right"/>
    </xf>
    <xf numFmtId="0" fontId="32" fillId="0" borderId="34" xfId="0" applyFont="1" applyBorder="1" applyAlignment="1">
      <alignment horizontal="center" vertical="center" wrapText="1"/>
    </xf>
    <xf numFmtId="0" fontId="16" fillId="0" borderId="35" xfId="0" applyFont="1" applyBorder="1"/>
    <xf numFmtId="0" fontId="16" fillId="0" borderId="36" xfId="0" applyFont="1" applyBorder="1"/>
    <xf numFmtId="0" fontId="16" fillId="0" borderId="37" xfId="0" applyFont="1" applyBorder="1"/>
    <xf numFmtId="0" fontId="16" fillId="0" borderId="38" xfId="0" applyFont="1" applyBorder="1"/>
    <xf numFmtId="0" fontId="16" fillId="0" borderId="39" xfId="0" applyFont="1" applyBorder="1"/>
    <xf numFmtId="0" fontId="7" fillId="0" borderId="43" xfId="0" applyFont="1" applyBorder="1" applyAlignment="1">
      <alignment horizontal="center" vertical="center" wrapText="1"/>
    </xf>
    <xf numFmtId="0" fontId="16" fillId="0" borderId="33" xfId="0" applyFont="1" applyBorder="1"/>
    <xf numFmtId="0" fontId="7" fillId="0" borderId="45" xfId="0" applyFont="1" applyBorder="1" applyAlignment="1">
      <alignment horizontal="center" vertical="center" wrapText="1"/>
    </xf>
    <xf numFmtId="0" fontId="16" fillId="0" borderId="47" xfId="0" applyFont="1" applyBorder="1"/>
    <xf numFmtId="0" fontId="7" fillId="0" borderId="53" xfId="0" applyFont="1" applyBorder="1" applyAlignment="1">
      <alignment horizontal="center" vertical="center" wrapText="1"/>
    </xf>
    <xf numFmtId="0" fontId="40" fillId="0" borderId="43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 wrapText="1"/>
    </xf>
    <xf numFmtId="0" fontId="40" fillId="0" borderId="44" xfId="0" applyFont="1" applyBorder="1" applyAlignment="1">
      <alignment horizontal="center" vertical="center" wrapText="1"/>
    </xf>
    <xf numFmtId="0" fontId="16" fillId="0" borderId="42" xfId="0" applyFont="1" applyBorder="1"/>
    <xf numFmtId="49" fontId="40" fillId="0" borderId="43" xfId="0" applyNumberFormat="1" applyFont="1" applyBorder="1" applyAlignment="1">
      <alignment horizontal="center" vertical="center" wrapText="1"/>
    </xf>
    <xf numFmtId="49" fontId="40" fillId="0" borderId="45" xfId="0" applyNumberFormat="1" applyFont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 wrapText="1"/>
    </xf>
    <xf numFmtId="0" fontId="16" fillId="0" borderId="46" xfId="0" applyFont="1" applyBorder="1"/>
    <xf numFmtId="0" fontId="39" fillId="0" borderId="42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41" xfId="0" applyFont="1" applyBorder="1" applyAlignment="1">
      <alignment horizontal="center" vertical="center" wrapText="1"/>
    </xf>
    <xf numFmtId="0" fontId="7" fillId="0" borderId="56" xfId="0" applyFont="1" applyBorder="1" applyAlignment="1">
      <alignment horizontal="center" vertical="center" wrapText="1"/>
    </xf>
    <xf numFmtId="0" fontId="7" fillId="0" borderId="57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21" fillId="0" borderId="30" xfId="0" applyFont="1" applyBorder="1" applyAlignment="1">
      <alignment horizontal="center"/>
    </xf>
    <xf numFmtId="0" fontId="16" fillId="0" borderId="30" xfId="0" applyFont="1" applyBorder="1"/>
    <xf numFmtId="0" fontId="17" fillId="0" borderId="57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6" fillId="0" borderId="25" xfId="0" applyFont="1" applyBorder="1"/>
    <xf numFmtId="0" fontId="16" fillId="0" borderId="13" xfId="0" applyFont="1" applyBorder="1"/>
    <xf numFmtId="0" fontId="16" fillId="0" borderId="22" xfId="0" applyFont="1" applyBorder="1"/>
    <xf numFmtId="0" fontId="30" fillId="0" borderId="25" xfId="0" applyFont="1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0" fontId="16" fillId="0" borderId="57" xfId="0" applyFont="1" applyBorder="1"/>
    <xf numFmtId="0" fontId="21" fillId="0" borderId="30" xfId="0" applyFont="1" applyBorder="1" applyAlignment="1">
      <alignment horizontal="center" vertical="center"/>
    </xf>
    <xf numFmtId="0" fontId="17" fillId="11" borderId="2" xfId="0" applyFont="1" applyFill="1" applyBorder="1" applyAlignment="1">
      <alignment horizontal="center" vertical="center" wrapText="1"/>
    </xf>
    <xf numFmtId="0" fontId="45" fillId="0" borderId="0" xfId="0" applyFont="1" applyAlignment="1">
      <alignment horizontal="center" wrapText="1"/>
    </xf>
    <xf numFmtId="0" fontId="2" fillId="0" borderId="0" xfId="0" applyFont="1" applyAlignment="1"/>
    <xf numFmtId="0" fontId="21" fillId="0" borderId="0" xfId="0" applyFont="1" applyAlignment="1">
      <alignment horizontal="center" wrapText="1"/>
    </xf>
    <xf numFmtId="0" fontId="7" fillId="0" borderId="16" xfId="0" applyFont="1" applyBorder="1" applyAlignment="1">
      <alignment horizontal="center"/>
    </xf>
    <xf numFmtId="0" fontId="17" fillId="0" borderId="21" xfId="0" applyFont="1" applyBorder="1" applyAlignment="1">
      <alignment horizontal="center" vertical="center" wrapText="1"/>
    </xf>
    <xf numFmtId="0" fontId="16" fillId="0" borderId="40" xfId="0" applyFont="1" applyBorder="1"/>
    <xf numFmtId="0" fontId="17" fillId="0" borderId="15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6" fillId="0" borderId="60" xfId="0" applyFont="1" applyBorder="1"/>
    <xf numFmtId="0" fontId="16" fillId="0" borderId="61" xfId="0" applyFont="1" applyBorder="1"/>
    <xf numFmtId="0" fontId="17" fillId="0" borderId="42" xfId="0" applyFont="1" applyBorder="1" applyAlignment="1">
      <alignment horizontal="center" vertical="center" wrapText="1"/>
    </xf>
    <xf numFmtId="0" fontId="17" fillId="0" borderId="45" xfId="0" applyFont="1" applyBorder="1" applyAlignment="1">
      <alignment horizontal="center" vertical="center"/>
    </xf>
    <xf numFmtId="0" fontId="16" fillId="0" borderId="53" xfId="0" applyFont="1" applyBorder="1"/>
    <xf numFmtId="0" fontId="49" fillId="0" borderId="21" xfId="0" applyFont="1" applyBorder="1" applyAlignment="1">
      <alignment vertical="center" textRotation="90" wrapText="1"/>
    </xf>
    <xf numFmtId="0" fontId="49" fillId="0" borderId="21" xfId="0" applyFont="1" applyBorder="1" applyAlignment="1">
      <alignment horizontal="center" vertical="center" wrapText="1"/>
    </xf>
    <xf numFmtId="0" fontId="28" fillId="5" borderId="17" xfId="0" applyFont="1" applyFill="1" applyBorder="1" applyAlignment="1">
      <alignment horizontal="center" vertical="center"/>
    </xf>
    <xf numFmtId="0" fontId="49" fillId="0" borderId="21" xfId="0" applyFont="1" applyBorder="1" applyAlignment="1">
      <alignment horizontal="center" vertical="center" textRotation="90" wrapText="1"/>
    </xf>
    <xf numFmtId="0" fontId="11" fillId="0" borderId="0" xfId="0" applyFont="1" applyAlignment="1">
      <alignment horizontal="center" wrapText="1"/>
    </xf>
    <xf numFmtId="0" fontId="47" fillId="8" borderId="17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30" fillId="0" borderId="21" xfId="0" applyFont="1" applyBorder="1" applyAlignment="1">
      <alignment horizontal="center" vertical="center" wrapText="1"/>
    </xf>
    <xf numFmtId="0" fontId="48" fillId="0" borderId="15" xfId="0" applyFont="1" applyBorder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51" fillId="8" borderId="17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52" fillId="0" borderId="0" xfId="0" applyFont="1" applyAlignment="1">
      <alignment horizontal="center" vertical="center"/>
    </xf>
    <xf numFmtId="0" fontId="54" fillId="11" borderId="17" xfId="0" applyFont="1" applyFill="1" applyBorder="1" applyAlignment="1">
      <alignment horizontal="center" vertical="center"/>
    </xf>
    <xf numFmtId="0" fontId="55" fillId="3" borderId="75" xfId="0" applyFont="1" applyFill="1" applyBorder="1" applyAlignment="1">
      <alignment horizontal="center" vertical="center"/>
    </xf>
    <xf numFmtId="0" fontId="16" fillId="0" borderId="76" xfId="0" applyFont="1" applyBorder="1"/>
    <xf numFmtId="0" fontId="16" fillId="0" borderId="77" xfId="0" applyFont="1" applyBorder="1"/>
    <xf numFmtId="0" fontId="56" fillId="0" borderId="15" xfId="0" applyFont="1" applyBorder="1" applyAlignment="1">
      <alignment horizontal="left" vertical="center" wrapText="1"/>
    </xf>
    <xf numFmtId="0" fontId="33" fillId="0" borderId="9" xfId="0" applyFont="1" applyBorder="1" applyAlignment="1">
      <alignment horizontal="center" vertical="center" wrapText="1"/>
    </xf>
    <xf numFmtId="0" fontId="55" fillId="12" borderId="75" xfId="0" applyFont="1" applyFill="1" applyBorder="1" applyAlignment="1">
      <alignment horizontal="center" vertical="center"/>
    </xf>
    <xf numFmtId="0" fontId="52" fillId="0" borderId="8" xfId="0" applyFont="1" applyBorder="1" applyAlignment="1">
      <alignment horizontal="center" vertical="center" wrapText="1"/>
    </xf>
    <xf numFmtId="0" fontId="55" fillId="11" borderId="75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6" fillId="0" borderId="70" xfId="0" applyFont="1" applyBorder="1"/>
    <xf numFmtId="0" fontId="11" fillId="0" borderId="63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17" fillId="0" borderId="40" xfId="0" applyFont="1" applyBorder="1" applyAlignment="1">
      <alignment horizontal="left" vertical="center" wrapText="1"/>
    </xf>
  </cellXfs>
  <cellStyles count="1">
    <cellStyle name="Обычный" xfId="0" builtinId="0"/>
  </cellStyles>
  <dxfs count="1">
    <dxf>
      <font>
        <color theme="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180975</xdr:colOff>
      <xdr:row>1</xdr:row>
      <xdr:rowOff>123825</xdr:rowOff>
    </xdr:from>
    <xdr:ext cx="361950" cy="390525"/>
    <xdr:pic>
      <xdr:nvPicPr>
        <xdr:cNvPr id="2" name="image1.jpg" descr="фед" title="Изображение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1543050</xdr:colOff>
      <xdr:row>0</xdr:row>
      <xdr:rowOff>0</xdr:rowOff>
    </xdr:from>
    <xdr:ext cx="428625" cy="390525"/>
    <xdr:pic>
      <xdr:nvPicPr>
        <xdr:cNvPr id="3" name="image1.jpg" descr="фед" title="Изображение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0</xdr:row>
      <xdr:rowOff>123825</xdr:rowOff>
    </xdr:from>
    <xdr:ext cx="552450" cy="514350"/>
    <xdr:pic>
      <xdr:nvPicPr>
        <xdr:cNvPr id="2" name="image1.jpg" descr="фед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95300" cy="485775"/>
    <xdr:pic>
      <xdr:nvPicPr>
        <xdr:cNvPr id="2" name="image1.jpg" descr="фед" title="Изображение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0</xdr:rowOff>
    </xdr:from>
    <xdr:ext cx="323850" cy="285750"/>
    <xdr:pic>
      <xdr:nvPicPr>
        <xdr:cNvPr id="2" name="image1.jpg" descr="фед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0</xdr:rowOff>
    </xdr:from>
    <xdr:ext cx="342900" cy="285750"/>
    <xdr:pic>
      <xdr:nvPicPr>
        <xdr:cNvPr id="3" name="image1.jpg" descr="фед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0</xdr:rowOff>
    </xdr:from>
    <xdr:ext cx="400050" cy="333375"/>
    <xdr:pic>
      <xdr:nvPicPr>
        <xdr:cNvPr id="2" name="image1.jpg" descr="фед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ocs.google.com/spreadsheets/d/11MlfNHE9chBth-cekZDrxtVONQxoJjPYlN4uZUVSGBY/ed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8000"/>
  </sheetPr>
  <dimension ref="A1:AX1000"/>
  <sheetViews>
    <sheetView workbookViewId="0"/>
  </sheetViews>
  <sheetFormatPr defaultColWidth="14.3984375" defaultRowHeight="15" customHeight="1"/>
  <cols>
    <col min="1" max="1" width="5.09765625" customWidth="1"/>
    <col min="2" max="2" width="5.296875" customWidth="1"/>
    <col min="3" max="3" width="4.59765625" customWidth="1"/>
    <col min="4" max="4" width="4.69921875" customWidth="1"/>
    <col min="5" max="5" width="6.09765625" hidden="1" customWidth="1"/>
    <col min="6" max="6" width="28" customWidth="1"/>
    <col min="7" max="7" width="12.8984375" customWidth="1"/>
    <col min="8" max="8" width="17.69921875" hidden="1" customWidth="1"/>
    <col min="9" max="9" width="6.69921875" customWidth="1"/>
    <col min="10" max="10" width="20.8984375" customWidth="1"/>
    <col min="11" max="11" width="4.296875" hidden="1" customWidth="1"/>
    <col min="12" max="12" width="13.3984375" hidden="1" customWidth="1"/>
    <col min="13" max="13" width="29.09765625" customWidth="1"/>
    <col min="14" max="15" width="4.296875" customWidth="1"/>
    <col min="16" max="16" width="10.69921875" customWidth="1"/>
    <col min="17" max="19" width="4.296875" customWidth="1"/>
    <col min="20" max="20" width="5.09765625" customWidth="1"/>
    <col min="21" max="24" width="4.296875" customWidth="1"/>
    <col min="25" max="25" width="17.296875" customWidth="1"/>
    <col min="26" max="26" width="4.296875" customWidth="1"/>
    <col min="27" max="27" width="4.3984375" customWidth="1"/>
    <col min="28" max="33" width="4.69921875" customWidth="1"/>
    <col min="34" max="34" width="4.296875" customWidth="1"/>
    <col min="35" max="35" width="2.59765625" customWidth="1"/>
    <col min="36" max="49" width="4.296875" customWidth="1"/>
    <col min="50" max="50" width="2.69921875" customWidth="1"/>
  </cols>
  <sheetData>
    <row r="1" spans="1:50" ht="21" customHeight="1">
      <c r="A1" s="1" t="s">
        <v>0</v>
      </c>
      <c r="B1" s="2"/>
      <c r="C1" s="274" t="s">
        <v>1</v>
      </c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3" t="s">
        <v>2</v>
      </c>
      <c r="O1" s="4">
        <f>IF(O2="98+",99,O2)</f>
        <v>58</v>
      </c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</row>
    <row r="2" spans="1:50" ht="41.25" customHeight="1">
      <c r="A2" s="2"/>
      <c r="B2" s="7"/>
      <c r="C2" s="276" t="str">
        <f ca="1">IFERROR(__xludf.DUMMYFUNCTION("IMPORTRANGE(N1,""Реквизиты!A1"")"),"Первенство России по самбо (боевое) юниоры 18-20 лет (отбор на Первенство Мира и Европы) ЕКП № 23752")</f>
        <v>Первенство России по самбо (боевое) юниоры 18-20 лет (отбор на Первенство Мира и Европы) ЕКП № 23752</v>
      </c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5"/>
      <c r="O2" s="8">
        <v>58</v>
      </c>
      <c r="P2" s="9" t="s">
        <v>3</v>
      </c>
      <c r="Q2" s="10" t="s">
        <v>4</v>
      </c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</row>
    <row r="3" spans="1:50" ht="15" customHeight="1">
      <c r="A3" s="2"/>
      <c r="B3" s="2"/>
      <c r="C3" s="276" t="str">
        <f ca="1">IFERROR(__xludf.DUMMYFUNCTION("IMPORTRANGE(N1,""Реквизиты!A3"")"),"13.02 - 17.02.2022 г.                                                                                        г. В-Пышма")</f>
        <v>13.02 - 17.02.2022 г.                                                                                        г. В-Пышма</v>
      </c>
      <c r="D3" s="275"/>
      <c r="E3" s="275"/>
      <c r="F3" s="275"/>
      <c r="G3" s="275"/>
      <c r="H3" s="275"/>
      <c r="I3" s="275"/>
      <c r="J3" s="275"/>
      <c r="K3" s="275"/>
      <c r="L3" s="275"/>
      <c r="M3" s="275"/>
      <c r="N3" s="5"/>
      <c r="O3" s="11">
        <f>COUNTA(F6:F1000)</f>
        <v>33</v>
      </c>
      <c r="P3" s="9" t="s">
        <v>5</v>
      </c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>
        <f>SUM(AX7:AX12)</f>
        <v>0</v>
      </c>
    </row>
    <row r="4" spans="1:50" ht="15.75" customHeight="1">
      <c r="A4" s="12"/>
      <c r="B4" s="13"/>
      <c r="C4" s="12"/>
      <c r="D4" s="12"/>
      <c r="E4" s="12"/>
      <c r="F4" s="12"/>
      <c r="G4" s="14" t="str">
        <f>P2&amp;"  "&amp;O2&amp;"  "&amp;Q2</f>
        <v>В.к.  58  кг</v>
      </c>
      <c r="H4" s="14"/>
      <c r="I4" s="12"/>
      <c r="J4" s="13"/>
      <c r="K4" s="12"/>
      <c r="L4" s="12"/>
      <c r="M4" s="13"/>
      <c r="N4" s="5"/>
      <c r="O4" s="5"/>
      <c r="P4" s="5"/>
      <c r="Q4" s="6"/>
      <c r="R4" s="6"/>
      <c r="S4" s="6"/>
      <c r="T4" s="6"/>
      <c r="U4" s="6"/>
      <c r="V4" s="6"/>
      <c r="W4" s="6"/>
      <c r="X4" s="6"/>
      <c r="Y4" s="277" t="s">
        <v>6</v>
      </c>
      <c r="Z4" s="275"/>
      <c r="AA4" s="275"/>
      <c r="AB4" s="275"/>
      <c r="AC4" s="275"/>
      <c r="AD4" s="275"/>
      <c r="AE4" s="275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</row>
    <row r="5" spans="1:50" ht="26.25" customHeight="1">
      <c r="A5" s="15" t="s">
        <v>7</v>
      </c>
      <c r="B5" s="15" t="s">
        <v>7</v>
      </c>
      <c r="C5" s="16" t="s">
        <v>8</v>
      </c>
      <c r="D5" s="17" t="s">
        <v>9</v>
      </c>
      <c r="E5" s="18" t="s">
        <v>10</v>
      </c>
      <c r="F5" s="18" t="s">
        <v>10</v>
      </c>
      <c r="G5" s="16" t="s">
        <v>11</v>
      </c>
      <c r="H5" s="16" t="s">
        <v>12</v>
      </c>
      <c r="I5" s="19" t="s">
        <v>13</v>
      </c>
      <c r="J5" s="20"/>
      <c r="K5" s="16" t="s">
        <v>14</v>
      </c>
      <c r="L5" s="16" t="s">
        <v>15</v>
      </c>
      <c r="M5" s="18" t="s">
        <v>16</v>
      </c>
      <c r="N5" s="5"/>
      <c r="O5" s="5"/>
      <c r="P5" s="5"/>
      <c r="Q5" s="278"/>
      <c r="R5" s="275"/>
      <c r="S5" s="275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</row>
    <row r="6" spans="1:50" ht="24" customHeight="1">
      <c r="A6" s="22">
        <v>58</v>
      </c>
      <c r="B6" s="23">
        <v>58</v>
      </c>
      <c r="C6" s="24"/>
      <c r="D6" s="25">
        <v>1</v>
      </c>
      <c r="E6" s="25" t="s">
        <v>17</v>
      </c>
      <c r="F6" s="25" t="s">
        <v>18</v>
      </c>
      <c r="G6" s="26" t="s">
        <v>19</v>
      </c>
      <c r="H6" s="25" t="s">
        <v>20</v>
      </c>
      <c r="I6" s="25" t="s">
        <v>21</v>
      </c>
      <c r="J6" s="25" t="s">
        <v>22</v>
      </c>
      <c r="K6" s="25" t="s">
        <v>23</v>
      </c>
      <c r="L6" s="12"/>
      <c r="M6" s="27" t="s">
        <v>24</v>
      </c>
      <c r="N6" s="28" t="str">
        <f t="array" ref="N6:N1000">IF(D6:D1000="","",(LEFT(F6:F1000,FIND(" ",F6:F1000)-1)))</f>
        <v>ТАГИРОВ</v>
      </c>
      <c r="O6" s="4">
        <v>53</v>
      </c>
      <c r="P6" s="2"/>
      <c r="Q6" s="29" t="str">
        <f>N7</f>
        <v>ГУСЕЙНОВ</v>
      </c>
      <c r="R6" s="29" t="str">
        <f>N8</f>
        <v>БАЛТРУШИН</v>
      </c>
      <c r="S6" s="30" t="str">
        <f>N9</f>
        <v>ЮНУСОВ</v>
      </c>
      <c r="T6" s="30" t="str">
        <f>N10</f>
        <v>КОРОБЦОВ</v>
      </c>
      <c r="U6" s="30" t="str">
        <f>N11</f>
        <v>АБДУРАХМАНОВ</v>
      </c>
      <c r="V6" s="30" t="str">
        <f>N12</f>
        <v>ХАБИБУЛАЕВ</v>
      </c>
      <c r="W6" s="30" t="str">
        <f>N13</f>
        <v>ДЕХНИЧ</v>
      </c>
      <c r="X6" s="6"/>
      <c r="Y6" s="31" t="s">
        <v>25</v>
      </c>
      <c r="Z6" s="32" t="str">
        <f t="shared" ref="Z6:AF6" si="0">Q6</f>
        <v>ГУСЕЙНОВ</v>
      </c>
      <c r="AA6" s="32" t="str">
        <f t="shared" si="0"/>
        <v>БАЛТРУШИН</v>
      </c>
      <c r="AB6" s="32" t="str">
        <f t="shared" si="0"/>
        <v>ЮНУСОВ</v>
      </c>
      <c r="AC6" s="32" t="str">
        <f t="shared" si="0"/>
        <v>КОРОБЦОВ</v>
      </c>
      <c r="AD6" s="32" t="str">
        <f t="shared" si="0"/>
        <v>АБДУРАХМАНОВ</v>
      </c>
      <c r="AE6" s="33" t="str">
        <f t="shared" si="0"/>
        <v>ХАБИБУЛАЕВ</v>
      </c>
      <c r="AF6" s="6" t="str">
        <f t="shared" si="0"/>
        <v>ДЕХНИЧ</v>
      </c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</row>
    <row r="7" spans="1:50" ht="25.5" customHeight="1">
      <c r="A7" s="34">
        <v>58</v>
      </c>
      <c r="B7" s="35">
        <v>58</v>
      </c>
      <c r="C7" s="36">
        <v>6</v>
      </c>
      <c r="D7" s="25">
        <v>2</v>
      </c>
      <c r="E7" s="25" t="s">
        <v>26</v>
      </c>
      <c r="F7" s="25" t="s">
        <v>27</v>
      </c>
      <c r="G7" s="26" t="s">
        <v>28</v>
      </c>
      <c r="H7" s="25" t="s">
        <v>29</v>
      </c>
      <c r="I7" s="25" t="s">
        <v>30</v>
      </c>
      <c r="J7" s="25" t="s">
        <v>31</v>
      </c>
      <c r="K7" s="25" t="s">
        <v>32</v>
      </c>
      <c r="L7" s="12"/>
      <c r="M7" s="27" t="s">
        <v>33</v>
      </c>
      <c r="N7" s="28" t="str">
        <v>ГУСЕЙНОВ</v>
      </c>
      <c r="O7" s="4">
        <v>58</v>
      </c>
      <c r="P7" s="5"/>
      <c r="Q7" s="37">
        <f t="shared" ref="Q7:Q50" si="1">SUMIFS($J$7:$J$88,$L$7:$L$88,P7,$K$7:$K$88,Q$6)</f>
        <v>0</v>
      </c>
      <c r="R7" s="37">
        <f t="shared" ref="R7:R50" si="2">SUMIFS($J$7:$J$88,$L$7:$L$88,P7,$K$7:$K$88,R$6)</f>
        <v>0</v>
      </c>
      <c r="S7" s="38">
        <f t="shared" ref="S7:S50" si="3">SUMIFS($J$7:$J$88,$L$7:$L$88,P7,$K$7:$K$88,S$6)</f>
        <v>0</v>
      </c>
      <c r="T7" s="37">
        <f t="shared" ref="T7:T50" si="4">SUMIFS($J$7:$J$88,$L$7:$L$88,P7,$K$7:$K$88,T$6)</f>
        <v>0</v>
      </c>
      <c r="U7" s="37">
        <f t="shared" ref="U7:U50" si="5">SUMIFS($J$7:$J$88,$L$7:$L$88,P7,$K$7:$K$88,U$6)</f>
        <v>0</v>
      </c>
      <c r="V7" s="37">
        <f t="shared" ref="V7:V50" si="6">SUMIFS($J$7:$J$88,$L$7:$L$88,P7,$K$7:$K$88,V$6)</f>
        <v>0</v>
      </c>
      <c r="W7" s="37">
        <f t="shared" ref="W7:W50" si="7">SUMIFS($J$7:$J$88,$L$7:$L$88,P7,$K$7:$K$88,W$6)</f>
        <v>0</v>
      </c>
      <c r="X7" s="39"/>
      <c r="Y7" s="30">
        <f t="shared" ref="Y7:Y50" si="8">P7</f>
        <v>0</v>
      </c>
      <c r="Z7" s="40" t="str">
        <f t="shared" ref="Z7:AF7" si="9">IF(Q7=0," ",Q7)</f>
        <v xml:space="preserve"> </v>
      </c>
      <c r="AA7" s="40" t="str">
        <f t="shared" si="9"/>
        <v xml:space="preserve"> </v>
      </c>
      <c r="AB7" s="40" t="str">
        <f t="shared" si="9"/>
        <v xml:space="preserve"> </v>
      </c>
      <c r="AC7" s="40" t="str">
        <f t="shared" si="9"/>
        <v xml:space="preserve"> </v>
      </c>
      <c r="AD7" s="40" t="str">
        <f t="shared" si="9"/>
        <v xml:space="preserve"> </v>
      </c>
      <c r="AE7" s="30" t="str">
        <f t="shared" si="9"/>
        <v xml:space="preserve"> </v>
      </c>
      <c r="AF7" s="30" t="str">
        <f t="shared" si="9"/>
        <v xml:space="preserve"> </v>
      </c>
      <c r="AG7" s="6"/>
      <c r="AH7" s="279">
        <f>SUM(Z7:AF70)</f>
        <v>0</v>
      </c>
      <c r="AI7" s="280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</row>
    <row r="8" spans="1:50" ht="25.5" customHeight="1">
      <c r="A8" s="41">
        <v>58</v>
      </c>
      <c r="B8" s="42">
        <v>58</v>
      </c>
      <c r="C8" s="36">
        <v>14</v>
      </c>
      <c r="D8" s="25">
        <v>3</v>
      </c>
      <c r="E8" s="25" t="s">
        <v>34</v>
      </c>
      <c r="F8" s="25" t="s">
        <v>35</v>
      </c>
      <c r="G8" s="26" t="s">
        <v>36</v>
      </c>
      <c r="H8" s="25" t="s">
        <v>20</v>
      </c>
      <c r="I8" s="25" t="s">
        <v>37</v>
      </c>
      <c r="J8" s="25" t="s">
        <v>38</v>
      </c>
      <c r="K8" s="25" t="s">
        <v>39</v>
      </c>
      <c r="L8" s="12"/>
      <c r="M8" s="25" t="s">
        <v>40</v>
      </c>
      <c r="N8" s="28" t="str">
        <v>БАЛТРУШИН</v>
      </c>
      <c r="O8" s="4">
        <v>64</v>
      </c>
      <c r="P8" s="5"/>
      <c r="Q8" s="37">
        <f t="shared" si="1"/>
        <v>0</v>
      </c>
      <c r="R8" s="37">
        <f t="shared" si="2"/>
        <v>0</v>
      </c>
      <c r="S8" s="38">
        <f t="shared" si="3"/>
        <v>0</v>
      </c>
      <c r="T8" s="37">
        <f t="shared" si="4"/>
        <v>0</v>
      </c>
      <c r="U8" s="37">
        <f t="shared" si="5"/>
        <v>0</v>
      </c>
      <c r="V8" s="37">
        <f t="shared" si="6"/>
        <v>0</v>
      </c>
      <c r="W8" s="37">
        <f t="shared" si="7"/>
        <v>0</v>
      </c>
      <c r="X8" s="39"/>
      <c r="Y8" s="30">
        <f t="shared" si="8"/>
        <v>0</v>
      </c>
      <c r="Z8" s="30" t="str">
        <f t="shared" ref="Z8:AC8" si="10">IF($Y$8=$Y$7," ",IF(Q8=0," ",Q8))</f>
        <v xml:space="preserve"> </v>
      </c>
      <c r="AA8" s="30" t="str">
        <f t="shared" si="10"/>
        <v xml:space="preserve"> </v>
      </c>
      <c r="AB8" s="30" t="str">
        <f t="shared" si="10"/>
        <v xml:space="preserve"> </v>
      </c>
      <c r="AC8" s="30" t="str">
        <f t="shared" si="10"/>
        <v xml:space="preserve"> </v>
      </c>
      <c r="AD8" s="30" t="str">
        <f t="shared" ref="AD8:AF8" si="11">IF(U8=0," ",U8)</f>
        <v xml:space="preserve"> </v>
      </c>
      <c r="AE8" s="30" t="str">
        <f t="shared" si="11"/>
        <v xml:space="preserve"> </v>
      </c>
      <c r="AF8" s="30" t="str">
        <f t="shared" si="11"/>
        <v xml:space="preserve"> </v>
      </c>
      <c r="AG8" s="6"/>
      <c r="AH8" s="281"/>
      <c r="AI8" s="282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</row>
    <row r="9" spans="1:50" ht="25.5" customHeight="1">
      <c r="A9" s="41">
        <v>58</v>
      </c>
      <c r="B9" s="42">
        <v>58</v>
      </c>
      <c r="C9" s="36">
        <v>14</v>
      </c>
      <c r="D9" s="25">
        <v>4</v>
      </c>
      <c r="E9" s="25" t="s">
        <v>41</v>
      </c>
      <c r="F9" s="25" t="s">
        <v>42</v>
      </c>
      <c r="G9" s="26" t="s">
        <v>43</v>
      </c>
      <c r="H9" s="25" t="s">
        <v>20</v>
      </c>
      <c r="I9" s="25" t="s">
        <v>30</v>
      </c>
      <c r="J9" s="25" t="s">
        <v>44</v>
      </c>
      <c r="K9" s="25" t="s">
        <v>45</v>
      </c>
      <c r="L9" s="12"/>
      <c r="M9" s="25" t="s">
        <v>46</v>
      </c>
      <c r="N9" s="28" t="str">
        <v>ЮНУСОВ</v>
      </c>
      <c r="O9" s="4">
        <v>71</v>
      </c>
      <c r="P9" s="5"/>
      <c r="Q9" s="37">
        <f t="shared" si="1"/>
        <v>0</v>
      </c>
      <c r="R9" s="37">
        <f t="shared" si="2"/>
        <v>0</v>
      </c>
      <c r="S9" s="38">
        <f t="shared" si="3"/>
        <v>0</v>
      </c>
      <c r="T9" s="37">
        <f t="shared" si="4"/>
        <v>0</v>
      </c>
      <c r="U9" s="37">
        <f t="shared" si="5"/>
        <v>0</v>
      </c>
      <c r="V9" s="37">
        <f t="shared" si="6"/>
        <v>0</v>
      </c>
      <c r="W9" s="37">
        <f t="shared" si="7"/>
        <v>0</v>
      </c>
      <c r="X9" s="39"/>
      <c r="Y9" s="30">
        <f t="shared" si="8"/>
        <v>0</v>
      </c>
      <c r="Z9" s="30" t="str">
        <f t="shared" ref="Z9:AC9" si="12">IF(OR($Y9=$Y7,$Y9=$Y8)," ",IF(Q9=0," ",Q9))</f>
        <v xml:space="preserve"> </v>
      </c>
      <c r="AA9" s="30" t="str">
        <f t="shared" si="12"/>
        <v xml:space="preserve"> </v>
      </c>
      <c r="AB9" s="30" t="str">
        <f t="shared" si="12"/>
        <v xml:space="preserve"> </v>
      </c>
      <c r="AC9" s="30" t="str">
        <f t="shared" si="12"/>
        <v xml:space="preserve"> </v>
      </c>
      <c r="AD9" s="30" t="str">
        <f t="shared" ref="AD9:AF9" si="13">IF(U9=0," ",U9)</f>
        <v xml:space="preserve"> </v>
      </c>
      <c r="AE9" s="30" t="str">
        <f t="shared" si="13"/>
        <v xml:space="preserve"> </v>
      </c>
      <c r="AF9" s="30" t="str">
        <f t="shared" si="13"/>
        <v xml:space="preserve"> </v>
      </c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</row>
    <row r="10" spans="1:50" ht="25.5" customHeight="1">
      <c r="A10" s="34">
        <v>58</v>
      </c>
      <c r="B10" s="42">
        <v>58</v>
      </c>
      <c r="C10" s="36">
        <v>32</v>
      </c>
      <c r="D10" s="25">
        <v>5</v>
      </c>
      <c r="E10" s="25" t="s">
        <v>47</v>
      </c>
      <c r="F10" s="25" t="s">
        <v>48</v>
      </c>
      <c r="G10" s="26" t="s">
        <v>49</v>
      </c>
      <c r="H10" s="25" t="s">
        <v>20</v>
      </c>
      <c r="I10" s="25" t="s">
        <v>50</v>
      </c>
      <c r="J10" s="25" t="s">
        <v>51</v>
      </c>
      <c r="K10" s="25" t="s">
        <v>52</v>
      </c>
      <c r="L10" s="12"/>
      <c r="M10" s="27" t="s">
        <v>53</v>
      </c>
      <c r="N10" s="28" t="str">
        <v>КОРОБЦОВ</v>
      </c>
      <c r="O10" s="4">
        <v>79</v>
      </c>
      <c r="P10" s="5"/>
      <c r="Q10" s="37">
        <f t="shared" si="1"/>
        <v>0</v>
      </c>
      <c r="R10" s="37">
        <f t="shared" si="2"/>
        <v>0</v>
      </c>
      <c r="S10" s="38">
        <f t="shared" si="3"/>
        <v>0</v>
      </c>
      <c r="T10" s="37">
        <f t="shared" si="4"/>
        <v>0</v>
      </c>
      <c r="U10" s="37">
        <f t="shared" si="5"/>
        <v>0</v>
      </c>
      <c r="V10" s="37">
        <f t="shared" si="6"/>
        <v>0</v>
      </c>
      <c r="W10" s="37">
        <f t="shared" si="7"/>
        <v>0</v>
      </c>
      <c r="X10" s="6"/>
      <c r="Y10" s="30">
        <f t="shared" si="8"/>
        <v>0</v>
      </c>
      <c r="Z10" s="30" t="str">
        <f t="shared" ref="Z10:AC10" si="14">IF(OR($Y10=$Y8,$Y10=$Y9,$Y10=$Y7)," ",IF(Q10=0," ",Q10))</f>
        <v xml:space="preserve"> </v>
      </c>
      <c r="AA10" s="30" t="str">
        <f t="shared" si="14"/>
        <v xml:space="preserve"> </v>
      </c>
      <c r="AB10" s="30" t="str">
        <f t="shared" si="14"/>
        <v xml:space="preserve"> </v>
      </c>
      <c r="AC10" s="30" t="str">
        <f t="shared" si="14"/>
        <v xml:space="preserve"> </v>
      </c>
      <c r="AD10" s="30" t="str">
        <f t="shared" ref="AD10:AF10" si="15">IF(U10=0," ",U10)</f>
        <v xml:space="preserve"> </v>
      </c>
      <c r="AE10" s="30" t="str">
        <f t="shared" si="15"/>
        <v xml:space="preserve"> </v>
      </c>
      <c r="AF10" s="30" t="str">
        <f t="shared" si="15"/>
        <v xml:space="preserve"> </v>
      </c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</row>
    <row r="11" spans="1:50" ht="25.5" customHeight="1">
      <c r="A11" s="41">
        <v>58</v>
      </c>
      <c r="B11" s="42">
        <v>58</v>
      </c>
      <c r="C11" s="36">
        <v>32</v>
      </c>
      <c r="D11" s="25">
        <v>6</v>
      </c>
      <c r="E11" s="25" t="s">
        <v>54</v>
      </c>
      <c r="F11" s="25" t="s">
        <v>55</v>
      </c>
      <c r="G11" s="26" t="s">
        <v>56</v>
      </c>
      <c r="H11" s="25" t="s">
        <v>20</v>
      </c>
      <c r="I11" s="25" t="s">
        <v>57</v>
      </c>
      <c r="J11" s="25" t="s">
        <v>58</v>
      </c>
      <c r="K11" s="25" t="s">
        <v>59</v>
      </c>
      <c r="L11" s="12"/>
      <c r="M11" s="25" t="s">
        <v>60</v>
      </c>
      <c r="N11" s="28" t="str">
        <v>АБДУРАХМАНОВ</v>
      </c>
      <c r="O11" s="4">
        <v>88</v>
      </c>
      <c r="P11" s="5"/>
      <c r="Q11" s="37">
        <f t="shared" si="1"/>
        <v>0</v>
      </c>
      <c r="R11" s="37">
        <f t="shared" si="2"/>
        <v>0</v>
      </c>
      <c r="S11" s="38">
        <f t="shared" si="3"/>
        <v>0</v>
      </c>
      <c r="T11" s="37">
        <f t="shared" si="4"/>
        <v>0</v>
      </c>
      <c r="U11" s="37">
        <f t="shared" si="5"/>
        <v>0</v>
      </c>
      <c r="V11" s="37">
        <f t="shared" si="6"/>
        <v>0</v>
      </c>
      <c r="W11" s="37">
        <f t="shared" si="7"/>
        <v>0</v>
      </c>
      <c r="X11" s="39"/>
      <c r="Y11" s="30">
        <f t="shared" si="8"/>
        <v>0</v>
      </c>
      <c r="Z11" s="30" t="str">
        <f t="shared" ref="Z11:AC11" si="16">IF(OR($Y11=$Y9,$Y11=$Y10,$Y11=$Y8,$Y11=$Y7)," ",IF(Q11=0," ",Q11))</f>
        <v xml:space="preserve"> </v>
      </c>
      <c r="AA11" s="30" t="str">
        <f t="shared" si="16"/>
        <v xml:space="preserve"> </v>
      </c>
      <c r="AB11" s="30" t="str">
        <f t="shared" si="16"/>
        <v xml:space="preserve"> </v>
      </c>
      <c r="AC11" s="30" t="str">
        <f t="shared" si="16"/>
        <v xml:space="preserve"> </v>
      </c>
      <c r="AD11" s="30" t="str">
        <f t="shared" ref="AD11:AF11" si="17">IF(U11=0," ",U11)</f>
        <v xml:space="preserve"> </v>
      </c>
      <c r="AE11" s="30" t="str">
        <f t="shared" si="17"/>
        <v xml:space="preserve"> </v>
      </c>
      <c r="AF11" s="30" t="str">
        <f t="shared" si="17"/>
        <v xml:space="preserve"> </v>
      </c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  <row r="12" spans="1:50" ht="25.5" customHeight="1">
      <c r="A12" s="41">
        <v>58</v>
      </c>
      <c r="B12" s="12">
        <v>58</v>
      </c>
      <c r="C12" s="36">
        <v>9</v>
      </c>
      <c r="D12" s="25">
        <v>7</v>
      </c>
      <c r="E12" s="25" t="s">
        <v>61</v>
      </c>
      <c r="F12" s="25" t="s">
        <v>62</v>
      </c>
      <c r="G12" s="26" t="s">
        <v>63</v>
      </c>
      <c r="H12" s="25" t="s">
        <v>20</v>
      </c>
      <c r="I12" s="25" t="s">
        <v>64</v>
      </c>
      <c r="J12" s="25" t="s">
        <v>65</v>
      </c>
      <c r="K12" s="25" t="s">
        <v>66</v>
      </c>
      <c r="L12" s="12"/>
      <c r="M12" s="25" t="s">
        <v>67</v>
      </c>
      <c r="N12" s="28" t="str">
        <v>ХАБИБУЛАЕВ</v>
      </c>
      <c r="O12" s="4">
        <v>98</v>
      </c>
      <c r="P12" s="5"/>
      <c r="Q12" s="37">
        <f t="shared" si="1"/>
        <v>0</v>
      </c>
      <c r="R12" s="37">
        <f t="shared" si="2"/>
        <v>0</v>
      </c>
      <c r="S12" s="38">
        <f t="shared" si="3"/>
        <v>0</v>
      </c>
      <c r="T12" s="37">
        <f t="shared" si="4"/>
        <v>0</v>
      </c>
      <c r="U12" s="37">
        <f t="shared" si="5"/>
        <v>0</v>
      </c>
      <c r="V12" s="37">
        <f t="shared" si="6"/>
        <v>0</v>
      </c>
      <c r="W12" s="37">
        <f t="shared" si="7"/>
        <v>0</v>
      </c>
      <c r="X12" s="6"/>
      <c r="Y12" s="30">
        <f t="shared" si="8"/>
        <v>0</v>
      </c>
      <c r="Z12" s="30" t="str">
        <f t="shared" ref="Z12:AC12" si="18">IF(OR($Y12=$Y10,$Y12=$Y11,$Y12=$Y9,$Y12=$Y8,$Y12=$Y7)," ",IF(Q12=0," ",Q12))</f>
        <v xml:space="preserve"> </v>
      </c>
      <c r="AA12" s="30" t="str">
        <f t="shared" si="18"/>
        <v xml:space="preserve"> </v>
      </c>
      <c r="AB12" s="30" t="str">
        <f t="shared" si="18"/>
        <v xml:space="preserve"> </v>
      </c>
      <c r="AC12" s="30" t="str">
        <f t="shared" si="18"/>
        <v xml:space="preserve"> </v>
      </c>
      <c r="AD12" s="30" t="str">
        <f t="shared" ref="AD12:AF12" si="19">IF(U12=0," ",U12)</f>
        <v xml:space="preserve"> </v>
      </c>
      <c r="AE12" s="30" t="str">
        <f t="shared" si="19"/>
        <v xml:space="preserve"> </v>
      </c>
      <c r="AF12" s="30" t="str">
        <f t="shared" si="19"/>
        <v xml:space="preserve"> </v>
      </c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</row>
    <row r="13" spans="1:50" ht="25.5" customHeight="1">
      <c r="A13" s="41">
        <v>58</v>
      </c>
      <c r="B13" s="42">
        <v>58</v>
      </c>
      <c r="C13" s="36">
        <v>9</v>
      </c>
      <c r="D13" s="25">
        <v>8</v>
      </c>
      <c r="E13" s="25" t="s">
        <v>68</v>
      </c>
      <c r="F13" s="25" t="s">
        <v>69</v>
      </c>
      <c r="G13" s="26" t="s">
        <v>70</v>
      </c>
      <c r="H13" s="25" t="s">
        <v>71</v>
      </c>
      <c r="I13" s="25" t="s">
        <v>72</v>
      </c>
      <c r="J13" s="25" t="s">
        <v>73</v>
      </c>
      <c r="K13" s="25" t="s">
        <v>74</v>
      </c>
      <c r="L13" s="12"/>
      <c r="M13" s="25" t="s">
        <v>75</v>
      </c>
      <c r="N13" s="28" t="str">
        <v>ДЕХНИЧ</v>
      </c>
      <c r="O13" s="4" t="s">
        <v>76</v>
      </c>
      <c r="P13" s="5"/>
      <c r="Q13" s="37">
        <f t="shared" si="1"/>
        <v>0</v>
      </c>
      <c r="R13" s="37">
        <f t="shared" si="2"/>
        <v>0</v>
      </c>
      <c r="S13" s="38">
        <f t="shared" si="3"/>
        <v>0</v>
      </c>
      <c r="T13" s="37">
        <f t="shared" si="4"/>
        <v>0</v>
      </c>
      <c r="U13" s="37">
        <f t="shared" si="5"/>
        <v>0</v>
      </c>
      <c r="V13" s="37">
        <f t="shared" si="6"/>
        <v>0</v>
      </c>
      <c r="W13" s="37">
        <f t="shared" si="7"/>
        <v>0</v>
      </c>
      <c r="X13" s="39"/>
      <c r="Y13" s="30">
        <f t="shared" si="8"/>
        <v>0</v>
      </c>
      <c r="Z13" s="30" t="str">
        <f t="shared" ref="Z13:AC13" si="20">IF(OR($Y13=$Y11,$Y13=$Y12,$Y13=$Y10,$Y13=$Y9,$Y13=$Y8,$Y13=$Y7)," ",IF(Q13=0," ",Q13))</f>
        <v xml:space="preserve"> </v>
      </c>
      <c r="AA13" s="30" t="str">
        <f t="shared" si="20"/>
        <v xml:space="preserve"> </v>
      </c>
      <c r="AB13" s="30" t="str">
        <f t="shared" si="20"/>
        <v xml:space="preserve"> </v>
      </c>
      <c r="AC13" s="30" t="str">
        <f t="shared" si="20"/>
        <v xml:space="preserve"> </v>
      </c>
      <c r="AD13" s="30" t="str">
        <f t="shared" ref="AD13:AF13" si="21">IF(U13=0," ",U13)</f>
        <v xml:space="preserve"> </v>
      </c>
      <c r="AE13" s="30" t="str">
        <f t="shared" si="21"/>
        <v xml:space="preserve"> </v>
      </c>
      <c r="AF13" s="30" t="str">
        <f t="shared" si="21"/>
        <v xml:space="preserve"> </v>
      </c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</row>
    <row r="14" spans="1:50" ht="25.5" customHeight="1">
      <c r="A14" s="41">
        <v>58</v>
      </c>
      <c r="B14" s="42">
        <v>58</v>
      </c>
      <c r="C14" s="36">
        <v>9</v>
      </c>
      <c r="D14" s="25">
        <v>9</v>
      </c>
      <c r="E14" s="25" t="s">
        <v>77</v>
      </c>
      <c r="F14" s="25" t="s">
        <v>78</v>
      </c>
      <c r="G14" s="26" t="s">
        <v>79</v>
      </c>
      <c r="H14" s="25" t="s">
        <v>20</v>
      </c>
      <c r="I14" s="25" t="s">
        <v>21</v>
      </c>
      <c r="J14" s="25" t="s">
        <v>80</v>
      </c>
      <c r="K14" s="25" t="s">
        <v>81</v>
      </c>
      <c r="L14" s="12"/>
      <c r="M14" s="25" t="s">
        <v>82</v>
      </c>
      <c r="N14" s="28" t="str">
        <v>КАКАДЖАНОВ</v>
      </c>
      <c r="O14" s="4">
        <v>65</v>
      </c>
      <c r="P14" s="5"/>
      <c r="Q14" s="37">
        <f t="shared" si="1"/>
        <v>0</v>
      </c>
      <c r="R14" s="37">
        <f t="shared" si="2"/>
        <v>0</v>
      </c>
      <c r="S14" s="38">
        <f t="shared" si="3"/>
        <v>0</v>
      </c>
      <c r="T14" s="37">
        <f t="shared" si="4"/>
        <v>0</v>
      </c>
      <c r="U14" s="37">
        <f t="shared" si="5"/>
        <v>0</v>
      </c>
      <c r="V14" s="37">
        <f t="shared" si="6"/>
        <v>0</v>
      </c>
      <c r="W14" s="37">
        <f t="shared" si="7"/>
        <v>0</v>
      </c>
      <c r="X14" s="39"/>
      <c r="Y14" s="30">
        <f t="shared" si="8"/>
        <v>0</v>
      </c>
      <c r="Z14" s="30" t="str">
        <f t="shared" ref="Z14:AC14" si="22">IF(OR($Y14=$Y12,$Y14=$Y13,$Y14=$Y11,$Y14=$Y10,$Y14=$Y9,$Y14=$Y7)," ",IF(Q14=0," ",Q14))</f>
        <v xml:space="preserve"> </v>
      </c>
      <c r="AA14" s="30" t="str">
        <f t="shared" si="22"/>
        <v xml:space="preserve"> </v>
      </c>
      <c r="AB14" s="30" t="str">
        <f t="shared" si="22"/>
        <v xml:space="preserve"> </v>
      </c>
      <c r="AC14" s="30" t="str">
        <f t="shared" si="22"/>
        <v xml:space="preserve"> </v>
      </c>
      <c r="AD14" s="30" t="str">
        <f t="shared" ref="AD14:AF14" si="23">IF(U14=0," ",U14)</f>
        <v xml:space="preserve"> </v>
      </c>
      <c r="AE14" s="30" t="str">
        <f t="shared" si="23"/>
        <v xml:space="preserve"> </v>
      </c>
      <c r="AF14" s="30" t="str">
        <f t="shared" si="23"/>
        <v xml:space="preserve"> </v>
      </c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</row>
    <row r="15" spans="1:50" ht="25.5" customHeight="1">
      <c r="A15" s="34">
        <v>58</v>
      </c>
      <c r="B15" s="35">
        <v>58</v>
      </c>
      <c r="C15" s="36">
        <v>16</v>
      </c>
      <c r="D15" s="25">
        <v>10</v>
      </c>
      <c r="E15" s="25" t="s">
        <v>83</v>
      </c>
      <c r="F15" s="25" t="s">
        <v>84</v>
      </c>
      <c r="G15" s="26" t="s">
        <v>85</v>
      </c>
      <c r="H15" s="25" t="s">
        <v>20</v>
      </c>
      <c r="I15" s="25" t="s">
        <v>64</v>
      </c>
      <c r="J15" s="25" t="s">
        <v>86</v>
      </c>
      <c r="K15" s="25" t="s">
        <v>66</v>
      </c>
      <c r="L15" s="12"/>
      <c r="M15" s="27" t="s">
        <v>87</v>
      </c>
      <c r="N15" s="43" t="str">
        <v>АМИРОВ</v>
      </c>
      <c r="O15" s="4">
        <v>71</v>
      </c>
      <c r="P15" s="5"/>
      <c r="Q15" s="37">
        <f t="shared" si="1"/>
        <v>0</v>
      </c>
      <c r="R15" s="37">
        <f t="shared" si="2"/>
        <v>0</v>
      </c>
      <c r="S15" s="38">
        <f t="shared" si="3"/>
        <v>0</v>
      </c>
      <c r="T15" s="37">
        <f t="shared" si="4"/>
        <v>0</v>
      </c>
      <c r="U15" s="37">
        <f t="shared" si="5"/>
        <v>0</v>
      </c>
      <c r="V15" s="37">
        <f t="shared" si="6"/>
        <v>0</v>
      </c>
      <c r="W15" s="37">
        <f t="shared" si="7"/>
        <v>0</v>
      </c>
      <c r="X15" s="44"/>
      <c r="Y15" s="30">
        <f t="shared" si="8"/>
        <v>0</v>
      </c>
      <c r="Z15" s="30" t="str">
        <f t="shared" ref="Z15:AC15" si="24">IF(OR($Y15=$Y13,$Y15=$Y14,$Y15=$Y12,$Y15=$Y11,$Y15=$Y10,$Y15=$Y8,$Y15=$Y7)," ",IF(Q15=0," ",Q15))</f>
        <v xml:space="preserve"> </v>
      </c>
      <c r="AA15" s="30" t="str">
        <f t="shared" si="24"/>
        <v xml:space="preserve"> </v>
      </c>
      <c r="AB15" s="30" t="str">
        <f t="shared" si="24"/>
        <v xml:space="preserve"> </v>
      </c>
      <c r="AC15" s="30" t="str">
        <f t="shared" si="24"/>
        <v xml:space="preserve"> </v>
      </c>
      <c r="AD15" s="30" t="str">
        <f t="shared" ref="AD15:AF15" si="25">IF(U15=0," ",U15)</f>
        <v xml:space="preserve"> </v>
      </c>
      <c r="AE15" s="30" t="str">
        <f t="shared" si="25"/>
        <v xml:space="preserve"> </v>
      </c>
      <c r="AF15" s="30" t="str">
        <f t="shared" si="25"/>
        <v xml:space="preserve"> </v>
      </c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</row>
    <row r="16" spans="1:50" ht="25.5" customHeight="1">
      <c r="A16" s="41">
        <v>58</v>
      </c>
      <c r="B16" s="42">
        <v>58</v>
      </c>
      <c r="C16" s="36">
        <v>16</v>
      </c>
      <c r="D16" s="25">
        <v>11</v>
      </c>
      <c r="E16" s="25" t="s">
        <v>88</v>
      </c>
      <c r="F16" s="25" t="s">
        <v>89</v>
      </c>
      <c r="G16" s="26" t="s">
        <v>90</v>
      </c>
      <c r="H16" s="25" t="s">
        <v>20</v>
      </c>
      <c r="I16" s="25" t="s">
        <v>57</v>
      </c>
      <c r="J16" s="25" t="s">
        <v>91</v>
      </c>
      <c r="K16" s="25" t="s">
        <v>59</v>
      </c>
      <c r="L16" s="12"/>
      <c r="M16" s="25" t="s">
        <v>92</v>
      </c>
      <c r="N16" s="45" t="str">
        <v>АРСАМИКОВ</v>
      </c>
      <c r="O16" s="5"/>
      <c r="P16" s="5"/>
      <c r="Q16" s="37">
        <f t="shared" si="1"/>
        <v>0</v>
      </c>
      <c r="R16" s="37">
        <f t="shared" si="2"/>
        <v>0</v>
      </c>
      <c r="S16" s="38">
        <f t="shared" si="3"/>
        <v>0</v>
      </c>
      <c r="T16" s="37">
        <f t="shared" si="4"/>
        <v>0</v>
      </c>
      <c r="U16" s="37">
        <f t="shared" si="5"/>
        <v>0</v>
      </c>
      <c r="V16" s="37">
        <f t="shared" si="6"/>
        <v>0</v>
      </c>
      <c r="W16" s="37">
        <f t="shared" si="7"/>
        <v>0</v>
      </c>
      <c r="X16" s="6"/>
      <c r="Y16" s="30">
        <f t="shared" si="8"/>
        <v>0</v>
      </c>
      <c r="Z16" s="30" t="str">
        <f t="shared" ref="Z16:AC16" si="26">IF(OR($Y16=$Y14,$Y16=$Y15,$Y16=$Y13,$Y16=$Y12,$Y16=$Y11,$Y16=$Y9,$Y16=$Y8,$Y16=$Y7)," ",IF(Q16=0," ",Q16))</f>
        <v xml:space="preserve"> </v>
      </c>
      <c r="AA16" s="30" t="str">
        <f t="shared" si="26"/>
        <v xml:space="preserve"> </v>
      </c>
      <c r="AB16" s="30" t="str">
        <f t="shared" si="26"/>
        <v xml:space="preserve"> </v>
      </c>
      <c r="AC16" s="30" t="str">
        <f t="shared" si="26"/>
        <v xml:space="preserve"> </v>
      </c>
      <c r="AD16" s="30" t="str">
        <f t="shared" ref="AD16:AF16" si="27">IF(U16=0," ",U16)</f>
        <v xml:space="preserve"> </v>
      </c>
      <c r="AE16" s="30" t="str">
        <f t="shared" si="27"/>
        <v xml:space="preserve"> </v>
      </c>
      <c r="AF16" s="30" t="str">
        <f t="shared" si="27"/>
        <v xml:space="preserve"> </v>
      </c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</row>
    <row r="17" spans="1:50" ht="25.5" customHeight="1">
      <c r="A17" s="41">
        <v>58</v>
      </c>
      <c r="B17" s="42">
        <v>58</v>
      </c>
      <c r="C17" s="36">
        <v>22</v>
      </c>
      <c r="D17" s="25">
        <v>12</v>
      </c>
      <c r="E17" s="25" t="s">
        <v>93</v>
      </c>
      <c r="F17" s="25" t="s">
        <v>94</v>
      </c>
      <c r="G17" s="26" t="s">
        <v>95</v>
      </c>
      <c r="H17" s="25" t="s">
        <v>96</v>
      </c>
      <c r="I17" s="25" t="s">
        <v>64</v>
      </c>
      <c r="J17" s="25" t="s">
        <v>97</v>
      </c>
      <c r="K17" s="25" t="s">
        <v>98</v>
      </c>
      <c r="L17" s="12"/>
      <c r="M17" s="27" t="s">
        <v>99</v>
      </c>
      <c r="N17" s="45" t="str">
        <v>ГАЖДИЕВ</v>
      </c>
      <c r="O17" s="5"/>
      <c r="P17" s="5"/>
      <c r="Q17" s="37">
        <f t="shared" si="1"/>
        <v>0</v>
      </c>
      <c r="R17" s="37">
        <f t="shared" si="2"/>
        <v>0</v>
      </c>
      <c r="S17" s="38">
        <f t="shared" si="3"/>
        <v>0</v>
      </c>
      <c r="T17" s="37">
        <f t="shared" si="4"/>
        <v>0</v>
      </c>
      <c r="U17" s="37">
        <f t="shared" si="5"/>
        <v>0</v>
      </c>
      <c r="V17" s="37">
        <f t="shared" si="6"/>
        <v>0</v>
      </c>
      <c r="W17" s="37">
        <f t="shared" si="7"/>
        <v>0</v>
      </c>
      <c r="X17" s="6"/>
      <c r="Y17" s="30">
        <f t="shared" si="8"/>
        <v>0</v>
      </c>
      <c r="Z17" s="30" t="str">
        <f t="shared" ref="Z17:AC17" si="28">IF(OR($Y17=$Y15,$Y17=$Y16,$Y17=$Y14,$Y17=$Y13,$Y17=$Y12,$Y17=$Y10,$Y17=$Y9,$Y17=$Y8,$Y17=$Y7)," ",IF(Q17=0," ",Q17))</f>
        <v xml:space="preserve"> </v>
      </c>
      <c r="AA17" s="30" t="str">
        <f t="shared" si="28"/>
        <v xml:space="preserve"> </v>
      </c>
      <c r="AB17" s="30" t="str">
        <f t="shared" si="28"/>
        <v xml:space="preserve"> </v>
      </c>
      <c r="AC17" s="30" t="str">
        <f t="shared" si="28"/>
        <v xml:space="preserve"> </v>
      </c>
      <c r="AD17" s="30" t="str">
        <f t="shared" ref="AD17:AF17" si="29">IF(U17=0," ",U17)</f>
        <v xml:space="preserve"> </v>
      </c>
      <c r="AE17" s="30" t="str">
        <f t="shared" si="29"/>
        <v xml:space="preserve"> </v>
      </c>
      <c r="AF17" s="30" t="str">
        <f t="shared" si="29"/>
        <v xml:space="preserve"> </v>
      </c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</row>
    <row r="18" spans="1:50" ht="25.5" customHeight="1">
      <c r="A18" s="41">
        <v>58</v>
      </c>
      <c r="B18" s="42">
        <v>58</v>
      </c>
      <c r="C18" s="36">
        <v>22</v>
      </c>
      <c r="D18" s="25">
        <v>13</v>
      </c>
      <c r="E18" s="25" t="s">
        <v>100</v>
      </c>
      <c r="F18" s="25" t="s">
        <v>101</v>
      </c>
      <c r="G18" s="26" t="s">
        <v>102</v>
      </c>
      <c r="H18" s="25" t="s">
        <v>20</v>
      </c>
      <c r="I18" s="25" t="s">
        <v>30</v>
      </c>
      <c r="J18" s="25" t="s">
        <v>31</v>
      </c>
      <c r="K18" s="25" t="s">
        <v>32</v>
      </c>
      <c r="L18" s="12"/>
      <c r="M18" s="25" t="s">
        <v>33</v>
      </c>
      <c r="N18" s="45" t="str">
        <v>СШИВНОВ</v>
      </c>
      <c r="O18" s="5"/>
      <c r="P18" s="5"/>
      <c r="Q18" s="37">
        <f t="shared" si="1"/>
        <v>0</v>
      </c>
      <c r="R18" s="37">
        <f t="shared" si="2"/>
        <v>0</v>
      </c>
      <c r="S18" s="38">
        <f t="shared" si="3"/>
        <v>0</v>
      </c>
      <c r="T18" s="37">
        <f t="shared" si="4"/>
        <v>0</v>
      </c>
      <c r="U18" s="37">
        <f t="shared" si="5"/>
        <v>0</v>
      </c>
      <c r="V18" s="37">
        <f t="shared" si="6"/>
        <v>0</v>
      </c>
      <c r="W18" s="37">
        <f t="shared" si="7"/>
        <v>0</v>
      </c>
      <c r="X18" s="6"/>
      <c r="Y18" s="30">
        <f t="shared" si="8"/>
        <v>0</v>
      </c>
      <c r="Z18" s="30" t="str">
        <f t="shared" ref="Z18:AC18" si="30">IF(OR($Y18=$Y16,$Y18=$Y17,$Y18=$Y15,$Y18=$Y14,$Y18=$Y13,$Y18=$Y11,$Y18=$Y10,$Y18=$Y9,$Y18=$Y8,$Y18=$Y7)," ",IF(Q18=0," ",Q18))</f>
        <v xml:space="preserve"> </v>
      </c>
      <c r="AA18" s="30" t="str">
        <f t="shared" si="30"/>
        <v xml:space="preserve"> </v>
      </c>
      <c r="AB18" s="30" t="str">
        <f t="shared" si="30"/>
        <v xml:space="preserve"> </v>
      </c>
      <c r="AC18" s="30" t="str">
        <f t="shared" si="30"/>
        <v xml:space="preserve"> </v>
      </c>
      <c r="AD18" s="30" t="str">
        <f t="shared" ref="AD18:AF18" si="31">IF(U18=0," ",U18)</f>
        <v xml:space="preserve"> </v>
      </c>
      <c r="AE18" s="30" t="str">
        <f t="shared" si="31"/>
        <v xml:space="preserve"> </v>
      </c>
      <c r="AF18" s="30" t="str">
        <f t="shared" si="31"/>
        <v xml:space="preserve"> </v>
      </c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</row>
    <row r="19" spans="1:50" ht="25.5" customHeight="1">
      <c r="A19" s="34">
        <v>58</v>
      </c>
      <c r="B19" s="42">
        <v>58</v>
      </c>
      <c r="C19" s="36">
        <v>22</v>
      </c>
      <c r="D19" s="25">
        <v>14</v>
      </c>
      <c r="E19" s="25" t="s">
        <v>103</v>
      </c>
      <c r="F19" s="25" t="s">
        <v>104</v>
      </c>
      <c r="G19" s="26" t="s">
        <v>105</v>
      </c>
      <c r="H19" s="25" t="s">
        <v>20</v>
      </c>
      <c r="I19" s="25" t="s">
        <v>50</v>
      </c>
      <c r="J19" s="25" t="s">
        <v>106</v>
      </c>
      <c r="K19" s="25" t="s">
        <v>107</v>
      </c>
      <c r="L19" s="12"/>
      <c r="M19" s="27" t="s">
        <v>108</v>
      </c>
      <c r="N19" s="45" t="str">
        <v>ДОНДОКОВ</v>
      </c>
      <c r="O19" s="5"/>
      <c r="P19" s="5"/>
      <c r="Q19" s="37">
        <f t="shared" si="1"/>
        <v>0</v>
      </c>
      <c r="R19" s="37">
        <f t="shared" si="2"/>
        <v>0</v>
      </c>
      <c r="S19" s="38">
        <f t="shared" si="3"/>
        <v>0</v>
      </c>
      <c r="T19" s="37">
        <f t="shared" si="4"/>
        <v>0</v>
      </c>
      <c r="U19" s="37">
        <f t="shared" si="5"/>
        <v>0</v>
      </c>
      <c r="V19" s="37">
        <f t="shared" si="6"/>
        <v>0</v>
      </c>
      <c r="W19" s="37">
        <f t="shared" si="7"/>
        <v>0</v>
      </c>
      <c r="X19" s="6"/>
      <c r="Y19" s="30">
        <f t="shared" si="8"/>
        <v>0</v>
      </c>
      <c r="Z19" s="30" t="str">
        <f t="shared" ref="Z19:AF19" si="32">IF(Q19=0," ",Q19)</f>
        <v xml:space="preserve"> </v>
      </c>
      <c r="AA19" s="30" t="str">
        <f t="shared" si="32"/>
        <v xml:space="preserve"> </v>
      </c>
      <c r="AB19" s="30" t="str">
        <f t="shared" si="32"/>
        <v xml:space="preserve"> </v>
      </c>
      <c r="AC19" s="30" t="str">
        <f t="shared" si="32"/>
        <v xml:space="preserve"> </v>
      </c>
      <c r="AD19" s="30" t="str">
        <f t="shared" si="32"/>
        <v xml:space="preserve"> </v>
      </c>
      <c r="AE19" s="30" t="str">
        <f t="shared" si="32"/>
        <v xml:space="preserve"> </v>
      </c>
      <c r="AF19" s="30" t="str">
        <f t="shared" si="32"/>
        <v xml:space="preserve"> </v>
      </c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</row>
    <row r="20" spans="1:50" ht="25.5" customHeight="1">
      <c r="A20" s="41">
        <v>58</v>
      </c>
      <c r="B20" s="42">
        <v>58</v>
      </c>
      <c r="C20" s="36">
        <v>3</v>
      </c>
      <c r="D20" s="25">
        <v>15</v>
      </c>
      <c r="E20" s="25" t="s">
        <v>109</v>
      </c>
      <c r="F20" s="25" t="s">
        <v>110</v>
      </c>
      <c r="G20" s="26" t="s">
        <v>111</v>
      </c>
      <c r="H20" s="25" t="s">
        <v>20</v>
      </c>
      <c r="I20" s="25" t="s">
        <v>112</v>
      </c>
      <c r="J20" s="25" t="s">
        <v>113</v>
      </c>
      <c r="K20" s="25" t="s">
        <v>114</v>
      </c>
      <c r="L20" s="12"/>
      <c r="M20" s="25" t="s">
        <v>115</v>
      </c>
      <c r="N20" s="45" t="str">
        <v>ОЧУР</v>
      </c>
      <c r="O20" s="5"/>
      <c r="P20" s="5"/>
      <c r="Q20" s="37">
        <f t="shared" si="1"/>
        <v>0</v>
      </c>
      <c r="R20" s="37">
        <f t="shared" si="2"/>
        <v>0</v>
      </c>
      <c r="S20" s="38">
        <f t="shared" si="3"/>
        <v>0</v>
      </c>
      <c r="T20" s="37">
        <f t="shared" si="4"/>
        <v>0</v>
      </c>
      <c r="U20" s="37">
        <f t="shared" si="5"/>
        <v>0</v>
      </c>
      <c r="V20" s="37">
        <f t="shared" si="6"/>
        <v>0</v>
      </c>
      <c r="W20" s="37">
        <f t="shared" si="7"/>
        <v>0</v>
      </c>
      <c r="X20" s="6"/>
      <c r="Y20" s="30">
        <f t="shared" si="8"/>
        <v>0</v>
      </c>
      <c r="Z20" s="30" t="str">
        <f t="shared" ref="Z20:AF20" si="33">IF(Q20=0," ",Q20)</f>
        <v xml:space="preserve"> </v>
      </c>
      <c r="AA20" s="30" t="str">
        <f t="shared" si="33"/>
        <v xml:space="preserve"> </v>
      </c>
      <c r="AB20" s="30" t="str">
        <f t="shared" si="33"/>
        <v xml:space="preserve"> </v>
      </c>
      <c r="AC20" s="30" t="str">
        <f t="shared" si="33"/>
        <v xml:space="preserve"> </v>
      </c>
      <c r="AD20" s="30" t="str">
        <f t="shared" si="33"/>
        <v xml:space="preserve"> </v>
      </c>
      <c r="AE20" s="30" t="str">
        <f t="shared" si="33"/>
        <v xml:space="preserve"> </v>
      </c>
      <c r="AF20" s="30" t="str">
        <f t="shared" si="33"/>
        <v xml:space="preserve"> </v>
      </c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</row>
    <row r="21" spans="1:50" ht="25.5" customHeight="1">
      <c r="A21" s="41">
        <v>58</v>
      </c>
      <c r="B21" s="42">
        <v>58</v>
      </c>
      <c r="C21" s="36">
        <v>21</v>
      </c>
      <c r="D21" s="25">
        <v>16</v>
      </c>
      <c r="E21" s="25" t="s">
        <v>116</v>
      </c>
      <c r="F21" s="25" t="s">
        <v>117</v>
      </c>
      <c r="G21" s="26" t="s">
        <v>118</v>
      </c>
      <c r="H21" s="25" t="s">
        <v>20</v>
      </c>
      <c r="I21" s="25" t="s">
        <v>112</v>
      </c>
      <c r="J21" s="25" t="s">
        <v>119</v>
      </c>
      <c r="K21" s="25" t="s">
        <v>120</v>
      </c>
      <c r="L21" s="12"/>
      <c r="M21" s="25" t="s">
        <v>121</v>
      </c>
      <c r="N21" s="45" t="str">
        <v>НУРЕЛОВ</v>
      </c>
      <c r="O21" s="5"/>
      <c r="P21" s="5"/>
      <c r="Q21" s="37">
        <f t="shared" si="1"/>
        <v>0</v>
      </c>
      <c r="R21" s="37">
        <f t="shared" si="2"/>
        <v>0</v>
      </c>
      <c r="S21" s="38">
        <f t="shared" si="3"/>
        <v>0</v>
      </c>
      <c r="T21" s="37">
        <f t="shared" si="4"/>
        <v>0</v>
      </c>
      <c r="U21" s="37">
        <f t="shared" si="5"/>
        <v>0</v>
      </c>
      <c r="V21" s="37">
        <f t="shared" si="6"/>
        <v>0</v>
      </c>
      <c r="W21" s="37">
        <f t="shared" si="7"/>
        <v>0</v>
      </c>
      <c r="X21" s="6"/>
      <c r="Y21" s="30">
        <f t="shared" si="8"/>
        <v>0</v>
      </c>
      <c r="Z21" s="30" t="str">
        <f t="shared" ref="Z21:AF21" si="34">IF(Q21=0," ",Q21)</f>
        <v xml:space="preserve"> </v>
      </c>
      <c r="AA21" s="30" t="str">
        <f t="shared" si="34"/>
        <v xml:space="preserve"> </v>
      </c>
      <c r="AB21" s="30" t="str">
        <f t="shared" si="34"/>
        <v xml:space="preserve"> </v>
      </c>
      <c r="AC21" s="30" t="str">
        <f t="shared" si="34"/>
        <v xml:space="preserve"> </v>
      </c>
      <c r="AD21" s="30" t="str">
        <f t="shared" si="34"/>
        <v xml:space="preserve"> </v>
      </c>
      <c r="AE21" s="30" t="str">
        <f t="shared" si="34"/>
        <v xml:space="preserve"> </v>
      </c>
      <c r="AF21" s="30" t="str">
        <f t="shared" si="34"/>
        <v xml:space="preserve"> </v>
      </c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</row>
    <row r="22" spans="1:50" ht="25.5" customHeight="1">
      <c r="A22" s="34">
        <v>58</v>
      </c>
      <c r="B22" s="42">
        <v>58</v>
      </c>
      <c r="C22" s="36">
        <v>23</v>
      </c>
      <c r="D22" s="25">
        <v>17</v>
      </c>
      <c r="E22" s="25" t="s">
        <v>122</v>
      </c>
      <c r="F22" s="25" t="s">
        <v>123</v>
      </c>
      <c r="G22" s="26" t="s">
        <v>43</v>
      </c>
      <c r="H22" s="25" t="s">
        <v>20</v>
      </c>
      <c r="I22" s="25" t="s">
        <v>30</v>
      </c>
      <c r="J22" s="25" t="s">
        <v>44</v>
      </c>
      <c r="K22" s="25" t="s">
        <v>45</v>
      </c>
      <c r="L22" s="12"/>
      <c r="M22" s="27" t="s">
        <v>124</v>
      </c>
      <c r="N22" s="5" t="str">
        <v>ЮНУСОВ</v>
      </c>
      <c r="O22" s="5"/>
      <c r="P22" s="5"/>
      <c r="Q22" s="37">
        <f t="shared" si="1"/>
        <v>0</v>
      </c>
      <c r="R22" s="37">
        <f t="shared" si="2"/>
        <v>0</v>
      </c>
      <c r="S22" s="38">
        <f t="shared" si="3"/>
        <v>0</v>
      </c>
      <c r="T22" s="37">
        <f t="shared" si="4"/>
        <v>0</v>
      </c>
      <c r="U22" s="37">
        <f t="shared" si="5"/>
        <v>0</v>
      </c>
      <c r="V22" s="37">
        <f t="shared" si="6"/>
        <v>0</v>
      </c>
      <c r="W22" s="37">
        <f t="shared" si="7"/>
        <v>0</v>
      </c>
      <c r="X22" s="6"/>
      <c r="Y22" s="30">
        <f t="shared" si="8"/>
        <v>0</v>
      </c>
      <c r="Z22" s="30" t="str">
        <f t="shared" ref="Z22:AF22" si="35">IF(Q22=0," ",Q22)</f>
        <v xml:space="preserve"> </v>
      </c>
      <c r="AA22" s="30" t="str">
        <f t="shared" si="35"/>
        <v xml:space="preserve"> </v>
      </c>
      <c r="AB22" s="30" t="str">
        <f t="shared" si="35"/>
        <v xml:space="preserve"> </v>
      </c>
      <c r="AC22" s="30" t="str">
        <f t="shared" si="35"/>
        <v xml:space="preserve"> </v>
      </c>
      <c r="AD22" s="30" t="str">
        <f t="shared" si="35"/>
        <v xml:space="preserve"> </v>
      </c>
      <c r="AE22" s="30" t="str">
        <f t="shared" si="35"/>
        <v xml:space="preserve"> </v>
      </c>
      <c r="AF22" s="30" t="str">
        <f t="shared" si="35"/>
        <v xml:space="preserve"> </v>
      </c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</row>
    <row r="23" spans="1:50" ht="25.5" customHeight="1">
      <c r="A23" s="34">
        <v>58</v>
      </c>
      <c r="B23" s="41">
        <v>58</v>
      </c>
      <c r="C23" s="41">
        <v>12</v>
      </c>
      <c r="D23" s="25">
        <v>18</v>
      </c>
      <c r="E23" s="26" t="s">
        <v>125</v>
      </c>
      <c r="F23" s="25" t="s">
        <v>126</v>
      </c>
      <c r="G23" s="26" t="s">
        <v>127</v>
      </c>
      <c r="H23" s="25" t="s">
        <v>20</v>
      </c>
      <c r="I23" s="25" t="s">
        <v>21</v>
      </c>
      <c r="J23" s="25" t="s">
        <v>128</v>
      </c>
      <c r="K23" s="25" t="s">
        <v>81</v>
      </c>
      <c r="L23" s="12"/>
      <c r="M23" s="27" t="s">
        <v>129</v>
      </c>
      <c r="N23" s="5" t="str">
        <v>УМАЕВ</v>
      </c>
      <c r="O23" s="5"/>
      <c r="P23" s="5"/>
      <c r="Q23" s="37">
        <f t="shared" si="1"/>
        <v>0</v>
      </c>
      <c r="R23" s="37">
        <f t="shared" si="2"/>
        <v>0</v>
      </c>
      <c r="S23" s="38">
        <f t="shared" si="3"/>
        <v>0</v>
      </c>
      <c r="T23" s="37">
        <f t="shared" si="4"/>
        <v>0</v>
      </c>
      <c r="U23" s="37">
        <f t="shared" si="5"/>
        <v>0</v>
      </c>
      <c r="V23" s="37">
        <f t="shared" si="6"/>
        <v>0</v>
      </c>
      <c r="W23" s="37">
        <f t="shared" si="7"/>
        <v>0</v>
      </c>
      <c r="X23" s="6"/>
      <c r="Y23" s="30">
        <f t="shared" si="8"/>
        <v>0</v>
      </c>
      <c r="Z23" s="30" t="str">
        <f t="shared" ref="Z23:AF23" si="36">IF(Q23=0," ",Q23)</f>
        <v xml:space="preserve"> </v>
      </c>
      <c r="AA23" s="30" t="str">
        <f t="shared" si="36"/>
        <v xml:space="preserve"> </v>
      </c>
      <c r="AB23" s="30" t="str">
        <f t="shared" si="36"/>
        <v xml:space="preserve"> </v>
      </c>
      <c r="AC23" s="30" t="str">
        <f t="shared" si="36"/>
        <v xml:space="preserve"> </v>
      </c>
      <c r="AD23" s="30" t="str">
        <f t="shared" si="36"/>
        <v xml:space="preserve"> </v>
      </c>
      <c r="AE23" s="30" t="str">
        <f t="shared" si="36"/>
        <v xml:space="preserve"> </v>
      </c>
      <c r="AF23" s="30" t="str">
        <f t="shared" si="36"/>
        <v xml:space="preserve"> </v>
      </c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</row>
    <row r="24" spans="1:50" ht="25.5" customHeight="1">
      <c r="A24" s="35">
        <v>58</v>
      </c>
      <c r="B24" s="23">
        <v>58</v>
      </c>
      <c r="C24" s="42">
        <v>26</v>
      </c>
      <c r="D24" s="25">
        <v>19</v>
      </c>
      <c r="E24" s="25" t="s">
        <v>130</v>
      </c>
      <c r="F24" s="25" t="s">
        <v>131</v>
      </c>
      <c r="G24" s="26" t="s">
        <v>132</v>
      </c>
      <c r="H24" s="25" t="s">
        <v>20</v>
      </c>
      <c r="I24" s="25" t="s">
        <v>112</v>
      </c>
      <c r="J24" s="25" t="s">
        <v>133</v>
      </c>
      <c r="K24" s="46" t="s">
        <v>120</v>
      </c>
      <c r="L24" s="12"/>
      <c r="M24" s="27" t="s">
        <v>134</v>
      </c>
      <c r="N24" s="5" t="str">
        <v>АЛМАДАКОВ</v>
      </c>
      <c r="O24" s="5"/>
      <c r="P24" s="5"/>
      <c r="Q24" s="37">
        <f t="shared" si="1"/>
        <v>0</v>
      </c>
      <c r="R24" s="37">
        <f t="shared" si="2"/>
        <v>0</v>
      </c>
      <c r="S24" s="38">
        <f t="shared" si="3"/>
        <v>0</v>
      </c>
      <c r="T24" s="37">
        <f t="shared" si="4"/>
        <v>0</v>
      </c>
      <c r="U24" s="37">
        <f t="shared" si="5"/>
        <v>0</v>
      </c>
      <c r="V24" s="37">
        <f t="shared" si="6"/>
        <v>0</v>
      </c>
      <c r="W24" s="37">
        <f t="shared" si="7"/>
        <v>0</v>
      </c>
      <c r="X24" s="6"/>
      <c r="Y24" s="30">
        <f t="shared" si="8"/>
        <v>0</v>
      </c>
      <c r="Z24" s="30" t="str">
        <f t="shared" ref="Z24:AF24" si="37">IF(Q24=0," ",Q24)</f>
        <v xml:space="preserve"> </v>
      </c>
      <c r="AA24" s="30" t="str">
        <f t="shared" si="37"/>
        <v xml:space="preserve"> </v>
      </c>
      <c r="AB24" s="30" t="str">
        <f t="shared" si="37"/>
        <v xml:space="preserve"> </v>
      </c>
      <c r="AC24" s="30" t="str">
        <f t="shared" si="37"/>
        <v xml:space="preserve"> </v>
      </c>
      <c r="AD24" s="30" t="str">
        <f t="shared" si="37"/>
        <v xml:space="preserve"> </v>
      </c>
      <c r="AE24" s="30" t="str">
        <f t="shared" si="37"/>
        <v xml:space="preserve"> </v>
      </c>
      <c r="AF24" s="30" t="str">
        <f t="shared" si="37"/>
        <v xml:space="preserve"> </v>
      </c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</row>
    <row r="25" spans="1:50" ht="25.5" customHeight="1">
      <c r="A25" s="41">
        <v>58</v>
      </c>
      <c r="B25" s="12">
        <v>58</v>
      </c>
      <c r="C25" s="36">
        <v>26</v>
      </c>
      <c r="D25" s="25">
        <v>20</v>
      </c>
      <c r="E25" s="25" t="s">
        <v>135</v>
      </c>
      <c r="F25" s="25" t="s">
        <v>136</v>
      </c>
      <c r="G25" s="26" t="s">
        <v>137</v>
      </c>
      <c r="H25" s="25" t="s">
        <v>96</v>
      </c>
      <c r="I25" s="25" t="s">
        <v>37</v>
      </c>
      <c r="J25" s="25" t="s">
        <v>138</v>
      </c>
      <c r="K25" s="25" t="s">
        <v>139</v>
      </c>
      <c r="L25" s="12"/>
      <c r="M25" s="25" t="s">
        <v>140</v>
      </c>
      <c r="N25" s="5" t="str">
        <v>ФИЛИППОВ</v>
      </c>
      <c r="O25" s="5"/>
      <c r="P25" s="5"/>
      <c r="Q25" s="37">
        <f t="shared" si="1"/>
        <v>0</v>
      </c>
      <c r="R25" s="37">
        <f t="shared" si="2"/>
        <v>0</v>
      </c>
      <c r="S25" s="38">
        <f t="shared" si="3"/>
        <v>0</v>
      </c>
      <c r="T25" s="37">
        <f t="shared" si="4"/>
        <v>0</v>
      </c>
      <c r="U25" s="37">
        <f t="shared" si="5"/>
        <v>0</v>
      </c>
      <c r="V25" s="37">
        <f t="shared" si="6"/>
        <v>0</v>
      </c>
      <c r="W25" s="37">
        <f t="shared" si="7"/>
        <v>0</v>
      </c>
      <c r="X25" s="6"/>
      <c r="Y25" s="30">
        <f t="shared" si="8"/>
        <v>0</v>
      </c>
      <c r="Z25" s="30" t="str">
        <f t="shared" ref="Z25:AF25" si="38">IF(Q25=0," ",Q25)</f>
        <v xml:space="preserve"> </v>
      </c>
      <c r="AA25" s="30" t="str">
        <f t="shared" si="38"/>
        <v xml:space="preserve"> </v>
      </c>
      <c r="AB25" s="30" t="str">
        <f t="shared" si="38"/>
        <v xml:space="preserve"> </v>
      </c>
      <c r="AC25" s="30" t="str">
        <f t="shared" si="38"/>
        <v xml:space="preserve"> </v>
      </c>
      <c r="AD25" s="30" t="str">
        <f t="shared" si="38"/>
        <v xml:space="preserve"> </v>
      </c>
      <c r="AE25" s="30" t="str">
        <f t="shared" si="38"/>
        <v xml:space="preserve"> </v>
      </c>
      <c r="AF25" s="30" t="str">
        <f t="shared" si="38"/>
        <v xml:space="preserve"> </v>
      </c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</row>
    <row r="26" spans="1:50" ht="25.5" customHeight="1">
      <c r="A26" s="41">
        <v>58</v>
      </c>
      <c r="B26" s="42">
        <v>58</v>
      </c>
      <c r="C26" s="36">
        <v>17</v>
      </c>
      <c r="D26" s="25">
        <v>21</v>
      </c>
      <c r="E26" s="25" t="s">
        <v>141</v>
      </c>
      <c r="F26" s="25" t="s">
        <v>142</v>
      </c>
      <c r="G26" s="26" t="s">
        <v>143</v>
      </c>
      <c r="H26" s="25" t="s">
        <v>20</v>
      </c>
      <c r="I26" s="25" t="s">
        <v>112</v>
      </c>
      <c r="J26" s="25" t="s">
        <v>144</v>
      </c>
      <c r="K26" s="25" t="s">
        <v>145</v>
      </c>
      <c r="L26" s="12"/>
      <c r="M26" s="25" t="s">
        <v>146</v>
      </c>
      <c r="N26" s="5" t="str">
        <v>ШИШКОВ</v>
      </c>
      <c r="O26" s="5"/>
      <c r="P26" s="5"/>
      <c r="Q26" s="37">
        <f t="shared" si="1"/>
        <v>0</v>
      </c>
      <c r="R26" s="37">
        <f t="shared" si="2"/>
        <v>0</v>
      </c>
      <c r="S26" s="38">
        <f t="shared" si="3"/>
        <v>0</v>
      </c>
      <c r="T26" s="37">
        <f t="shared" si="4"/>
        <v>0</v>
      </c>
      <c r="U26" s="37">
        <f t="shared" si="5"/>
        <v>0</v>
      </c>
      <c r="V26" s="37">
        <f t="shared" si="6"/>
        <v>0</v>
      </c>
      <c r="W26" s="37">
        <f t="shared" si="7"/>
        <v>0</v>
      </c>
      <c r="X26" s="6"/>
      <c r="Y26" s="30">
        <f t="shared" si="8"/>
        <v>0</v>
      </c>
      <c r="Z26" s="30" t="str">
        <f t="shared" ref="Z26:AF26" si="39">IF(Q26=0," ",Q26)</f>
        <v xml:space="preserve"> </v>
      </c>
      <c r="AA26" s="30" t="str">
        <f t="shared" si="39"/>
        <v xml:space="preserve"> </v>
      </c>
      <c r="AB26" s="30" t="str">
        <f t="shared" si="39"/>
        <v xml:space="preserve"> </v>
      </c>
      <c r="AC26" s="30" t="str">
        <f t="shared" si="39"/>
        <v xml:space="preserve"> </v>
      </c>
      <c r="AD26" s="30" t="str">
        <f t="shared" si="39"/>
        <v xml:space="preserve"> </v>
      </c>
      <c r="AE26" s="30" t="str">
        <f t="shared" si="39"/>
        <v xml:space="preserve"> </v>
      </c>
      <c r="AF26" s="30" t="str">
        <f t="shared" si="39"/>
        <v xml:space="preserve"> </v>
      </c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25.5" customHeight="1">
      <c r="A27" s="41">
        <v>58</v>
      </c>
      <c r="B27" s="42">
        <v>58</v>
      </c>
      <c r="C27" s="36">
        <v>17</v>
      </c>
      <c r="D27" s="25">
        <v>22</v>
      </c>
      <c r="E27" s="25" t="s">
        <v>147</v>
      </c>
      <c r="F27" s="25" t="s">
        <v>148</v>
      </c>
      <c r="G27" s="26" t="s">
        <v>149</v>
      </c>
      <c r="H27" s="25" t="s">
        <v>20</v>
      </c>
      <c r="I27" s="25" t="s">
        <v>30</v>
      </c>
      <c r="J27" s="25" t="s">
        <v>150</v>
      </c>
      <c r="K27" s="25" t="s">
        <v>151</v>
      </c>
      <c r="L27" s="12"/>
      <c r="M27" s="25" t="s">
        <v>152</v>
      </c>
      <c r="N27" s="5" t="str">
        <v>АЛЛАБЕРГЕНОВ</v>
      </c>
      <c r="O27" s="5"/>
      <c r="P27" s="5"/>
      <c r="Q27" s="37">
        <f t="shared" si="1"/>
        <v>0</v>
      </c>
      <c r="R27" s="37">
        <f t="shared" si="2"/>
        <v>0</v>
      </c>
      <c r="S27" s="38">
        <f t="shared" si="3"/>
        <v>0</v>
      </c>
      <c r="T27" s="37">
        <f t="shared" si="4"/>
        <v>0</v>
      </c>
      <c r="U27" s="37">
        <f t="shared" si="5"/>
        <v>0</v>
      </c>
      <c r="V27" s="37">
        <f t="shared" si="6"/>
        <v>0</v>
      </c>
      <c r="W27" s="37">
        <f t="shared" si="7"/>
        <v>0</v>
      </c>
      <c r="X27" s="6"/>
      <c r="Y27" s="30">
        <f t="shared" si="8"/>
        <v>0</v>
      </c>
      <c r="Z27" s="30" t="str">
        <f t="shared" ref="Z27:AF27" si="40">IF(Q27=0," ",Q27)</f>
        <v xml:space="preserve"> </v>
      </c>
      <c r="AA27" s="30" t="str">
        <f t="shared" si="40"/>
        <v xml:space="preserve"> </v>
      </c>
      <c r="AB27" s="30" t="str">
        <f t="shared" si="40"/>
        <v xml:space="preserve"> </v>
      </c>
      <c r="AC27" s="30" t="str">
        <f t="shared" si="40"/>
        <v xml:space="preserve"> </v>
      </c>
      <c r="AD27" s="30" t="str">
        <f t="shared" si="40"/>
        <v xml:space="preserve"> </v>
      </c>
      <c r="AE27" s="30" t="str">
        <f t="shared" si="40"/>
        <v xml:space="preserve"> </v>
      </c>
      <c r="AF27" s="30" t="str">
        <f t="shared" si="40"/>
        <v xml:space="preserve"> </v>
      </c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25.5" customHeight="1">
      <c r="A28" s="41">
        <v>58</v>
      </c>
      <c r="B28" s="42">
        <v>58</v>
      </c>
      <c r="C28" s="36">
        <v>17</v>
      </c>
      <c r="D28" s="25">
        <v>23</v>
      </c>
      <c r="E28" s="25" t="s">
        <v>153</v>
      </c>
      <c r="F28" s="25" t="s">
        <v>154</v>
      </c>
      <c r="G28" s="26" t="s">
        <v>155</v>
      </c>
      <c r="H28" s="25" t="s">
        <v>20</v>
      </c>
      <c r="I28" s="25" t="s">
        <v>50</v>
      </c>
      <c r="J28" s="25" t="s">
        <v>156</v>
      </c>
      <c r="K28" s="25" t="s">
        <v>107</v>
      </c>
      <c r="L28" s="12"/>
      <c r="M28" s="25" t="s">
        <v>157</v>
      </c>
      <c r="N28" s="5" t="str">
        <v>ООРЖАК</v>
      </c>
      <c r="O28" s="5"/>
      <c r="P28" s="5"/>
      <c r="Q28" s="37">
        <f t="shared" si="1"/>
        <v>0</v>
      </c>
      <c r="R28" s="37">
        <f t="shared" si="2"/>
        <v>0</v>
      </c>
      <c r="S28" s="38">
        <f t="shared" si="3"/>
        <v>0</v>
      </c>
      <c r="T28" s="37">
        <f t="shared" si="4"/>
        <v>0</v>
      </c>
      <c r="U28" s="37">
        <f t="shared" si="5"/>
        <v>0</v>
      </c>
      <c r="V28" s="37">
        <f t="shared" si="6"/>
        <v>0</v>
      </c>
      <c r="W28" s="37">
        <f t="shared" si="7"/>
        <v>0</v>
      </c>
      <c r="X28" s="6"/>
      <c r="Y28" s="30">
        <f t="shared" si="8"/>
        <v>0</v>
      </c>
      <c r="Z28" s="30" t="str">
        <f t="shared" ref="Z28:AF28" si="41">IF(Q28=0," ",Q28)</f>
        <v xml:space="preserve"> </v>
      </c>
      <c r="AA28" s="30" t="str">
        <f t="shared" si="41"/>
        <v xml:space="preserve"> </v>
      </c>
      <c r="AB28" s="30" t="str">
        <f t="shared" si="41"/>
        <v xml:space="preserve"> </v>
      </c>
      <c r="AC28" s="30" t="str">
        <f t="shared" si="41"/>
        <v xml:space="preserve"> </v>
      </c>
      <c r="AD28" s="30" t="str">
        <f t="shared" si="41"/>
        <v xml:space="preserve"> </v>
      </c>
      <c r="AE28" s="30" t="str">
        <f t="shared" si="41"/>
        <v xml:space="preserve"> </v>
      </c>
      <c r="AF28" s="30" t="str">
        <f t="shared" si="41"/>
        <v xml:space="preserve"> </v>
      </c>
      <c r="AG28" s="47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25.5" customHeight="1">
      <c r="A29" s="34">
        <v>58</v>
      </c>
      <c r="B29" s="42">
        <v>58</v>
      </c>
      <c r="C29" s="36">
        <v>18</v>
      </c>
      <c r="D29" s="25">
        <v>24</v>
      </c>
      <c r="E29" s="25" t="s">
        <v>158</v>
      </c>
      <c r="F29" s="25" t="s">
        <v>159</v>
      </c>
      <c r="G29" s="26" t="s">
        <v>160</v>
      </c>
      <c r="H29" s="25" t="s">
        <v>20</v>
      </c>
      <c r="I29" s="25" t="s">
        <v>30</v>
      </c>
      <c r="J29" s="25" t="s">
        <v>161</v>
      </c>
      <c r="K29" s="25" t="s">
        <v>162</v>
      </c>
      <c r="L29" s="12"/>
      <c r="M29" s="27" t="s">
        <v>163</v>
      </c>
      <c r="N29" s="5" t="str">
        <v>СЕДИНИН</v>
      </c>
      <c r="O29" s="5"/>
      <c r="P29" s="5"/>
      <c r="Q29" s="37">
        <f t="shared" si="1"/>
        <v>0</v>
      </c>
      <c r="R29" s="37">
        <f t="shared" si="2"/>
        <v>0</v>
      </c>
      <c r="S29" s="38">
        <f t="shared" si="3"/>
        <v>0</v>
      </c>
      <c r="T29" s="37">
        <f t="shared" si="4"/>
        <v>0</v>
      </c>
      <c r="U29" s="37">
        <f t="shared" si="5"/>
        <v>0</v>
      </c>
      <c r="V29" s="37">
        <f t="shared" si="6"/>
        <v>0</v>
      </c>
      <c r="W29" s="37">
        <f t="shared" si="7"/>
        <v>0</v>
      </c>
      <c r="X29" s="6"/>
      <c r="Y29" s="30">
        <f t="shared" si="8"/>
        <v>0</v>
      </c>
      <c r="Z29" s="30" t="str">
        <f t="shared" ref="Z29:AF29" si="42">IF(Q29=0," ",Q29)</f>
        <v xml:space="preserve"> </v>
      </c>
      <c r="AA29" s="30" t="str">
        <f t="shared" si="42"/>
        <v xml:space="preserve"> </v>
      </c>
      <c r="AB29" s="30" t="str">
        <f t="shared" si="42"/>
        <v xml:space="preserve"> </v>
      </c>
      <c r="AC29" s="30" t="str">
        <f t="shared" si="42"/>
        <v xml:space="preserve"> </v>
      </c>
      <c r="AD29" s="30" t="str">
        <f t="shared" si="42"/>
        <v xml:space="preserve"> </v>
      </c>
      <c r="AE29" s="30" t="str">
        <f t="shared" si="42"/>
        <v xml:space="preserve"> </v>
      </c>
      <c r="AF29" s="30" t="str">
        <f t="shared" si="42"/>
        <v xml:space="preserve"> </v>
      </c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25.5" customHeight="1">
      <c r="A30" s="41">
        <v>58</v>
      </c>
      <c r="B30" s="42">
        <v>58</v>
      </c>
      <c r="C30" s="36">
        <v>10</v>
      </c>
      <c r="D30" s="25">
        <v>25</v>
      </c>
      <c r="E30" s="25" t="s">
        <v>164</v>
      </c>
      <c r="F30" s="25" t="s">
        <v>165</v>
      </c>
      <c r="G30" s="26" t="s">
        <v>166</v>
      </c>
      <c r="H30" s="25" t="s">
        <v>29</v>
      </c>
      <c r="I30" s="25" t="s">
        <v>64</v>
      </c>
      <c r="J30" s="25" t="s">
        <v>167</v>
      </c>
      <c r="K30" s="25" t="s">
        <v>98</v>
      </c>
      <c r="L30" s="12"/>
      <c r="M30" s="25" t="s">
        <v>168</v>
      </c>
      <c r="N30" s="5" t="str">
        <v>МАГОМЕДОВ</v>
      </c>
      <c r="O30" s="5"/>
      <c r="P30" s="5"/>
      <c r="Q30" s="37">
        <f t="shared" si="1"/>
        <v>0</v>
      </c>
      <c r="R30" s="37">
        <f t="shared" si="2"/>
        <v>0</v>
      </c>
      <c r="S30" s="38">
        <f t="shared" si="3"/>
        <v>0</v>
      </c>
      <c r="T30" s="37">
        <f t="shared" si="4"/>
        <v>0</v>
      </c>
      <c r="U30" s="37">
        <f t="shared" si="5"/>
        <v>0</v>
      </c>
      <c r="V30" s="37">
        <f t="shared" si="6"/>
        <v>0</v>
      </c>
      <c r="W30" s="37">
        <f t="shared" si="7"/>
        <v>0</v>
      </c>
      <c r="X30" s="6"/>
      <c r="Y30" s="30">
        <f t="shared" si="8"/>
        <v>0</v>
      </c>
      <c r="Z30" s="30" t="str">
        <f t="shared" ref="Z30:AF30" si="43">IF(Q30=0," ",Q30)</f>
        <v xml:space="preserve"> </v>
      </c>
      <c r="AA30" s="30" t="str">
        <f t="shared" si="43"/>
        <v xml:space="preserve"> </v>
      </c>
      <c r="AB30" s="30" t="str">
        <f t="shared" si="43"/>
        <v xml:space="preserve"> </v>
      </c>
      <c r="AC30" s="30" t="str">
        <f t="shared" si="43"/>
        <v xml:space="preserve"> </v>
      </c>
      <c r="AD30" s="30" t="str">
        <f t="shared" si="43"/>
        <v xml:space="preserve"> </v>
      </c>
      <c r="AE30" s="30" t="str">
        <f t="shared" si="43"/>
        <v xml:space="preserve"> </v>
      </c>
      <c r="AF30" s="30" t="str">
        <f t="shared" si="43"/>
        <v xml:space="preserve"> </v>
      </c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25.5" customHeight="1">
      <c r="A31" s="34">
        <v>58</v>
      </c>
      <c r="B31" s="42">
        <v>58</v>
      </c>
      <c r="C31" s="36">
        <v>10</v>
      </c>
      <c r="D31" s="25">
        <v>26</v>
      </c>
      <c r="E31" s="25" t="s">
        <v>169</v>
      </c>
      <c r="F31" s="25" t="s">
        <v>170</v>
      </c>
      <c r="G31" s="26" t="s">
        <v>171</v>
      </c>
      <c r="H31" s="25" t="s">
        <v>20</v>
      </c>
      <c r="I31" s="25" t="s">
        <v>30</v>
      </c>
      <c r="J31" s="25" t="s">
        <v>172</v>
      </c>
      <c r="K31" s="25" t="s">
        <v>45</v>
      </c>
      <c r="L31" s="12"/>
      <c r="M31" s="27" t="s">
        <v>173</v>
      </c>
      <c r="N31" s="5" t="str">
        <v>АКОБЯН</v>
      </c>
      <c r="O31" s="5"/>
      <c r="P31" s="5"/>
      <c r="Q31" s="37">
        <f t="shared" si="1"/>
        <v>0</v>
      </c>
      <c r="R31" s="37">
        <f t="shared" si="2"/>
        <v>0</v>
      </c>
      <c r="S31" s="38">
        <f t="shared" si="3"/>
        <v>0</v>
      </c>
      <c r="T31" s="37">
        <f t="shared" si="4"/>
        <v>0</v>
      </c>
      <c r="U31" s="37">
        <f t="shared" si="5"/>
        <v>0</v>
      </c>
      <c r="V31" s="37">
        <f t="shared" si="6"/>
        <v>0</v>
      </c>
      <c r="W31" s="37">
        <f t="shared" si="7"/>
        <v>0</v>
      </c>
      <c r="X31" s="6"/>
      <c r="Y31" s="30">
        <f t="shared" si="8"/>
        <v>0</v>
      </c>
      <c r="Z31" s="30" t="str">
        <f t="shared" ref="Z31:AF31" si="44">IF(Q31=0," ",Q31)</f>
        <v xml:space="preserve"> </v>
      </c>
      <c r="AA31" s="30" t="str">
        <f t="shared" si="44"/>
        <v xml:space="preserve"> </v>
      </c>
      <c r="AB31" s="30" t="str">
        <f t="shared" si="44"/>
        <v xml:space="preserve"> </v>
      </c>
      <c r="AC31" s="48" t="str">
        <f t="shared" si="44"/>
        <v xml:space="preserve"> </v>
      </c>
      <c r="AD31" s="30" t="str">
        <f t="shared" si="44"/>
        <v xml:space="preserve"> </v>
      </c>
      <c r="AE31" s="30" t="str">
        <f t="shared" si="44"/>
        <v xml:space="preserve"> </v>
      </c>
      <c r="AF31" s="30" t="str">
        <f t="shared" si="44"/>
        <v xml:space="preserve"> </v>
      </c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25.5" customHeight="1">
      <c r="A32" s="41">
        <v>58</v>
      </c>
      <c r="B32" s="42">
        <v>58</v>
      </c>
      <c r="C32" s="36">
        <v>10</v>
      </c>
      <c r="D32" s="25">
        <v>27</v>
      </c>
      <c r="E32" s="25" t="s">
        <v>174</v>
      </c>
      <c r="F32" s="25" t="s">
        <v>175</v>
      </c>
      <c r="G32" s="26" t="s">
        <v>176</v>
      </c>
      <c r="H32" s="25" t="s">
        <v>20</v>
      </c>
      <c r="I32" s="25" t="s">
        <v>30</v>
      </c>
      <c r="J32" s="25" t="s">
        <v>177</v>
      </c>
      <c r="K32" s="25" t="s">
        <v>178</v>
      </c>
      <c r="L32" s="12"/>
      <c r="M32" s="25" t="s">
        <v>179</v>
      </c>
      <c r="N32" s="5" t="str">
        <v>БЛАГОДАРИН</v>
      </c>
      <c r="O32" s="5"/>
      <c r="P32" s="5"/>
      <c r="Q32" s="37">
        <f t="shared" si="1"/>
        <v>0</v>
      </c>
      <c r="R32" s="37">
        <f t="shared" si="2"/>
        <v>0</v>
      </c>
      <c r="S32" s="38">
        <f t="shared" si="3"/>
        <v>0</v>
      </c>
      <c r="T32" s="37">
        <f t="shared" si="4"/>
        <v>0</v>
      </c>
      <c r="U32" s="37">
        <f t="shared" si="5"/>
        <v>0</v>
      </c>
      <c r="V32" s="37">
        <f t="shared" si="6"/>
        <v>0</v>
      </c>
      <c r="W32" s="37">
        <f t="shared" si="7"/>
        <v>0</v>
      </c>
      <c r="X32" s="6"/>
      <c r="Y32" s="30">
        <f t="shared" si="8"/>
        <v>0</v>
      </c>
      <c r="Z32" s="30" t="str">
        <f t="shared" ref="Z32:AF32" si="45">IF(Q32=0," ",Q32)</f>
        <v xml:space="preserve"> </v>
      </c>
      <c r="AA32" s="30" t="str">
        <f t="shared" si="45"/>
        <v xml:space="preserve"> </v>
      </c>
      <c r="AB32" s="30" t="str">
        <f t="shared" si="45"/>
        <v xml:space="preserve"> </v>
      </c>
      <c r="AC32" s="30" t="str">
        <f t="shared" si="45"/>
        <v xml:space="preserve"> </v>
      </c>
      <c r="AD32" s="30" t="str">
        <f t="shared" si="45"/>
        <v xml:space="preserve"> </v>
      </c>
      <c r="AE32" s="30" t="str">
        <f t="shared" si="45"/>
        <v xml:space="preserve"> </v>
      </c>
      <c r="AF32" s="30" t="str">
        <f t="shared" si="45"/>
        <v xml:space="preserve"> </v>
      </c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1:50" ht="25.5" customHeight="1">
      <c r="A33" s="41">
        <v>58</v>
      </c>
      <c r="B33" s="42">
        <v>58</v>
      </c>
      <c r="C33" s="36">
        <v>10</v>
      </c>
      <c r="D33" s="25">
        <v>28</v>
      </c>
      <c r="E33" s="25" t="s">
        <v>180</v>
      </c>
      <c r="F33" s="25" t="s">
        <v>181</v>
      </c>
      <c r="G33" s="26" t="s">
        <v>182</v>
      </c>
      <c r="H33" s="25" t="s">
        <v>20</v>
      </c>
      <c r="I33" s="25" t="s">
        <v>64</v>
      </c>
      <c r="J33" s="25" t="s">
        <v>183</v>
      </c>
      <c r="K33" s="25" t="s">
        <v>66</v>
      </c>
      <c r="L33" s="12"/>
      <c r="M33" s="25" t="s">
        <v>184</v>
      </c>
      <c r="N33" s="5" t="str">
        <v>ЯХЪЯЕВ</v>
      </c>
      <c r="O33" s="5"/>
      <c r="P33" s="5"/>
      <c r="Q33" s="37">
        <f t="shared" si="1"/>
        <v>0</v>
      </c>
      <c r="R33" s="37">
        <f t="shared" si="2"/>
        <v>0</v>
      </c>
      <c r="S33" s="38">
        <f t="shared" si="3"/>
        <v>0</v>
      </c>
      <c r="T33" s="37">
        <f t="shared" si="4"/>
        <v>0</v>
      </c>
      <c r="U33" s="37">
        <f t="shared" si="5"/>
        <v>0</v>
      </c>
      <c r="V33" s="37">
        <f t="shared" si="6"/>
        <v>0</v>
      </c>
      <c r="W33" s="37">
        <f t="shared" si="7"/>
        <v>0</v>
      </c>
      <c r="X33" s="6"/>
      <c r="Y33" s="30">
        <f t="shared" si="8"/>
        <v>0</v>
      </c>
      <c r="Z33" s="30" t="str">
        <f t="shared" ref="Z33:AF33" si="46">IF(Q33=0," ",Q33)</f>
        <v xml:space="preserve"> </v>
      </c>
      <c r="AA33" s="30" t="str">
        <f t="shared" si="46"/>
        <v xml:space="preserve"> </v>
      </c>
      <c r="AB33" s="30" t="str">
        <f t="shared" si="46"/>
        <v xml:space="preserve"> </v>
      </c>
      <c r="AC33" s="30" t="str">
        <f t="shared" si="46"/>
        <v xml:space="preserve"> </v>
      </c>
      <c r="AD33" s="30" t="str">
        <f t="shared" si="46"/>
        <v xml:space="preserve"> </v>
      </c>
      <c r="AE33" s="30" t="str">
        <f t="shared" si="46"/>
        <v xml:space="preserve"> </v>
      </c>
      <c r="AF33" s="30" t="str">
        <f t="shared" si="46"/>
        <v xml:space="preserve"> </v>
      </c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1:50" ht="25.5" customHeight="1">
      <c r="A34" s="26">
        <v>58</v>
      </c>
      <c r="B34" s="25">
        <v>58</v>
      </c>
      <c r="C34" s="36"/>
      <c r="D34" s="25">
        <v>29</v>
      </c>
      <c r="E34" s="25" t="s">
        <v>185</v>
      </c>
      <c r="F34" s="25" t="s">
        <v>186</v>
      </c>
      <c r="G34" s="26" t="s">
        <v>187</v>
      </c>
      <c r="H34" s="25" t="s">
        <v>20</v>
      </c>
      <c r="I34" s="25" t="s">
        <v>72</v>
      </c>
      <c r="J34" s="25" t="s">
        <v>188</v>
      </c>
      <c r="K34" s="25" t="s">
        <v>189</v>
      </c>
      <c r="L34" s="12"/>
      <c r="M34" s="25" t="s">
        <v>190</v>
      </c>
      <c r="N34" s="5" t="str">
        <v>ТАРАНЧЕНКО</v>
      </c>
      <c r="O34" s="5"/>
      <c r="P34" s="5"/>
      <c r="Q34" s="37">
        <f t="shared" si="1"/>
        <v>0</v>
      </c>
      <c r="R34" s="37">
        <f t="shared" si="2"/>
        <v>0</v>
      </c>
      <c r="S34" s="38">
        <f t="shared" si="3"/>
        <v>0</v>
      </c>
      <c r="T34" s="37">
        <f t="shared" si="4"/>
        <v>0</v>
      </c>
      <c r="U34" s="37">
        <f t="shared" si="5"/>
        <v>0</v>
      </c>
      <c r="V34" s="37">
        <f t="shared" si="6"/>
        <v>0</v>
      </c>
      <c r="W34" s="37">
        <f t="shared" si="7"/>
        <v>0</v>
      </c>
      <c r="X34" s="6"/>
      <c r="Y34" s="30">
        <f t="shared" si="8"/>
        <v>0</v>
      </c>
      <c r="Z34" s="30" t="str">
        <f t="shared" ref="Z34:AF34" si="47">IF(Q34=0," ",Q34)</f>
        <v xml:space="preserve"> </v>
      </c>
      <c r="AA34" s="30" t="str">
        <f t="shared" si="47"/>
        <v xml:space="preserve"> </v>
      </c>
      <c r="AB34" s="30" t="str">
        <f t="shared" si="47"/>
        <v xml:space="preserve"> </v>
      </c>
      <c r="AC34" s="30" t="str">
        <f t="shared" si="47"/>
        <v xml:space="preserve"> </v>
      </c>
      <c r="AD34" s="30" t="str">
        <f t="shared" si="47"/>
        <v xml:space="preserve"> </v>
      </c>
      <c r="AE34" s="30" t="str">
        <f t="shared" si="47"/>
        <v xml:space="preserve"> </v>
      </c>
      <c r="AF34" s="30" t="str">
        <f t="shared" si="47"/>
        <v xml:space="preserve"> </v>
      </c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1:50" ht="25.5" customHeight="1">
      <c r="A35" s="26">
        <v>58</v>
      </c>
      <c r="B35" s="25">
        <v>58</v>
      </c>
      <c r="C35" s="36">
        <v>5</v>
      </c>
      <c r="D35" s="25">
        <v>30</v>
      </c>
      <c r="E35" s="25" t="s">
        <v>191</v>
      </c>
      <c r="F35" s="25" t="s">
        <v>192</v>
      </c>
      <c r="G35" s="26" t="s">
        <v>193</v>
      </c>
      <c r="H35" s="25" t="s">
        <v>20</v>
      </c>
      <c r="I35" s="25" t="s">
        <v>112</v>
      </c>
      <c r="J35" s="25" t="s">
        <v>133</v>
      </c>
      <c r="K35" s="25" t="s">
        <v>120</v>
      </c>
      <c r="L35" s="12"/>
      <c r="M35" s="25" t="s">
        <v>194</v>
      </c>
      <c r="N35" s="5" t="str">
        <v>АНТАДИКОВ</v>
      </c>
      <c r="O35" s="5"/>
      <c r="P35" s="5"/>
      <c r="Q35" s="37">
        <f t="shared" si="1"/>
        <v>0</v>
      </c>
      <c r="R35" s="37">
        <f t="shared" si="2"/>
        <v>0</v>
      </c>
      <c r="S35" s="38">
        <f t="shared" si="3"/>
        <v>0</v>
      </c>
      <c r="T35" s="37">
        <f t="shared" si="4"/>
        <v>0</v>
      </c>
      <c r="U35" s="37">
        <f t="shared" si="5"/>
        <v>0</v>
      </c>
      <c r="V35" s="37">
        <f t="shared" si="6"/>
        <v>0</v>
      </c>
      <c r="W35" s="37">
        <f t="shared" si="7"/>
        <v>0</v>
      </c>
      <c r="X35" s="6"/>
      <c r="Y35" s="30">
        <f t="shared" si="8"/>
        <v>0</v>
      </c>
      <c r="Z35" s="30" t="str">
        <f t="shared" ref="Z35:AF35" si="48">IF(Q35=0," ",Q35)</f>
        <v xml:space="preserve"> </v>
      </c>
      <c r="AA35" s="30" t="str">
        <f t="shared" si="48"/>
        <v xml:space="preserve"> </v>
      </c>
      <c r="AB35" s="30" t="str">
        <f t="shared" si="48"/>
        <v xml:space="preserve"> </v>
      </c>
      <c r="AC35" s="30" t="str">
        <f t="shared" si="48"/>
        <v xml:space="preserve"> </v>
      </c>
      <c r="AD35" s="30" t="str">
        <f t="shared" si="48"/>
        <v xml:space="preserve"> </v>
      </c>
      <c r="AE35" s="30" t="str">
        <f t="shared" si="48"/>
        <v xml:space="preserve"> </v>
      </c>
      <c r="AF35" s="30" t="str">
        <f t="shared" si="48"/>
        <v xml:space="preserve"> </v>
      </c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  <row r="36" spans="1:50" ht="25.5" customHeight="1">
      <c r="A36" s="41">
        <v>58</v>
      </c>
      <c r="B36" s="42">
        <v>58</v>
      </c>
      <c r="C36" s="36">
        <v>24</v>
      </c>
      <c r="D36" s="25">
        <v>31</v>
      </c>
      <c r="E36" s="25" t="s">
        <v>195</v>
      </c>
      <c r="F36" s="25" t="s">
        <v>196</v>
      </c>
      <c r="G36" s="26" t="s">
        <v>197</v>
      </c>
      <c r="H36" s="25" t="s">
        <v>20</v>
      </c>
      <c r="I36" s="25" t="s">
        <v>30</v>
      </c>
      <c r="J36" s="25" t="s">
        <v>198</v>
      </c>
      <c r="K36" s="25" t="s">
        <v>162</v>
      </c>
      <c r="L36" s="12"/>
      <c r="M36" s="25" t="s">
        <v>199</v>
      </c>
      <c r="N36" s="5" t="str">
        <v>СЕДИН</v>
      </c>
      <c r="O36" s="5"/>
      <c r="P36" s="5"/>
      <c r="Q36" s="37">
        <f t="shared" si="1"/>
        <v>0</v>
      </c>
      <c r="R36" s="37">
        <f t="shared" si="2"/>
        <v>0</v>
      </c>
      <c r="S36" s="38">
        <f t="shared" si="3"/>
        <v>0</v>
      </c>
      <c r="T36" s="37">
        <f t="shared" si="4"/>
        <v>0</v>
      </c>
      <c r="U36" s="37">
        <f t="shared" si="5"/>
        <v>0</v>
      </c>
      <c r="V36" s="37">
        <f t="shared" si="6"/>
        <v>0</v>
      </c>
      <c r="W36" s="37">
        <f t="shared" si="7"/>
        <v>0</v>
      </c>
      <c r="X36" s="6"/>
      <c r="Y36" s="30">
        <f t="shared" si="8"/>
        <v>0</v>
      </c>
      <c r="Z36" s="30" t="str">
        <f t="shared" ref="Z36:AF36" si="49">IF(Q36=0," ",Q36)</f>
        <v xml:space="preserve"> </v>
      </c>
      <c r="AA36" s="30" t="str">
        <f t="shared" si="49"/>
        <v xml:space="preserve"> </v>
      </c>
      <c r="AB36" s="30" t="str">
        <f t="shared" si="49"/>
        <v xml:space="preserve"> </v>
      </c>
      <c r="AC36" s="30" t="str">
        <f t="shared" si="49"/>
        <v xml:space="preserve"> </v>
      </c>
      <c r="AD36" s="30" t="str">
        <f t="shared" si="49"/>
        <v xml:space="preserve"> </v>
      </c>
      <c r="AE36" s="30" t="str">
        <f t="shared" si="49"/>
        <v xml:space="preserve"> </v>
      </c>
      <c r="AF36" s="30" t="str">
        <f t="shared" si="49"/>
        <v xml:space="preserve"> </v>
      </c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</row>
    <row r="37" spans="1:50" ht="25.5" customHeight="1">
      <c r="A37" s="34">
        <v>58</v>
      </c>
      <c r="B37" s="35">
        <v>58</v>
      </c>
      <c r="C37" s="36">
        <v>25</v>
      </c>
      <c r="D37" s="25">
        <v>32</v>
      </c>
      <c r="E37" s="25" t="s">
        <v>200</v>
      </c>
      <c r="F37" s="25" t="s">
        <v>201</v>
      </c>
      <c r="G37" s="26" t="s">
        <v>202</v>
      </c>
      <c r="H37" s="25" t="s">
        <v>96</v>
      </c>
      <c r="I37" s="25" t="s">
        <v>30</v>
      </c>
      <c r="J37" s="25" t="s">
        <v>31</v>
      </c>
      <c r="K37" s="25" t="s">
        <v>32</v>
      </c>
      <c r="L37" s="12"/>
      <c r="M37" s="27" t="s">
        <v>33</v>
      </c>
      <c r="N37" s="5" t="str">
        <v>КОЛПАКОВ</v>
      </c>
      <c r="O37" s="5"/>
      <c r="P37" s="5"/>
      <c r="Q37" s="37">
        <f t="shared" si="1"/>
        <v>0</v>
      </c>
      <c r="R37" s="37">
        <f t="shared" si="2"/>
        <v>0</v>
      </c>
      <c r="S37" s="38">
        <f t="shared" si="3"/>
        <v>0</v>
      </c>
      <c r="T37" s="37">
        <f t="shared" si="4"/>
        <v>0</v>
      </c>
      <c r="U37" s="37">
        <f t="shared" si="5"/>
        <v>0</v>
      </c>
      <c r="V37" s="37">
        <f t="shared" si="6"/>
        <v>0</v>
      </c>
      <c r="W37" s="37">
        <f t="shared" si="7"/>
        <v>0</v>
      </c>
      <c r="X37" s="6"/>
      <c r="Y37" s="30">
        <f t="shared" si="8"/>
        <v>0</v>
      </c>
      <c r="Z37" s="30" t="str">
        <f t="shared" ref="Z37:AF37" si="50">IF(Q37=0," ",Q37)</f>
        <v xml:space="preserve"> </v>
      </c>
      <c r="AA37" s="30" t="str">
        <f t="shared" si="50"/>
        <v xml:space="preserve"> </v>
      </c>
      <c r="AB37" s="30" t="str">
        <f t="shared" si="50"/>
        <v xml:space="preserve"> </v>
      </c>
      <c r="AC37" s="30" t="str">
        <f t="shared" si="50"/>
        <v xml:space="preserve"> </v>
      </c>
      <c r="AD37" s="30" t="str">
        <f t="shared" si="50"/>
        <v xml:space="preserve"> </v>
      </c>
      <c r="AE37" s="30" t="str">
        <f t="shared" si="50"/>
        <v xml:space="preserve"> </v>
      </c>
      <c r="AF37" s="30" t="str">
        <f t="shared" si="50"/>
        <v xml:space="preserve"> </v>
      </c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</row>
    <row r="38" spans="1:50" ht="25.5" customHeight="1">
      <c r="A38" s="34">
        <v>58</v>
      </c>
      <c r="B38" s="35">
        <v>58</v>
      </c>
      <c r="C38" s="36">
        <v>27</v>
      </c>
      <c r="D38" s="25">
        <v>33</v>
      </c>
      <c r="E38" s="25" t="s">
        <v>203</v>
      </c>
      <c r="F38" s="25" t="s">
        <v>204</v>
      </c>
      <c r="G38" s="26" t="s">
        <v>205</v>
      </c>
      <c r="H38" s="25" t="s">
        <v>20</v>
      </c>
      <c r="I38" s="25" t="s">
        <v>112</v>
      </c>
      <c r="J38" s="25" t="s">
        <v>206</v>
      </c>
      <c r="K38" s="25" t="s">
        <v>120</v>
      </c>
      <c r="L38" s="12"/>
      <c r="M38" s="27" t="s">
        <v>207</v>
      </c>
      <c r="N38" s="5" t="str">
        <v>ТАДЫШЕВ</v>
      </c>
      <c r="O38" s="5"/>
      <c r="P38" s="5"/>
      <c r="Q38" s="37">
        <f t="shared" si="1"/>
        <v>0</v>
      </c>
      <c r="R38" s="37">
        <f t="shared" si="2"/>
        <v>0</v>
      </c>
      <c r="S38" s="38">
        <f t="shared" si="3"/>
        <v>0</v>
      </c>
      <c r="T38" s="37">
        <f t="shared" si="4"/>
        <v>0</v>
      </c>
      <c r="U38" s="37">
        <f t="shared" si="5"/>
        <v>0</v>
      </c>
      <c r="V38" s="37">
        <f t="shared" si="6"/>
        <v>0</v>
      </c>
      <c r="W38" s="37">
        <f t="shared" si="7"/>
        <v>0</v>
      </c>
      <c r="X38" s="6"/>
      <c r="Y38" s="30">
        <f t="shared" si="8"/>
        <v>0</v>
      </c>
      <c r="Z38" s="30" t="str">
        <f t="shared" ref="Z38:AF38" si="51">IF(Q38=0," ",Q38)</f>
        <v xml:space="preserve"> </v>
      </c>
      <c r="AA38" s="30" t="str">
        <f t="shared" si="51"/>
        <v xml:space="preserve"> </v>
      </c>
      <c r="AB38" s="30" t="str">
        <f t="shared" si="51"/>
        <v xml:space="preserve"> </v>
      </c>
      <c r="AC38" s="30" t="str">
        <f t="shared" si="51"/>
        <v xml:space="preserve"> </v>
      </c>
      <c r="AD38" s="30" t="str">
        <f t="shared" si="51"/>
        <v xml:space="preserve"> </v>
      </c>
      <c r="AE38" s="30" t="str">
        <f t="shared" si="51"/>
        <v xml:space="preserve"> </v>
      </c>
      <c r="AF38" s="30" t="str">
        <f t="shared" si="51"/>
        <v xml:space="preserve"> </v>
      </c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</row>
    <row r="39" spans="1:50" ht="25.5" customHeight="1">
      <c r="A39" s="41"/>
      <c r="B39" s="12"/>
      <c r="C39" s="36"/>
      <c r="D39" s="25"/>
      <c r="E39" s="49"/>
      <c r="F39" s="12"/>
      <c r="G39" s="41"/>
      <c r="H39" s="12"/>
      <c r="I39" s="12"/>
      <c r="J39" s="12"/>
      <c r="K39" s="12"/>
      <c r="L39" s="12"/>
      <c r="M39" s="12"/>
      <c r="N39" s="5" t="str">
        <v/>
      </c>
      <c r="O39" s="5"/>
      <c r="P39" s="5"/>
      <c r="Q39" s="37">
        <f t="shared" si="1"/>
        <v>0</v>
      </c>
      <c r="R39" s="37">
        <f t="shared" si="2"/>
        <v>0</v>
      </c>
      <c r="S39" s="38">
        <f t="shared" si="3"/>
        <v>0</v>
      </c>
      <c r="T39" s="37">
        <f t="shared" si="4"/>
        <v>0</v>
      </c>
      <c r="U39" s="37">
        <f t="shared" si="5"/>
        <v>0</v>
      </c>
      <c r="V39" s="37">
        <f t="shared" si="6"/>
        <v>0</v>
      </c>
      <c r="W39" s="37">
        <f t="shared" si="7"/>
        <v>0</v>
      </c>
      <c r="X39" s="6">
        <f>SUM(Q7:T38)</f>
        <v>0</v>
      </c>
      <c r="Y39" s="30">
        <f t="shared" si="8"/>
        <v>0</v>
      </c>
      <c r="Z39" s="30" t="str">
        <f t="shared" ref="Z39:AF39" si="52">IF(Q39=0," ",Q39)</f>
        <v xml:space="preserve"> </v>
      </c>
      <c r="AA39" s="30" t="str">
        <f t="shared" si="52"/>
        <v xml:space="preserve"> </v>
      </c>
      <c r="AB39" s="30" t="str">
        <f t="shared" si="52"/>
        <v xml:space="preserve"> </v>
      </c>
      <c r="AC39" s="30" t="str">
        <f t="shared" si="52"/>
        <v xml:space="preserve"> </v>
      </c>
      <c r="AD39" s="30" t="str">
        <f t="shared" si="52"/>
        <v xml:space="preserve"> </v>
      </c>
      <c r="AE39" s="30" t="str">
        <f t="shared" si="52"/>
        <v xml:space="preserve"> </v>
      </c>
      <c r="AF39" s="30" t="str">
        <f t="shared" si="52"/>
        <v xml:space="preserve"> </v>
      </c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</row>
    <row r="40" spans="1:50" ht="25.5" customHeight="1">
      <c r="A40" s="34"/>
      <c r="B40" s="42"/>
      <c r="C40" s="36"/>
      <c r="D40" s="25"/>
      <c r="E40" s="49"/>
      <c r="F40" s="12"/>
      <c r="G40" s="41"/>
      <c r="H40" s="12"/>
      <c r="I40" s="12"/>
      <c r="J40" s="12"/>
      <c r="K40" s="12"/>
      <c r="L40" s="12"/>
      <c r="M40" s="50"/>
      <c r="N40" s="5" t="str">
        <v/>
      </c>
      <c r="O40" s="5"/>
      <c r="P40" s="5"/>
      <c r="Q40" s="37">
        <f t="shared" si="1"/>
        <v>0</v>
      </c>
      <c r="R40" s="37">
        <f t="shared" si="2"/>
        <v>0</v>
      </c>
      <c r="S40" s="38">
        <f t="shared" si="3"/>
        <v>0</v>
      </c>
      <c r="T40" s="37">
        <f t="shared" si="4"/>
        <v>0</v>
      </c>
      <c r="U40" s="37">
        <f t="shared" si="5"/>
        <v>0</v>
      </c>
      <c r="V40" s="37">
        <f t="shared" si="6"/>
        <v>0</v>
      </c>
      <c r="W40" s="37">
        <f t="shared" si="7"/>
        <v>0</v>
      </c>
      <c r="X40" s="6"/>
      <c r="Y40" s="30">
        <f t="shared" si="8"/>
        <v>0</v>
      </c>
      <c r="Z40" s="30" t="str">
        <f t="shared" ref="Z40:AF40" si="53">IF(Q40=0," ",Q40)</f>
        <v xml:space="preserve"> </v>
      </c>
      <c r="AA40" s="30" t="str">
        <f t="shared" si="53"/>
        <v xml:space="preserve"> </v>
      </c>
      <c r="AB40" s="30" t="str">
        <f t="shared" si="53"/>
        <v xml:space="preserve"> </v>
      </c>
      <c r="AC40" s="30" t="str">
        <f t="shared" si="53"/>
        <v xml:space="preserve"> </v>
      </c>
      <c r="AD40" s="30" t="str">
        <f t="shared" si="53"/>
        <v xml:space="preserve"> </v>
      </c>
      <c r="AE40" s="30" t="str">
        <f t="shared" si="53"/>
        <v xml:space="preserve"> </v>
      </c>
      <c r="AF40" s="30" t="str">
        <f t="shared" si="53"/>
        <v xml:space="preserve"> </v>
      </c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</row>
    <row r="41" spans="1:50" ht="25.5" customHeight="1">
      <c r="A41" s="41"/>
      <c r="B41" s="12"/>
      <c r="C41" s="36"/>
      <c r="D41" s="25"/>
      <c r="E41" s="49"/>
      <c r="F41" s="12"/>
      <c r="G41" s="41"/>
      <c r="H41" s="12"/>
      <c r="I41" s="12"/>
      <c r="J41" s="12"/>
      <c r="K41" s="12"/>
      <c r="L41" s="12"/>
      <c r="M41" s="12"/>
      <c r="N41" s="5" t="str">
        <v/>
      </c>
      <c r="O41" s="5"/>
      <c r="P41" s="5"/>
      <c r="Q41" s="37">
        <f t="shared" si="1"/>
        <v>0</v>
      </c>
      <c r="R41" s="37">
        <f t="shared" si="2"/>
        <v>0</v>
      </c>
      <c r="S41" s="38">
        <f t="shared" si="3"/>
        <v>0</v>
      </c>
      <c r="T41" s="37">
        <f t="shared" si="4"/>
        <v>0</v>
      </c>
      <c r="U41" s="37">
        <f t="shared" si="5"/>
        <v>0</v>
      </c>
      <c r="V41" s="37">
        <f t="shared" si="6"/>
        <v>0</v>
      </c>
      <c r="W41" s="37">
        <f t="shared" si="7"/>
        <v>0</v>
      </c>
      <c r="X41" s="6"/>
      <c r="Y41" s="30">
        <f t="shared" si="8"/>
        <v>0</v>
      </c>
      <c r="Z41" s="30" t="str">
        <f t="shared" ref="Z41:AF41" si="54">IF(Q41=0," ",Q41)</f>
        <v xml:space="preserve"> </v>
      </c>
      <c r="AA41" s="30" t="str">
        <f t="shared" si="54"/>
        <v xml:space="preserve"> </v>
      </c>
      <c r="AB41" s="30" t="str">
        <f t="shared" si="54"/>
        <v xml:space="preserve"> </v>
      </c>
      <c r="AC41" s="30" t="str">
        <f t="shared" si="54"/>
        <v xml:space="preserve"> </v>
      </c>
      <c r="AD41" s="30" t="str">
        <f t="shared" si="54"/>
        <v xml:space="preserve"> </v>
      </c>
      <c r="AE41" s="30" t="str">
        <f t="shared" si="54"/>
        <v xml:space="preserve"> </v>
      </c>
      <c r="AF41" s="30" t="str">
        <f t="shared" si="54"/>
        <v xml:space="preserve"> </v>
      </c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</row>
    <row r="42" spans="1:50" ht="25.5" customHeight="1">
      <c r="A42" s="41"/>
      <c r="B42" s="42"/>
      <c r="C42" s="36"/>
      <c r="D42" s="25"/>
      <c r="E42" s="49"/>
      <c r="F42" s="12"/>
      <c r="G42" s="41"/>
      <c r="H42" s="12"/>
      <c r="I42" s="12"/>
      <c r="J42" s="12"/>
      <c r="K42" s="12"/>
      <c r="L42" s="12"/>
      <c r="M42" s="12"/>
      <c r="N42" s="5" t="str">
        <v/>
      </c>
      <c r="O42" s="5"/>
      <c r="P42" s="5"/>
      <c r="Q42" s="37">
        <f t="shared" si="1"/>
        <v>0</v>
      </c>
      <c r="R42" s="37">
        <f t="shared" si="2"/>
        <v>0</v>
      </c>
      <c r="S42" s="38">
        <f t="shared" si="3"/>
        <v>0</v>
      </c>
      <c r="T42" s="37">
        <f t="shared" si="4"/>
        <v>0</v>
      </c>
      <c r="U42" s="37">
        <f t="shared" si="5"/>
        <v>0</v>
      </c>
      <c r="V42" s="37">
        <f t="shared" si="6"/>
        <v>0</v>
      </c>
      <c r="W42" s="37">
        <f t="shared" si="7"/>
        <v>0</v>
      </c>
      <c r="X42" s="6"/>
      <c r="Y42" s="30">
        <f t="shared" si="8"/>
        <v>0</v>
      </c>
      <c r="Z42" s="30" t="str">
        <f t="shared" ref="Z42:AF42" si="55">IF(Q42=0," ",Q42)</f>
        <v xml:space="preserve"> </v>
      </c>
      <c r="AA42" s="30" t="str">
        <f t="shared" si="55"/>
        <v xml:space="preserve"> </v>
      </c>
      <c r="AB42" s="30" t="str">
        <f t="shared" si="55"/>
        <v xml:space="preserve"> </v>
      </c>
      <c r="AC42" s="30" t="str">
        <f t="shared" si="55"/>
        <v xml:space="preserve"> </v>
      </c>
      <c r="AD42" s="30" t="str">
        <f t="shared" si="55"/>
        <v xml:space="preserve"> </v>
      </c>
      <c r="AE42" s="30" t="str">
        <f t="shared" si="55"/>
        <v xml:space="preserve"> </v>
      </c>
      <c r="AF42" s="30" t="str">
        <f t="shared" si="55"/>
        <v xml:space="preserve"> </v>
      </c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</row>
    <row r="43" spans="1:50" ht="25.5" customHeight="1">
      <c r="A43" s="41"/>
      <c r="B43" s="42"/>
      <c r="C43" s="36"/>
      <c r="D43" s="25"/>
      <c r="E43" s="49"/>
      <c r="F43" s="51"/>
      <c r="G43" s="41"/>
      <c r="H43" s="12"/>
      <c r="I43" s="12"/>
      <c r="J43" s="12"/>
      <c r="K43" s="12"/>
      <c r="L43" s="12"/>
      <c r="M43" s="12"/>
      <c r="N43" s="5" t="str">
        <v/>
      </c>
      <c r="O43" s="5"/>
      <c r="P43" s="5"/>
      <c r="Q43" s="37">
        <f t="shared" si="1"/>
        <v>0</v>
      </c>
      <c r="R43" s="37">
        <f t="shared" si="2"/>
        <v>0</v>
      </c>
      <c r="S43" s="38">
        <f t="shared" si="3"/>
        <v>0</v>
      </c>
      <c r="T43" s="37">
        <f t="shared" si="4"/>
        <v>0</v>
      </c>
      <c r="U43" s="37">
        <f t="shared" si="5"/>
        <v>0</v>
      </c>
      <c r="V43" s="37">
        <f t="shared" si="6"/>
        <v>0</v>
      </c>
      <c r="W43" s="37">
        <f t="shared" si="7"/>
        <v>0</v>
      </c>
      <c r="X43" s="6"/>
      <c r="Y43" s="30">
        <f t="shared" si="8"/>
        <v>0</v>
      </c>
      <c r="Z43" s="30" t="str">
        <f t="shared" ref="Z43:AF43" si="56">IF(Q43=0," ",Q43)</f>
        <v xml:space="preserve"> </v>
      </c>
      <c r="AA43" s="30" t="str">
        <f t="shared" si="56"/>
        <v xml:space="preserve"> </v>
      </c>
      <c r="AB43" s="30" t="str">
        <f t="shared" si="56"/>
        <v xml:space="preserve"> </v>
      </c>
      <c r="AC43" s="30" t="str">
        <f t="shared" si="56"/>
        <v xml:space="preserve"> </v>
      </c>
      <c r="AD43" s="30" t="str">
        <f t="shared" si="56"/>
        <v xml:space="preserve"> </v>
      </c>
      <c r="AE43" s="30" t="str">
        <f t="shared" si="56"/>
        <v xml:space="preserve"> </v>
      </c>
      <c r="AF43" s="30" t="str">
        <f t="shared" si="56"/>
        <v xml:space="preserve"> </v>
      </c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</row>
    <row r="44" spans="1:50" ht="25.5" customHeight="1">
      <c r="A44" s="41"/>
      <c r="B44" s="12"/>
      <c r="C44" s="36"/>
      <c r="D44" s="25"/>
      <c r="E44" s="49"/>
      <c r="F44" s="12"/>
      <c r="G44" s="41"/>
      <c r="H44" s="12"/>
      <c r="I44" s="12"/>
      <c r="J44" s="12"/>
      <c r="K44" s="12"/>
      <c r="L44" s="12"/>
      <c r="M44" s="12"/>
      <c r="N44" s="5" t="str">
        <v/>
      </c>
      <c r="O44" s="5"/>
      <c r="P44" s="5"/>
      <c r="Q44" s="37">
        <f t="shared" si="1"/>
        <v>0</v>
      </c>
      <c r="R44" s="37">
        <f t="shared" si="2"/>
        <v>0</v>
      </c>
      <c r="S44" s="38">
        <f t="shared" si="3"/>
        <v>0</v>
      </c>
      <c r="T44" s="37">
        <f t="shared" si="4"/>
        <v>0</v>
      </c>
      <c r="U44" s="37">
        <f t="shared" si="5"/>
        <v>0</v>
      </c>
      <c r="V44" s="37">
        <f t="shared" si="6"/>
        <v>0</v>
      </c>
      <c r="W44" s="37">
        <f t="shared" si="7"/>
        <v>0</v>
      </c>
      <c r="X44" s="6"/>
      <c r="Y44" s="30">
        <f t="shared" si="8"/>
        <v>0</v>
      </c>
      <c r="Z44" s="30" t="str">
        <f t="shared" ref="Z44:AF44" si="57">IF(Q44=0," ",Q44)</f>
        <v xml:space="preserve"> </v>
      </c>
      <c r="AA44" s="30" t="str">
        <f t="shared" si="57"/>
        <v xml:space="preserve"> </v>
      </c>
      <c r="AB44" s="30" t="str">
        <f t="shared" si="57"/>
        <v xml:space="preserve"> </v>
      </c>
      <c r="AC44" s="30" t="str">
        <f t="shared" si="57"/>
        <v xml:space="preserve"> </v>
      </c>
      <c r="AD44" s="30" t="str">
        <f t="shared" si="57"/>
        <v xml:space="preserve"> </v>
      </c>
      <c r="AE44" s="30" t="str">
        <f t="shared" si="57"/>
        <v xml:space="preserve"> </v>
      </c>
      <c r="AF44" s="30" t="str">
        <f t="shared" si="57"/>
        <v xml:space="preserve"> </v>
      </c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</row>
    <row r="45" spans="1:50" ht="25.5" customHeight="1">
      <c r="A45" s="41"/>
      <c r="B45" s="12"/>
      <c r="C45" s="36"/>
      <c r="D45" s="25"/>
      <c r="E45" s="49"/>
      <c r="F45" s="12"/>
      <c r="G45" s="41"/>
      <c r="H45" s="12"/>
      <c r="I45" s="12"/>
      <c r="J45" s="12"/>
      <c r="K45" s="12"/>
      <c r="L45" s="12"/>
      <c r="M45" s="12"/>
      <c r="N45" s="5" t="str">
        <v/>
      </c>
      <c r="O45" s="5"/>
      <c r="P45" s="5"/>
      <c r="Q45" s="37">
        <f t="shared" si="1"/>
        <v>0</v>
      </c>
      <c r="R45" s="37">
        <f t="shared" si="2"/>
        <v>0</v>
      </c>
      <c r="S45" s="38">
        <f t="shared" si="3"/>
        <v>0</v>
      </c>
      <c r="T45" s="37">
        <f t="shared" si="4"/>
        <v>0</v>
      </c>
      <c r="U45" s="37">
        <f t="shared" si="5"/>
        <v>0</v>
      </c>
      <c r="V45" s="37">
        <f t="shared" si="6"/>
        <v>0</v>
      </c>
      <c r="W45" s="37">
        <f t="shared" si="7"/>
        <v>0</v>
      </c>
      <c r="X45" s="6"/>
      <c r="Y45" s="30">
        <f t="shared" si="8"/>
        <v>0</v>
      </c>
      <c r="Z45" s="30" t="str">
        <f t="shared" ref="Z45:AF45" si="58">IF(Q45=0," ",Q45)</f>
        <v xml:space="preserve"> </v>
      </c>
      <c r="AA45" s="30" t="str">
        <f t="shared" si="58"/>
        <v xml:space="preserve"> </v>
      </c>
      <c r="AB45" s="30" t="str">
        <f t="shared" si="58"/>
        <v xml:space="preserve"> </v>
      </c>
      <c r="AC45" s="30" t="str">
        <f t="shared" si="58"/>
        <v xml:space="preserve"> </v>
      </c>
      <c r="AD45" s="30" t="str">
        <f t="shared" si="58"/>
        <v xml:space="preserve"> </v>
      </c>
      <c r="AE45" s="30" t="str">
        <f t="shared" si="58"/>
        <v xml:space="preserve"> </v>
      </c>
      <c r="AF45" s="30" t="str">
        <f t="shared" si="58"/>
        <v xml:space="preserve"> </v>
      </c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</row>
    <row r="46" spans="1:50" ht="25.5" customHeight="1">
      <c r="A46" s="41"/>
      <c r="B46" s="12"/>
      <c r="C46" s="36"/>
      <c r="D46" s="25"/>
      <c r="E46" s="49"/>
      <c r="F46" s="12"/>
      <c r="G46" s="41"/>
      <c r="H46" s="12"/>
      <c r="I46" s="12"/>
      <c r="J46" s="12"/>
      <c r="K46" s="12"/>
      <c r="L46" s="12"/>
      <c r="M46" s="12"/>
      <c r="N46" s="5" t="str">
        <v/>
      </c>
      <c r="O46" s="5"/>
      <c r="P46" s="5"/>
      <c r="Q46" s="37">
        <f t="shared" si="1"/>
        <v>0</v>
      </c>
      <c r="R46" s="37">
        <f t="shared" si="2"/>
        <v>0</v>
      </c>
      <c r="S46" s="38">
        <f t="shared" si="3"/>
        <v>0</v>
      </c>
      <c r="T46" s="37">
        <f t="shared" si="4"/>
        <v>0</v>
      </c>
      <c r="U46" s="37">
        <f t="shared" si="5"/>
        <v>0</v>
      </c>
      <c r="V46" s="37">
        <f t="shared" si="6"/>
        <v>0</v>
      </c>
      <c r="W46" s="37">
        <f t="shared" si="7"/>
        <v>0</v>
      </c>
      <c r="X46" s="6"/>
      <c r="Y46" s="30">
        <f t="shared" si="8"/>
        <v>0</v>
      </c>
      <c r="Z46" s="30" t="str">
        <f t="shared" ref="Z46:AF46" si="59">IF(Q46=0," ",Q46)</f>
        <v xml:space="preserve"> </v>
      </c>
      <c r="AA46" s="30" t="str">
        <f t="shared" si="59"/>
        <v xml:space="preserve"> </v>
      </c>
      <c r="AB46" s="30" t="str">
        <f t="shared" si="59"/>
        <v xml:space="preserve"> </v>
      </c>
      <c r="AC46" s="30" t="str">
        <f t="shared" si="59"/>
        <v xml:space="preserve"> </v>
      </c>
      <c r="AD46" s="30" t="str">
        <f t="shared" si="59"/>
        <v xml:space="preserve"> </v>
      </c>
      <c r="AE46" s="30" t="str">
        <f t="shared" si="59"/>
        <v xml:space="preserve"> </v>
      </c>
      <c r="AF46" s="30" t="str">
        <f t="shared" si="59"/>
        <v xml:space="preserve"> </v>
      </c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</row>
    <row r="47" spans="1:50" ht="25.5" customHeight="1">
      <c r="A47" s="41"/>
      <c r="B47" s="12"/>
      <c r="C47" s="36"/>
      <c r="D47" s="25"/>
      <c r="E47" s="49"/>
      <c r="F47" s="12"/>
      <c r="G47" s="41"/>
      <c r="H47" s="12"/>
      <c r="I47" s="12"/>
      <c r="J47" s="12"/>
      <c r="K47" s="12"/>
      <c r="L47" s="12"/>
      <c r="M47" s="12"/>
      <c r="N47" s="5" t="str">
        <v/>
      </c>
      <c r="O47" s="5"/>
      <c r="P47" s="5"/>
      <c r="Q47" s="37">
        <f t="shared" si="1"/>
        <v>0</v>
      </c>
      <c r="R47" s="37">
        <f t="shared" si="2"/>
        <v>0</v>
      </c>
      <c r="S47" s="38">
        <f t="shared" si="3"/>
        <v>0</v>
      </c>
      <c r="T47" s="37">
        <f t="shared" si="4"/>
        <v>0</v>
      </c>
      <c r="U47" s="37">
        <f t="shared" si="5"/>
        <v>0</v>
      </c>
      <c r="V47" s="37">
        <f t="shared" si="6"/>
        <v>0</v>
      </c>
      <c r="W47" s="37">
        <f t="shared" si="7"/>
        <v>0</v>
      </c>
      <c r="X47" s="6"/>
      <c r="Y47" s="30">
        <f t="shared" si="8"/>
        <v>0</v>
      </c>
      <c r="Z47" s="30" t="str">
        <f t="shared" ref="Z47:AF47" si="60">IF(Q47=0," ",Q47)</f>
        <v xml:space="preserve"> </v>
      </c>
      <c r="AA47" s="30" t="str">
        <f t="shared" si="60"/>
        <v xml:space="preserve"> </v>
      </c>
      <c r="AB47" s="30" t="str">
        <f t="shared" si="60"/>
        <v xml:space="preserve"> </v>
      </c>
      <c r="AC47" s="30" t="str">
        <f t="shared" si="60"/>
        <v xml:space="preserve"> </v>
      </c>
      <c r="AD47" s="30" t="str">
        <f t="shared" si="60"/>
        <v xml:space="preserve"> </v>
      </c>
      <c r="AE47" s="30" t="str">
        <f t="shared" si="60"/>
        <v xml:space="preserve"> </v>
      </c>
      <c r="AF47" s="30" t="str">
        <f t="shared" si="60"/>
        <v xml:space="preserve"> </v>
      </c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</row>
    <row r="48" spans="1:50" ht="25.5" customHeight="1">
      <c r="A48" s="52"/>
      <c r="B48" s="12"/>
      <c r="C48" s="36"/>
      <c r="D48" s="25"/>
      <c r="E48" s="49"/>
      <c r="F48" s="12"/>
      <c r="G48" s="41"/>
      <c r="H48" s="12"/>
      <c r="I48" s="12"/>
      <c r="J48" s="12"/>
      <c r="K48" s="12"/>
      <c r="L48" s="12"/>
      <c r="M48" s="12"/>
      <c r="N48" s="5" t="str">
        <v/>
      </c>
      <c r="O48" s="5"/>
      <c r="P48" s="5"/>
      <c r="Q48" s="37">
        <f t="shared" si="1"/>
        <v>0</v>
      </c>
      <c r="R48" s="37">
        <f t="shared" si="2"/>
        <v>0</v>
      </c>
      <c r="S48" s="38">
        <f t="shared" si="3"/>
        <v>0</v>
      </c>
      <c r="T48" s="37">
        <f t="shared" si="4"/>
        <v>0</v>
      </c>
      <c r="U48" s="37">
        <f t="shared" si="5"/>
        <v>0</v>
      </c>
      <c r="V48" s="37">
        <f t="shared" si="6"/>
        <v>0</v>
      </c>
      <c r="W48" s="37">
        <f t="shared" si="7"/>
        <v>0</v>
      </c>
      <c r="X48" s="6"/>
      <c r="Y48" s="30">
        <f t="shared" si="8"/>
        <v>0</v>
      </c>
      <c r="Z48" s="30" t="str">
        <f t="shared" ref="Z48:AF48" si="61">IF(Q48=0," ",Q48)</f>
        <v xml:space="preserve"> </v>
      </c>
      <c r="AA48" s="30" t="str">
        <f t="shared" si="61"/>
        <v xml:space="preserve"> </v>
      </c>
      <c r="AB48" s="30" t="str">
        <f t="shared" si="61"/>
        <v xml:space="preserve"> </v>
      </c>
      <c r="AC48" s="30" t="str">
        <f t="shared" si="61"/>
        <v xml:space="preserve"> </v>
      </c>
      <c r="AD48" s="30" t="str">
        <f t="shared" si="61"/>
        <v xml:space="preserve"> </v>
      </c>
      <c r="AE48" s="30" t="str">
        <f t="shared" si="61"/>
        <v xml:space="preserve"> </v>
      </c>
      <c r="AF48" s="30" t="str">
        <f t="shared" si="61"/>
        <v xml:space="preserve"> </v>
      </c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</row>
    <row r="49" spans="1:50" ht="25.5" customHeight="1">
      <c r="A49" s="52"/>
      <c r="B49" s="12"/>
      <c r="C49" s="36"/>
      <c r="D49" s="25"/>
      <c r="E49" s="49"/>
      <c r="F49" s="12"/>
      <c r="G49" s="41"/>
      <c r="H49" s="12"/>
      <c r="I49" s="12"/>
      <c r="J49" s="12"/>
      <c r="K49" s="12"/>
      <c r="L49" s="12"/>
      <c r="M49" s="12"/>
      <c r="N49" s="5" t="str">
        <v/>
      </c>
      <c r="O49" s="5"/>
      <c r="P49" s="5"/>
      <c r="Q49" s="37">
        <f t="shared" si="1"/>
        <v>0</v>
      </c>
      <c r="R49" s="37">
        <f t="shared" si="2"/>
        <v>0</v>
      </c>
      <c r="S49" s="38">
        <f t="shared" si="3"/>
        <v>0</v>
      </c>
      <c r="T49" s="37">
        <f t="shared" si="4"/>
        <v>0</v>
      </c>
      <c r="U49" s="37">
        <f t="shared" si="5"/>
        <v>0</v>
      </c>
      <c r="V49" s="37">
        <f t="shared" si="6"/>
        <v>0</v>
      </c>
      <c r="W49" s="37">
        <f t="shared" si="7"/>
        <v>0</v>
      </c>
      <c r="X49" s="6"/>
      <c r="Y49" s="30">
        <f t="shared" si="8"/>
        <v>0</v>
      </c>
      <c r="Z49" s="30" t="str">
        <f t="shared" ref="Z49:AF49" si="62">IF(Q49=0," ",Q49)</f>
        <v xml:space="preserve"> </v>
      </c>
      <c r="AA49" s="30" t="str">
        <f t="shared" si="62"/>
        <v xml:space="preserve"> </v>
      </c>
      <c r="AB49" s="30" t="str">
        <f t="shared" si="62"/>
        <v xml:space="preserve"> </v>
      </c>
      <c r="AC49" s="30" t="str">
        <f t="shared" si="62"/>
        <v xml:space="preserve"> </v>
      </c>
      <c r="AD49" s="30" t="str">
        <f t="shared" si="62"/>
        <v xml:space="preserve"> </v>
      </c>
      <c r="AE49" s="30" t="str">
        <f t="shared" si="62"/>
        <v xml:space="preserve"> </v>
      </c>
      <c r="AF49" s="30" t="str">
        <f t="shared" si="62"/>
        <v xml:space="preserve"> </v>
      </c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</row>
    <row r="50" spans="1:50" ht="25.5" customHeight="1">
      <c r="A50" s="52"/>
      <c r="B50" s="12"/>
      <c r="C50" s="36"/>
      <c r="D50" s="25"/>
      <c r="E50" s="49"/>
      <c r="F50" s="12"/>
      <c r="G50" s="41"/>
      <c r="H50" s="12"/>
      <c r="I50" s="12"/>
      <c r="J50" s="12"/>
      <c r="K50" s="12"/>
      <c r="L50" s="12"/>
      <c r="M50" s="12"/>
      <c r="N50" s="5" t="str">
        <v/>
      </c>
      <c r="O50" s="5"/>
      <c r="P50" s="5"/>
      <c r="Q50" s="37">
        <f t="shared" si="1"/>
        <v>0</v>
      </c>
      <c r="R50" s="37">
        <f t="shared" si="2"/>
        <v>0</v>
      </c>
      <c r="S50" s="38">
        <f t="shared" si="3"/>
        <v>0</v>
      </c>
      <c r="T50" s="37">
        <f t="shared" si="4"/>
        <v>0</v>
      </c>
      <c r="U50" s="37">
        <f t="shared" si="5"/>
        <v>0</v>
      </c>
      <c r="V50" s="37">
        <f t="shared" si="6"/>
        <v>0</v>
      </c>
      <c r="W50" s="37">
        <f t="shared" si="7"/>
        <v>0</v>
      </c>
      <c r="X50" s="6"/>
      <c r="Y50" s="30">
        <f t="shared" si="8"/>
        <v>0</v>
      </c>
      <c r="Z50" s="30" t="str">
        <f t="shared" ref="Z50:AF50" si="63">IF(Q50=0," ",Q50)</f>
        <v xml:space="preserve"> </v>
      </c>
      <c r="AA50" s="30" t="str">
        <f t="shared" si="63"/>
        <v xml:space="preserve"> </v>
      </c>
      <c r="AB50" s="30" t="str">
        <f t="shared" si="63"/>
        <v xml:space="preserve"> </v>
      </c>
      <c r="AC50" s="30" t="str">
        <f t="shared" si="63"/>
        <v xml:space="preserve"> </v>
      </c>
      <c r="AD50" s="30" t="str">
        <f t="shared" si="63"/>
        <v xml:space="preserve"> </v>
      </c>
      <c r="AE50" s="30" t="str">
        <f t="shared" si="63"/>
        <v xml:space="preserve"> </v>
      </c>
      <c r="AF50" s="30" t="str">
        <f t="shared" si="63"/>
        <v xml:space="preserve"> </v>
      </c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</row>
    <row r="51" spans="1:50" ht="25.5" customHeight="1">
      <c r="A51" s="52"/>
      <c r="B51" s="12"/>
      <c r="C51" s="36"/>
      <c r="D51" s="25"/>
      <c r="E51" s="49"/>
      <c r="F51" s="12"/>
      <c r="G51" s="41"/>
      <c r="H51" s="12"/>
      <c r="I51" s="12"/>
      <c r="J51" s="12"/>
      <c r="K51" s="12"/>
      <c r="L51" s="12"/>
      <c r="M51" s="12"/>
      <c r="N51" s="5" t="str">
        <v/>
      </c>
      <c r="O51" s="5"/>
      <c r="P51" s="5"/>
      <c r="Q51" s="37"/>
      <c r="R51" s="37"/>
      <c r="S51" s="38"/>
      <c r="T51" s="37"/>
      <c r="U51" s="37"/>
      <c r="V51" s="37"/>
      <c r="W51" s="37"/>
      <c r="X51" s="6"/>
      <c r="Y51" s="30"/>
      <c r="Z51" s="30"/>
      <c r="AA51" s="30"/>
      <c r="AB51" s="30"/>
      <c r="AC51" s="30"/>
      <c r="AD51" s="30"/>
      <c r="AE51" s="30"/>
      <c r="AF51" s="30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</row>
    <row r="52" spans="1:50" ht="25.5" customHeight="1">
      <c r="A52" s="52"/>
      <c r="B52" s="12"/>
      <c r="C52" s="36"/>
      <c r="D52" s="25"/>
      <c r="E52" s="49"/>
      <c r="F52" s="12"/>
      <c r="G52" s="41"/>
      <c r="H52" s="12"/>
      <c r="I52" s="12"/>
      <c r="J52" s="12"/>
      <c r="K52" s="12"/>
      <c r="L52" s="12"/>
      <c r="M52" s="12"/>
      <c r="N52" s="5" t="str">
        <v/>
      </c>
      <c r="O52" s="5"/>
      <c r="P52" s="5"/>
      <c r="Q52" s="37"/>
      <c r="R52" s="37"/>
      <c r="S52" s="38"/>
      <c r="T52" s="37"/>
      <c r="U52" s="37"/>
      <c r="V52" s="37"/>
      <c r="W52" s="37"/>
      <c r="X52" s="6"/>
      <c r="Y52" s="30"/>
      <c r="Z52" s="30"/>
      <c r="AA52" s="30"/>
      <c r="AB52" s="30"/>
      <c r="AC52" s="30"/>
      <c r="AD52" s="30"/>
      <c r="AE52" s="30"/>
      <c r="AF52" s="30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</row>
    <row r="53" spans="1:50" ht="25.5" customHeight="1">
      <c r="A53" s="52"/>
      <c r="B53" s="12"/>
      <c r="C53" s="36"/>
      <c r="D53" s="25"/>
      <c r="E53" s="49"/>
      <c r="F53" s="12"/>
      <c r="G53" s="41"/>
      <c r="H53" s="12"/>
      <c r="I53" s="12"/>
      <c r="J53" s="12"/>
      <c r="K53" s="12"/>
      <c r="L53" s="12"/>
      <c r="M53" s="12"/>
      <c r="N53" s="5" t="str">
        <v/>
      </c>
      <c r="O53" s="5"/>
      <c r="P53" s="5"/>
      <c r="Q53" s="37"/>
      <c r="R53" s="37"/>
      <c r="S53" s="38"/>
      <c r="T53" s="37"/>
      <c r="U53" s="37"/>
      <c r="V53" s="37"/>
      <c r="W53" s="37"/>
      <c r="X53" s="6"/>
      <c r="Y53" s="30"/>
      <c r="Z53" s="30"/>
      <c r="AA53" s="30"/>
      <c r="AB53" s="30"/>
      <c r="AC53" s="30"/>
      <c r="AD53" s="30"/>
      <c r="AE53" s="30"/>
      <c r="AF53" s="30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</row>
    <row r="54" spans="1:50" ht="25.5" customHeight="1">
      <c r="A54" s="52"/>
      <c r="B54" s="12"/>
      <c r="C54" s="36"/>
      <c r="D54" s="25"/>
      <c r="E54" s="49"/>
      <c r="F54" s="12"/>
      <c r="G54" s="41"/>
      <c r="H54" s="12"/>
      <c r="I54" s="12"/>
      <c r="J54" s="12"/>
      <c r="K54" s="12"/>
      <c r="L54" s="12"/>
      <c r="M54" s="12"/>
      <c r="N54" s="5" t="str">
        <v/>
      </c>
      <c r="O54" s="5"/>
      <c r="P54" s="5"/>
      <c r="Q54" s="37">
        <f t="shared" ref="Q54:Q64" si="64">SUMIFS($J$7:$J$88,$L$7:$L$88,P54,$K$7:$K$88,Q$6)</f>
        <v>0</v>
      </c>
      <c r="R54" s="37">
        <f t="shared" ref="R54:R64" si="65">SUMIFS($J$7:$J$88,$L$7:$L$88,P54,$K$7:$K$88,R$6)</f>
        <v>0</v>
      </c>
      <c r="S54" s="38">
        <f t="shared" ref="S54:S64" si="66">SUMIFS($J$7:$J$88,$L$7:$L$88,P54,$K$7:$K$88,S$6)</f>
        <v>0</v>
      </c>
      <c r="T54" s="37">
        <f t="shared" ref="T54:T64" si="67">SUMIFS($J$7:$J$88,$L$7:$L$88,P54,$K$7:$K$88,T$6)</f>
        <v>0</v>
      </c>
      <c r="U54" s="37">
        <f t="shared" ref="U54:U64" si="68">SUMIFS($J$7:$J$88,$L$7:$L$88,P54,$K$7:$K$88,U$6)</f>
        <v>0</v>
      </c>
      <c r="V54" s="37">
        <f t="shared" ref="V54:V64" si="69">SUMIFS($J$7:$J$88,$L$7:$L$88,P54,$K$7:$K$88,V$6)</f>
        <v>0</v>
      </c>
      <c r="W54" s="37">
        <f t="shared" ref="W54:W64" si="70">SUMIFS($J$7:$J$88,$L$7:$L$88,P54,$K$7:$K$88,W$6)</f>
        <v>0</v>
      </c>
      <c r="X54" s="6"/>
      <c r="Y54" s="30">
        <f t="shared" ref="Y54:Y64" si="71">P54</f>
        <v>0</v>
      </c>
      <c r="Z54" s="30" t="str">
        <f t="shared" ref="Z54:AF54" si="72">IF(Q54=0," ",Q54)</f>
        <v xml:space="preserve"> </v>
      </c>
      <c r="AA54" s="30" t="str">
        <f t="shared" si="72"/>
        <v xml:space="preserve"> </v>
      </c>
      <c r="AB54" s="30" t="str">
        <f t="shared" si="72"/>
        <v xml:space="preserve"> </v>
      </c>
      <c r="AC54" s="30" t="str">
        <f t="shared" si="72"/>
        <v xml:space="preserve"> </v>
      </c>
      <c r="AD54" s="30" t="str">
        <f t="shared" si="72"/>
        <v xml:space="preserve"> </v>
      </c>
      <c r="AE54" s="30" t="str">
        <f t="shared" si="72"/>
        <v xml:space="preserve"> </v>
      </c>
      <c r="AF54" s="30" t="str">
        <f t="shared" si="72"/>
        <v xml:space="preserve"> </v>
      </c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</row>
    <row r="55" spans="1:50" ht="25.5" customHeight="1">
      <c r="A55" s="52"/>
      <c r="B55" s="12"/>
      <c r="C55" s="36"/>
      <c r="D55" s="25"/>
      <c r="E55" s="49"/>
      <c r="F55" s="12"/>
      <c r="G55" s="41"/>
      <c r="H55" s="12"/>
      <c r="I55" s="12"/>
      <c r="J55" s="12"/>
      <c r="K55" s="12"/>
      <c r="L55" s="12"/>
      <c r="M55" s="12"/>
      <c r="N55" s="5" t="str">
        <v/>
      </c>
      <c r="O55" s="5"/>
      <c r="P55" s="5"/>
      <c r="Q55" s="37">
        <f t="shared" si="64"/>
        <v>0</v>
      </c>
      <c r="R55" s="37">
        <f t="shared" si="65"/>
        <v>0</v>
      </c>
      <c r="S55" s="38">
        <f t="shared" si="66"/>
        <v>0</v>
      </c>
      <c r="T55" s="37">
        <f t="shared" si="67"/>
        <v>0</v>
      </c>
      <c r="U55" s="37">
        <f t="shared" si="68"/>
        <v>0</v>
      </c>
      <c r="V55" s="37">
        <f t="shared" si="69"/>
        <v>0</v>
      </c>
      <c r="W55" s="37">
        <f t="shared" si="70"/>
        <v>0</v>
      </c>
      <c r="X55" s="6"/>
      <c r="Y55" s="30">
        <f t="shared" si="71"/>
        <v>0</v>
      </c>
      <c r="Z55" s="30" t="str">
        <f t="shared" ref="Z55:AF55" si="73">IF(Q55=0," ",Q55)</f>
        <v xml:space="preserve"> </v>
      </c>
      <c r="AA55" s="30" t="str">
        <f t="shared" si="73"/>
        <v xml:space="preserve"> </v>
      </c>
      <c r="AB55" s="30" t="str">
        <f t="shared" si="73"/>
        <v xml:space="preserve"> </v>
      </c>
      <c r="AC55" s="30" t="str">
        <f t="shared" si="73"/>
        <v xml:space="preserve"> </v>
      </c>
      <c r="AD55" s="30" t="str">
        <f t="shared" si="73"/>
        <v xml:space="preserve"> </v>
      </c>
      <c r="AE55" s="30" t="str">
        <f t="shared" si="73"/>
        <v xml:space="preserve"> </v>
      </c>
      <c r="AF55" s="30" t="str">
        <f t="shared" si="73"/>
        <v xml:space="preserve"> </v>
      </c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</row>
    <row r="56" spans="1:50" ht="25.5" customHeight="1">
      <c r="A56" s="52"/>
      <c r="B56" s="12"/>
      <c r="C56" s="36"/>
      <c r="D56" s="25"/>
      <c r="E56" s="49"/>
      <c r="F56" s="12"/>
      <c r="G56" s="41"/>
      <c r="H56" s="12"/>
      <c r="I56" s="12"/>
      <c r="J56" s="12"/>
      <c r="K56" s="12"/>
      <c r="L56" s="12"/>
      <c r="M56" s="12"/>
      <c r="N56" s="5" t="str">
        <v/>
      </c>
      <c r="O56" s="5"/>
      <c r="P56" s="5"/>
      <c r="Q56" s="37">
        <f t="shared" si="64"/>
        <v>0</v>
      </c>
      <c r="R56" s="37">
        <f t="shared" si="65"/>
        <v>0</v>
      </c>
      <c r="S56" s="38">
        <f t="shared" si="66"/>
        <v>0</v>
      </c>
      <c r="T56" s="37">
        <f t="shared" si="67"/>
        <v>0</v>
      </c>
      <c r="U56" s="37">
        <f t="shared" si="68"/>
        <v>0</v>
      </c>
      <c r="V56" s="37">
        <f t="shared" si="69"/>
        <v>0</v>
      </c>
      <c r="W56" s="37">
        <f t="shared" si="70"/>
        <v>0</v>
      </c>
      <c r="X56" s="6"/>
      <c r="Y56" s="30">
        <f t="shared" si="71"/>
        <v>0</v>
      </c>
      <c r="Z56" s="30" t="str">
        <f t="shared" ref="Z56:AF56" si="74">IF(Q56=0," ",Q56)</f>
        <v xml:space="preserve"> </v>
      </c>
      <c r="AA56" s="30" t="str">
        <f t="shared" si="74"/>
        <v xml:space="preserve"> </v>
      </c>
      <c r="AB56" s="30" t="str">
        <f t="shared" si="74"/>
        <v xml:space="preserve"> </v>
      </c>
      <c r="AC56" s="30" t="str">
        <f t="shared" si="74"/>
        <v xml:space="preserve"> </v>
      </c>
      <c r="AD56" s="30" t="str">
        <f t="shared" si="74"/>
        <v xml:space="preserve"> </v>
      </c>
      <c r="AE56" s="30" t="str">
        <f t="shared" si="74"/>
        <v xml:space="preserve"> </v>
      </c>
      <c r="AF56" s="30" t="str">
        <f t="shared" si="74"/>
        <v xml:space="preserve"> </v>
      </c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</row>
    <row r="57" spans="1:50" ht="25.5" customHeight="1">
      <c r="A57" s="52"/>
      <c r="B57" s="12"/>
      <c r="C57" s="36"/>
      <c r="D57" s="25"/>
      <c r="E57" s="49"/>
      <c r="F57" s="12"/>
      <c r="G57" s="41"/>
      <c r="H57" s="12"/>
      <c r="I57" s="12"/>
      <c r="J57" s="12"/>
      <c r="K57" s="12"/>
      <c r="L57" s="12"/>
      <c r="M57" s="12"/>
      <c r="N57" s="5" t="str">
        <v/>
      </c>
      <c r="O57" s="5"/>
      <c r="P57" s="5"/>
      <c r="Q57" s="37">
        <f t="shared" si="64"/>
        <v>0</v>
      </c>
      <c r="R57" s="37">
        <f t="shared" si="65"/>
        <v>0</v>
      </c>
      <c r="S57" s="38">
        <f t="shared" si="66"/>
        <v>0</v>
      </c>
      <c r="T57" s="37">
        <f t="shared" si="67"/>
        <v>0</v>
      </c>
      <c r="U57" s="37">
        <f t="shared" si="68"/>
        <v>0</v>
      </c>
      <c r="V57" s="37">
        <f t="shared" si="69"/>
        <v>0</v>
      </c>
      <c r="W57" s="37">
        <f t="shared" si="70"/>
        <v>0</v>
      </c>
      <c r="X57" s="6"/>
      <c r="Y57" s="30">
        <f t="shared" si="71"/>
        <v>0</v>
      </c>
      <c r="Z57" s="30" t="str">
        <f t="shared" ref="Z57:AF57" si="75">IF(Q57=0," ",Q57)</f>
        <v xml:space="preserve"> </v>
      </c>
      <c r="AA57" s="30" t="str">
        <f t="shared" si="75"/>
        <v xml:space="preserve"> </v>
      </c>
      <c r="AB57" s="30" t="str">
        <f t="shared" si="75"/>
        <v xml:space="preserve"> </v>
      </c>
      <c r="AC57" s="30" t="str">
        <f t="shared" si="75"/>
        <v xml:space="preserve"> </v>
      </c>
      <c r="AD57" s="30" t="str">
        <f t="shared" si="75"/>
        <v xml:space="preserve"> </v>
      </c>
      <c r="AE57" s="30" t="str">
        <f t="shared" si="75"/>
        <v xml:space="preserve"> </v>
      </c>
      <c r="AF57" s="30" t="str">
        <f t="shared" si="75"/>
        <v xml:space="preserve"> </v>
      </c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</row>
    <row r="58" spans="1:50" ht="25.5" customHeight="1">
      <c r="A58" s="52"/>
      <c r="B58" s="12"/>
      <c r="C58" s="36"/>
      <c r="D58" s="25"/>
      <c r="E58" s="49"/>
      <c r="F58" s="12"/>
      <c r="G58" s="41"/>
      <c r="H58" s="12"/>
      <c r="I58" s="12"/>
      <c r="J58" s="12"/>
      <c r="K58" s="12"/>
      <c r="L58" s="12"/>
      <c r="M58" s="12"/>
      <c r="N58" s="5" t="str">
        <v/>
      </c>
      <c r="O58" s="5"/>
      <c r="P58" s="5"/>
      <c r="Q58" s="37">
        <f t="shared" si="64"/>
        <v>0</v>
      </c>
      <c r="R58" s="37">
        <f t="shared" si="65"/>
        <v>0</v>
      </c>
      <c r="S58" s="38">
        <f t="shared" si="66"/>
        <v>0</v>
      </c>
      <c r="T58" s="37">
        <f t="shared" si="67"/>
        <v>0</v>
      </c>
      <c r="U58" s="37">
        <f t="shared" si="68"/>
        <v>0</v>
      </c>
      <c r="V58" s="37">
        <f t="shared" si="69"/>
        <v>0</v>
      </c>
      <c r="W58" s="37">
        <f t="shared" si="70"/>
        <v>0</v>
      </c>
      <c r="X58" s="6"/>
      <c r="Y58" s="30">
        <f t="shared" si="71"/>
        <v>0</v>
      </c>
      <c r="Z58" s="30" t="str">
        <f t="shared" ref="Z58:AF58" si="76">IF(Q58=0," ",Q58)</f>
        <v xml:space="preserve"> </v>
      </c>
      <c r="AA58" s="30" t="str">
        <f t="shared" si="76"/>
        <v xml:space="preserve"> </v>
      </c>
      <c r="AB58" s="30" t="str">
        <f t="shared" si="76"/>
        <v xml:space="preserve"> </v>
      </c>
      <c r="AC58" s="30" t="str">
        <f t="shared" si="76"/>
        <v xml:space="preserve"> </v>
      </c>
      <c r="AD58" s="30" t="str">
        <f t="shared" si="76"/>
        <v xml:space="preserve"> </v>
      </c>
      <c r="AE58" s="30" t="str">
        <f t="shared" si="76"/>
        <v xml:space="preserve"> </v>
      </c>
      <c r="AF58" s="30" t="str">
        <f t="shared" si="76"/>
        <v xml:space="preserve"> </v>
      </c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</row>
    <row r="59" spans="1:50" ht="25.5" customHeight="1">
      <c r="A59" s="52"/>
      <c r="B59" s="12"/>
      <c r="C59" s="36"/>
      <c r="D59" s="25"/>
      <c r="E59" s="49"/>
      <c r="F59" s="12"/>
      <c r="G59" s="41"/>
      <c r="H59" s="12"/>
      <c r="I59" s="12"/>
      <c r="J59" s="12"/>
      <c r="K59" s="12"/>
      <c r="L59" s="12"/>
      <c r="M59" s="12"/>
      <c r="N59" s="5" t="str">
        <v/>
      </c>
      <c r="O59" s="5"/>
      <c r="P59" s="5"/>
      <c r="Q59" s="37">
        <f t="shared" si="64"/>
        <v>0</v>
      </c>
      <c r="R59" s="37">
        <f t="shared" si="65"/>
        <v>0</v>
      </c>
      <c r="S59" s="38">
        <f t="shared" si="66"/>
        <v>0</v>
      </c>
      <c r="T59" s="37">
        <f t="shared" si="67"/>
        <v>0</v>
      </c>
      <c r="U59" s="37">
        <f t="shared" si="68"/>
        <v>0</v>
      </c>
      <c r="V59" s="37">
        <f t="shared" si="69"/>
        <v>0</v>
      </c>
      <c r="W59" s="37">
        <f t="shared" si="70"/>
        <v>0</v>
      </c>
      <c r="X59" s="6"/>
      <c r="Y59" s="30">
        <f t="shared" si="71"/>
        <v>0</v>
      </c>
      <c r="Z59" s="30" t="str">
        <f t="shared" ref="Z59:AF59" si="77">IF(Q59=0," ",Q59)</f>
        <v xml:space="preserve"> </v>
      </c>
      <c r="AA59" s="30" t="str">
        <f t="shared" si="77"/>
        <v xml:space="preserve"> </v>
      </c>
      <c r="AB59" s="30" t="str">
        <f t="shared" si="77"/>
        <v xml:space="preserve"> </v>
      </c>
      <c r="AC59" s="30" t="str">
        <f t="shared" si="77"/>
        <v xml:space="preserve"> </v>
      </c>
      <c r="AD59" s="30" t="str">
        <f t="shared" si="77"/>
        <v xml:space="preserve"> </v>
      </c>
      <c r="AE59" s="30" t="str">
        <f t="shared" si="77"/>
        <v xml:space="preserve"> </v>
      </c>
      <c r="AF59" s="30" t="str">
        <f t="shared" si="77"/>
        <v xml:space="preserve"> </v>
      </c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</row>
    <row r="60" spans="1:50" ht="25.5" customHeight="1">
      <c r="A60" s="52"/>
      <c r="B60" s="12"/>
      <c r="C60" s="36"/>
      <c r="D60" s="25"/>
      <c r="E60" s="49"/>
      <c r="F60" s="12"/>
      <c r="G60" s="41"/>
      <c r="H60" s="12"/>
      <c r="I60" s="12"/>
      <c r="J60" s="12"/>
      <c r="K60" s="12"/>
      <c r="L60" s="12"/>
      <c r="M60" s="12"/>
      <c r="N60" s="5" t="str">
        <v/>
      </c>
      <c r="O60" s="5"/>
      <c r="P60" s="5"/>
      <c r="Q60" s="37">
        <f t="shared" si="64"/>
        <v>0</v>
      </c>
      <c r="R60" s="37">
        <f t="shared" si="65"/>
        <v>0</v>
      </c>
      <c r="S60" s="38">
        <f t="shared" si="66"/>
        <v>0</v>
      </c>
      <c r="T60" s="37">
        <f t="shared" si="67"/>
        <v>0</v>
      </c>
      <c r="U60" s="37">
        <f t="shared" si="68"/>
        <v>0</v>
      </c>
      <c r="V60" s="37">
        <f t="shared" si="69"/>
        <v>0</v>
      </c>
      <c r="W60" s="37">
        <f t="shared" si="70"/>
        <v>0</v>
      </c>
      <c r="X60" s="6"/>
      <c r="Y60" s="30">
        <f t="shared" si="71"/>
        <v>0</v>
      </c>
      <c r="Z60" s="30" t="str">
        <f t="shared" ref="Z60:AF60" si="78">IF(Q60=0," ",Q60)</f>
        <v xml:space="preserve"> </v>
      </c>
      <c r="AA60" s="30" t="str">
        <f t="shared" si="78"/>
        <v xml:space="preserve"> </v>
      </c>
      <c r="AB60" s="30" t="str">
        <f t="shared" si="78"/>
        <v xml:space="preserve"> </v>
      </c>
      <c r="AC60" s="30" t="str">
        <f t="shared" si="78"/>
        <v xml:space="preserve"> </v>
      </c>
      <c r="AD60" s="30" t="str">
        <f t="shared" si="78"/>
        <v xml:space="preserve"> </v>
      </c>
      <c r="AE60" s="30" t="str">
        <f t="shared" si="78"/>
        <v xml:space="preserve"> </v>
      </c>
      <c r="AF60" s="30" t="str">
        <f t="shared" si="78"/>
        <v xml:space="preserve"> </v>
      </c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</row>
    <row r="61" spans="1:50" ht="25.5" customHeight="1">
      <c r="A61" s="52"/>
      <c r="B61" s="12"/>
      <c r="C61" s="36"/>
      <c r="D61" s="25"/>
      <c r="E61" s="49"/>
      <c r="F61" s="12"/>
      <c r="G61" s="41"/>
      <c r="H61" s="12"/>
      <c r="I61" s="12"/>
      <c r="J61" s="12"/>
      <c r="K61" s="12"/>
      <c r="L61" s="12"/>
      <c r="M61" s="12"/>
      <c r="N61" s="5" t="str">
        <v/>
      </c>
      <c r="O61" s="5"/>
      <c r="P61" s="5"/>
      <c r="Q61" s="37">
        <f t="shared" si="64"/>
        <v>0</v>
      </c>
      <c r="R61" s="37">
        <f t="shared" si="65"/>
        <v>0</v>
      </c>
      <c r="S61" s="38">
        <f t="shared" si="66"/>
        <v>0</v>
      </c>
      <c r="T61" s="37">
        <f t="shared" si="67"/>
        <v>0</v>
      </c>
      <c r="U61" s="37">
        <f t="shared" si="68"/>
        <v>0</v>
      </c>
      <c r="V61" s="37">
        <f t="shared" si="69"/>
        <v>0</v>
      </c>
      <c r="W61" s="37">
        <f t="shared" si="70"/>
        <v>0</v>
      </c>
      <c r="X61" s="6"/>
      <c r="Y61" s="30">
        <f t="shared" si="71"/>
        <v>0</v>
      </c>
      <c r="Z61" s="30" t="str">
        <f t="shared" ref="Z61:AF61" si="79">IF(Q61=0," ",Q61)</f>
        <v xml:space="preserve"> </v>
      </c>
      <c r="AA61" s="30" t="str">
        <f t="shared" si="79"/>
        <v xml:space="preserve"> </v>
      </c>
      <c r="AB61" s="30" t="str">
        <f t="shared" si="79"/>
        <v xml:space="preserve"> </v>
      </c>
      <c r="AC61" s="30" t="str">
        <f t="shared" si="79"/>
        <v xml:space="preserve"> </v>
      </c>
      <c r="AD61" s="30" t="str">
        <f t="shared" si="79"/>
        <v xml:space="preserve"> </v>
      </c>
      <c r="AE61" s="30" t="str">
        <f t="shared" si="79"/>
        <v xml:space="preserve"> </v>
      </c>
      <c r="AF61" s="30" t="str">
        <f t="shared" si="79"/>
        <v xml:space="preserve"> </v>
      </c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</row>
    <row r="62" spans="1:50" ht="25.5" customHeight="1">
      <c r="A62" s="52"/>
      <c r="B62" s="12"/>
      <c r="C62" s="36"/>
      <c r="D62" s="25"/>
      <c r="E62" s="49"/>
      <c r="F62" s="12"/>
      <c r="G62" s="41"/>
      <c r="H62" s="12"/>
      <c r="I62" s="12"/>
      <c r="J62" s="12"/>
      <c r="K62" s="12"/>
      <c r="L62" s="12"/>
      <c r="M62" s="12"/>
      <c r="N62" s="5" t="str">
        <v/>
      </c>
      <c r="O62" s="5"/>
      <c r="P62" s="5"/>
      <c r="Q62" s="37">
        <f t="shared" si="64"/>
        <v>0</v>
      </c>
      <c r="R62" s="37">
        <f t="shared" si="65"/>
        <v>0</v>
      </c>
      <c r="S62" s="38">
        <f t="shared" si="66"/>
        <v>0</v>
      </c>
      <c r="T62" s="37">
        <f t="shared" si="67"/>
        <v>0</v>
      </c>
      <c r="U62" s="37">
        <f t="shared" si="68"/>
        <v>0</v>
      </c>
      <c r="V62" s="37">
        <f t="shared" si="69"/>
        <v>0</v>
      </c>
      <c r="W62" s="37">
        <f t="shared" si="70"/>
        <v>0</v>
      </c>
      <c r="X62" s="6"/>
      <c r="Y62" s="30">
        <f t="shared" si="71"/>
        <v>0</v>
      </c>
      <c r="Z62" s="30" t="str">
        <f t="shared" ref="Z62:AF62" si="80">IF(Q62=0," ",Q62)</f>
        <v xml:space="preserve"> </v>
      </c>
      <c r="AA62" s="30" t="str">
        <f t="shared" si="80"/>
        <v xml:space="preserve"> </v>
      </c>
      <c r="AB62" s="30" t="str">
        <f t="shared" si="80"/>
        <v xml:space="preserve"> </v>
      </c>
      <c r="AC62" s="30" t="str">
        <f t="shared" si="80"/>
        <v xml:space="preserve"> </v>
      </c>
      <c r="AD62" s="30" t="str">
        <f t="shared" si="80"/>
        <v xml:space="preserve"> </v>
      </c>
      <c r="AE62" s="30" t="str">
        <f t="shared" si="80"/>
        <v xml:space="preserve"> </v>
      </c>
      <c r="AF62" s="30" t="str">
        <f t="shared" si="80"/>
        <v xml:space="preserve"> </v>
      </c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</row>
    <row r="63" spans="1:50" ht="25.5" customHeight="1">
      <c r="A63" s="52"/>
      <c r="B63" s="12"/>
      <c r="C63" s="36"/>
      <c r="D63" s="25"/>
      <c r="E63" s="49"/>
      <c r="F63" s="12"/>
      <c r="G63" s="41"/>
      <c r="H63" s="12"/>
      <c r="I63" s="12"/>
      <c r="J63" s="12"/>
      <c r="K63" s="12"/>
      <c r="L63" s="12"/>
      <c r="M63" s="12"/>
      <c r="N63" s="5" t="str">
        <v/>
      </c>
      <c r="O63" s="5"/>
      <c r="P63" s="5"/>
      <c r="Q63" s="37">
        <f t="shared" si="64"/>
        <v>0</v>
      </c>
      <c r="R63" s="37">
        <f t="shared" si="65"/>
        <v>0</v>
      </c>
      <c r="S63" s="38">
        <f t="shared" si="66"/>
        <v>0</v>
      </c>
      <c r="T63" s="37">
        <f t="shared" si="67"/>
        <v>0</v>
      </c>
      <c r="U63" s="37">
        <f t="shared" si="68"/>
        <v>0</v>
      </c>
      <c r="V63" s="37">
        <f t="shared" si="69"/>
        <v>0</v>
      </c>
      <c r="W63" s="37">
        <f t="shared" si="70"/>
        <v>0</v>
      </c>
      <c r="X63" s="6"/>
      <c r="Y63" s="30">
        <f t="shared" si="71"/>
        <v>0</v>
      </c>
      <c r="Z63" s="30" t="str">
        <f t="shared" ref="Z63:AF63" si="81">IF(Q63=0," ",Q63)</f>
        <v xml:space="preserve"> </v>
      </c>
      <c r="AA63" s="30" t="str">
        <f t="shared" si="81"/>
        <v xml:space="preserve"> </v>
      </c>
      <c r="AB63" s="30" t="str">
        <f t="shared" si="81"/>
        <v xml:space="preserve"> </v>
      </c>
      <c r="AC63" s="30" t="str">
        <f t="shared" si="81"/>
        <v xml:space="preserve"> </v>
      </c>
      <c r="AD63" s="30" t="str">
        <f t="shared" si="81"/>
        <v xml:space="preserve"> </v>
      </c>
      <c r="AE63" s="30" t="str">
        <f t="shared" si="81"/>
        <v xml:space="preserve"> </v>
      </c>
      <c r="AF63" s="30" t="str">
        <f t="shared" si="81"/>
        <v xml:space="preserve"> </v>
      </c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</row>
    <row r="64" spans="1:50" ht="25.5" customHeight="1">
      <c r="A64" s="52"/>
      <c r="B64" s="12"/>
      <c r="C64" s="36"/>
      <c r="D64" s="25"/>
      <c r="E64" s="49"/>
      <c r="F64" s="12"/>
      <c r="G64" s="41"/>
      <c r="H64" s="12"/>
      <c r="I64" s="12"/>
      <c r="J64" s="12"/>
      <c r="K64" s="12"/>
      <c r="L64" s="12"/>
      <c r="M64" s="12"/>
      <c r="N64" s="5" t="str">
        <v/>
      </c>
      <c r="O64" s="5"/>
      <c r="P64" s="5"/>
      <c r="Q64" s="37">
        <f t="shared" si="64"/>
        <v>0</v>
      </c>
      <c r="R64" s="37">
        <f t="shared" si="65"/>
        <v>0</v>
      </c>
      <c r="S64" s="38">
        <f t="shared" si="66"/>
        <v>0</v>
      </c>
      <c r="T64" s="37">
        <f t="shared" si="67"/>
        <v>0</v>
      </c>
      <c r="U64" s="37">
        <f t="shared" si="68"/>
        <v>0</v>
      </c>
      <c r="V64" s="37">
        <f t="shared" si="69"/>
        <v>0</v>
      </c>
      <c r="W64" s="37">
        <f t="shared" si="70"/>
        <v>0</v>
      </c>
      <c r="X64" s="6"/>
      <c r="Y64" s="30">
        <f t="shared" si="71"/>
        <v>0</v>
      </c>
      <c r="Z64" s="30" t="str">
        <f t="shared" ref="Z64:AF64" si="82">IF(Q64=0," ",Q64)</f>
        <v xml:space="preserve"> </v>
      </c>
      <c r="AA64" s="30" t="str">
        <f t="shared" si="82"/>
        <v xml:space="preserve"> </v>
      </c>
      <c r="AB64" s="30" t="str">
        <f t="shared" si="82"/>
        <v xml:space="preserve"> </v>
      </c>
      <c r="AC64" s="30" t="str">
        <f t="shared" si="82"/>
        <v xml:space="preserve"> </v>
      </c>
      <c r="AD64" s="30" t="str">
        <f t="shared" si="82"/>
        <v xml:space="preserve"> </v>
      </c>
      <c r="AE64" s="30" t="str">
        <f t="shared" si="82"/>
        <v xml:space="preserve"> </v>
      </c>
      <c r="AF64" s="30" t="str">
        <f t="shared" si="82"/>
        <v xml:space="preserve"> </v>
      </c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</row>
    <row r="65" spans="1:50" ht="25.5" customHeight="1">
      <c r="A65" s="52"/>
      <c r="B65" s="12"/>
      <c r="C65" s="36"/>
      <c r="D65" s="25"/>
      <c r="E65" s="49"/>
      <c r="F65" s="12"/>
      <c r="G65" s="41"/>
      <c r="H65" s="12"/>
      <c r="I65" s="12"/>
      <c r="J65" s="12"/>
      <c r="K65" s="12"/>
      <c r="L65" s="12"/>
      <c r="M65" s="12"/>
      <c r="N65" s="5" t="str">
        <v/>
      </c>
      <c r="O65" s="5"/>
      <c r="P65" s="5"/>
      <c r="Q65" s="37"/>
      <c r="R65" s="37"/>
      <c r="S65" s="38"/>
      <c r="T65" s="37"/>
      <c r="U65" s="37"/>
      <c r="V65" s="37"/>
      <c r="W65" s="37"/>
      <c r="X65" s="6"/>
      <c r="Y65" s="30"/>
      <c r="Z65" s="30"/>
      <c r="AA65" s="30"/>
      <c r="AB65" s="30"/>
      <c r="AC65" s="30"/>
      <c r="AD65" s="30"/>
      <c r="AE65" s="30"/>
      <c r="AF65" s="30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</row>
    <row r="66" spans="1:50" ht="25.5" customHeight="1">
      <c r="A66" s="52"/>
      <c r="B66" s="12"/>
      <c r="C66" s="36"/>
      <c r="D66" s="25"/>
      <c r="E66" s="49"/>
      <c r="F66" s="12"/>
      <c r="G66" s="41"/>
      <c r="H66" s="12"/>
      <c r="I66" s="12"/>
      <c r="J66" s="12"/>
      <c r="K66" s="12"/>
      <c r="L66" s="12"/>
      <c r="M66" s="12"/>
      <c r="N66" s="5" t="str">
        <v/>
      </c>
      <c r="O66" s="5"/>
      <c r="P66" s="5"/>
      <c r="Q66" s="37"/>
      <c r="R66" s="37"/>
      <c r="S66" s="38"/>
      <c r="T66" s="37"/>
      <c r="U66" s="37"/>
      <c r="V66" s="37"/>
      <c r="W66" s="37"/>
      <c r="X66" s="6"/>
      <c r="Y66" s="30"/>
      <c r="Z66" s="30"/>
      <c r="AA66" s="30"/>
      <c r="AB66" s="30"/>
      <c r="AC66" s="30"/>
      <c r="AD66" s="30"/>
      <c r="AE66" s="30"/>
      <c r="AF66" s="30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</row>
    <row r="67" spans="1:50" ht="25.5" customHeight="1">
      <c r="A67" s="52"/>
      <c r="B67" s="12"/>
      <c r="C67" s="36"/>
      <c r="D67" s="25"/>
      <c r="E67" s="49"/>
      <c r="F67" s="12"/>
      <c r="G67" s="41"/>
      <c r="H67" s="12"/>
      <c r="I67" s="12"/>
      <c r="J67" s="12"/>
      <c r="K67" s="12"/>
      <c r="L67" s="12"/>
      <c r="M67" s="12"/>
      <c r="N67" s="5" t="str">
        <v/>
      </c>
      <c r="O67" s="5"/>
      <c r="P67" s="5"/>
      <c r="Q67" s="37">
        <f t="shared" ref="Q67:Q70" si="83">SUMIFS($J$7:$J$88,$L$7:$L$88,P67,$K$7:$K$88,Q$6)</f>
        <v>0</v>
      </c>
      <c r="R67" s="37">
        <f t="shared" ref="R67:R70" si="84">SUMIFS($J$7:$J$88,$L$7:$L$88,P67,$K$7:$K$88,R$6)</f>
        <v>0</v>
      </c>
      <c r="S67" s="38">
        <f t="shared" ref="S67:S70" si="85">SUMIFS($J$7:$J$88,$L$7:$L$88,P67,$K$7:$K$88,S$6)</f>
        <v>0</v>
      </c>
      <c r="T67" s="37">
        <f t="shared" ref="T67:T70" si="86">SUMIFS($J$7:$J$88,$L$7:$L$88,P67,$K$7:$K$88,T$6)</f>
        <v>0</v>
      </c>
      <c r="U67" s="37">
        <f t="shared" ref="U67:U70" si="87">SUMIFS($J$7:$J$88,$L$7:$L$88,P67,$K$7:$K$88,U$6)</f>
        <v>0</v>
      </c>
      <c r="V67" s="37">
        <f t="shared" ref="V67:V70" si="88">SUMIFS($J$7:$J$88,$L$7:$L$88,P67,$K$7:$K$88,V$6)</f>
        <v>0</v>
      </c>
      <c r="W67" s="37">
        <f t="shared" ref="W67:W70" si="89">SUMIFS($J$7:$J$88,$L$7:$L$88,P67,$K$7:$K$88,W$6)</f>
        <v>0</v>
      </c>
      <c r="X67" s="6"/>
      <c r="Y67" s="30">
        <f t="shared" ref="Y67:Y70" si="90">P67</f>
        <v>0</v>
      </c>
      <c r="Z67" s="30" t="str">
        <f t="shared" ref="Z67:AF67" si="91">IF(Q67=0," ",Q67)</f>
        <v xml:space="preserve"> </v>
      </c>
      <c r="AA67" s="30" t="str">
        <f t="shared" si="91"/>
        <v xml:space="preserve"> </v>
      </c>
      <c r="AB67" s="30" t="str">
        <f t="shared" si="91"/>
        <v xml:space="preserve"> </v>
      </c>
      <c r="AC67" s="30" t="str">
        <f t="shared" si="91"/>
        <v xml:space="preserve"> </v>
      </c>
      <c r="AD67" s="30" t="str">
        <f t="shared" si="91"/>
        <v xml:space="preserve"> </v>
      </c>
      <c r="AE67" s="30" t="str">
        <f t="shared" si="91"/>
        <v xml:space="preserve"> </v>
      </c>
      <c r="AF67" s="30" t="str">
        <f t="shared" si="91"/>
        <v xml:space="preserve"> </v>
      </c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</row>
    <row r="68" spans="1:50" ht="25.5" customHeight="1">
      <c r="A68" s="52"/>
      <c r="B68" s="12"/>
      <c r="C68" s="36"/>
      <c r="D68" s="25"/>
      <c r="E68" s="49"/>
      <c r="F68" s="12"/>
      <c r="G68" s="41"/>
      <c r="H68" s="12"/>
      <c r="I68" s="12"/>
      <c r="J68" s="12"/>
      <c r="K68" s="12"/>
      <c r="L68" s="12"/>
      <c r="M68" s="12"/>
      <c r="N68" s="5" t="str">
        <v/>
      </c>
      <c r="O68" s="5"/>
      <c r="P68" s="5"/>
      <c r="Q68" s="37">
        <f t="shared" si="83"/>
        <v>0</v>
      </c>
      <c r="R68" s="37">
        <f t="shared" si="84"/>
        <v>0</v>
      </c>
      <c r="S68" s="38">
        <f t="shared" si="85"/>
        <v>0</v>
      </c>
      <c r="T68" s="37">
        <f t="shared" si="86"/>
        <v>0</v>
      </c>
      <c r="U68" s="37">
        <f t="shared" si="87"/>
        <v>0</v>
      </c>
      <c r="V68" s="37">
        <f t="shared" si="88"/>
        <v>0</v>
      </c>
      <c r="W68" s="37">
        <f t="shared" si="89"/>
        <v>0</v>
      </c>
      <c r="X68" s="6"/>
      <c r="Y68" s="30">
        <f t="shared" si="90"/>
        <v>0</v>
      </c>
      <c r="Z68" s="30" t="str">
        <f t="shared" ref="Z68:AF68" si="92">IF(Q68=0," ",Q68)</f>
        <v xml:space="preserve"> </v>
      </c>
      <c r="AA68" s="30" t="str">
        <f t="shared" si="92"/>
        <v xml:space="preserve"> </v>
      </c>
      <c r="AB68" s="30" t="str">
        <f t="shared" si="92"/>
        <v xml:space="preserve"> </v>
      </c>
      <c r="AC68" s="30" t="str">
        <f t="shared" si="92"/>
        <v xml:space="preserve"> </v>
      </c>
      <c r="AD68" s="30" t="str">
        <f t="shared" si="92"/>
        <v xml:space="preserve"> </v>
      </c>
      <c r="AE68" s="30" t="str">
        <f t="shared" si="92"/>
        <v xml:space="preserve"> </v>
      </c>
      <c r="AF68" s="30" t="str">
        <f t="shared" si="92"/>
        <v xml:space="preserve"> </v>
      </c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</row>
    <row r="69" spans="1:50" ht="25.5" customHeight="1">
      <c r="A69" s="52"/>
      <c r="B69" s="12"/>
      <c r="C69" s="36"/>
      <c r="D69" s="25"/>
      <c r="E69" s="49"/>
      <c r="F69" s="12"/>
      <c r="G69" s="41"/>
      <c r="H69" s="12"/>
      <c r="I69" s="12"/>
      <c r="J69" s="12"/>
      <c r="K69" s="12"/>
      <c r="L69" s="12"/>
      <c r="M69" s="12"/>
      <c r="N69" s="5" t="str">
        <v/>
      </c>
      <c r="O69" s="5"/>
      <c r="P69" s="5"/>
      <c r="Q69" s="37">
        <f t="shared" si="83"/>
        <v>0</v>
      </c>
      <c r="R69" s="37">
        <f t="shared" si="84"/>
        <v>0</v>
      </c>
      <c r="S69" s="38">
        <f t="shared" si="85"/>
        <v>0</v>
      </c>
      <c r="T69" s="37">
        <f t="shared" si="86"/>
        <v>0</v>
      </c>
      <c r="U69" s="37">
        <f t="shared" si="87"/>
        <v>0</v>
      </c>
      <c r="V69" s="37">
        <f t="shared" si="88"/>
        <v>0</v>
      </c>
      <c r="W69" s="37">
        <f t="shared" si="89"/>
        <v>0</v>
      </c>
      <c r="X69" s="6"/>
      <c r="Y69" s="30">
        <f t="shared" si="90"/>
        <v>0</v>
      </c>
      <c r="Z69" s="30" t="str">
        <f t="shared" ref="Z69:AF69" si="93">IF(Q69=0," ",Q69)</f>
        <v xml:space="preserve"> </v>
      </c>
      <c r="AA69" s="30" t="str">
        <f t="shared" si="93"/>
        <v xml:space="preserve"> </v>
      </c>
      <c r="AB69" s="30" t="str">
        <f t="shared" si="93"/>
        <v xml:space="preserve"> </v>
      </c>
      <c r="AC69" s="30" t="str">
        <f t="shared" si="93"/>
        <v xml:space="preserve"> </v>
      </c>
      <c r="AD69" s="30" t="str">
        <f t="shared" si="93"/>
        <v xml:space="preserve"> </v>
      </c>
      <c r="AE69" s="30" t="str">
        <f t="shared" si="93"/>
        <v xml:space="preserve"> </v>
      </c>
      <c r="AF69" s="30" t="str">
        <f t="shared" si="93"/>
        <v xml:space="preserve"> </v>
      </c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</row>
    <row r="70" spans="1:50" ht="25.5" customHeight="1">
      <c r="A70" s="41"/>
      <c r="B70" s="12"/>
      <c r="C70" s="36"/>
      <c r="D70" s="25"/>
      <c r="E70" s="49"/>
      <c r="F70" s="12"/>
      <c r="G70" s="41"/>
      <c r="H70" s="12"/>
      <c r="I70" s="12"/>
      <c r="J70" s="12"/>
      <c r="K70" s="12"/>
      <c r="L70" s="12"/>
      <c r="M70" s="12"/>
      <c r="N70" s="5" t="str">
        <v/>
      </c>
      <c r="O70" s="5"/>
      <c r="P70" s="5"/>
      <c r="Q70" s="37">
        <f t="shared" si="83"/>
        <v>0</v>
      </c>
      <c r="R70" s="37">
        <f t="shared" si="84"/>
        <v>0</v>
      </c>
      <c r="S70" s="38">
        <f t="shared" si="85"/>
        <v>0</v>
      </c>
      <c r="T70" s="37">
        <f t="shared" si="86"/>
        <v>0</v>
      </c>
      <c r="U70" s="37">
        <f t="shared" si="87"/>
        <v>0</v>
      </c>
      <c r="V70" s="37">
        <f t="shared" si="88"/>
        <v>0</v>
      </c>
      <c r="W70" s="37">
        <f t="shared" si="89"/>
        <v>0</v>
      </c>
      <c r="X70" s="6"/>
      <c r="Y70" s="30">
        <f t="shared" si="90"/>
        <v>0</v>
      </c>
      <c r="Z70" s="30" t="str">
        <f t="shared" ref="Z70:AF70" si="94">IF(Q70=0," ",Q70)</f>
        <v xml:space="preserve"> </v>
      </c>
      <c r="AA70" s="30" t="str">
        <f t="shared" si="94"/>
        <v xml:space="preserve"> </v>
      </c>
      <c r="AB70" s="30" t="str">
        <f t="shared" si="94"/>
        <v xml:space="preserve"> </v>
      </c>
      <c r="AC70" s="30" t="str">
        <f t="shared" si="94"/>
        <v xml:space="preserve"> </v>
      </c>
      <c r="AD70" s="30" t="str">
        <f t="shared" si="94"/>
        <v xml:space="preserve"> </v>
      </c>
      <c r="AE70" s="30" t="str">
        <f t="shared" si="94"/>
        <v xml:space="preserve"> </v>
      </c>
      <c r="AF70" s="30" t="str">
        <f t="shared" si="94"/>
        <v xml:space="preserve"> </v>
      </c>
      <c r="AG70" s="6"/>
      <c r="AH70" s="6"/>
      <c r="AI70" s="278"/>
      <c r="AJ70" s="275"/>
      <c r="AK70" s="275"/>
      <c r="AL70" s="275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</row>
    <row r="71" spans="1:50" ht="13.5" customHeight="1">
      <c r="I71" s="6"/>
      <c r="J71" s="6"/>
      <c r="K71" s="53"/>
      <c r="L71" s="53"/>
      <c r="M71" s="54"/>
      <c r="N71" s="54" t="str">
        <v/>
      </c>
      <c r="O71" s="55"/>
      <c r="P71" s="6"/>
      <c r="Q71" s="39"/>
      <c r="R71" s="39"/>
      <c r="S71" s="39"/>
      <c r="T71" s="39"/>
      <c r="U71" s="39"/>
      <c r="V71" s="39"/>
      <c r="W71" s="39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21"/>
      <c r="AJ71" s="21"/>
      <c r="AK71" s="21"/>
      <c r="AL71" s="21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</row>
    <row r="72" spans="1:50" ht="13.5" customHeight="1">
      <c r="I72" s="6"/>
      <c r="J72" s="6"/>
      <c r="K72" s="53"/>
      <c r="L72" s="53"/>
      <c r="M72" s="54"/>
      <c r="N72" s="54" t="str">
        <v/>
      </c>
      <c r="O72" s="55"/>
      <c r="P72" s="6"/>
      <c r="Q72" s="39"/>
      <c r="R72" s="39"/>
      <c r="S72" s="39"/>
      <c r="T72" s="39"/>
      <c r="U72" s="39"/>
      <c r="V72" s="39"/>
      <c r="W72" s="39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21"/>
      <c r="AJ72" s="21"/>
      <c r="AK72" s="21"/>
      <c r="AL72" s="21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</row>
    <row r="73" spans="1:50" ht="12.75" customHeight="1">
      <c r="A73" s="6" t="s">
        <v>209</v>
      </c>
      <c r="B73" s="6"/>
      <c r="C73" s="6"/>
      <c r="D73" s="56"/>
      <c r="E73" s="56"/>
      <c r="F73" s="56"/>
      <c r="G73" s="56"/>
      <c r="H73" s="56"/>
      <c r="I73" s="6"/>
      <c r="J73" s="278"/>
      <c r="K73" s="283"/>
      <c r="L73" s="284"/>
      <c r="M73" s="54"/>
      <c r="N73" s="54" t="str">
        <v/>
      </c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</row>
    <row r="74" spans="1:50" ht="12.75" customHeight="1">
      <c r="A74" s="6"/>
      <c r="B74" s="6"/>
      <c r="C74" s="6"/>
      <c r="D74" s="56"/>
      <c r="E74" s="56"/>
      <c r="F74" s="56"/>
      <c r="G74" s="56"/>
      <c r="H74" s="56"/>
      <c r="I74" s="6"/>
      <c r="J74" s="275"/>
      <c r="K74" s="275"/>
      <c r="L74" s="275"/>
      <c r="M74" s="54"/>
      <c r="N74" s="54" t="str">
        <v/>
      </c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</row>
    <row r="75" spans="1:50" ht="12.75" customHeight="1">
      <c r="A75" s="6" t="s">
        <v>210</v>
      </c>
      <c r="B75" s="6"/>
      <c r="C75" s="6"/>
      <c r="D75" s="56"/>
      <c r="E75" s="56"/>
      <c r="F75" s="56"/>
      <c r="G75" s="56"/>
      <c r="H75" s="56"/>
      <c r="I75" s="6"/>
      <c r="J75" s="278"/>
      <c r="K75" s="283"/>
      <c r="L75" s="284"/>
      <c r="M75" s="54"/>
      <c r="N75" s="54" t="str">
        <v/>
      </c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</row>
    <row r="76" spans="1:50" ht="12.75" customHeight="1">
      <c r="A76" s="6"/>
      <c r="B76" s="6"/>
      <c r="C76" s="6"/>
      <c r="D76" s="56"/>
      <c r="E76" s="56"/>
      <c r="F76" s="56"/>
      <c r="G76" s="56"/>
      <c r="H76" s="56"/>
      <c r="I76" s="6"/>
      <c r="J76" s="275"/>
      <c r="K76" s="275"/>
      <c r="L76" s="275"/>
      <c r="M76" s="54"/>
      <c r="N76" s="54" t="str">
        <v/>
      </c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</row>
    <row r="77" spans="1:50" ht="12.75" customHeight="1">
      <c r="A77" s="6" t="s">
        <v>211</v>
      </c>
      <c r="B77" s="6"/>
      <c r="C77" s="6"/>
      <c r="D77" s="56"/>
      <c r="E77" s="56"/>
      <c r="F77" s="56"/>
      <c r="G77" s="56"/>
      <c r="H77" s="56"/>
      <c r="I77" s="6"/>
      <c r="J77" s="278"/>
      <c r="K77" s="283"/>
      <c r="L77" s="284"/>
      <c r="M77" s="54"/>
      <c r="N77" s="54" t="str">
        <v/>
      </c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</row>
    <row r="78" spans="1:50" ht="12.75" customHeight="1">
      <c r="A78" s="6"/>
      <c r="B78" s="6"/>
      <c r="C78" s="6"/>
      <c r="D78" s="56"/>
      <c r="E78" s="56"/>
      <c r="F78" s="56"/>
      <c r="G78" s="56"/>
      <c r="H78" s="56"/>
      <c r="I78" s="6"/>
      <c r="J78" s="275"/>
      <c r="K78" s="275"/>
      <c r="L78" s="275"/>
      <c r="M78" s="54"/>
      <c r="N78" s="54" t="str">
        <v/>
      </c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</row>
    <row r="79" spans="1:50" ht="12.75" customHeight="1">
      <c r="A79" s="6" t="s">
        <v>212</v>
      </c>
      <c r="B79" s="6"/>
      <c r="C79" s="6"/>
      <c r="D79" s="56"/>
      <c r="E79" s="56"/>
      <c r="F79" s="56"/>
      <c r="G79" s="56"/>
      <c r="H79" s="56"/>
      <c r="I79" s="6"/>
      <c r="J79" s="278"/>
      <c r="K79" s="283"/>
      <c r="L79" s="284"/>
      <c r="M79" s="54"/>
      <c r="N79" s="54" t="str">
        <v/>
      </c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</row>
    <row r="80" spans="1:50" ht="12.75" customHeight="1">
      <c r="A80" s="56"/>
      <c r="B80" s="56"/>
      <c r="C80" s="56"/>
      <c r="D80" s="56"/>
      <c r="E80" s="56"/>
      <c r="F80" s="56"/>
      <c r="G80" s="56"/>
      <c r="H80" s="56"/>
      <c r="I80" s="6"/>
      <c r="J80" s="275"/>
      <c r="K80" s="275"/>
      <c r="L80" s="275"/>
      <c r="M80" s="54"/>
      <c r="N80" s="54" t="str">
        <v/>
      </c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</row>
    <row r="81" spans="1:50" ht="12.75" customHeight="1">
      <c r="A81" s="56"/>
      <c r="B81" s="56"/>
      <c r="C81" s="56"/>
      <c r="D81" s="56"/>
      <c r="E81" s="56"/>
      <c r="F81" s="56"/>
      <c r="G81" s="56"/>
      <c r="H81" s="56"/>
      <c r="I81" s="6"/>
      <c r="J81" s="278"/>
      <c r="K81" s="283"/>
      <c r="L81" s="284"/>
      <c r="M81" s="54"/>
      <c r="N81" s="54" t="str">
        <v/>
      </c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</row>
    <row r="82" spans="1:50" ht="12.75" customHeight="1">
      <c r="A82" s="56"/>
      <c r="B82" s="56"/>
      <c r="C82" s="56"/>
      <c r="D82" s="56"/>
      <c r="E82" s="56"/>
      <c r="F82" s="56"/>
      <c r="G82" s="56"/>
      <c r="H82" s="56"/>
      <c r="I82" s="6"/>
      <c r="J82" s="275"/>
      <c r="K82" s="275"/>
      <c r="L82" s="275"/>
      <c r="M82" s="54"/>
      <c r="N82" s="54" t="str">
        <v/>
      </c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</row>
    <row r="83" spans="1:50" ht="12.75" customHeight="1">
      <c r="A83" s="56"/>
      <c r="B83" s="56"/>
      <c r="C83" s="56"/>
      <c r="D83" s="56"/>
      <c r="E83" s="56"/>
      <c r="F83" s="56"/>
      <c r="G83" s="56"/>
      <c r="H83" s="56"/>
      <c r="I83" s="6"/>
      <c r="J83" s="278"/>
      <c r="K83" s="283"/>
      <c r="L83" s="284"/>
      <c r="M83" s="54"/>
      <c r="N83" s="54" t="str">
        <v/>
      </c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</row>
    <row r="84" spans="1:50" ht="12.75" customHeight="1">
      <c r="A84" s="56"/>
      <c r="B84" s="56"/>
      <c r="C84" s="56"/>
      <c r="D84" s="56"/>
      <c r="E84" s="56"/>
      <c r="F84" s="56"/>
      <c r="G84" s="56"/>
      <c r="H84" s="56"/>
      <c r="I84" s="6"/>
      <c r="J84" s="275"/>
      <c r="K84" s="275"/>
      <c r="L84" s="275"/>
      <c r="M84" s="54"/>
      <c r="N84" s="54" t="str">
        <v/>
      </c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</row>
    <row r="85" spans="1:50" ht="12.75" customHeight="1">
      <c r="A85" s="56"/>
      <c r="B85" s="56"/>
      <c r="C85" s="56"/>
      <c r="D85" s="56"/>
      <c r="E85" s="56"/>
      <c r="F85" s="56"/>
      <c r="G85" s="56"/>
      <c r="H85" s="56"/>
      <c r="I85" s="6"/>
      <c r="J85" s="278"/>
      <c r="K85" s="283"/>
      <c r="L85" s="284"/>
      <c r="M85" s="54"/>
      <c r="N85" s="54" t="str">
        <v/>
      </c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</row>
    <row r="86" spans="1:50" ht="12.75" customHeight="1">
      <c r="A86" s="56"/>
      <c r="B86" s="56"/>
      <c r="C86" s="56"/>
      <c r="D86" s="56"/>
      <c r="E86" s="56"/>
      <c r="F86" s="56"/>
      <c r="G86" s="56"/>
      <c r="H86" s="56"/>
      <c r="I86" s="6"/>
      <c r="J86" s="275"/>
      <c r="K86" s="275"/>
      <c r="L86" s="275"/>
      <c r="M86" s="54"/>
      <c r="N86" s="54" t="str">
        <v/>
      </c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</row>
    <row r="87" spans="1:50" ht="12.75" customHeight="1">
      <c r="A87" s="56"/>
      <c r="B87" s="56"/>
      <c r="C87" s="56"/>
      <c r="D87" s="56"/>
      <c r="E87" s="56"/>
      <c r="F87" s="56"/>
      <c r="G87" s="56"/>
      <c r="H87" s="56"/>
      <c r="I87" s="6"/>
      <c r="J87" s="278"/>
      <c r="K87" s="283"/>
      <c r="L87" s="284"/>
      <c r="M87" s="54"/>
      <c r="N87" s="54" t="str">
        <v/>
      </c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</row>
    <row r="88" spans="1:50" ht="12.75" customHeight="1">
      <c r="A88" s="56"/>
      <c r="B88" s="56"/>
      <c r="C88" s="56"/>
      <c r="D88" s="56"/>
      <c r="E88" s="56"/>
      <c r="F88" s="56"/>
      <c r="G88" s="56"/>
      <c r="H88" s="56"/>
      <c r="I88" s="6"/>
      <c r="J88" s="275"/>
      <c r="K88" s="275"/>
      <c r="L88" s="275"/>
      <c r="M88" s="54"/>
      <c r="N88" s="54" t="str">
        <v/>
      </c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</row>
    <row r="89" spans="1:50" ht="12.75" customHeight="1">
      <c r="A89" s="56"/>
      <c r="B89" s="56"/>
      <c r="C89" s="56"/>
      <c r="D89" s="56"/>
      <c r="E89" s="56"/>
      <c r="F89" s="56"/>
      <c r="G89" s="56"/>
      <c r="H89" s="56"/>
      <c r="I89" s="56"/>
      <c r="J89" s="6"/>
      <c r="K89" s="6"/>
      <c r="L89" s="6"/>
      <c r="M89" s="6"/>
      <c r="N89" s="6" t="str">
        <v/>
      </c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</row>
    <row r="90" spans="1:50" ht="12.75" customHeight="1">
      <c r="A90" s="56"/>
      <c r="B90" s="56"/>
      <c r="C90" s="56"/>
      <c r="D90" s="56"/>
      <c r="E90" s="56"/>
      <c r="F90" s="56"/>
      <c r="G90" s="56"/>
      <c r="H90" s="56"/>
      <c r="I90" s="56"/>
      <c r="J90" s="6"/>
      <c r="K90" s="6"/>
      <c r="L90" s="6"/>
      <c r="M90" s="6"/>
      <c r="N90" s="6" t="str">
        <v/>
      </c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</row>
    <row r="91" spans="1:50" ht="12.75" customHeight="1">
      <c r="A91" s="56"/>
      <c r="B91" s="56"/>
      <c r="C91" s="56"/>
      <c r="D91" s="56"/>
      <c r="E91" s="56"/>
      <c r="F91" s="56"/>
      <c r="G91" s="56"/>
      <c r="H91" s="56"/>
      <c r="I91" s="56"/>
      <c r="J91" s="6"/>
      <c r="K91" s="6"/>
      <c r="L91" s="6"/>
      <c r="M91" s="6"/>
      <c r="N91" s="6" t="str">
        <v/>
      </c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</row>
    <row r="92" spans="1:50" ht="12.75" customHeight="1">
      <c r="A92" s="56"/>
      <c r="B92" s="56"/>
      <c r="C92" s="56"/>
      <c r="D92" s="56"/>
      <c r="E92" s="56"/>
      <c r="F92" s="56"/>
      <c r="G92" s="56"/>
      <c r="H92" s="56"/>
      <c r="I92" s="56"/>
      <c r="J92" s="6"/>
      <c r="K92" s="6"/>
      <c r="L92" s="6"/>
      <c r="M92" s="6"/>
      <c r="N92" s="6" t="str">
        <v/>
      </c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</row>
    <row r="93" spans="1:50" ht="12.75" customHeight="1">
      <c r="A93" s="56"/>
      <c r="B93" s="56"/>
      <c r="C93" s="56"/>
      <c r="D93" s="56"/>
      <c r="E93" s="56"/>
      <c r="F93" s="56"/>
      <c r="G93" s="56"/>
      <c r="H93" s="56"/>
      <c r="I93" s="56"/>
      <c r="J93" s="6"/>
      <c r="K93" s="6"/>
      <c r="L93" s="6"/>
      <c r="M93" s="6"/>
      <c r="N93" s="6" t="str">
        <v/>
      </c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</row>
    <row r="94" spans="1:50" ht="12.75" customHeight="1">
      <c r="A94" s="56"/>
      <c r="B94" s="56"/>
      <c r="C94" s="56"/>
      <c r="D94" s="56"/>
      <c r="E94" s="56"/>
      <c r="F94" s="56"/>
      <c r="G94" s="56"/>
      <c r="H94" s="56"/>
      <c r="I94" s="56"/>
      <c r="J94" s="6"/>
      <c r="K94" s="6"/>
      <c r="L94" s="6"/>
      <c r="M94" s="6"/>
      <c r="N94" s="6" t="str">
        <v/>
      </c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</row>
    <row r="95" spans="1:50" ht="12.75" customHeight="1">
      <c r="A95" s="56"/>
      <c r="B95" s="56"/>
      <c r="C95" s="56"/>
      <c r="D95" s="56"/>
      <c r="E95" s="56"/>
      <c r="F95" s="56"/>
      <c r="G95" s="56"/>
      <c r="H95" s="56"/>
      <c r="I95" s="56"/>
      <c r="J95" s="6"/>
      <c r="K95" s="6"/>
      <c r="L95" s="6"/>
      <c r="M95" s="6"/>
      <c r="N95" s="6" t="str">
        <v/>
      </c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</row>
    <row r="96" spans="1:50" ht="12.75" customHeight="1">
      <c r="A96" s="56"/>
      <c r="B96" s="56"/>
      <c r="C96" s="56"/>
      <c r="D96" s="56"/>
      <c r="E96" s="56"/>
      <c r="F96" s="56"/>
      <c r="G96" s="56"/>
      <c r="H96" s="56"/>
      <c r="I96" s="56"/>
      <c r="J96" s="6"/>
      <c r="K96" s="6"/>
      <c r="L96" s="6"/>
      <c r="M96" s="6"/>
      <c r="N96" s="6" t="str">
        <v/>
      </c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</row>
    <row r="97" spans="1:50" ht="12.75" customHeight="1">
      <c r="A97" s="56"/>
      <c r="B97" s="56"/>
      <c r="C97" s="56"/>
      <c r="D97" s="56"/>
      <c r="E97" s="56"/>
      <c r="F97" s="56"/>
      <c r="G97" s="56"/>
      <c r="H97" s="56"/>
      <c r="I97" s="56"/>
      <c r="J97" s="6"/>
      <c r="K97" s="6"/>
      <c r="L97" s="6"/>
      <c r="M97" s="6"/>
      <c r="N97" s="6" t="str">
        <v/>
      </c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</row>
    <row r="98" spans="1:50" ht="12.75" customHeight="1">
      <c r="A98" s="56"/>
      <c r="B98" s="56"/>
      <c r="C98" s="56"/>
      <c r="D98" s="56"/>
      <c r="E98" s="56"/>
      <c r="F98" s="56"/>
      <c r="G98" s="56"/>
      <c r="H98" s="56"/>
      <c r="I98" s="56"/>
      <c r="J98" s="6"/>
      <c r="K98" s="6"/>
      <c r="L98" s="6"/>
      <c r="M98" s="6"/>
      <c r="N98" s="6" t="str">
        <v/>
      </c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</row>
    <row r="99" spans="1:50" ht="12.75" customHeight="1">
      <c r="A99" s="56"/>
      <c r="B99" s="56"/>
      <c r="C99" s="56"/>
      <c r="D99" s="56"/>
      <c r="E99" s="56"/>
      <c r="F99" s="56"/>
      <c r="G99" s="56"/>
      <c r="H99" s="56"/>
      <c r="I99" s="56"/>
      <c r="J99" s="6"/>
      <c r="K99" s="6"/>
      <c r="L99" s="6"/>
      <c r="M99" s="6"/>
      <c r="N99" s="6" t="str">
        <v/>
      </c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</row>
    <row r="100" spans="1:50" ht="12.75" customHeight="1">
      <c r="A100" s="56"/>
      <c r="B100" s="56"/>
      <c r="C100" s="56"/>
      <c r="D100" s="56"/>
      <c r="E100" s="56"/>
      <c r="F100" s="56"/>
      <c r="G100" s="56"/>
      <c r="H100" s="56"/>
      <c r="I100" s="56"/>
      <c r="J100" s="6"/>
      <c r="K100" s="6"/>
      <c r="L100" s="6"/>
      <c r="M100" s="6"/>
      <c r="N100" s="6" t="str">
        <v/>
      </c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</row>
    <row r="101" spans="1:50" ht="12.75" customHeight="1">
      <c r="A101" s="56"/>
      <c r="B101" s="56"/>
      <c r="C101" s="56"/>
      <c r="D101" s="56"/>
      <c r="E101" s="56"/>
      <c r="F101" s="56"/>
      <c r="G101" s="56"/>
      <c r="H101" s="56"/>
      <c r="I101" s="56"/>
      <c r="J101" s="6"/>
      <c r="K101" s="6"/>
      <c r="L101" s="6"/>
      <c r="M101" s="6"/>
      <c r="N101" s="6" t="str">
        <v/>
      </c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</row>
    <row r="102" spans="1:50" ht="12.75" customHeight="1">
      <c r="A102" s="56"/>
      <c r="B102" s="56"/>
      <c r="C102" s="56"/>
      <c r="D102" s="56"/>
      <c r="E102" s="56"/>
      <c r="F102" s="56"/>
      <c r="G102" s="56"/>
      <c r="H102" s="56"/>
      <c r="I102" s="56"/>
      <c r="J102" s="6"/>
      <c r="K102" s="6"/>
      <c r="L102" s="6"/>
      <c r="M102" s="6"/>
      <c r="N102" s="6" t="str">
        <v/>
      </c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</row>
    <row r="103" spans="1:50" ht="12.75" customHeight="1">
      <c r="A103" s="56"/>
      <c r="B103" s="56"/>
      <c r="C103" s="56"/>
      <c r="D103" s="56"/>
      <c r="E103" s="56"/>
      <c r="F103" s="56"/>
      <c r="G103" s="56"/>
      <c r="H103" s="56"/>
      <c r="I103" s="56"/>
      <c r="J103" s="6"/>
      <c r="K103" s="6"/>
      <c r="L103" s="6"/>
      <c r="M103" s="6"/>
      <c r="N103" s="6" t="str">
        <v/>
      </c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</row>
    <row r="104" spans="1:50" ht="12.75" customHeight="1">
      <c r="A104" s="56"/>
      <c r="B104" s="56"/>
      <c r="C104" s="56"/>
      <c r="D104" s="56"/>
      <c r="E104" s="56"/>
      <c r="F104" s="56"/>
      <c r="G104" s="56"/>
      <c r="H104" s="56"/>
      <c r="I104" s="56"/>
      <c r="J104" s="6"/>
      <c r="K104" s="6"/>
      <c r="L104" s="6"/>
      <c r="M104" s="6"/>
      <c r="N104" s="6" t="str">
        <v/>
      </c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</row>
    <row r="105" spans="1:50" ht="12.75" customHeight="1">
      <c r="A105" s="56"/>
      <c r="B105" s="56"/>
      <c r="C105" s="56"/>
      <c r="D105" s="56"/>
      <c r="E105" s="56"/>
      <c r="F105" s="56"/>
      <c r="G105" s="56"/>
      <c r="H105" s="56"/>
      <c r="I105" s="56"/>
      <c r="J105" s="6"/>
      <c r="K105" s="6"/>
      <c r="L105" s="6"/>
      <c r="M105" s="6"/>
      <c r="N105" s="6" t="str">
        <v/>
      </c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</row>
    <row r="106" spans="1:50" ht="12.75" customHeight="1">
      <c r="A106" s="56"/>
      <c r="B106" s="56"/>
      <c r="C106" s="56"/>
      <c r="D106" s="56"/>
      <c r="E106" s="56"/>
      <c r="F106" s="56"/>
      <c r="G106" s="56"/>
      <c r="H106" s="56"/>
      <c r="I106" s="56"/>
      <c r="J106" s="6"/>
      <c r="K106" s="6"/>
      <c r="L106" s="6"/>
      <c r="M106" s="6"/>
      <c r="N106" s="6" t="str">
        <v/>
      </c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</row>
    <row r="107" spans="1:50" ht="12.75" customHeight="1">
      <c r="A107" s="56"/>
      <c r="B107" s="56"/>
      <c r="C107" s="56"/>
      <c r="D107" s="56"/>
      <c r="E107" s="56"/>
      <c r="F107" s="56"/>
      <c r="G107" s="56"/>
      <c r="H107" s="56"/>
      <c r="I107" s="56"/>
      <c r="J107" s="6"/>
      <c r="K107" s="6"/>
      <c r="L107" s="6"/>
      <c r="M107" s="6"/>
      <c r="N107" s="6" t="str">
        <v/>
      </c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</row>
    <row r="108" spans="1:50" ht="12.75" customHeight="1">
      <c r="A108" s="56"/>
      <c r="B108" s="56"/>
      <c r="C108" s="56"/>
      <c r="D108" s="56"/>
      <c r="E108" s="56"/>
      <c r="F108" s="56"/>
      <c r="G108" s="56"/>
      <c r="H108" s="56"/>
      <c r="I108" s="56"/>
      <c r="J108" s="6"/>
      <c r="K108" s="6"/>
      <c r="L108" s="6"/>
      <c r="M108" s="6"/>
      <c r="N108" s="6" t="str">
        <v/>
      </c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</row>
    <row r="109" spans="1:50" ht="12.75" customHeight="1">
      <c r="A109" s="56"/>
      <c r="B109" s="56"/>
      <c r="C109" s="56"/>
      <c r="D109" s="56"/>
      <c r="E109" s="56"/>
      <c r="F109" s="56"/>
      <c r="G109" s="56"/>
      <c r="H109" s="56"/>
      <c r="I109" s="56"/>
      <c r="J109" s="6"/>
      <c r="K109" s="6"/>
      <c r="L109" s="6"/>
      <c r="M109" s="6"/>
      <c r="N109" s="6" t="str">
        <v/>
      </c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</row>
    <row r="110" spans="1:50" ht="12.75" customHeight="1">
      <c r="A110" s="56"/>
      <c r="B110" s="56"/>
      <c r="C110" s="56"/>
      <c r="D110" s="56"/>
      <c r="E110" s="56"/>
      <c r="F110" s="56"/>
      <c r="G110" s="56"/>
      <c r="H110" s="56"/>
      <c r="I110" s="56"/>
      <c r="J110" s="6"/>
      <c r="K110" s="6"/>
      <c r="L110" s="6"/>
      <c r="M110" s="6"/>
      <c r="N110" s="6" t="str">
        <v/>
      </c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</row>
    <row r="111" spans="1:50" ht="12.75" customHeight="1">
      <c r="A111" s="56"/>
      <c r="B111" s="56"/>
      <c r="C111" s="56"/>
      <c r="D111" s="56"/>
      <c r="E111" s="56"/>
      <c r="F111" s="56"/>
      <c r="G111" s="56"/>
      <c r="H111" s="56"/>
      <c r="I111" s="56"/>
      <c r="J111" s="6"/>
      <c r="K111" s="6"/>
      <c r="L111" s="6"/>
      <c r="M111" s="6"/>
      <c r="N111" s="6" t="str">
        <v/>
      </c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</row>
    <row r="112" spans="1:50" ht="12.75" customHeight="1">
      <c r="A112" s="56"/>
      <c r="B112" s="56"/>
      <c r="C112" s="56"/>
      <c r="D112" s="56"/>
      <c r="E112" s="56"/>
      <c r="F112" s="56"/>
      <c r="G112" s="56"/>
      <c r="H112" s="56"/>
      <c r="I112" s="56"/>
      <c r="J112" s="6"/>
      <c r="K112" s="6"/>
      <c r="L112" s="6"/>
      <c r="M112" s="6"/>
      <c r="N112" s="6" t="str">
        <v/>
      </c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</row>
    <row r="113" spans="1:50" ht="12.75" customHeight="1">
      <c r="A113" s="56"/>
      <c r="B113" s="56"/>
      <c r="C113" s="56"/>
      <c r="D113" s="56"/>
      <c r="E113" s="56"/>
      <c r="F113" s="56"/>
      <c r="G113" s="56"/>
      <c r="H113" s="56"/>
      <c r="I113" s="56"/>
      <c r="J113" s="6"/>
      <c r="K113" s="6"/>
      <c r="L113" s="6"/>
      <c r="M113" s="6"/>
      <c r="N113" s="6" t="str">
        <v/>
      </c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</row>
    <row r="114" spans="1:50" ht="12.75" customHeight="1">
      <c r="A114" s="56"/>
      <c r="B114" s="56"/>
      <c r="C114" s="56"/>
      <c r="D114" s="56"/>
      <c r="E114" s="56"/>
      <c r="F114" s="56"/>
      <c r="G114" s="56"/>
      <c r="H114" s="56"/>
      <c r="I114" s="56"/>
      <c r="J114" s="6"/>
      <c r="K114" s="6"/>
      <c r="L114" s="6"/>
      <c r="M114" s="6"/>
      <c r="N114" s="6" t="str">
        <v/>
      </c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</row>
    <row r="115" spans="1:50" ht="21" customHeight="1">
      <c r="A115" s="56"/>
      <c r="B115" s="56"/>
      <c r="C115" s="56"/>
      <c r="D115" s="56"/>
      <c r="E115" s="56"/>
      <c r="F115" s="56"/>
      <c r="G115" s="56"/>
      <c r="H115" s="56"/>
      <c r="I115" s="56"/>
      <c r="J115" s="6"/>
      <c r="K115" s="6"/>
      <c r="L115" s="6"/>
      <c r="M115" s="6"/>
      <c r="N115" s="6" t="str">
        <v/>
      </c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</row>
    <row r="116" spans="1:50" ht="12" customHeight="1">
      <c r="A116" s="56"/>
      <c r="B116" s="56"/>
      <c r="C116" s="56"/>
      <c r="D116" s="56"/>
      <c r="E116" s="56"/>
      <c r="F116" s="56"/>
      <c r="G116" s="56"/>
      <c r="H116" s="56"/>
      <c r="I116" s="56"/>
      <c r="J116" s="6"/>
      <c r="K116" s="6"/>
      <c r="L116" s="6"/>
      <c r="M116" s="6"/>
      <c r="N116" s="6" t="str">
        <v/>
      </c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</row>
    <row r="117" spans="1:50" ht="12" customHeight="1">
      <c r="A117" s="56"/>
      <c r="B117" s="56"/>
      <c r="C117" s="56"/>
      <c r="D117" s="56"/>
      <c r="E117" s="56"/>
      <c r="F117" s="56"/>
      <c r="G117" s="56"/>
      <c r="H117" s="56"/>
      <c r="I117" s="56"/>
      <c r="J117" s="6"/>
      <c r="K117" s="6"/>
      <c r="L117" s="6"/>
      <c r="M117" s="6"/>
      <c r="N117" s="6" t="str">
        <v/>
      </c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</row>
    <row r="118" spans="1:50" ht="12" customHeight="1">
      <c r="A118" s="56"/>
      <c r="B118" s="56"/>
      <c r="C118" s="56"/>
      <c r="D118" s="56"/>
      <c r="E118" s="56"/>
      <c r="F118" s="56"/>
      <c r="G118" s="56"/>
      <c r="H118" s="56"/>
      <c r="I118" s="56"/>
      <c r="J118" s="6"/>
      <c r="K118" s="6"/>
      <c r="L118" s="6"/>
      <c r="M118" s="6"/>
      <c r="N118" s="6" t="str">
        <v/>
      </c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</row>
    <row r="119" spans="1:50" ht="12" customHeight="1">
      <c r="A119" s="56"/>
      <c r="B119" s="56"/>
      <c r="C119" s="56"/>
      <c r="D119" s="56"/>
      <c r="E119" s="56"/>
      <c r="F119" s="56"/>
      <c r="G119" s="56"/>
      <c r="H119" s="56"/>
      <c r="I119" s="56"/>
      <c r="J119" s="6"/>
      <c r="K119" s="6"/>
      <c r="L119" s="6"/>
      <c r="M119" s="6"/>
      <c r="N119" s="6" t="str">
        <v/>
      </c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</row>
    <row r="120" spans="1:50" ht="12" customHeight="1">
      <c r="A120" s="56"/>
      <c r="B120" s="56"/>
      <c r="C120" s="56"/>
      <c r="D120" s="56"/>
      <c r="E120" s="56"/>
      <c r="F120" s="56"/>
      <c r="G120" s="56"/>
      <c r="H120" s="56"/>
      <c r="I120" s="56"/>
      <c r="J120" s="6"/>
      <c r="K120" s="6"/>
      <c r="L120" s="6"/>
      <c r="M120" s="6"/>
      <c r="N120" s="6" t="str">
        <v/>
      </c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</row>
    <row r="121" spans="1:50" ht="12" customHeight="1">
      <c r="A121" s="56"/>
      <c r="B121" s="56"/>
      <c r="C121" s="56"/>
      <c r="D121" s="56"/>
      <c r="E121" s="56"/>
      <c r="F121" s="56"/>
      <c r="G121" s="56"/>
      <c r="H121" s="56"/>
      <c r="I121" s="56"/>
      <c r="J121" s="6"/>
      <c r="K121" s="6"/>
      <c r="L121" s="6"/>
      <c r="M121" s="6"/>
      <c r="N121" s="6" t="str">
        <v/>
      </c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</row>
    <row r="122" spans="1:50" ht="12" customHeight="1">
      <c r="A122" s="56"/>
      <c r="B122" s="56"/>
      <c r="C122" s="56"/>
      <c r="D122" s="56"/>
      <c r="E122" s="56"/>
      <c r="F122" s="56"/>
      <c r="G122" s="56"/>
      <c r="H122" s="56"/>
      <c r="I122" s="56"/>
      <c r="J122" s="6"/>
      <c r="K122" s="6"/>
      <c r="L122" s="6"/>
      <c r="M122" s="6"/>
      <c r="N122" s="6" t="str">
        <v/>
      </c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</row>
    <row r="123" spans="1:50" ht="12" customHeight="1">
      <c r="A123" s="56"/>
      <c r="B123" s="56"/>
      <c r="C123" s="56"/>
      <c r="D123" s="56"/>
      <c r="E123" s="56"/>
      <c r="F123" s="56"/>
      <c r="G123" s="56"/>
      <c r="H123" s="56"/>
      <c r="I123" s="56"/>
      <c r="J123" s="6"/>
      <c r="K123" s="6"/>
      <c r="L123" s="6"/>
      <c r="M123" s="6"/>
      <c r="N123" s="6" t="str">
        <v/>
      </c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</row>
    <row r="124" spans="1:50" ht="12" customHeight="1">
      <c r="A124" s="56"/>
      <c r="B124" s="56"/>
      <c r="C124" s="56"/>
      <c r="D124" s="56"/>
      <c r="E124" s="56"/>
      <c r="F124" s="56"/>
      <c r="G124" s="56"/>
      <c r="H124" s="56"/>
      <c r="I124" s="56"/>
      <c r="J124" s="6"/>
      <c r="K124" s="6"/>
      <c r="L124" s="6"/>
      <c r="M124" s="6"/>
      <c r="N124" s="6" t="str">
        <v/>
      </c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</row>
    <row r="125" spans="1:50" ht="12" customHeight="1">
      <c r="A125" s="56"/>
      <c r="B125" s="56"/>
      <c r="C125" s="56"/>
      <c r="D125" s="56"/>
      <c r="E125" s="56"/>
      <c r="F125" s="56"/>
      <c r="G125" s="56"/>
      <c r="H125" s="56"/>
      <c r="I125" s="56"/>
      <c r="J125" s="6"/>
      <c r="K125" s="6"/>
      <c r="L125" s="6"/>
      <c r="M125" s="6"/>
      <c r="N125" s="6" t="str">
        <v/>
      </c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</row>
    <row r="126" spans="1:50" ht="12" customHeight="1">
      <c r="A126" s="56"/>
      <c r="B126" s="56"/>
      <c r="C126" s="56"/>
      <c r="D126" s="56"/>
      <c r="E126" s="56"/>
      <c r="F126" s="56"/>
      <c r="G126" s="56"/>
      <c r="H126" s="56"/>
      <c r="I126" s="56"/>
      <c r="J126" s="6"/>
      <c r="K126" s="6"/>
      <c r="L126" s="6"/>
      <c r="M126" s="6"/>
      <c r="N126" s="6" t="str">
        <v/>
      </c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</row>
    <row r="127" spans="1:50" ht="12" customHeight="1">
      <c r="A127" s="56"/>
      <c r="B127" s="56"/>
      <c r="C127" s="56"/>
      <c r="D127" s="56"/>
      <c r="E127" s="56"/>
      <c r="F127" s="56"/>
      <c r="G127" s="56"/>
      <c r="H127" s="56"/>
      <c r="I127" s="56"/>
      <c r="J127" s="6"/>
      <c r="K127" s="6"/>
      <c r="L127" s="6"/>
      <c r="M127" s="6"/>
      <c r="N127" s="6" t="str">
        <v/>
      </c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</row>
    <row r="128" spans="1:50" ht="12" customHeight="1">
      <c r="A128" s="56"/>
      <c r="B128" s="56"/>
      <c r="C128" s="56"/>
      <c r="D128" s="56"/>
      <c r="E128" s="56"/>
      <c r="F128" s="56"/>
      <c r="G128" s="56"/>
      <c r="H128" s="56"/>
      <c r="I128" s="56"/>
      <c r="J128" s="6"/>
      <c r="K128" s="6"/>
      <c r="L128" s="6"/>
      <c r="M128" s="6"/>
      <c r="N128" s="6" t="str">
        <v/>
      </c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</row>
    <row r="129" spans="1:50" ht="12" customHeight="1">
      <c r="A129" s="56"/>
      <c r="B129" s="56"/>
      <c r="C129" s="56"/>
      <c r="D129" s="56"/>
      <c r="E129" s="56"/>
      <c r="F129" s="56"/>
      <c r="G129" s="56"/>
      <c r="H129" s="56"/>
      <c r="I129" s="56"/>
      <c r="J129" s="6"/>
      <c r="K129" s="6"/>
      <c r="L129" s="6"/>
      <c r="M129" s="6"/>
      <c r="N129" s="6" t="str">
        <v/>
      </c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</row>
    <row r="130" spans="1:50" ht="12" customHeight="1">
      <c r="A130" s="56"/>
      <c r="B130" s="56"/>
      <c r="C130" s="56"/>
      <c r="D130" s="56"/>
      <c r="E130" s="56"/>
      <c r="F130" s="56"/>
      <c r="G130" s="56"/>
      <c r="H130" s="56"/>
      <c r="I130" s="56"/>
      <c r="J130" s="6"/>
      <c r="K130" s="6"/>
      <c r="L130" s="6"/>
      <c r="M130" s="6"/>
      <c r="N130" s="6" t="str">
        <v/>
      </c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</row>
    <row r="131" spans="1:50" ht="12" customHeight="1">
      <c r="A131" s="56"/>
      <c r="B131" s="56"/>
      <c r="C131" s="56"/>
      <c r="D131" s="56"/>
      <c r="E131" s="56"/>
      <c r="F131" s="56"/>
      <c r="G131" s="56"/>
      <c r="H131" s="56"/>
      <c r="I131" s="56"/>
      <c r="J131" s="6"/>
      <c r="K131" s="6"/>
      <c r="L131" s="6"/>
      <c r="M131" s="6"/>
      <c r="N131" s="6" t="str">
        <v/>
      </c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</row>
    <row r="132" spans="1:50" ht="12" customHeight="1">
      <c r="A132" s="56"/>
      <c r="B132" s="56"/>
      <c r="C132" s="56"/>
      <c r="D132" s="56"/>
      <c r="E132" s="56"/>
      <c r="F132" s="56"/>
      <c r="G132" s="56"/>
      <c r="H132" s="56"/>
      <c r="I132" s="56"/>
      <c r="J132" s="6"/>
      <c r="K132" s="6"/>
      <c r="L132" s="6"/>
      <c r="M132" s="6"/>
      <c r="N132" s="6" t="str">
        <v/>
      </c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</row>
    <row r="133" spans="1:50" ht="12" customHeight="1">
      <c r="A133" s="56"/>
      <c r="B133" s="56"/>
      <c r="C133" s="56"/>
      <c r="D133" s="56"/>
      <c r="E133" s="56"/>
      <c r="F133" s="56"/>
      <c r="G133" s="56"/>
      <c r="H133" s="56"/>
      <c r="I133" s="56"/>
      <c r="J133" s="6"/>
      <c r="K133" s="6"/>
      <c r="L133" s="6"/>
      <c r="M133" s="6"/>
      <c r="N133" s="6" t="str">
        <v/>
      </c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</row>
    <row r="134" spans="1:50" ht="12" customHeight="1">
      <c r="A134" s="56"/>
      <c r="B134" s="56"/>
      <c r="C134" s="56"/>
      <c r="D134" s="56"/>
      <c r="E134" s="56"/>
      <c r="F134" s="56"/>
      <c r="G134" s="56"/>
      <c r="H134" s="56"/>
      <c r="I134" s="56"/>
      <c r="J134" s="6"/>
      <c r="K134" s="6"/>
      <c r="L134" s="6"/>
      <c r="M134" s="6"/>
      <c r="N134" s="6" t="str">
        <v/>
      </c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</row>
    <row r="135" spans="1:50" ht="12" customHeight="1">
      <c r="A135" s="56"/>
      <c r="B135" s="56"/>
      <c r="C135" s="56"/>
      <c r="D135" s="56"/>
      <c r="E135" s="56"/>
      <c r="F135" s="56"/>
      <c r="G135" s="56"/>
      <c r="H135" s="56"/>
      <c r="I135" s="56"/>
      <c r="J135" s="6"/>
      <c r="K135" s="6"/>
      <c r="L135" s="6"/>
      <c r="M135" s="6"/>
      <c r="N135" s="6" t="str">
        <v/>
      </c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</row>
    <row r="136" spans="1:50" ht="12" customHeight="1">
      <c r="A136" s="56"/>
      <c r="B136" s="56"/>
      <c r="C136" s="56"/>
      <c r="D136" s="56"/>
      <c r="E136" s="56"/>
      <c r="F136" s="56"/>
      <c r="G136" s="56"/>
      <c r="H136" s="56"/>
      <c r="I136" s="56"/>
      <c r="J136" s="6"/>
      <c r="K136" s="6"/>
      <c r="L136" s="6"/>
      <c r="M136" s="6"/>
      <c r="N136" s="6" t="str">
        <v/>
      </c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</row>
    <row r="137" spans="1:50" ht="12" customHeight="1">
      <c r="A137" s="56"/>
      <c r="B137" s="56"/>
      <c r="C137" s="56"/>
      <c r="D137" s="56"/>
      <c r="E137" s="56"/>
      <c r="F137" s="56"/>
      <c r="G137" s="56"/>
      <c r="H137" s="56"/>
      <c r="I137" s="56"/>
      <c r="J137" s="6"/>
      <c r="K137" s="6"/>
      <c r="L137" s="6"/>
      <c r="M137" s="6"/>
      <c r="N137" s="6" t="str">
        <v/>
      </c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</row>
    <row r="138" spans="1:50" ht="12" customHeight="1">
      <c r="A138" s="56"/>
      <c r="B138" s="56"/>
      <c r="C138" s="56"/>
      <c r="D138" s="56"/>
      <c r="E138" s="56"/>
      <c r="F138" s="56"/>
      <c r="G138" s="56"/>
      <c r="H138" s="56"/>
      <c r="I138" s="56"/>
      <c r="J138" s="6"/>
      <c r="K138" s="6"/>
      <c r="L138" s="6"/>
      <c r="M138" s="6"/>
      <c r="N138" s="6" t="str">
        <v/>
      </c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</row>
    <row r="139" spans="1:50" ht="12" customHeight="1">
      <c r="A139" s="56"/>
      <c r="B139" s="56"/>
      <c r="C139" s="56"/>
      <c r="D139" s="56"/>
      <c r="E139" s="56"/>
      <c r="F139" s="56"/>
      <c r="G139" s="56"/>
      <c r="H139" s="56"/>
      <c r="I139" s="56"/>
      <c r="J139" s="6"/>
      <c r="K139" s="6"/>
      <c r="L139" s="6"/>
      <c r="M139" s="6"/>
      <c r="N139" s="6" t="str">
        <v/>
      </c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</row>
    <row r="140" spans="1:50" ht="12" customHeight="1">
      <c r="A140" s="56"/>
      <c r="B140" s="56"/>
      <c r="C140" s="56"/>
      <c r="D140" s="56"/>
      <c r="E140" s="56"/>
      <c r="F140" s="56"/>
      <c r="G140" s="56"/>
      <c r="H140" s="56"/>
      <c r="I140" s="56"/>
      <c r="J140" s="6"/>
      <c r="K140" s="6"/>
      <c r="L140" s="6"/>
      <c r="M140" s="6"/>
      <c r="N140" s="6" t="str">
        <v/>
      </c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</row>
    <row r="141" spans="1:50" ht="12" customHeight="1">
      <c r="A141" s="56"/>
      <c r="B141" s="56"/>
      <c r="C141" s="56"/>
      <c r="D141" s="56"/>
      <c r="E141" s="56"/>
      <c r="F141" s="56"/>
      <c r="G141" s="56"/>
      <c r="H141" s="56"/>
      <c r="I141" s="56"/>
      <c r="J141" s="6"/>
      <c r="K141" s="6"/>
      <c r="L141" s="6"/>
      <c r="M141" s="6"/>
      <c r="N141" s="6" t="str">
        <v/>
      </c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</row>
    <row r="142" spans="1:50" ht="12" customHeight="1">
      <c r="A142" s="56"/>
      <c r="B142" s="56"/>
      <c r="C142" s="56"/>
      <c r="D142" s="56"/>
      <c r="E142" s="56"/>
      <c r="F142" s="56"/>
      <c r="G142" s="56"/>
      <c r="H142" s="56"/>
      <c r="I142" s="56"/>
      <c r="J142" s="6"/>
      <c r="K142" s="6"/>
      <c r="L142" s="6"/>
      <c r="M142" s="6"/>
      <c r="N142" s="6" t="str">
        <v/>
      </c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</row>
    <row r="143" spans="1:50" ht="12" customHeight="1">
      <c r="A143" s="56"/>
      <c r="B143" s="56"/>
      <c r="C143" s="56"/>
      <c r="D143" s="56"/>
      <c r="E143" s="56"/>
      <c r="F143" s="56"/>
      <c r="G143" s="56"/>
      <c r="H143" s="56"/>
      <c r="I143" s="56"/>
      <c r="J143" s="6"/>
      <c r="K143" s="6"/>
      <c r="L143" s="6"/>
      <c r="M143" s="6"/>
      <c r="N143" s="6" t="str">
        <v/>
      </c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</row>
    <row r="144" spans="1:50" ht="12" customHeight="1">
      <c r="A144" s="56"/>
      <c r="B144" s="56"/>
      <c r="C144" s="56"/>
      <c r="D144" s="56"/>
      <c r="E144" s="56"/>
      <c r="F144" s="56"/>
      <c r="G144" s="56"/>
      <c r="H144" s="56"/>
      <c r="I144" s="56"/>
      <c r="J144" s="6"/>
      <c r="K144" s="6"/>
      <c r="L144" s="6"/>
      <c r="M144" s="6"/>
      <c r="N144" s="6" t="str">
        <v/>
      </c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</row>
    <row r="145" spans="1:50" ht="12" customHeight="1">
      <c r="A145" s="56"/>
      <c r="B145" s="56"/>
      <c r="C145" s="56"/>
      <c r="D145" s="56"/>
      <c r="E145" s="56"/>
      <c r="F145" s="56"/>
      <c r="G145" s="56"/>
      <c r="H145" s="56"/>
      <c r="I145" s="56"/>
      <c r="J145" s="6"/>
      <c r="K145" s="6"/>
      <c r="L145" s="6"/>
      <c r="M145" s="6"/>
      <c r="N145" s="6" t="str">
        <v/>
      </c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</row>
    <row r="146" spans="1:50" ht="12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 t="str">
        <v/>
      </c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</row>
    <row r="147" spans="1:50" ht="12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 t="str">
        <v/>
      </c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</row>
    <row r="148" spans="1:50" ht="12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 t="str">
        <v/>
      </c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</row>
    <row r="149" spans="1:50" ht="12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 t="str">
        <v/>
      </c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</row>
    <row r="150" spans="1:50" ht="12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 t="str">
        <v/>
      </c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</row>
    <row r="151" spans="1:50" ht="12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 t="str">
        <v/>
      </c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</row>
    <row r="152" spans="1:50" ht="12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 t="str">
        <v/>
      </c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</row>
    <row r="153" spans="1:50" ht="12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 t="str">
        <v/>
      </c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</row>
    <row r="154" spans="1:50" ht="12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 t="str">
        <v/>
      </c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</row>
    <row r="155" spans="1:50" ht="12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 t="str">
        <v/>
      </c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</row>
    <row r="156" spans="1:50" ht="12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 t="str">
        <v/>
      </c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</row>
    <row r="157" spans="1:50" ht="12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 t="str">
        <v/>
      </c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</row>
    <row r="158" spans="1:50" ht="12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 t="str">
        <v/>
      </c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</row>
    <row r="159" spans="1:50" ht="12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 t="str">
        <v/>
      </c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</row>
    <row r="160" spans="1:50" ht="12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 t="str">
        <v/>
      </c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</row>
    <row r="161" spans="1:50" ht="12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 t="str">
        <v/>
      </c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</row>
    <row r="162" spans="1:50" ht="12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 t="str">
        <v/>
      </c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</row>
    <row r="163" spans="1:50" ht="12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 t="str">
        <v/>
      </c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</row>
    <row r="164" spans="1:50" ht="12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 t="str">
        <v/>
      </c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</row>
    <row r="165" spans="1:50" ht="12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 t="str">
        <v/>
      </c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</row>
    <row r="166" spans="1:50" ht="12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 t="str">
        <v/>
      </c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</row>
    <row r="167" spans="1:50" ht="12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 t="str">
        <v/>
      </c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</row>
    <row r="168" spans="1:50" ht="12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 t="str">
        <v/>
      </c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</row>
    <row r="169" spans="1:50" ht="12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 t="str">
        <v/>
      </c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</row>
    <row r="170" spans="1:50" ht="12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 t="str">
        <v/>
      </c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</row>
    <row r="171" spans="1:50" ht="12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 t="str">
        <v/>
      </c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</row>
    <row r="172" spans="1:50" ht="12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 t="str">
        <v/>
      </c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</row>
    <row r="173" spans="1:50" ht="12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 t="str">
        <v/>
      </c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</row>
    <row r="174" spans="1:50" ht="12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 t="str">
        <v/>
      </c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</row>
    <row r="175" spans="1:50" ht="12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 t="str">
        <v/>
      </c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</row>
    <row r="176" spans="1:50" ht="12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 t="str">
        <v/>
      </c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</row>
    <row r="177" spans="1:50" ht="12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 t="str">
        <v/>
      </c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</row>
    <row r="178" spans="1:50" ht="12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 t="str">
        <v/>
      </c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</row>
    <row r="179" spans="1:50" ht="12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 t="str">
        <v/>
      </c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</row>
    <row r="180" spans="1:50" ht="12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 t="str">
        <v/>
      </c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</row>
    <row r="181" spans="1:50" ht="12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 t="str">
        <v/>
      </c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</row>
    <row r="182" spans="1:50" ht="12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 t="str">
        <v/>
      </c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</row>
    <row r="183" spans="1:50" ht="12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 t="str">
        <v/>
      </c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</row>
    <row r="184" spans="1:50" ht="12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 t="str">
        <v/>
      </c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</row>
    <row r="185" spans="1:50" ht="12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 t="str">
        <v/>
      </c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</row>
    <row r="186" spans="1:50" ht="12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 t="str">
        <v/>
      </c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</row>
    <row r="187" spans="1:50" ht="12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 t="str">
        <v/>
      </c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</row>
    <row r="188" spans="1:50" ht="12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 t="str">
        <v/>
      </c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</row>
    <row r="189" spans="1:50" ht="12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 t="str">
        <v/>
      </c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</row>
    <row r="190" spans="1:50" ht="12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 t="str">
        <v/>
      </c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</row>
    <row r="191" spans="1:50" ht="12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 t="str">
        <v/>
      </c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</row>
    <row r="192" spans="1:50" ht="12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 t="str">
        <v/>
      </c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</row>
    <row r="193" spans="1:50" ht="12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 t="str">
        <v/>
      </c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</row>
    <row r="194" spans="1:50" ht="12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 t="str">
        <v/>
      </c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</row>
    <row r="195" spans="1:50" ht="12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 t="str">
        <v/>
      </c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</row>
    <row r="196" spans="1:50" ht="12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 t="str">
        <v/>
      </c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</row>
    <row r="197" spans="1:50" ht="12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 t="str">
        <v/>
      </c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</row>
    <row r="198" spans="1:50" ht="12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 t="str">
        <v/>
      </c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</row>
    <row r="199" spans="1:50" ht="12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 t="str">
        <v/>
      </c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</row>
    <row r="200" spans="1:50" ht="12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 t="str">
        <v/>
      </c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</row>
    <row r="201" spans="1:50" ht="12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 t="str">
        <v/>
      </c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</row>
    <row r="202" spans="1:50" ht="12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 t="str">
        <v/>
      </c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</row>
    <row r="203" spans="1:50" ht="12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 t="str">
        <v/>
      </c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</row>
    <row r="204" spans="1:50" ht="12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 t="str">
        <v/>
      </c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</row>
    <row r="205" spans="1:50" ht="12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 t="str">
        <v/>
      </c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</row>
    <row r="206" spans="1:50" ht="12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 t="str">
        <v/>
      </c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</row>
    <row r="207" spans="1:50" ht="12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 t="str">
        <v/>
      </c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</row>
    <row r="208" spans="1:50" ht="12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 t="str">
        <v/>
      </c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</row>
    <row r="209" spans="1:50" ht="12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 t="str">
        <v/>
      </c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</row>
    <row r="210" spans="1:50" ht="12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 t="str">
        <v/>
      </c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</row>
    <row r="211" spans="1:50" ht="12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 t="str">
        <v/>
      </c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</row>
    <row r="212" spans="1:50" ht="12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 t="str">
        <v/>
      </c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</row>
    <row r="213" spans="1:50" ht="12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 t="str">
        <v/>
      </c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</row>
    <row r="214" spans="1:50" ht="12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 t="str">
        <v/>
      </c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</row>
    <row r="215" spans="1:50" ht="12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 t="str">
        <v/>
      </c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</row>
    <row r="216" spans="1:50" ht="12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 t="str">
        <v/>
      </c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</row>
    <row r="217" spans="1:50" ht="12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 t="str">
        <v/>
      </c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</row>
    <row r="218" spans="1:50" ht="12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 t="str">
        <v/>
      </c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</row>
    <row r="219" spans="1:50" ht="12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 t="str">
        <v/>
      </c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</row>
    <row r="220" spans="1:50" ht="12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 t="str">
        <v/>
      </c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</row>
    <row r="221" spans="1:50" ht="12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 t="str">
        <v/>
      </c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</row>
    <row r="222" spans="1:50" ht="12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 t="str">
        <v/>
      </c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</row>
    <row r="223" spans="1:50" ht="12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 t="str">
        <v/>
      </c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</row>
    <row r="224" spans="1:50" ht="12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 t="str">
        <v/>
      </c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</row>
    <row r="225" spans="1:50" ht="12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 t="str">
        <v/>
      </c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</row>
    <row r="226" spans="1:50" ht="12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 t="str">
        <v/>
      </c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</row>
    <row r="227" spans="1:50" ht="12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 t="str">
        <v/>
      </c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</row>
    <row r="228" spans="1:50" ht="12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 t="str">
        <v/>
      </c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</row>
    <row r="229" spans="1:50" ht="12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 t="str">
        <v/>
      </c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</row>
    <row r="230" spans="1:50" ht="12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 t="str">
        <v/>
      </c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</row>
    <row r="231" spans="1:50" ht="12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 t="str">
        <v/>
      </c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</row>
    <row r="232" spans="1:50" ht="12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 t="str">
        <v/>
      </c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</row>
    <row r="233" spans="1:50" ht="12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 t="str">
        <v/>
      </c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</row>
    <row r="234" spans="1:50" ht="12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 t="str">
        <v/>
      </c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</row>
    <row r="235" spans="1:50" ht="12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 t="str">
        <v/>
      </c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</row>
    <row r="236" spans="1:50" ht="12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 t="str">
        <v/>
      </c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</row>
    <row r="237" spans="1:50" ht="12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 t="str">
        <v/>
      </c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</row>
    <row r="238" spans="1:50" ht="12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 t="str">
        <v/>
      </c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</row>
    <row r="239" spans="1:50" ht="12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 t="str">
        <v/>
      </c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</row>
    <row r="240" spans="1:50" ht="12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 t="str">
        <v/>
      </c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</row>
    <row r="241" spans="1:50" ht="12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 t="str">
        <v/>
      </c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</row>
    <row r="242" spans="1:50" ht="12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 t="str">
        <v/>
      </c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</row>
    <row r="243" spans="1:50" ht="12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 t="str">
        <v/>
      </c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</row>
    <row r="244" spans="1:50" ht="12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 t="str">
        <v/>
      </c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</row>
    <row r="245" spans="1:50" ht="12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 t="str">
        <v/>
      </c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</row>
    <row r="246" spans="1:50" ht="12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 t="str">
        <v/>
      </c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</row>
    <row r="247" spans="1:50" ht="12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 t="str">
        <v/>
      </c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</row>
    <row r="248" spans="1:50" ht="12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 t="str">
        <v/>
      </c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</row>
    <row r="249" spans="1:50" ht="12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 t="str">
        <v/>
      </c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</row>
    <row r="250" spans="1:50" ht="12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 t="str">
        <v/>
      </c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</row>
    <row r="251" spans="1:50" ht="12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 t="str">
        <v/>
      </c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</row>
    <row r="252" spans="1:50" ht="12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 t="str">
        <v/>
      </c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</row>
    <row r="253" spans="1:50" ht="12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 t="str">
        <v/>
      </c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</row>
    <row r="254" spans="1:50" ht="12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 t="str">
        <v/>
      </c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</row>
    <row r="255" spans="1:50" ht="12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 t="str">
        <v/>
      </c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</row>
    <row r="256" spans="1:50" ht="12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 t="str">
        <v/>
      </c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</row>
    <row r="257" spans="1:50" ht="12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 t="str">
        <v/>
      </c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</row>
    <row r="258" spans="1:50" ht="12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 t="str">
        <v/>
      </c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</row>
    <row r="259" spans="1:50" ht="12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 t="str">
        <v/>
      </c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</row>
    <row r="260" spans="1:50" ht="12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 t="str">
        <v/>
      </c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</row>
    <row r="261" spans="1:50" ht="12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 t="str">
        <v/>
      </c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</row>
    <row r="262" spans="1:50" ht="12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 t="str">
        <v/>
      </c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</row>
    <row r="263" spans="1:50" ht="12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 t="str">
        <v/>
      </c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</row>
    <row r="264" spans="1:50" ht="12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 t="str">
        <v/>
      </c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</row>
    <row r="265" spans="1:50" ht="12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 t="str">
        <v/>
      </c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</row>
    <row r="266" spans="1:50" ht="12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 t="str">
        <v/>
      </c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</row>
    <row r="267" spans="1:50" ht="12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 t="str">
        <v/>
      </c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</row>
    <row r="268" spans="1:50" ht="12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 t="str">
        <v/>
      </c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</row>
    <row r="269" spans="1:50" ht="12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 t="str">
        <v/>
      </c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</row>
    <row r="270" spans="1:50" ht="12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 t="str">
        <v/>
      </c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</row>
    <row r="271" spans="1:50" ht="12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 t="str">
        <v/>
      </c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</row>
    <row r="272" spans="1:50" ht="12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 t="str">
        <v/>
      </c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</row>
    <row r="273" spans="1:50" ht="12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 t="str">
        <v/>
      </c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</row>
    <row r="274" spans="1:50" ht="12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 t="str">
        <v/>
      </c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</row>
    <row r="275" spans="1:50" ht="12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 t="str">
        <v/>
      </c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</row>
    <row r="276" spans="1:50" ht="12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 t="str">
        <v/>
      </c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</row>
    <row r="277" spans="1:50" ht="12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 t="str">
        <v/>
      </c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</row>
    <row r="278" spans="1:50" ht="12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 t="str">
        <v/>
      </c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</row>
    <row r="279" spans="1:50" ht="12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 t="str">
        <v/>
      </c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</row>
    <row r="280" spans="1:50" ht="12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 t="str">
        <v/>
      </c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</row>
    <row r="281" spans="1:50" ht="12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 t="str">
        <v/>
      </c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</row>
    <row r="282" spans="1:50" ht="12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 t="str">
        <v/>
      </c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</row>
    <row r="283" spans="1:50" ht="12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 t="str">
        <v/>
      </c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</row>
    <row r="284" spans="1:50" ht="12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 t="str">
        <v/>
      </c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</row>
    <row r="285" spans="1:50" ht="12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 t="str">
        <v/>
      </c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</row>
    <row r="286" spans="1:50" ht="12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 t="str">
        <v/>
      </c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</row>
    <row r="287" spans="1:50" ht="12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 t="str">
        <v/>
      </c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</row>
    <row r="288" spans="1:50" ht="12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 t="str">
        <v/>
      </c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</row>
    <row r="289" spans="1:50" ht="12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 t="str">
        <v/>
      </c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</row>
    <row r="290" spans="1:50" ht="12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 t="str">
        <v/>
      </c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</row>
    <row r="291" spans="1:50" ht="12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 t="str">
        <v/>
      </c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</row>
    <row r="292" spans="1:50" ht="12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 t="str">
        <v/>
      </c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</row>
    <row r="293" spans="1:50" ht="12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 t="str">
        <v/>
      </c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</row>
    <row r="294" spans="1:50" ht="12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 t="str">
        <v/>
      </c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</row>
    <row r="295" spans="1:50" ht="12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 t="str">
        <v/>
      </c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</row>
    <row r="296" spans="1:50" ht="12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 t="str">
        <v/>
      </c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</row>
    <row r="297" spans="1:50" ht="12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 t="str">
        <v/>
      </c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</row>
    <row r="298" spans="1:50" ht="12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 t="str">
        <v/>
      </c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</row>
    <row r="299" spans="1:50" ht="12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 t="str">
        <v/>
      </c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</row>
    <row r="300" spans="1:50" ht="12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 t="str">
        <v/>
      </c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</row>
    <row r="301" spans="1:50" ht="12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 t="str">
        <v/>
      </c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</row>
    <row r="302" spans="1:50" ht="12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 t="str">
        <v/>
      </c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</row>
    <row r="303" spans="1:50" ht="12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 t="str">
        <v/>
      </c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</row>
    <row r="304" spans="1:50" ht="12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 t="str">
        <v/>
      </c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</row>
    <row r="305" spans="1:50" ht="12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 t="str">
        <v/>
      </c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</row>
    <row r="306" spans="1:50" ht="12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 t="str">
        <v/>
      </c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</row>
    <row r="307" spans="1:50" ht="12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 t="str">
        <v/>
      </c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</row>
    <row r="308" spans="1:50" ht="12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 t="str">
        <v/>
      </c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</row>
    <row r="309" spans="1:50" ht="12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 t="str">
        <v/>
      </c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</row>
    <row r="310" spans="1:50" ht="12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 t="str">
        <v/>
      </c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</row>
    <row r="311" spans="1:50" ht="12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 t="str">
        <v/>
      </c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</row>
    <row r="312" spans="1:50" ht="12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 t="str">
        <v/>
      </c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</row>
    <row r="313" spans="1:50" ht="12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 t="str">
        <v/>
      </c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</row>
    <row r="314" spans="1:50" ht="12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 t="str">
        <v/>
      </c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</row>
    <row r="315" spans="1:50" ht="12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 t="str">
        <v/>
      </c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</row>
    <row r="316" spans="1:50" ht="12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 t="str">
        <v/>
      </c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</row>
    <row r="317" spans="1:50" ht="12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 t="str">
        <v/>
      </c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</row>
    <row r="318" spans="1:50" ht="12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 t="str">
        <v/>
      </c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</row>
    <row r="319" spans="1:50" ht="12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 t="str">
        <v/>
      </c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</row>
    <row r="320" spans="1:50" ht="12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 t="str">
        <v/>
      </c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</row>
    <row r="321" spans="1:50" ht="12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 t="str">
        <v/>
      </c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</row>
    <row r="322" spans="1:50" ht="12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 t="str">
        <v/>
      </c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</row>
    <row r="323" spans="1:50" ht="12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 t="str">
        <v/>
      </c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</row>
    <row r="324" spans="1:50" ht="12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 t="str">
        <v/>
      </c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</row>
    <row r="325" spans="1:50" ht="12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 t="str">
        <v/>
      </c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</row>
    <row r="326" spans="1:50" ht="12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 t="str">
        <v/>
      </c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</row>
    <row r="327" spans="1:50" ht="12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 t="str">
        <v/>
      </c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</row>
    <row r="328" spans="1:50" ht="12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 t="str">
        <v/>
      </c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</row>
    <row r="329" spans="1:50" ht="12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 t="str">
        <v/>
      </c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</row>
    <row r="330" spans="1:50" ht="12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 t="str">
        <v/>
      </c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</row>
    <row r="331" spans="1:50" ht="12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 t="str">
        <v/>
      </c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</row>
    <row r="332" spans="1:50" ht="12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 t="str">
        <v/>
      </c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</row>
    <row r="333" spans="1:50" ht="12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 t="str">
        <v/>
      </c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</row>
    <row r="334" spans="1:50" ht="12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 t="str">
        <v/>
      </c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</row>
    <row r="335" spans="1:50" ht="12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 t="str">
        <v/>
      </c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</row>
    <row r="336" spans="1:50" ht="12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 t="str">
        <v/>
      </c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</row>
    <row r="337" spans="1:50" ht="12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 t="str">
        <v/>
      </c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</row>
    <row r="338" spans="1:50" ht="12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 t="str">
        <v/>
      </c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</row>
    <row r="339" spans="1:50" ht="12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 t="str">
        <v/>
      </c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</row>
    <row r="340" spans="1:50" ht="12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 t="str">
        <v/>
      </c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</row>
    <row r="341" spans="1:50" ht="12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 t="str">
        <v/>
      </c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</row>
    <row r="342" spans="1:50" ht="12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 t="str">
        <v/>
      </c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</row>
    <row r="343" spans="1:50" ht="12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 t="str">
        <v/>
      </c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</row>
    <row r="344" spans="1:50" ht="12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 t="str">
        <v/>
      </c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</row>
    <row r="345" spans="1:50" ht="12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 t="str">
        <v/>
      </c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</row>
    <row r="346" spans="1:50" ht="12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 t="str">
        <v/>
      </c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</row>
    <row r="347" spans="1:50" ht="12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 t="str">
        <v/>
      </c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</row>
    <row r="348" spans="1:50" ht="12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 t="str">
        <v/>
      </c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</row>
    <row r="349" spans="1:50" ht="12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 t="str">
        <v/>
      </c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</row>
    <row r="350" spans="1:50" ht="12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 t="str">
        <v/>
      </c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</row>
    <row r="351" spans="1:50" ht="12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 t="str">
        <v/>
      </c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</row>
    <row r="352" spans="1:50" ht="12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 t="str">
        <v/>
      </c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</row>
    <row r="353" spans="1:50" ht="12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 t="str">
        <v/>
      </c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</row>
    <row r="354" spans="1:50" ht="12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 t="str">
        <v/>
      </c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</row>
    <row r="355" spans="1:50" ht="12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 t="str">
        <v/>
      </c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</row>
    <row r="356" spans="1:50" ht="12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 t="str">
        <v/>
      </c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</row>
    <row r="357" spans="1:50" ht="12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 t="str">
        <v/>
      </c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</row>
    <row r="358" spans="1:50" ht="12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 t="str">
        <v/>
      </c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</row>
    <row r="359" spans="1:50" ht="12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 t="str">
        <v/>
      </c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</row>
    <row r="360" spans="1:50" ht="12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 t="str">
        <v/>
      </c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</row>
    <row r="361" spans="1:50" ht="12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 t="str">
        <v/>
      </c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</row>
    <row r="362" spans="1:50" ht="12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 t="str">
        <v/>
      </c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</row>
    <row r="363" spans="1:50" ht="12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 t="str">
        <v/>
      </c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</row>
    <row r="364" spans="1:50" ht="12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 t="str">
        <v/>
      </c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</row>
    <row r="365" spans="1:50" ht="12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 t="str">
        <v/>
      </c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</row>
    <row r="366" spans="1:50" ht="12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 t="str">
        <v/>
      </c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</row>
    <row r="367" spans="1:50" ht="12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 t="str">
        <v/>
      </c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</row>
    <row r="368" spans="1:50" ht="12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 t="str">
        <v/>
      </c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</row>
    <row r="369" spans="1:50" ht="12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 t="str">
        <v/>
      </c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</row>
    <row r="370" spans="1:50" ht="12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 t="str">
        <v/>
      </c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</row>
    <row r="371" spans="1:50" ht="12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 t="str">
        <v/>
      </c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</row>
    <row r="372" spans="1:50" ht="12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 t="str">
        <v/>
      </c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</row>
    <row r="373" spans="1:50" ht="12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 t="str">
        <v/>
      </c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</row>
    <row r="374" spans="1:50" ht="12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 t="str">
        <v/>
      </c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</row>
    <row r="375" spans="1:50" ht="12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 t="str">
        <v/>
      </c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</row>
    <row r="376" spans="1:50" ht="12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 t="str">
        <v/>
      </c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</row>
    <row r="377" spans="1:50" ht="12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 t="str">
        <v/>
      </c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</row>
    <row r="378" spans="1:50" ht="12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 t="str">
        <v/>
      </c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</row>
    <row r="379" spans="1:50" ht="12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 t="str">
        <v/>
      </c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</row>
    <row r="380" spans="1:50" ht="12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 t="str">
        <v/>
      </c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</row>
    <row r="381" spans="1:50" ht="12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 t="str">
        <v/>
      </c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</row>
    <row r="382" spans="1:50" ht="12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 t="str">
        <v/>
      </c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</row>
    <row r="383" spans="1:50" ht="12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 t="str">
        <v/>
      </c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</row>
    <row r="384" spans="1:50" ht="12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 t="str">
        <v/>
      </c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</row>
    <row r="385" spans="1:50" ht="12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 t="str">
        <v/>
      </c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</row>
    <row r="386" spans="1:50" ht="12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 t="str">
        <v/>
      </c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</row>
    <row r="387" spans="1:50" ht="12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 t="str">
        <v/>
      </c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</row>
    <row r="388" spans="1:50" ht="12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 t="str">
        <v/>
      </c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</row>
    <row r="389" spans="1:50" ht="12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 t="str">
        <v/>
      </c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</row>
    <row r="390" spans="1:50" ht="12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 t="str">
        <v/>
      </c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</row>
    <row r="391" spans="1:50" ht="12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 t="str">
        <v/>
      </c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</row>
    <row r="392" spans="1:50" ht="12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 t="str">
        <v/>
      </c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</row>
    <row r="393" spans="1:50" ht="12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 t="str">
        <v/>
      </c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</row>
    <row r="394" spans="1:50" ht="12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 t="str">
        <v/>
      </c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</row>
    <row r="395" spans="1:50" ht="12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 t="str">
        <v/>
      </c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</row>
    <row r="396" spans="1:50" ht="12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 t="str">
        <v/>
      </c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</row>
    <row r="397" spans="1:50" ht="12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 t="str">
        <v/>
      </c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</row>
    <row r="398" spans="1:50" ht="12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 t="str">
        <v/>
      </c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</row>
    <row r="399" spans="1:50" ht="12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 t="str">
        <v/>
      </c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</row>
    <row r="400" spans="1:50" ht="12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 t="str">
        <v/>
      </c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</row>
    <row r="401" spans="1:50" ht="12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 t="str">
        <v/>
      </c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</row>
    <row r="402" spans="1:50" ht="12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 t="str">
        <v/>
      </c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</row>
    <row r="403" spans="1:50" ht="12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 t="str">
        <v/>
      </c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</row>
    <row r="404" spans="1:50" ht="12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 t="str">
        <v/>
      </c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</row>
    <row r="405" spans="1:50" ht="12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 t="str">
        <v/>
      </c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</row>
    <row r="406" spans="1:50" ht="12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 t="str">
        <v/>
      </c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</row>
    <row r="407" spans="1:50" ht="12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 t="str">
        <v/>
      </c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</row>
    <row r="408" spans="1:50" ht="12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 t="str">
        <v/>
      </c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</row>
    <row r="409" spans="1:50" ht="12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 t="str">
        <v/>
      </c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</row>
    <row r="410" spans="1:50" ht="12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 t="str">
        <v/>
      </c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</row>
    <row r="411" spans="1:50" ht="12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 t="str">
        <v/>
      </c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</row>
    <row r="412" spans="1:50" ht="12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 t="str">
        <v/>
      </c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</row>
    <row r="413" spans="1:50" ht="12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 t="str">
        <v/>
      </c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</row>
    <row r="414" spans="1:50" ht="12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 t="str">
        <v/>
      </c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</row>
    <row r="415" spans="1:50" ht="12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 t="str">
        <v/>
      </c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</row>
    <row r="416" spans="1:50" ht="12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 t="str">
        <v/>
      </c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</row>
    <row r="417" spans="1:50" ht="12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 t="str">
        <v/>
      </c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</row>
    <row r="418" spans="1:50" ht="12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 t="str">
        <v/>
      </c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</row>
    <row r="419" spans="1:50" ht="12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 t="str">
        <v/>
      </c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</row>
    <row r="420" spans="1:50" ht="12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 t="str">
        <v/>
      </c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</row>
    <row r="421" spans="1:50" ht="12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 t="str">
        <v/>
      </c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</row>
    <row r="422" spans="1:50" ht="12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 t="str">
        <v/>
      </c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</row>
    <row r="423" spans="1:50" ht="12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 t="str">
        <v/>
      </c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</row>
    <row r="424" spans="1:50" ht="12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 t="str">
        <v/>
      </c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</row>
    <row r="425" spans="1:50" ht="12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 t="str">
        <v/>
      </c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</row>
    <row r="426" spans="1:50" ht="12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 t="str">
        <v/>
      </c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</row>
    <row r="427" spans="1:50" ht="12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 t="str">
        <v/>
      </c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</row>
    <row r="428" spans="1:50" ht="12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 t="str">
        <v/>
      </c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</row>
    <row r="429" spans="1:50" ht="12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 t="str">
        <v/>
      </c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</row>
    <row r="430" spans="1:50" ht="12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 t="str">
        <v/>
      </c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</row>
    <row r="431" spans="1:50" ht="12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 t="str">
        <v/>
      </c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</row>
    <row r="432" spans="1:50" ht="12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 t="str">
        <v/>
      </c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</row>
    <row r="433" spans="1:50" ht="12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 t="str">
        <v/>
      </c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</row>
    <row r="434" spans="1:50" ht="12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 t="str">
        <v/>
      </c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</row>
    <row r="435" spans="1:50" ht="12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 t="str">
        <v/>
      </c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</row>
    <row r="436" spans="1:50" ht="12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 t="str">
        <v/>
      </c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</row>
    <row r="437" spans="1:50" ht="12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 t="str">
        <v/>
      </c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</row>
    <row r="438" spans="1:50" ht="12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 t="str">
        <v/>
      </c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</row>
    <row r="439" spans="1:50" ht="12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 t="str">
        <v/>
      </c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</row>
    <row r="440" spans="1:50" ht="12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 t="str">
        <v/>
      </c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</row>
    <row r="441" spans="1:50" ht="12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 t="str">
        <v/>
      </c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</row>
    <row r="442" spans="1:50" ht="12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 t="str">
        <v/>
      </c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</row>
    <row r="443" spans="1:50" ht="12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 t="str">
        <v/>
      </c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</row>
    <row r="444" spans="1:50" ht="12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 t="str">
        <v/>
      </c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</row>
    <row r="445" spans="1:50" ht="12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 t="str">
        <v/>
      </c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</row>
    <row r="446" spans="1:50" ht="12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 t="str">
        <v/>
      </c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</row>
    <row r="447" spans="1:50" ht="12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 t="str">
        <v/>
      </c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</row>
    <row r="448" spans="1:50" ht="12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 t="str">
        <v/>
      </c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</row>
    <row r="449" spans="1:50" ht="12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 t="str">
        <v/>
      </c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</row>
    <row r="450" spans="1:50" ht="12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 t="str">
        <v/>
      </c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</row>
    <row r="451" spans="1:50" ht="12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 t="str">
        <v/>
      </c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</row>
    <row r="452" spans="1:50" ht="12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 t="str">
        <v/>
      </c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</row>
    <row r="453" spans="1:50" ht="12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 t="str">
        <v/>
      </c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</row>
    <row r="454" spans="1:50" ht="12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 t="str">
        <v/>
      </c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</row>
    <row r="455" spans="1:50" ht="12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 t="str">
        <v/>
      </c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</row>
    <row r="456" spans="1:50" ht="12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 t="str">
        <v/>
      </c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</row>
    <row r="457" spans="1:50" ht="12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 t="str">
        <v/>
      </c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</row>
    <row r="458" spans="1:50" ht="12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 t="str">
        <v/>
      </c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</row>
    <row r="459" spans="1:50" ht="12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 t="str">
        <v/>
      </c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</row>
    <row r="460" spans="1:50" ht="12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 t="str">
        <v/>
      </c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</row>
    <row r="461" spans="1:50" ht="12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 t="str">
        <v/>
      </c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</row>
    <row r="462" spans="1:50" ht="12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 t="str">
        <v/>
      </c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</row>
    <row r="463" spans="1:50" ht="12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 t="str">
        <v/>
      </c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</row>
    <row r="464" spans="1:50" ht="12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 t="str">
        <v/>
      </c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</row>
    <row r="465" spans="1:50" ht="12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 t="str">
        <v/>
      </c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</row>
    <row r="466" spans="1:50" ht="12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 t="str">
        <v/>
      </c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</row>
    <row r="467" spans="1:50" ht="12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 t="str">
        <v/>
      </c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</row>
    <row r="468" spans="1:50" ht="12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 t="str">
        <v/>
      </c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</row>
    <row r="469" spans="1:50" ht="12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 t="str">
        <v/>
      </c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</row>
    <row r="470" spans="1:50" ht="12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 t="str">
        <v/>
      </c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</row>
    <row r="471" spans="1:50" ht="12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 t="str">
        <v/>
      </c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</row>
    <row r="472" spans="1:50" ht="12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 t="str">
        <v/>
      </c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</row>
    <row r="473" spans="1:50" ht="12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 t="str">
        <v/>
      </c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</row>
    <row r="474" spans="1:50" ht="12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 t="str">
        <v/>
      </c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</row>
    <row r="475" spans="1:50" ht="12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 t="str">
        <v/>
      </c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</row>
    <row r="476" spans="1:50" ht="12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 t="str">
        <v/>
      </c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</row>
    <row r="477" spans="1:50" ht="12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 t="str">
        <v/>
      </c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</row>
    <row r="478" spans="1:50" ht="12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 t="str">
        <v/>
      </c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</row>
    <row r="479" spans="1:50" ht="12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 t="str">
        <v/>
      </c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</row>
    <row r="480" spans="1:50" ht="12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 t="str">
        <v/>
      </c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</row>
    <row r="481" spans="1:50" ht="12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 t="str">
        <v/>
      </c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</row>
    <row r="482" spans="1:50" ht="12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 t="str">
        <v/>
      </c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</row>
    <row r="483" spans="1:50" ht="12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 t="str">
        <v/>
      </c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</row>
    <row r="484" spans="1:50" ht="12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 t="str">
        <v/>
      </c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</row>
    <row r="485" spans="1:50" ht="12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 t="str">
        <v/>
      </c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</row>
    <row r="486" spans="1:50" ht="12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 t="str">
        <v/>
      </c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</row>
    <row r="487" spans="1:50" ht="12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 t="str">
        <v/>
      </c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</row>
    <row r="488" spans="1:50" ht="12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 t="str">
        <v/>
      </c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</row>
    <row r="489" spans="1:50" ht="12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 t="str">
        <v/>
      </c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</row>
    <row r="490" spans="1:50" ht="12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 t="str">
        <v/>
      </c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</row>
    <row r="491" spans="1:50" ht="12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 t="str">
        <v/>
      </c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</row>
    <row r="492" spans="1:50" ht="12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 t="str">
        <v/>
      </c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</row>
    <row r="493" spans="1:50" ht="12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 t="str">
        <v/>
      </c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</row>
    <row r="494" spans="1:50" ht="12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 t="str">
        <v/>
      </c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</row>
    <row r="495" spans="1:50" ht="12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 t="str">
        <v/>
      </c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</row>
    <row r="496" spans="1:50" ht="12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 t="str">
        <v/>
      </c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</row>
    <row r="497" spans="1:50" ht="12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 t="str">
        <v/>
      </c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</row>
    <row r="498" spans="1:50" ht="12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 t="str">
        <v/>
      </c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</row>
    <row r="499" spans="1:50" ht="12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 t="str">
        <v/>
      </c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</row>
    <row r="500" spans="1:50" ht="12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 t="str">
        <v/>
      </c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</row>
    <row r="501" spans="1:50" ht="12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 t="str">
        <v/>
      </c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</row>
    <row r="502" spans="1:50" ht="12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 t="str">
        <v/>
      </c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</row>
    <row r="503" spans="1:50" ht="12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 t="str">
        <v/>
      </c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</row>
    <row r="504" spans="1:50" ht="12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 t="str">
        <v/>
      </c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</row>
    <row r="505" spans="1:50" ht="12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 t="str">
        <v/>
      </c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</row>
    <row r="506" spans="1:50" ht="12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 t="str">
        <v/>
      </c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</row>
    <row r="507" spans="1:50" ht="12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 t="str">
        <v/>
      </c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</row>
    <row r="508" spans="1:50" ht="12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 t="str">
        <v/>
      </c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</row>
    <row r="509" spans="1:50" ht="12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 t="str">
        <v/>
      </c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</row>
    <row r="510" spans="1:50" ht="12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 t="str">
        <v/>
      </c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</row>
    <row r="511" spans="1:50" ht="12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 t="str">
        <v/>
      </c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</row>
    <row r="512" spans="1:50" ht="12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 t="str">
        <v/>
      </c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</row>
    <row r="513" spans="1:50" ht="12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 t="str">
        <v/>
      </c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</row>
    <row r="514" spans="1:50" ht="12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 t="str">
        <v/>
      </c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</row>
    <row r="515" spans="1:50" ht="12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 t="str">
        <v/>
      </c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</row>
    <row r="516" spans="1:50" ht="12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 t="str">
        <v/>
      </c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</row>
    <row r="517" spans="1:50" ht="12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 t="str">
        <v/>
      </c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</row>
    <row r="518" spans="1:50" ht="12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 t="str">
        <v/>
      </c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</row>
    <row r="519" spans="1:50" ht="12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 t="str">
        <v/>
      </c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</row>
    <row r="520" spans="1:50" ht="12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 t="str">
        <v/>
      </c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</row>
    <row r="521" spans="1:50" ht="12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 t="str">
        <v/>
      </c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</row>
    <row r="522" spans="1:50" ht="12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 t="str">
        <v/>
      </c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</row>
    <row r="523" spans="1:50" ht="12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 t="str">
        <v/>
      </c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</row>
    <row r="524" spans="1:50" ht="12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 t="str">
        <v/>
      </c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</row>
    <row r="525" spans="1:50" ht="12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 t="str">
        <v/>
      </c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</row>
    <row r="526" spans="1:50" ht="12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 t="str">
        <v/>
      </c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</row>
    <row r="527" spans="1:50" ht="12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 t="str">
        <v/>
      </c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</row>
    <row r="528" spans="1:50" ht="12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 t="str">
        <v/>
      </c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</row>
    <row r="529" spans="1:50" ht="12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 t="str">
        <v/>
      </c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</row>
    <row r="530" spans="1:50" ht="12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 t="str">
        <v/>
      </c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</row>
    <row r="531" spans="1:50" ht="12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 t="str">
        <v/>
      </c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</row>
    <row r="532" spans="1:50" ht="12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 t="str">
        <v/>
      </c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</row>
    <row r="533" spans="1:50" ht="12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 t="str">
        <v/>
      </c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</row>
    <row r="534" spans="1:50" ht="12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 t="str">
        <v/>
      </c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</row>
    <row r="535" spans="1:50" ht="12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 t="str">
        <v/>
      </c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</row>
    <row r="536" spans="1:50" ht="12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 t="str">
        <v/>
      </c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</row>
    <row r="537" spans="1:50" ht="12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 t="str">
        <v/>
      </c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</row>
    <row r="538" spans="1:50" ht="12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 t="str">
        <v/>
      </c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</row>
    <row r="539" spans="1:50" ht="12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 t="str">
        <v/>
      </c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</row>
    <row r="540" spans="1:50" ht="12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 t="str">
        <v/>
      </c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</row>
    <row r="541" spans="1:50" ht="12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 t="str">
        <v/>
      </c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</row>
    <row r="542" spans="1:50" ht="12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 t="str">
        <v/>
      </c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</row>
    <row r="543" spans="1:50" ht="12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 t="str">
        <v/>
      </c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</row>
    <row r="544" spans="1:50" ht="12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 t="str">
        <v/>
      </c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</row>
    <row r="545" spans="1:50" ht="12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 t="str">
        <v/>
      </c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</row>
    <row r="546" spans="1:50" ht="12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 t="str">
        <v/>
      </c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</row>
    <row r="547" spans="1:50" ht="12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 t="str">
        <v/>
      </c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</row>
    <row r="548" spans="1:50" ht="12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 t="str">
        <v/>
      </c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</row>
    <row r="549" spans="1:50" ht="12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 t="str">
        <v/>
      </c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</row>
    <row r="550" spans="1:50" ht="12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 t="str">
        <v/>
      </c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</row>
    <row r="551" spans="1:50" ht="12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 t="str">
        <v/>
      </c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</row>
    <row r="552" spans="1:50" ht="12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 t="str">
        <v/>
      </c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</row>
    <row r="553" spans="1:50" ht="12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 t="str">
        <v/>
      </c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</row>
    <row r="554" spans="1:50" ht="12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 t="str">
        <v/>
      </c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</row>
    <row r="555" spans="1:50" ht="12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 t="str">
        <v/>
      </c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</row>
    <row r="556" spans="1:50" ht="12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 t="str">
        <v/>
      </c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</row>
    <row r="557" spans="1:50" ht="12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 t="str">
        <v/>
      </c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</row>
    <row r="558" spans="1:50" ht="12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 t="str">
        <v/>
      </c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</row>
    <row r="559" spans="1:50" ht="12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 t="str">
        <v/>
      </c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</row>
    <row r="560" spans="1:50" ht="12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 t="str">
        <v/>
      </c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</row>
    <row r="561" spans="1:50" ht="12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 t="str">
        <v/>
      </c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</row>
    <row r="562" spans="1:50" ht="12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 t="str">
        <v/>
      </c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</row>
    <row r="563" spans="1:50" ht="12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 t="str">
        <v/>
      </c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</row>
    <row r="564" spans="1:50" ht="12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 t="str">
        <v/>
      </c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</row>
    <row r="565" spans="1:50" ht="12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 t="str">
        <v/>
      </c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</row>
    <row r="566" spans="1:50" ht="12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 t="str">
        <v/>
      </c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</row>
    <row r="567" spans="1:50" ht="12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 t="str">
        <v/>
      </c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</row>
    <row r="568" spans="1:50" ht="12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 t="str">
        <v/>
      </c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</row>
    <row r="569" spans="1:50" ht="12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 t="str">
        <v/>
      </c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</row>
    <row r="570" spans="1:50" ht="12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 t="str">
        <v/>
      </c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</row>
    <row r="571" spans="1:50" ht="12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 t="str">
        <v/>
      </c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</row>
    <row r="572" spans="1:50" ht="12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 t="str">
        <v/>
      </c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</row>
    <row r="573" spans="1:50" ht="12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 t="str">
        <v/>
      </c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</row>
    <row r="574" spans="1:50" ht="12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 t="str">
        <v/>
      </c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</row>
    <row r="575" spans="1:50" ht="12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 t="str">
        <v/>
      </c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</row>
    <row r="576" spans="1:50" ht="12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 t="str">
        <v/>
      </c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</row>
    <row r="577" spans="1:50" ht="12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 t="str">
        <v/>
      </c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</row>
    <row r="578" spans="1:50" ht="12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 t="str">
        <v/>
      </c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</row>
    <row r="579" spans="1:50" ht="12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 t="str">
        <v/>
      </c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</row>
    <row r="580" spans="1:50" ht="12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 t="str">
        <v/>
      </c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</row>
    <row r="581" spans="1:50" ht="12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 t="str">
        <v/>
      </c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</row>
    <row r="582" spans="1:50" ht="12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 t="str">
        <v/>
      </c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</row>
    <row r="583" spans="1:50" ht="12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 t="str">
        <v/>
      </c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</row>
    <row r="584" spans="1:50" ht="12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 t="str">
        <v/>
      </c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</row>
    <row r="585" spans="1:50" ht="12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 t="str">
        <v/>
      </c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</row>
    <row r="586" spans="1:50" ht="12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 t="str">
        <v/>
      </c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</row>
    <row r="587" spans="1:50" ht="12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 t="str">
        <v/>
      </c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</row>
    <row r="588" spans="1:50" ht="12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 t="str">
        <v/>
      </c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</row>
    <row r="589" spans="1:50" ht="12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 t="str">
        <v/>
      </c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</row>
    <row r="590" spans="1:50" ht="12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 t="str">
        <v/>
      </c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</row>
    <row r="591" spans="1:50" ht="12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 t="str">
        <v/>
      </c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</row>
    <row r="592" spans="1:50" ht="12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 t="str">
        <v/>
      </c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</row>
    <row r="593" spans="1:50" ht="12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 t="str">
        <v/>
      </c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</row>
    <row r="594" spans="1:50" ht="12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 t="str">
        <v/>
      </c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</row>
    <row r="595" spans="1:50" ht="12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 t="str">
        <v/>
      </c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</row>
    <row r="596" spans="1:50" ht="12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 t="str">
        <v/>
      </c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</row>
    <row r="597" spans="1:50" ht="12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 t="str">
        <v/>
      </c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</row>
    <row r="598" spans="1:50" ht="12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 t="str">
        <v/>
      </c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</row>
    <row r="599" spans="1:50" ht="12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 t="str">
        <v/>
      </c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</row>
    <row r="600" spans="1:50" ht="12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 t="str">
        <v/>
      </c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</row>
    <row r="601" spans="1:50" ht="12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 t="str">
        <v/>
      </c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</row>
    <row r="602" spans="1:50" ht="12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 t="str">
        <v/>
      </c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</row>
    <row r="603" spans="1:50" ht="12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 t="str">
        <v/>
      </c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</row>
    <row r="604" spans="1:50" ht="12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 t="str">
        <v/>
      </c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</row>
    <row r="605" spans="1:50" ht="12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 t="str">
        <v/>
      </c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</row>
    <row r="606" spans="1:50" ht="12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 t="str">
        <v/>
      </c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</row>
    <row r="607" spans="1:50" ht="12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 t="str">
        <v/>
      </c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</row>
    <row r="608" spans="1:50" ht="12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 t="str">
        <v/>
      </c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</row>
    <row r="609" spans="1:50" ht="12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 t="str">
        <v/>
      </c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</row>
    <row r="610" spans="1:50" ht="12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 t="str">
        <v/>
      </c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</row>
    <row r="611" spans="1:50" ht="12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 t="str">
        <v/>
      </c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</row>
    <row r="612" spans="1:50" ht="12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 t="str">
        <v/>
      </c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</row>
    <row r="613" spans="1:50" ht="12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 t="str">
        <v/>
      </c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</row>
    <row r="614" spans="1:50" ht="12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 t="str">
        <v/>
      </c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</row>
    <row r="615" spans="1:50" ht="12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 t="str">
        <v/>
      </c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</row>
    <row r="616" spans="1:50" ht="12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 t="str">
        <v/>
      </c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</row>
    <row r="617" spans="1:50" ht="12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 t="str">
        <v/>
      </c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</row>
    <row r="618" spans="1:50" ht="12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 t="str">
        <v/>
      </c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</row>
    <row r="619" spans="1:50" ht="12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 t="str">
        <v/>
      </c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</row>
    <row r="620" spans="1:50" ht="12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 t="str">
        <v/>
      </c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</row>
    <row r="621" spans="1:50" ht="12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 t="str">
        <v/>
      </c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</row>
    <row r="622" spans="1:50" ht="12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 t="str">
        <v/>
      </c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</row>
    <row r="623" spans="1:50" ht="12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 t="str">
        <v/>
      </c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</row>
    <row r="624" spans="1:50" ht="12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 t="str">
        <v/>
      </c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</row>
    <row r="625" spans="1:50" ht="12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 t="str">
        <v/>
      </c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</row>
    <row r="626" spans="1:50" ht="12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 t="str">
        <v/>
      </c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</row>
    <row r="627" spans="1:50" ht="12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 t="str">
        <v/>
      </c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</row>
    <row r="628" spans="1:50" ht="12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 t="str">
        <v/>
      </c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</row>
    <row r="629" spans="1:50" ht="12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 t="str">
        <v/>
      </c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</row>
    <row r="630" spans="1:50" ht="12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 t="str">
        <v/>
      </c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</row>
    <row r="631" spans="1:50" ht="12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 t="str">
        <v/>
      </c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</row>
    <row r="632" spans="1:50" ht="12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 t="str">
        <v/>
      </c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</row>
    <row r="633" spans="1:50" ht="12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 t="str">
        <v/>
      </c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</row>
    <row r="634" spans="1:50" ht="12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 t="str">
        <v/>
      </c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</row>
    <row r="635" spans="1:50" ht="12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 t="str">
        <v/>
      </c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</row>
    <row r="636" spans="1:50" ht="12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 t="str">
        <v/>
      </c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</row>
    <row r="637" spans="1:50" ht="12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 t="str">
        <v/>
      </c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</row>
    <row r="638" spans="1:50" ht="12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 t="str">
        <v/>
      </c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</row>
    <row r="639" spans="1:50" ht="12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 t="str">
        <v/>
      </c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</row>
    <row r="640" spans="1:50" ht="12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 t="str">
        <v/>
      </c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</row>
    <row r="641" spans="1:50" ht="12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 t="str">
        <v/>
      </c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</row>
    <row r="642" spans="1:50" ht="12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 t="str">
        <v/>
      </c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</row>
    <row r="643" spans="1:50" ht="12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 t="str">
        <v/>
      </c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</row>
    <row r="644" spans="1:50" ht="12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 t="str">
        <v/>
      </c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</row>
    <row r="645" spans="1:50" ht="12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 t="str">
        <v/>
      </c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</row>
    <row r="646" spans="1:50" ht="12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 t="str">
        <v/>
      </c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</row>
    <row r="647" spans="1:50" ht="12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 t="str">
        <v/>
      </c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</row>
    <row r="648" spans="1:50" ht="12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 t="str">
        <v/>
      </c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</row>
    <row r="649" spans="1:50" ht="12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 t="str">
        <v/>
      </c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</row>
    <row r="650" spans="1:50" ht="12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 t="str">
        <v/>
      </c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</row>
    <row r="651" spans="1:50" ht="12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 t="str">
        <v/>
      </c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</row>
    <row r="652" spans="1:50" ht="12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 t="str">
        <v/>
      </c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</row>
    <row r="653" spans="1:50" ht="12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 t="str">
        <v/>
      </c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</row>
    <row r="654" spans="1:50" ht="12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 t="str">
        <v/>
      </c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</row>
    <row r="655" spans="1:50" ht="12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 t="str">
        <v/>
      </c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</row>
    <row r="656" spans="1:50" ht="12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 t="str">
        <v/>
      </c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</row>
    <row r="657" spans="1:50" ht="12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 t="str">
        <v/>
      </c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</row>
    <row r="658" spans="1:50" ht="12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 t="str">
        <v/>
      </c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</row>
    <row r="659" spans="1:50" ht="12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 t="str">
        <v/>
      </c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</row>
    <row r="660" spans="1:50" ht="12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 t="str">
        <v/>
      </c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</row>
    <row r="661" spans="1:50" ht="12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 t="str">
        <v/>
      </c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</row>
    <row r="662" spans="1:50" ht="12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 t="str">
        <v/>
      </c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</row>
    <row r="663" spans="1:50" ht="12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 t="str">
        <v/>
      </c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</row>
    <row r="664" spans="1:50" ht="12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 t="str">
        <v/>
      </c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</row>
    <row r="665" spans="1:50" ht="12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 t="str">
        <v/>
      </c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</row>
    <row r="666" spans="1:50" ht="12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 t="str">
        <v/>
      </c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</row>
    <row r="667" spans="1:50" ht="12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 t="str">
        <v/>
      </c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</row>
    <row r="668" spans="1:50" ht="12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 t="str">
        <v/>
      </c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</row>
    <row r="669" spans="1:50" ht="12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 t="str">
        <v/>
      </c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</row>
    <row r="670" spans="1:50" ht="12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 t="str">
        <v/>
      </c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</row>
    <row r="671" spans="1:50" ht="12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 t="str">
        <v/>
      </c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</row>
    <row r="672" spans="1:50" ht="12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 t="str">
        <v/>
      </c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</row>
    <row r="673" spans="1:50" ht="12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 t="str">
        <v/>
      </c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</row>
    <row r="674" spans="1:50" ht="12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 t="str">
        <v/>
      </c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</row>
    <row r="675" spans="1:50" ht="12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 t="str">
        <v/>
      </c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</row>
    <row r="676" spans="1:50" ht="12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 t="str">
        <v/>
      </c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</row>
    <row r="677" spans="1:50" ht="12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 t="str">
        <v/>
      </c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</row>
    <row r="678" spans="1:50" ht="12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 t="str">
        <v/>
      </c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</row>
    <row r="679" spans="1:50" ht="12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 t="str">
        <v/>
      </c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</row>
    <row r="680" spans="1:50" ht="12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 t="str">
        <v/>
      </c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</row>
    <row r="681" spans="1:50" ht="12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 t="str">
        <v/>
      </c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</row>
    <row r="682" spans="1:50" ht="12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 t="str">
        <v/>
      </c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</row>
    <row r="683" spans="1:50" ht="12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 t="str">
        <v/>
      </c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</row>
    <row r="684" spans="1:50" ht="12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 t="str">
        <v/>
      </c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</row>
    <row r="685" spans="1:50" ht="12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 t="str">
        <v/>
      </c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</row>
    <row r="686" spans="1:50" ht="12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 t="str">
        <v/>
      </c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</row>
    <row r="687" spans="1:50" ht="12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 t="str">
        <v/>
      </c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</row>
    <row r="688" spans="1:50" ht="12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 t="str">
        <v/>
      </c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</row>
    <row r="689" spans="1:50" ht="12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 t="str">
        <v/>
      </c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</row>
    <row r="690" spans="1:50" ht="12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 t="str">
        <v/>
      </c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</row>
    <row r="691" spans="1:50" ht="12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 t="str">
        <v/>
      </c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</row>
    <row r="692" spans="1:50" ht="12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 t="str">
        <v/>
      </c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</row>
    <row r="693" spans="1:50" ht="12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 t="str">
        <v/>
      </c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</row>
    <row r="694" spans="1:50" ht="12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 t="str">
        <v/>
      </c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</row>
    <row r="695" spans="1:50" ht="12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 t="str">
        <v/>
      </c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</row>
    <row r="696" spans="1:50" ht="12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 t="str">
        <v/>
      </c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</row>
    <row r="697" spans="1:50" ht="12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 t="str">
        <v/>
      </c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</row>
    <row r="698" spans="1:50" ht="12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 t="str">
        <v/>
      </c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</row>
    <row r="699" spans="1:50" ht="12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 t="str">
        <v/>
      </c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</row>
    <row r="700" spans="1:50" ht="12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 t="str">
        <v/>
      </c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</row>
    <row r="701" spans="1:50" ht="12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 t="str">
        <v/>
      </c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</row>
    <row r="702" spans="1:50" ht="12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 t="str">
        <v/>
      </c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</row>
    <row r="703" spans="1:50" ht="12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 t="str">
        <v/>
      </c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</row>
    <row r="704" spans="1:50" ht="12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 t="str">
        <v/>
      </c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</row>
    <row r="705" spans="1:50" ht="12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 t="str">
        <v/>
      </c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</row>
    <row r="706" spans="1:50" ht="12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 t="str">
        <v/>
      </c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</row>
    <row r="707" spans="1:50" ht="12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 t="str">
        <v/>
      </c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</row>
    <row r="708" spans="1:50" ht="12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 t="str">
        <v/>
      </c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</row>
    <row r="709" spans="1:50" ht="12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 t="str">
        <v/>
      </c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</row>
    <row r="710" spans="1:50" ht="12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 t="str">
        <v/>
      </c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</row>
    <row r="711" spans="1:50" ht="12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 t="str">
        <v/>
      </c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</row>
    <row r="712" spans="1:50" ht="12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 t="str">
        <v/>
      </c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</row>
    <row r="713" spans="1:50" ht="12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 t="str">
        <v/>
      </c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</row>
    <row r="714" spans="1:50" ht="12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 t="str">
        <v/>
      </c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</row>
    <row r="715" spans="1:50" ht="12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 t="str">
        <v/>
      </c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</row>
    <row r="716" spans="1:50" ht="12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 t="str">
        <v/>
      </c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</row>
    <row r="717" spans="1:50" ht="12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 t="str">
        <v/>
      </c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</row>
    <row r="718" spans="1:50" ht="12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 t="str">
        <v/>
      </c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</row>
    <row r="719" spans="1:50" ht="12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 t="str">
        <v/>
      </c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</row>
    <row r="720" spans="1:50" ht="12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 t="str">
        <v/>
      </c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</row>
    <row r="721" spans="1:50" ht="12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 t="str">
        <v/>
      </c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</row>
    <row r="722" spans="1:50" ht="12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 t="str">
        <v/>
      </c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</row>
    <row r="723" spans="1:50" ht="12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 t="str">
        <v/>
      </c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</row>
    <row r="724" spans="1:50" ht="12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 t="str">
        <v/>
      </c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</row>
    <row r="725" spans="1:50" ht="12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 t="str">
        <v/>
      </c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</row>
    <row r="726" spans="1:50" ht="12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 t="str">
        <v/>
      </c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</row>
    <row r="727" spans="1:50" ht="12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 t="str">
        <v/>
      </c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</row>
    <row r="728" spans="1:50" ht="12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 t="str">
        <v/>
      </c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</row>
    <row r="729" spans="1:50" ht="12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 t="str">
        <v/>
      </c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</row>
    <row r="730" spans="1:50" ht="12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 t="str">
        <v/>
      </c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</row>
    <row r="731" spans="1:50" ht="12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 t="str">
        <v/>
      </c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</row>
    <row r="732" spans="1:50" ht="12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 t="str">
        <v/>
      </c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</row>
    <row r="733" spans="1:50" ht="12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 t="str">
        <v/>
      </c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</row>
    <row r="734" spans="1:50" ht="12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 t="str">
        <v/>
      </c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</row>
    <row r="735" spans="1:50" ht="12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 t="str">
        <v/>
      </c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</row>
    <row r="736" spans="1:50" ht="12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 t="str">
        <v/>
      </c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</row>
    <row r="737" spans="1:50" ht="12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 t="str">
        <v/>
      </c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</row>
    <row r="738" spans="1:50" ht="12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 t="str">
        <v/>
      </c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</row>
    <row r="739" spans="1:50" ht="12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 t="str">
        <v/>
      </c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</row>
    <row r="740" spans="1:50" ht="12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 t="str">
        <v/>
      </c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</row>
    <row r="741" spans="1:50" ht="12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 t="str">
        <v/>
      </c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</row>
    <row r="742" spans="1:50" ht="12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 t="str">
        <v/>
      </c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</row>
    <row r="743" spans="1:50" ht="12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 t="str">
        <v/>
      </c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</row>
    <row r="744" spans="1:50" ht="12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 t="str">
        <v/>
      </c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</row>
    <row r="745" spans="1:50" ht="12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 t="str">
        <v/>
      </c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</row>
    <row r="746" spans="1:50" ht="12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 t="str">
        <v/>
      </c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</row>
    <row r="747" spans="1:50" ht="12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 t="str">
        <v/>
      </c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</row>
    <row r="748" spans="1:50" ht="12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 t="str">
        <v/>
      </c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</row>
    <row r="749" spans="1:50" ht="12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 t="str">
        <v/>
      </c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</row>
    <row r="750" spans="1:50" ht="12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 t="str">
        <v/>
      </c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</row>
    <row r="751" spans="1:50" ht="12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 t="str">
        <v/>
      </c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</row>
    <row r="752" spans="1:50" ht="12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 t="str">
        <v/>
      </c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</row>
    <row r="753" spans="1:50" ht="12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 t="str">
        <v/>
      </c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</row>
    <row r="754" spans="1:50" ht="12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 t="str">
        <v/>
      </c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</row>
    <row r="755" spans="1:50" ht="12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 t="str">
        <v/>
      </c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</row>
    <row r="756" spans="1:50" ht="12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 t="str">
        <v/>
      </c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</row>
    <row r="757" spans="1:50" ht="12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 t="str">
        <v/>
      </c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</row>
    <row r="758" spans="1:50" ht="12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 t="str">
        <v/>
      </c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</row>
    <row r="759" spans="1:50" ht="12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 t="str">
        <v/>
      </c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</row>
    <row r="760" spans="1:50" ht="12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 t="str">
        <v/>
      </c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</row>
    <row r="761" spans="1:50" ht="12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 t="str">
        <v/>
      </c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</row>
    <row r="762" spans="1:50" ht="12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 t="str">
        <v/>
      </c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</row>
    <row r="763" spans="1:50" ht="12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 t="str">
        <v/>
      </c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</row>
    <row r="764" spans="1:50" ht="12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 t="str">
        <v/>
      </c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</row>
    <row r="765" spans="1:50" ht="12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 t="str">
        <v/>
      </c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</row>
    <row r="766" spans="1:50" ht="12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 t="str">
        <v/>
      </c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</row>
    <row r="767" spans="1:50" ht="12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 t="str">
        <v/>
      </c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</row>
    <row r="768" spans="1:50" ht="12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 t="str">
        <v/>
      </c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</row>
    <row r="769" spans="1:50" ht="12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 t="str">
        <v/>
      </c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6"/>
      <c r="AX769" s="6"/>
    </row>
    <row r="770" spans="1:50" ht="12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 t="str">
        <v/>
      </c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</row>
    <row r="771" spans="1:50" ht="12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 t="str">
        <v/>
      </c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</row>
    <row r="772" spans="1:50" ht="12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 t="str">
        <v/>
      </c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</row>
    <row r="773" spans="1:50" ht="12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 t="str">
        <v/>
      </c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</row>
    <row r="774" spans="1:50" ht="12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 t="str">
        <v/>
      </c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</row>
    <row r="775" spans="1:50" ht="12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 t="str">
        <v/>
      </c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</row>
    <row r="776" spans="1:50" ht="12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 t="str">
        <v/>
      </c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</row>
    <row r="777" spans="1:50" ht="12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 t="str">
        <v/>
      </c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AX777" s="6"/>
    </row>
    <row r="778" spans="1:50" ht="12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 t="str">
        <v/>
      </c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</row>
    <row r="779" spans="1:50" ht="12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 t="str">
        <v/>
      </c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</row>
    <row r="780" spans="1:50" ht="12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 t="str">
        <v/>
      </c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</row>
    <row r="781" spans="1:50" ht="12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 t="str">
        <v/>
      </c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</row>
    <row r="782" spans="1:50" ht="12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 t="str">
        <v/>
      </c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</row>
    <row r="783" spans="1:50" ht="12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 t="str">
        <v/>
      </c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  <c r="AX783" s="6"/>
    </row>
    <row r="784" spans="1:50" ht="12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 t="str">
        <v/>
      </c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</row>
    <row r="785" spans="1:50" ht="12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 t="str">
        <v/>
      </c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  <c r="AX785" s="6"/>
    </row>
    <row r="786" spans="1:50" ht="12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 t="str">
        <v/>
      </c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</row>
    <row r="787" spans="1:50" ht="12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 t="str">
        <v/>
      </c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</row>
    <row r="788" spans="1:50" ht="12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 t="str">
        <v/>
      </c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</row>
    <row r="789" spans="1:50" ht="12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 t="str">
        <v/>
      </c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6"/>
      <c r="AX789" s="6"/>
    </row>
    <row r="790" spans="1:50" ht="12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 t="str">
        <v/>
      </c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</row>
    <row r="791" spans="1:50" ht="12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 t="str">
        <v/>
      </c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</row>
    <row r="792" spans="1:50" ht="12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 t="str">
        <v/>
      </c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</row>
    <row r="793" spans="1:50" ht="12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 t="str">
        <v/>
      </c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</row>
    <row r="794" spans="1:50" ht="12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 t="str">
        <v/>
      </c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</row>
    <row r="795" spans="1:50" ht="12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 t="str">
        <v/>
      </c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</row>
    <row r="796" spans="1:50" ht="12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 t="str">
        <v/>
      </c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</row>
    <row r="797" spans="1:50" ht="12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 t="str">
        <v/>
      </c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AX797" s="6"/>
    </row>
    <row r="798" spans="1:50" ht="12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 t="str">
        <v/>
      </c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</row>
    <row r="799" spans="1:50" ht="12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 t="str">
        <v/>
      </c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</row>
    <row r="800" spans="1:50" ht="12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 t="str">
        <v/>
      </c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</row>
    <row r="801" spans="1:50" ht="12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 t="str">
        <v/>
      </c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6"/>
      <c r="AX801" s="6"/>
    </row>
    <row r="802" spans="1:50" ht="12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 t="str">
        <v/>
      </c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</row>
    <row r="803" spans="1:50" ht="12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 t="str">
        <v/>
      </c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AX803" s="6"/>
    </row>
    <row r="804" spans="1:50" ht="12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 t="str">
        <v/>
      </c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AX804" s="6"/>
    </row>
    <row r="805" spans="1:50" ht="12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 t="str">
        <v/>
      </c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  <c r="AV805" s="6"/>
      <c r="AW805" s="6"/>
      <c r="AX805" s="6"/>
    </row>
    <row r="806" spans="1:50" ht="12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 t="str">
        <v/>
      </c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</row>
    <row r="807" spans="1:50" ht="12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 t="str">
        <v/>
      </c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</row>
    <row r="808" spans="1:50" ht="12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 t="str">
        <v/>
      </c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</row>
    <row r="809" spans="1:50" ht="12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 t="str">
        <v/>
      </c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</row>
    <row r="810" spans="1:50" ht="12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 t="str">
        <v/>
      </c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</row>
    <row r="811" spans="1:50" ht="12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 t="str">
        <v/>
      </c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</row>
    <row r="812" spans="1:50" ht="12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 t="str">
        <v/>
      </c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</row>
    <row r="813" spans="1:50" ht="12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 t="str">
        <v/>
      </c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6"/>
      <c r="AX813" s="6"/>
    </row>
    <row r="814" spans="1:50" ht="12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 t="str">
        <v/>
      </c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</row>
    <row r="815" spans="1:50" ht="12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 t="str">
        <v/>
      </c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6"/>
      <c r="AX815" s="6"/>
    </row>
    <row r="816" spans="1:50" ht="12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 t="str">
        <v/>
      </c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</row>
    <row r="817" spans="1:50" ht="12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 t="str">
        <v/>
      </c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AX817" s="6"/>
    </row>
    <row r="818" spans="1:50" ht="12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 t="str">
        <v/>
      </c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</row>
    <row r="819" spans="1:50" ht="12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 t="str">
        <v/>
      </c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/>
      <c r="AX819" s="6"/>
    </row>
    <row r="820" spans="1:50" ht="12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 t="str">
        <v/>
      </c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  <c r="AX820" s="6"/>
    </row>
    <row r="821" spans="1:50" ht="12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 t="str">
        <v/>
      </c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AX821" s="6"/>
    </row>
    <row r="822" spans="1:50" ht="12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 t="str">
        <v/>
      </c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</row>
    <row r="823" spans="1:50" ht="12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 t="str">
        <v/>
      </c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AX823" s="6"/>
    </row>
    <row r="824" spans="1:50" ht="12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 t="str">
        <v/>
      </c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  <c r="AX824" s="6"/>
    </row>
    <row r="825" spans="1:50" ht="12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 t="str">
        <v/>
      </c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  <c r="AX825" s="6"/>
    </row>
    <row r="826" spans="1:50" ht="12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 t="str">
        <v/>
      </c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</row>
    <row r="827" spans="1:50" ht="12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 t="str">
        <v/>
      </c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6"/>
      <c r="AX827" s="6"/>
    </row>
    <row r="828" spans="1:50" ht="12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 t="str">
        <v/>
      </c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</row>
    <row r="829" spans="1:50" ht="12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 t="str">
        <v/>
      </c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AX829" s="6"/>
    </row>
    <row r="830" spans="1:50" ht="12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 t="str">
        <v/>
      </c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</row>
    <row r="831" spans="1:50" ht="12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 t="str">
        <v/>
      </c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AX831" s="6"/>
    </row>
    <row r="832" spans="1:50" ht="12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 t="str">
        <v/>
      </c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</row>
    <row r="833" spans="1:50" ht="12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 t="str">
        <v/>
      </c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</row>
    <row r="834" spans="1:50" ht="12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 t="str">
        <v/>
      </c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</row>
    <row r="835" spans="1:50" ht="12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 t="str">
        <v/>
      </c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AX835" s="6"/>
    </row>
    <row r="836" spans="1:50" ht="12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 t="str">
        <v/>
      </c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</row>
    <row r="837" spans="1:50" ht="12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 t="str">
        <v/>
      </c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</row>
    <row r="838" spans="1:50" ht="12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 t="str">
        <v/>
      </c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</row>
    <row r="839" spans="1:50" ht="12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 t="str">
        <v/>
      </c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AX839" s="6"/>
    </row>
    <row r="840" spans="1:50" ht="12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 t="str">
        <v/>
      </c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  <c r="AX840" s="6"/>
    </row>
    <row r="841" spans="1:50" ht="12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 t="str">
        <v/>
      </c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6"/>
      <c r="AX841" s="6"/>
    </row>
    <row r="842" spans="1:50" ht="12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 t="str">
        <v/>
      </c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</row>
    <row r="843" spans="1:50" ht="12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 t="str">
        <v/>
      </c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AX843" s="6"/>
    </row>
    <row r="844" spans="1:50" ht="12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 t="str">
        <v/>
      </c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AX844" s="6"/>
    </row>
    <row r="845" spans="1:50" ht="12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 t="str">
        <v/>
      </c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</row>
    <row r="846" spans="1:50" ht="12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 t="str">
        <v/>
      </c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</row>
    <row r="847" spans="1:50" ht="12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 t="str">
        <v/>
      </c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  <c r="AX847" s="6"/>
    </row>
    <row r="848" spans="1:50" ht="12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 t="str">
        <v/>
      </c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AX848" s="6"/>
    </row>
    <row r="849" spans="1:50" ht="12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 t="str">
        <v/>
      </c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</row>
    <row r="850" spans="1:50" ht="12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 t="str">
        <v/>
      </c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</row>
    <row r="851" spans="1:50" ht="12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 t="str">
        <v/>
      </c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</row>
    <row r="852" spans="1:50" ht="12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 t="str">
        <v/>
      </c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</row>
    <row r="853" spans="1:50" ht="12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 t="str">
        <v/>
      </c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</row>
    <row r="854" spans="1:50" ht="12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 t="str">
        <v/>
      </c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</row>
    <row r="855" spans="1:50" ht="12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 t="str">
        <v/>
      </c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6"/>
      <c r="AX855" s="6"/>
    </row>
    <row r="856" spans="1:50" ht="12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 t="str">
        <v/>
      </c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</row>
    <row r="857" spans="1:50" ht="12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 t="str">
        <v/>
      </c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  <c r="AV857" s="6"/>
      <c r="AW857" s="6"/>
      <c r="AX857" s="6"/>
    </row>
    <row r="858" spans="1:50" ht="12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 t="str">
        <v/>
      </c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</row>
    <row r="859" spans="1:50" ht="12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 t="str">
        <v/>
      </c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6"/>
      <c r="AX859" s="6"/>
    </row>
    <row r="860" spans="1:50" ht="12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 t="str">
        <v/>
      </c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  <c r="AU860" s="6"/>
      <c r="AV860" s="6"/>
      <c r="AW860" s="6"/>
      <c r="AX860" s="6"/>
    </row>
    <row r="861" spans="1:50" ht="12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 t="str">
        <v/>
      </c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6"/>
      <c r="AX861" s="6"/>
    </row>
    <row r="862" spans="1:50" ht="12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 t="str">
        <v/>
      </c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</row>
    <row r="863" spans="1:50" ht="12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 t="str">
        <v/>
      </c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  <c r="AX863" s="6"/>
    </row>
    <row r="864" spans="1:50" ht="12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 t="str">
        <v/>
      </c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AX864" s="6"/>
    </row>
    <row r="865" spans="1:50" ht="12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 t="str">
        <v/>
      </c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  <c r="AX865" s="6"/>
    </row>
    <row r="866" spans="1:50" ht="12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 t="str">
        <v/>
      </c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</row>
    <row r="867" spans="1:50" ht="12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 t="str">
        <v/>
      </c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/>
      <c r="AX867" s="6"/>
    </row>
    <row r="868" spans="1:50" ht="12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 t="str">
        <v/>
      </c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  <c r="AX868" s="6"/>
    </row>
    <row r="869" spans="1:50" ht="12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 t="str">
        <v/>
      </c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AX869" s="6"/>
    </row>
    <row r="870" spans="1:50" ht="12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 t="str">
        <v/>
      </c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</row>
    <row r="871" spans="1:50" ht="12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 t="str">
        <v/>
      </c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6"/>
      <c r="AX871" s="6"/>
    </row>
    <row r="872" spans="1:50" ht="12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 t="str">
        <v/>
      </c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  <c r="AX872" s="6"/>
    </row>
    <row r="873" spans="1:50" ht="12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 t="str">
        <v/>
      </c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6"/>
      <c r="AX873" s="6"/>
    </row>
    <row r="874" spans="1:50" ht="12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 t="str">
        <v/>
      </c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</row>
    <row r="875" spans="1:50" ht="12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 t="str">
        <v/>
      </c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  <c r="AX875" s="6"/>
    </row>
    <row r="876" spans="1:50" ht="12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 t="str">
        <v/>
      </c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6"/>
      <c r="AX876" s="6"/>
    </row>
    <row r="877" spans="1:50" ht="12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 t="str">
        <v/>
      </c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  <c r="AX877" s="6"/>
    </row>
    <row r="878" spans="1:50" ht="12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 t="str">
        <v/>
      </c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</row>
    <row r="879" spans="1:50" ht="12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 t="str">
        <v/>
      </c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AX879" s="6"/>
    </row>
    <row r="880" spans="1:50" ht="12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 t="str">
        <v/>
      </c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6"/>
      <c r="AX880" s="6"/>
    </row>
    <row r="881" spans="1:50" ht="12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 t="str">
        <v/>
      </c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</row>
    <row r="882" spans="1:50" ht="12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 t="str">
        <v/>
      </c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</row>
    <row r="883" spans="1:50" ht="12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 t="str">
        <v/>
      </c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  <c r="AX883" s="6"/>
    </row>
    <row r="884" spans="1:50" ht="12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 t="str">
        <v/>
      </c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</row>
    <row r="885" spans="1:50" ht="12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 t="str">
        <v/>
      </c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  <c r="AX885" s="6"/>
    </row>
    <row r="886" spans="1:50" ht="12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 t="str">
        <v/>
      </c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</row>
    <row r="887" spans="1:50" ht="12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 t="str">
        <v/>
      </c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AX887" s="6"/>
    </row>
    <row r="888" spans="1:50" ht="12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 t="str">
        <v/>
      </c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</row>
    <row r="889" spans="1:50" ht="12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 t="str">
        <v/>
      </c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  <c r="AX889" s="6"/>
    </row>
    <row r="890" spans="1:50" ht="12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 t="str">
        <v/>
      </c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</row>
    <row r="891" spans="1:50" ht="12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 t="str">
        <v/>
      </c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</row>
    <row r="892" spans="1:50" ht="12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 t="str">
        <v/>
      </c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6"/>
      <c r="AX892" s="6"/>
    </row>
    <row r="893" spans="1:50" ht="12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 t="str">
        <v/>
      </c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6"/>
      <c r="AX893" s="6"/>
    </row>
    <row r="894" spans="1:50" ht="12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 t="str">
        <v/>
      </c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</row>
    <row r="895" spans="1:50" ht="12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 t="str">
        <v/>
      </c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  <c r="AV895" s="6"/>
      <c r="AW895" s="6"/>
      <c r="AX895" s="6"/>
    </row>
    <row r="896" spans="1:50" ht="12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 t="str">
        <v/>
      </c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  <c r="AX896" s="6"/>
    </row>
    <row r="897" spans="1:50" ht="12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 t="str">
        <v/>
      </c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  <c r="AV897" s="6"/>
      <c r="AW897" s="6"/>
      <c r="AX897" s="6"/>
    </row>
    <row r="898" spans="1:50" ht="12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 t="str">
        <v/>
      </c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</row>
    <row r="899" spans="1:50" ht="12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 t="str">
        <v/>
      </c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  <c r="AV899" s="6"/>
      <c r="AW899" s="6"/>
      <c r="AX899" s="6"/>
    </row>
    <row r="900" spans="1:50" ht="12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 t="str">
        <v/>
      </c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/>
      <c r="AV900" s="6"/>
      <c r="AW900" s="6"/>
      <c r="AX900" s="6"/>
    </row>
    <row r="901" spans="1:50" ht="12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 t="str">
        <v/>
      </c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  <c r="AU901" s="6"/>
      <c r="AV901" s="6"/>
      <c r="AW901" s="6"/>
      <c r="AX901" s="6"/>
    </row>
    <row r="902" spans="1:50" ht="12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 t="str">
        <v/>
      </c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</row>
    <row r="903" spans="1:50" ht="12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 t="str">
        <v/>
      </c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  <c r="AU903" s="6"/>
      <c r="AV903" s="6"/>
      <c r="AW903" s="6"/>
      <c r="AX903" s="6"/>
    </row>
    <row r="904" spans="1:50" ht="12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 t="str">
        <v/>
      </c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  <c r="AU904" s="6"/>
      <c r="AV904" s="6"/>
      <c r="AW904" s="6"/>
      <c r="AX904" s="6"/>
    </row>
    <row r="905" spans="1:50" ht="12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 t="str">
        <v/>
      </c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  <c r="AU905" s="6"/>
      <c r="AV905" s="6"/>
      <c r="AW905" s="6"/>
      <c r="AX905" s="6"/>
    </row>
    <row r="906" spans="1:50" ht="12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 t="str">
        <v/>
      </c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</row>
    <row r="907" spans="1:50" ht="12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 t="str">
        <v/>
      </c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  <c r="AU907" s="6"/>
      <c r="AV907" s="6"/>
      <c r="AW907" s="6"/>
      <c r="AX907" s="6"/>
    </row>
    <row r="908" spans="1:50" ht="12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 t="str">
        <v/>
      </c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  <c r="AU908" s="6"/>
      <c r="AV908" s="6"/>
      <c r="AW908" s="6"/>
      <c r="AX908" s="6"/>
    </row>
    <row r="909" spans="1:50" ht="12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 t="str">
        <v/>
      </c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  <c r="AS909" s="6"/>
      <c r="AT909" s="6"/>
      <c r="AU909" s="6"/>
      <c r="AV909" s="6"/>
      <c r="AW909" s="6"/>
      <c r="AX909" s="6"/>
    </row>
    <row r="910" spans="1:50" ht="12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 t="str">
        <v/>
      </c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</row>
    <row r="911" spans="1:50" ht="12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 t="str">
        <v/>
      </c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  <c r="AV911" s="6"/>
      <c r="AW911" s="6"/>
      <c r="AX911" s="6"/>
    </row>
    <row r="912" spans="1:50" ht="12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 t="str">
        <v/>
      </c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/>
      <c r="AW912" s="6"/>
      <c r="AX912" s="6"/>
    </row>
    <row r="913" spans="1:50" ht="12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 t="str">
        <v/>
      </c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  <c r="AU913" s="6"/>
      <c r="AV913" s="6"/>
      <c r="AW913" s="6"/>
      <c r="AX913" s="6"/>
    </row>
    <row r="914" spans="1:50" ht="12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 t="str">
        <v/>
      </c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</row>
    <row r="915" spans="1:50" ht="12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 t="str">
        <v/>
      </c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  <c r="AU915" s="6"/>
      <c r="AV915" s="6"/>
      <c r="AW915" s="6"/>
      <c r="AX915" s="6"/>
    </row>
    <row r="916" spans="1:50" ht="12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 t="str">
        <v/>
      </c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  <c r="AV916" s="6"/>
      <c r="AW916" s="6"/>
      <c r="AX916" s="6"/>
    </row>
    <row r="917" spans="1:50" ht="12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 t="str">
        <v/>
      </c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  <c r="AU917" s="6"/>
      <c r="AV917" s="6"/>
      <c r="AW917" s="6"/>
      <c r="AX917" s="6"/>
    </row>
    <row r="918" spans="1:50" ht="12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 t="str">
        <v/>
      </c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</row>
    <row r="919" spans="1:50" ht="12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 t="str">
        <v/>
      </c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/>
      <c r="AV919" s="6"/>
      <c r="AW919" s="6"/>
      <c r="AX919" s="6"/>
    </row>
    <row r="920" spans="1:50" ht="12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 t="str">
        <v/>
      </c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  <c r="AU920" s="6"/>
      <c r="AV920" s="6"/>
      <c r="AW920" s="6"/>
      <c r="AX920" s="6"/>
    </row>
    <row r="921" spans="1:50" ht="12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 t="str">
        <v/>
      </c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  <c r="AV921" s="6"/>
      <c r="AW921" s="6"/>
      <c r="AX921" s="6"/>
    </row>
    <row r="922" spans="1:50" ht="12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 t="str">
        <v/>
      </c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</row>
    <row r="923" spans="1:50" ht="12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 t="str">
        <v/>
      </c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  <c r="AU923" s="6"/>
      <c r="AV923" s="6"/>
      <c r="AW923" s="6"/>
      <c r="AX923" s="6"/>
    </row>
    <row r="924" spans="1:50" ht="12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 t="str">
        <v/>
      </c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  <c r="AU924" s="6"/>
      <c r="AV924" s="6"/>
      <c r="AW924" s="6"/>
      <c r="AX924" s="6"/>
    </row>
    <row r="925" spans="1:50" ht="12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 t="str">
        <v/>
      </c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  <c r="AU925" s="6"/>
      <c r="AV925" s="6"/>
      <c r="AW925" s="6"/>
      <c r="AX925" s="6"/>
    </row>
    <row r="926" spans="1:50" ht="12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 t="str">
        <v/>
      </c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</row>
    <row r="927" spans="1:50" ht="12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 t="str">
        <v/>
      </c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  <c r="AU927" s="6"/>
      <c r="AV927" s="6"/>
      <c r="AW927" s="6"/>
      <c r="AX927" s="6"/>
    </row>
    <row r="928" spans="1:50" ht="12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 t="str">
        <v/>
      </c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6"/>
      <c r="AX928" s="6"/>
    </row>
    <row r="929" spans="1:50" ht="12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 t="str">
        <v/>
      </c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  <c r="AU929" s="6"/>
      <c r="AV929" s="6"/>
      <c r="AW929" s="6"/>
      <c r="AX929" s="6"/>
    </row>
    <row r="930" spans="1:50" ht="12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 t="str">
        <v/>
      </c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</row>
    <row r="931" spans="1:50" ht="12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 t="str">
        <v/>
      </c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AX931" s="6"/>
    </row>
    <row r="932" spans="1:50" ht="12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 t="str">
        <v/>
      </c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6"/>
      <c r="AX932" s="6"/>
    </row>
    <row r="933" spans="1:50" ht="12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 t="str">
        <v/>
      </c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</row>
    <row r="934" spans="1:50" ht="12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 t="str">
        <v/>
      </c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</row>
    <row r="935" spans="1:50" ht="12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 t="str">
        <v/>
      </c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</row>
    <row r="936" spans="1:50" ht="12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 t="str">
        <v/>
      </c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6"/>
      <c r="AX936" s="6"/>
    </row>
    <row r="937" spans="1:50" ht="12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 t="str">
        <v/>
      </c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  <c r="AU937" s="6"/>
      <c r="AV937" s="6"/>
      <c r="AW937" s="6"/>
      <c r="AX937" s="6"/>
    </row>
    <row r="938" spans="1:50" ht="12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 t="str">
        <v/>
      </c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</row>
    <row r="939" spans="1:50" ht="12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 t="str">
        <v/>
      </c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  <c r="AU939" s="6"/>
      <c r="AV939" s="6"/>
      <c r="AW939" s="6"/>
      <c r="AX939" s="6"/>
    </row>
    <row r="940" spans="1:50" ht="12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 t="str">
        <v/>
      </c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  <c r="AV940" s="6"/>
      <c r="AW940" s="6"/>
      <c r="AX940" s="6"/>
    </row>
    <row r="941" spans="1:50" ht="12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 t="str">
        <v/>
      </c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  <c r="AU941" s="6"/>
      <c r="AV941" s="6"/>
      <c r="AW941" s="6"/>
      <c r="AX941" s="6"/>
    </row>
    <row r="942" spans="1:50" ht="12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 t="str">
        <v/>
      </c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</row>
    <row r="943" spans="1:50" ht="12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 t="str">
        <v/>
      </c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  <c r="AU943" s="6"/>
      <c r="AV943" s="6"/>
      <c r="AW943" s="6"/>
      <c r="AX943" s="6"/>
    </row>
    <row r="944" spans="1:50" ht="12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 t="str">
        <v/>
      </c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  <c r="AU944" s="6"/>
      <c r="AV944" s="6"/>
      <c r="AW944" s="6"/>
      <c r="AX944" s="6"/>
    </row>
    <row r="945" spans="1:50" ht="12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 t="str">
        <v/>
      </c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  <c r="AU945" s="6"/>
      <c r="AV945" s="6"/>
      <c r="AW945" s="6"/>
      <c r="AX945" s="6"/>
    </row>
    <row r="946" spans="1:50" ht="12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 t="str">
        <v/>
      </c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</row>
    <row r="947" spans="1:50" ht="12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 t="str">
        <v/>
      </c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  <c r="AU947" s="6"/>
      <c r="AV947" s="6"/>
      <c r="AW947" s="6"/>
      <c r="AX947" s="6"/>
    </row>
    <row r="948" spans="1:50" ht="12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 t="str">
        <v/>
      </c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  <c r="AU948" s="6"/>
      <c r="AV948" s="6"/>
      <c r="AW948" s="6"/>
      <c r="AX948" s="6"/>
    </row>
    <row r="949" spans="1:50" ht="12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 t="str">
        <v/>
      </c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  <c r="AU949" s="6"/>
      <c r="AV949" s="6"/>
      <c r="AW949" s="6"/>
      <c r="AX949" s="6"/>
    </row>
    <row r="950" spans="1:50" ht="12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 t="str">
        <v/>
      </c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</row>
    <row r="951" spans="1:50" ht="12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 t="str">
        <v/>
      </c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  <c r="AU951" s="6"/>
      <c r="AV951" s="6"/>
      <c r="AW951" s="6"/>
      <c r="AX951" s="6"/>
    </row>
    <row r="952" spans="1:50" ht="12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 t="str">
        <v/>
      </c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  <c r="AU952" s="6"/>
      <c r="AV952" s="6"/>
      <c r="AW952" s="6"/>
      <c r="AX952" s="6"/>
    </row>
    <row r="953" spans="1:50" ht="12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 t="str">
        <v/>
      </c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  <c r="AU953" s="6"/>
      <c r="AV953" s="6"/>
      <c r="AW953" s="6"/>
      <c r="AX953" s="6"/>
    </row>
    <row r="954" spans="1:50" ht="12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 t="str">
        <v/>
      </c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</row>
    <row r="955" spans="1:50" ht="12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 t="str">
        <v/>
      </c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  <c r="AU955" s="6"/>
      <c r="AV955" s="6"/>
      <c r="AW955" s="6"/>
      <c r="AX955" s="6"/>
    </row>
    <row r="956" spans="1:50" ht="12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 t="str">
        <v/>
      </c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  <c r="AU956" s="6"/>
      <c r="AV956" s="6"/>
      <c r="AW956" s="6"/>
      <c r="AX956" s="6"/>
    </row>
    <row r="957" spans="1:50" ht="12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 t="str">
        <v/>
      </c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  <c r="AT957" s="6"/>
      <c r="AU957" s="6"/>
      <c r="AV957" s="6"/>
      <c r="AW957" s="6"/>
      <c r="AX957" s="6"/>
    </row>
    <row r="958" spans="1:50" ht="12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 t="str">
        <v/>
      </c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</row>
    <row r="959" spans="1:50" ht="12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 t="str">
        <v/>
      </c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  <c r="AT959" s="6"/>
      <c r="AU959" s="6"/>
      <c r="AV959" s="6"/>
      <c r="AW959" s="6"/>
      <c r="AX959" s="6"/>
    </row>
    <row r="960" spans="1:50" ht="12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 t="str">
        <v/>
      </c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  <c r="AU960" s="6"/>
      <c r="AV960" s="6"/>
      <c r="AW960" s="6"/>
      <c r="AX960" s="6"/>
    </row>
    <row r="961" spans="1:50" ht="12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 t="str">
        <v/>
      </c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6"/>
      <c r="AX961" s="6"/>
    </row>
    <row r="962" spans="1:50" ht="12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 t="str">
        <v/>
      </c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</row>
    <row r="963" spans="1:50" ht="12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 t="str">
        <v/>
      </c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  <c r="AX963" s="6"/>
    </row>
    <row r="964" spans="1:50" ht="12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 t="str">
        <v/>
      </c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  <c r="AU964" s="6"/>
      <c r="AV964" s="6"/>
      <c r="AW964" s="6"/>
      <c r="AX964" s="6"/>
    </row>
    <row r="965" spans="1:50" ht="12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 t="str">
        <v/>
      </c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  <c r="AU965" s="6"/>
      <c r="AV965" s="6"/>
      <c r="AW965" s="6"/>
      <c r="AX965" s="6"/>
    </row>
    <row r="966" spans="1:50" ht="12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 t="str">
        <v/>
      </c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</row>
    <row r="967" spans="1:50" ht="12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 t="str">
        <v/>
      </c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  <c r="AU967" s="6"/>
      <c r="AV967" s="6"/>
      <c r="AW967" s="6"/>
      <c r="AX967" s="6"/>
    </row>
    <row r="968" spans="1:50" ht="12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 t="str">
        <v/>
      </c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  <c r="AU968" s="6"/>
      <c r="AV968" s="6"/>
      <c r="AW968" s="6"/>
      <c r="AX968" s="6"/>
    </row>
    <row r="969" spans="1:50" ht="12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 t="str">
        <v/>
      </c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  <c r="AU969" s="6"/>
      <c r="AV969" s="6"/>
      <c r="AW969" s="6"/>
      <c r="AX969" s="6"/>
    </row>
    <row r="970" spans="1:50" ht="12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 t="str">
        <v/>
      </c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</row>
    <row r="971" spans="1:50" ht="12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 t="str">
        <v/>
      </c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  <c r="AU971" s="6"/>
      <c r="AV971" s="6"/>
      <c r="AW971" s="6"/>
      <c r="AX971" s="6"/>
    </row>
    <row r="972" spans="1:50" ht="12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 t="str">
        <v/>
      </c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  <c r="AU972" s="6"/>
      <c r="AV972" s="6"/>
      <c r="AW972" s="6"/>
      <c r="AX972" s="6"/>
    </row>
    <row r="973" spans="1:50" ht="12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 t="str">
        <v/>
      </c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  <c r="AU973" s="6"/>
      <c r="AV973" s="6"/>
      <c r="AW973" s="6"/>
      <c r="AX973" s="6"/>
    </row>
    <row r="974" spans="1:50" ht="12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 t="str">
        <v/>
      </c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</row>
    <row r="975" spans="1:50" ht="12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 t="str">
        <v/>
      </c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  <c r="AX975" s="6"/>
    </row>
    <row r="976" spans="1:50" ht="12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 t="str">
        <v/>
      </c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  <c r="AU976" s="6"/>
      <c r="AV976" s="6"/>
      <c r="AW976" s="6"/>
      <c r="AX976" s="6"/>
    </row>
    <row r="977" spans="1:50" ht="12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 t="str">
        <v/>
      </c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  <c r="AU977" s="6"/>
      <c r="AV977" s="6"/>
      <c r="AW977" s="6"/>
      <c r="AX977" s="6"/>
    </row>
    <row r="978" spans="1:50" ht="12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 t="str">
        <v/>
      </c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</row>
    <row r="979" spans="1:50" ht="12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 t="str">
        <v/>
      </c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  <c r="AU979" s="6"/>
      <c r="AV979" s="6"/>
      <c r="AW979" s="6"/>
      <c r="AX979" s="6"/>
    </row>
    <row r="980" spans="1:50" ht="12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 t="str">
        <v/>
      </c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  <c r="AR980" s="6"/>
      <c r="AS980" s="6"/>
      <c r="AT980" s="6"/>
      <c r="AU980" s="6"/>
      <c r="AV980" s="6"/>
      <c r="AW980" s="6"/>
      <c r="AX980" s="6"/>
    </row>
    <row r="981" spans="1:50" ht="12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 t="str">
        <v/>
      </c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  <c r="AU981" s="6"/>
      <c r="AV981" s="6"/>
      <c r="AW981" s="6"/>
      <c r="AX981" s="6"/>
    </row>
    <row r="982" spans="1:50" ht="12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 t="str">
        <v/>
      </c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</row>
    <row r="983" spans="1:50" ht="12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 t="str">
        <v/>
      </c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  <c r="AT983" s="6"/>
      <c r="AU983" s="6"/>
      <c r="AV983" s="6"/>
      <c r="AW983" s="6"/>
      <c r="AX983" s="6"/>
    </row>
    <row r="984" spans="1:50" ht="12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 t="str">
        <v/>
      </c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  <c r="AU984" s="6"/>
      <c r="AV984" s="6"/>
      <c r="AW984" s="6"/>
      <c r="AX984" s="6"/>
    </row>
    <row r="985" spans="1:50" ht="12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 t="str">
        <v/>
      </c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  <c r="AR985" s="6"/>
      <c r="AS985" s="6"/>
      <c r="AT985" s="6"/>
      <c r="AU985" s="6"/>
      <c r="AV985" s="6"/>
      <c r="AW985" s="6"/>
      <c r="AX985" s="6"/>
    </row>
    <row r="986" spans="1:50" ht="12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 t="str">
        <v/>
      </c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</row>
    <row r="987" spans="1:50" ht="12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 t="str">
        <v/>
      </c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  <c r="AR987" s="6"/>
      <c r="AS987" s="6"/>
      <c r="AT987" s="6"/>
      <c r="AU987" s="6"/>
      <c r="AV987" s="6"/>
      <c r="AW987" s="6"/>
      <c r="AX987" s="6"/>
    </row>
    <row r="988" spans="1:50" ht="12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 t="str">
        <v/>
      </c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  <c r="AS988" s="6"/>
      <c r="AT988" s="6"/>
      <c r="AU988" s="6"/>
      <c r="AV988" s="6"/>
      <c r="AW988" s="6"/>
      <c r="AX988" s="6"/>
    </row>
    <row r="989" spans="1:50" ht="12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 t="str">
        <v/>
      </c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  <c r="AU989" s="6"/>
      <c r="AV989" s="6"/>
      <c r="AW989" s="6"/>
      <c r="AX989" s="6"/>
    </row>
    <row r="990" spans="1:50" ht="12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 t="str">
        <v/>
      </c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</row>
    <row r="991" spans="1:50" ht="12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 t="str">
        <v/>
      </c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  <c r="AU991" s="6"/>
      <c r="AV991" s="6"/>
      <c r="AW991" s="6"/>
      <c r="AX991" s="6"/>
    </row>
    <row r="992" spans="1:50" ht="12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 t="str">
        <v/>
      </c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  <c r="AQ992" s="6"/>
      <c r="AR992" s="6"/>
      <c r="AS992" s="6"/>
      <c r="AT992" s="6"/>
      <c r="AU992" s="6"/>
      <c r="AV992" s="6"/>
      <c r="AW992" s="6"/>
      <c r="AX992" s="6"/>
    </row>
    <row r="993" spans="1:50" ht="12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 t="str">
        <v/>
      </c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  <c r="AQ993" s="6"/>
      <c r="AR993" s="6"/>
      <c r="AS993" s="6"/>
      <c r="AT993" s="6"/>
      <c r="AU993" s="6"/>
      <c r="AV993" s="6"/>
      <c r="AW993" s="6"/>
      <c r="AX993" s="6"/>
    </row>
    <row r="994" spans="1:50" ht="12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 t="str">
        <v/>
      </c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</row>
    <row r="995" spans="1:50" ht="12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 t="str">
        <v/>
      </c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  <c r="AS995" s="6"/>
      <c r="AT995" s="6"/>
      <c r="AU995" s="6"/>
      <c r="AV995" s="6"/>
      <c r="AW995" s="6"/>
      <c r="AX995" s="6"/>
    </row>
    <row r="996" spans="1:50" ht="12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 t="str">
        <v/>
      </c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  <c r="AU996" s="6"/>
      <c r="AV996" s="6"/>
      <c r="AW996" s="6"/>
      <c r="AX996" s="6"/>
    </row>
    <row r="997" spans="1:50" ht="12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 t="str">
        <v/>
      </c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  <c r="AR997" s="6"/>
      <c r="AS997" s="6"/>
      <c r="AT997" s="6"/>
      <c r="AU997" s="6"/>
      <c r="AV997" s="6"/>
      <c r="AW997" s="6"/>
      <c r="AX997" s="6"/>
    </row>
    <row r="998" spans="1:50" ht="12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 t="str">
        <v/>
      </c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</row>
    <row r="999" spans="1:50" ht="12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 t="str">
        <v/>
      </c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  <c r="AS999" s="6"/>
      <c r="AT999" s="6"/>
      <c r="AU999" s="6"/>
      <c r="AV999" s="6"/>
      <c r="AW999" s="6"/>
      <c r="AX999" s="6"/>
    </row>
    <row r="1000" spans="1:50" ht="12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 t="str">
        <v/>
      </c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  <c r="AU1000" s="6"/>
      <c r="AV1000" s="6"/>
      <c r="AW1000" s="6"/>
      <c r="AX1000" s="6"/>
    </row>
  </sheetData>
  <mergeCells count="31">
    <mergeCell ref="J87:J88"/>
    <mergeCell ref="K87:K88"/>
    <mergeCell ref="L87:L88"/>
    <mergeCell ref="J79:J80"/>
    <mergeCell ref="K79:K80"/>
    <mergeCell ref="L79:L80"/>
    <mergeCell ref="J81:J82"/>
    <mergeCell ref="K81:K82"/>
    <mergeCell ref="L81:L82"/>
    <mergeCell ref="J83:J84"/>
    <mergeCell ref="K83:K84"/>
    <mergeCell ref="L83:L84"/>
    <mergeCell ref="J85:J86"/>
    <mergeCell ref="K85:K86"/>
    <mergeCell ref="L85:L86"/>
    <mergeCell ref="AH7:AI8"/>
    <mergeCell ref="AI70:AL70"/>
    <mergeCell ref="K77:K78"/>
    <mergeCell ref="L77:L78"/>
    <mergeCell ref="J73:J74"/>
    <mergeCell ref="K73:K74"/>
    <mergeCell ref="L73:L74"/>
    <mergeCell ref="J75:J76"/>
    <mergeCell ref="K75:K76"/>
    <mergeCell ref="L75:L76"/>
    <mergeCell ref="J77:J78"/>
    <mergeCell ref="C1:M1"/>
    <mergeCell ref="C2:M2"/>
    <mergeCell ref="C3:M3"/>
    <mergeCell ref="Y4:AE4"/>
    <mergeCell ref="Q5:S5"/>
  </mergeCells>
  <hyperlinks>
    <hyperlink ref="N1" r:id="rId1" location="gid=946786355"/>
  </hyperlinks>
  <pageMargins left="0.19685039370078741" right="0.19685039370078741" top="0" bottom="0" header="0" footer="0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AQ1001"/>
  <sheetViews>
    <sheetView tabSelected="1" zoomScale="75" zoomScaleNormal="75" workbookViewId="0"/>
  </sheetViews>
  <sheetFormatPr defaultColWidth="14.3984375" defaultRowHeight="15" customHeight="1"/>
  <cols>
    <col min="1" max="1" width="5" customWidth="1"/>
    <col min="2" max="2" width="21.8984375" customWidth="1"/>
    <col min="3" max="3" width="6.3984375" customWidth="1"/>
    <col min="4" max="4" width="12.59765625" customWidth="1"/>
    <col min="5" max="11" width="5.69921875" customWidth="1"/>
    <col min="12" max="20" width="4.69921875" customWidth="1"/>
    <col min="21" max="27" width="5.69921875" customWidth="1"/>
    <col min="28" max="28" width="23.296875" customWidth="1"/>
    <col min="29" max="29" width="6.296875" customWidth="1"/>
    <col min="30" max="30" width="12.59765625" customWidth="1"/>
    <col min="31" max="31" width="5.296875" customWidth="1"/>
    <col min="32" max="32" width="9.09765625" customWidth="1"/>
    <col min="33" max="33" width="6.59765625" customWidth="1"/>
    <col min="34" max="41" width="9.09765625" customWidth="1"/>
    <col min="42" max="43" width="8.69921875" customWidth="1"/>
  </cols>
  <sheetData>
    <row r="1" spans="1:41" ht="27.75" customHeight="1">
      <c r="A1" s="6"/>
      <c r="B1" s="57"/>
      <c r="C1" s="57"/>
      <c r="D1" s="57"/>
      <c r="E1" s="57"/>
      <c r="F1" s="303" t="s">
        <v>213</v>
      </c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  <c r="S1" s="275"/>
      <c r="T1" s="275"/>
      <c r="U1" s="275"/>
      <c r="V1" s="275"/>
      <c r="W1" s="275"/>
      <c r="X1" s="275"/>
      <c r="Y1" s="275"/>
      <c r="Z1" s="275"/>
      <c r="AA1" s="57"/>
      <c r="AB1" s="58">
        <f>пр.взв!$D$4</f>
        <v>0</v>
      </c>
      <c r="AC1" s="59"/>
      <c r="AD1" s="304" t="str">
        <f>пр.взв!G4</f>
        <v>В.к.  58  кг</v>
      </c>
      <c r="AE1" s="280"/>
      <c r="AF1" s="6"/>
      <c r="AG1" s="6"/>
      <c r="AH1" s="6"/>
      <c r="AI1" s="6"/>
      <c r="AJ1" s="6"/>
      <c r="AK1" s="6"/>
      <c r="AL1" s="6"/>
      <c r="AM1" s="6"/>
      <c r="AN1" s="6"/>
    </row>
    <row r="2" spans="1:41" ht="14.25" customHeight="1">
      <c r="A2" s="6"/>
      <c r="B2" s="60"/>
      <c r="C2" s="60"/>
      <c r="D2" s="60"/>
      <c r="E2" s="60"/>
      <c r="F2" s="305" t="s">
        <v>214</v>
      </c>
      <c r="G2" s="306"/>
      <c r="H2" s="306"/>
      <c r="I2" s="306"/>
      <c r="J2" s="306"/>
      <c r="K2" s="306"/>
      <c r="L2" s="306"/>
      <c r="M2" s="306"/>
      <c r="N2" s="306"/>
      <c r="O2" s="306"/>
      <c r="P2" s="306"/>
      <c r="Q2" s="306"/>
      <c r="R2" s="306"/>
      <c r="S2" s="306"/>
      <c r="T2" s="306"/>
      <c r="U2" s="306"/>
      <c r="V2" s="306"/>
      <c r="W2" s="306"/>
      <c r="X2" s="306"/>
      <c r="Y2" s="306"/>
      <c r="Z2" s="306"/>
      <c r="AA2" s="60"/>
      <c r="AB2" s="58"/>
      <c r="AC2" s="58"/>
      <c r="AD2" s="281"/>
      <c r="AE2" s="282"/>
      <c r="AF2" s="6"/>
      <c r="AG2" s="6"/>
      <c r="AH2" s="6"/>
      <c r="AI2" s="6"/>
      <c r="AJ2" s="6"/>
      <c r="AK2" s="6"/>
      <c r="AL2" s="6"/>
      <c r="AM2" s="6"/>
      <c r="AN2" s="6"/>
    </row>
    <row r="3" spans="1:41" ht="24.75" customHeight="1">
      <c r="A3" s="6"/>
      <c r="B3" s="60"/>
      <c r="C3" s="307" t="str">
        <f ca="1">пр.взв!C2</f>
        <v>Первенство России по самбо (боевое) юниоры 18-20 лет (отбор на Первенство Мира и Европы) ЕКП № 23752</v>
      </c>
      <c r="D3" s="308"/>
      <c r="E3" s="308"/>
      <c r="F3" s="308"/>
      <c r="G3" s="308"/>
      <c r="H3" s="308"/>
      <c r="I3" s="308"/>
      <c r="J3" s="308"/>
      <c r="K3" s="308"/>
      <c r="L3" s="308"/>
      <c r="M3" s="308"/>
      <c r="N3" s="308"/>
      <c r="O3" s="308"/>
      <c r="P3" s="308"/>
      <c r="Q3" s="308"/>
      <c r="R3" s="308"/>
      <c r="S3" s="308"/>
      <c r="T3" s="308"/>
      <c r="U3" s="308"/>
      <c r="V3" s="308"/>
      <c r="W3" s="308"/>
      <c r="X3" s="308"/>
      <c r="Y3" s="308"/>
      <c r="Z3" s="308"/>
      <c r="AA3" s="308"/>
      <c r="AB3" s="309"/>
      <c r="AC3" s="58"/>
      <c r="AD3" s="310" t="str">
        <f>AH3&amp;" "&amp;AI3</f>
        <v>33 участников</v>
      </c>
      <c r="AE3" s="309"/>
      <c r="AF3" s="6"/>
      <c r="AG3" s="6"/>
      <c r="AH3" s="6">
        <f>пр.взв!O3</f>
        <v>33</v>
      </c>
      <c r="AI3" s="61" t="s">
        <v>5</v>
      </c>
      <c r="AJ3" s="6"/>
      <c r="AK3" s="6"/>
      <c r="AL3" s="6"/>
      <c r="AM3" s="6"/>
      <c r="AN3" s="6"/>
      <c r="AO3" s="6"/>
    </row>
    <row r="4" spans="1:41" ht="18" customHeight="1">
      <c r="A4" s="62" t="s">
        <v>215</v>
      </c>
      <c r="B4" s="63"/>
      <c r="C4" s="6"/>
      <c r="D4" s="64"/>
      <c r="E4" s="6"/>
      <c r="F4" s="6"/>
      <c r="G4" s="6"/>
      <c r="H4" s="311" t="str">
        <f ca="1">пр.взв!C3</f>
        <v>13.02 - 17.02.2022 г.                                                                                        г. В-Пышма</v>
      </c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2"/>
      <c r="W4" s="6"/>
      <c r="X4" s="6"/>
      <c r="Y4" s="6"/>
      <c r="Z4" s="6"/>
      <c r="AA4" s="6"/>
      <c r="AB4" s="313" t="s">
        <v>216</v>
      </c>
      <c r="AC4" s="306"/>
      <c r="AD4" s="306"/>
      <c r="AE4" s="306"/>
      <c r="AF4" s="6"/>
      <c r="AG4" s="6"/>
      <c r="AH4" s="6"/>
      <c r="AI4" s="6"/>
      <c r="AJ4" s="6"/>
      <c r="AK4" s="6"/>
      <c r="AL4" s="6"/>
      <c r="AM4" s="6"/>
      <c r="AN4" s="6"/>
      <c r="AO4" s="6"/>
    </row>
    <row r="5" spans="1:41" ht="12" customHeight="1">
      <c r="A5" s="290">
        <v>1</v>
      </c>
      <c r="B5" s="292" t="str">
        <f>IFERROR(VLOOKUP(A5,пр.взв!$D$6:$Q$70,2,0),"")</f>
        <v>ТАГИРОВ Рабазан</v>
      </c>
      <c r="C5" s="292" t="str">
        <f>IFERROR(VLOOKUP(A5,пр.взв!$D$6:$Q$70,5,0),"")</f>
        <v>КМС</v>
      </c>
      <c r="D5" s="294" t="str">
        <f>IFERROR(VLOOKUP(A5,пр.взв!$D$6:$Q$70,8,0),"")</f>
        <v>Ярославская</v>
      </c>
      <c r="E5" s="6"/>
      <c r="F5" s="6"/>
      <c r="G5" s="62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292" t="str">
        <f>IFERROR(VLOOKUP(AE5,пр.взв!$D$6:$Q$70,2,0),"")</f>
        <v>ГУСЕЙНОВ Намик</v>
      </c>
      <c r="AC5" s="292" t="str">
        <f>IFERROR(VLOOKUP(AE5,пр.взв!$D$6:$Q$70,5,0),"")</f>
        <v>3p</v>
      </c>
      <c r="AD5" s="294" t="str">
        <f>IFERROR(VLOOKUP(AE5,пр.взв!$D$6:$Q$70,8,0),"")</f>
        <v>Нижегородская</v>
      </c>
      <c r="AE5" s="302">
        <v>2</v>
      </c>
      <c r="AF5" s="6"/>
      <c r="AG5" s="6"/>
      <c r="AH5" s="6"/>
      <c r="AI5" s="6"/>
      <c r="AJ5" s="6"/>
      <c r="AK5" s="6"/>
      <c r="AL5" s="6"/>
      <c r="AM5" s="6"/>
      <c r="AN5" s="6"/>
      <c r="AO5" s="6"/>
    </row>
    <row r="6" spans="1:41" ht="12" customHeight="1">
      <c r="A6" s="291"/>
      <c r="B6" s="293"/>
      <c r="C6" s="293"/>
      <c r="D6" s="293"/>
      <c r="E6" s="65"/>
      <c r="F6" s="66"/>
      <c r="G6" s="67"/>
      <c r="H6" s="21"/>
      <c r="I6" s="6"/>
      <c r="J6" s="6"/>
      <c r="K6" s="62"/>
      <c r="L6" s="6"/>
      <c r="M6" s="6"/>
      <c r="N6" s="6"/>
      <c r="O6" s="6"/>
      <c r="P6" s="6"/>
      <c r="Q6" s="6"/>
      <c r="R6" s="6"/>
      <c r="T6" s="6"/>
      <c r="U6" s="6"/>
      <c r="V6" s="6"/>
      <c r="W6" s="6"/>
      <c r="X6" s="6"/>
      <c r="Y6" s="6"/>
      <c r="Z6" s="6"/>
      <c r="AA6" s="68">
        <v>2</v>
      </c>
      <c r="AB6" s="293"/>
      <c r="AC6" s="293"/>
      <c r="AD6" s="293"/>
      <c r="AE6" s="301"/>
      <c r="AF6" s="6"/>
      <c r="AG6" s="6"/>
      <c r="AH6" s="61">
        <f>N32</f>
        <v>0</v>
      </c>
      <c r="AI6" s="6"/>
      <c r="AJ6" s="6"/>
      <c r="AK6" s="6">
        <v>1</v>
      </c>
      <c r="AL6" s="6"/>
      <c r="AM6" s="6"/>
      <c r="AN6" s="6"/>
      <c r="AO6" s="6"/>
    </row>
    <row r="7" spans="1:41" ht="12" customHeight="1">
      <c r="A7" s="288">
        <v>33</v>
      </c>
      <c r="B7" s="285" t="str">
        <f>IFERROR(VLOOKUP(A7,пр.взв!$D$6:$Q$70,2,0),"")</f>
        <v>ТАДЫШЕВ  Данил</v>
      </c>
      <c r="C7" s="285" t="str">
        <f>IFERROR(VLOOKUP(A7,пр.взв!$D$6:$Q$70,5,0),"")</f>
        <v>КМС</v>
      </c>
      <c r="D7" s="287" t="str">
        <f>IFERROR(VLOOKUP(A7,пр.взв!$D$6:$Q$70,8,0),"")</f>
        <v>Р.Алтай</v>
      </c>
      <c r="E7" s="70"/>
      <c r="F7" s="71"/>
      <c r="G7" s="66"/>
      <c r="H7" s="72"/>
      <c r="I7" s="6"/>
      <c r="J7" s="62"/>
      <c r="K7" s="62"/>
      <c r="L7" s="73"/>
      <c r="M7" s="73"/>
      <c r="N7" s="6"/>
      <c r="O7" s="6"/>
      <c r="P7" s="6"/>
      <c r="Q7" s="6"/>
      <c r="R7" s="6"/>
      <c r="T7" s="6"/>
      <c r="U7" s="6"/>
      <c r="V7" s="6"/>
      <c r="W7" s="6"/>
      <c r="X7" s="6"/>
      <c r="Y7" s="6"/>
      <c r="Z7" s="74"/>
      <c r="AA7" s="75"/>
      <c r="AB7" s="285" t="str">
        <f>IFERROR(VLOOKUP(AE7,пр.взв!$D$6:$Q$70,2,0),"")</f>
        <v/>
      </c>
      <c r="AC7" s="285" t="str">
        <f>IFERROR(VLOOKUP(AE7,пр.взв!$D$6:$Q$70,5,0),"")</f>
        <v/>
      </c>
      <c r="AD7" s="287" t="str">
        <f>IFERROR(VLOOKUP(AE7,пр.взв!$D$6:$Q$70,8,0),"")</f>
        <v/>
      </c>
      <c r="AE7" s="298">
        <v>34</v>
      </c>
      <c r="AF7" s="6"/>
      <c r="AG7" s="6"/>
      <c r="AH7" s="61" t="str">
        <f>N40</f>
        <v xml:space="preserve"> </v>
      </c>
      <c r="AI7" s="6"/>
      <c r="AJ7" s="6"/>
      <c r="AK7" s="77">
        <v>2</v>
      </c>
      <c r="AL7" s="6"/>
      <c r="AM7" s="6"/>
      <c r="AN7" s="6"/>
      <c r="AO7" s="6"/>
    </row>
    <row r="8" spans="1:41" ht="12" customHeight="1">
      <c r="A8" s="289"/>
      <c r="B8" s="286"/>
      <c r="C8" s="286"/>
      <c r="D8" s="286"/>
      <c r="E8" s="66"/>
      <c r="F8" s="78"/>
      <c r="G8" s="79"/>
      <c r="H8" s="80"/>
      <c r="I8" s="6"/>
      <c r="J8" s="6"/>
      <c r="K8" s="6"/>
      <c r="L8" s="73"/>
      <c r="M8" s="73"/>
      <c r="N8" s="6"/>
      <c r="O8" s="6"/>
      <c r="P8" s="6"/>
      <c r="Q8" s="6"/>
      <c r="R8" s="6"/>
      <c r="T8" s="6"/>
      <c r="U8" s="6"/>
      <c r="V8" s="6"/>
      <c r="W8" s="6"/>
      <c r="X8" s="81"/>
      <c r="Y8" s="79"/>
      <c r="Z8" s="47"/>
      <c r="AA8" s="6"/>
      <c r="AB8" s="286"/>
      <c r="AC8" s="286"/>
      <c r="AD8" s="286"/>
      <c r="AE8" s="299"/>
      <c r="AF8" s="6"/>
      <c r="AG8" s="61" t="s">
        <v>217</v>
      </c>
      <c r="AH8" s="82" t="str">
        <f>IF(M36=""," ",IF(M36=K20,K53,K20))</f>
        <v xml:space="preserve"> </v>
      </c>
      <c r="AI8" s="61">
        <v>3</v>
      </c>
      <c r="AJ8" s="6"/>
      <c r="AK8" s="6">
        <v>3</v>
      </c>
      <c r="AL8" s="6"/>
      <c r="AM8" s="6"/>
      <c r="AN8" s="6"/>
      <c r="AO8" s="6"/>
    </row>
    <row r="9" spans="1:41" ht="12" customHeight="1">
      <c r="A9" s="290">
        <v>17</v>
      </c>
      <c r="B9" s="292" t="str">
        <f>IFERROR(VLOOKUP(A9,пр.взв!$D$6:$Q$70,2,0),"")</f>
        <v>ЮНУСОВ Ильнур</v>
      </c>
      <c r="C9" s="292" t="str">
        <f>IFERROR(VLOOKUP(A9,пр.взв!$D$6:$Q$70,5,0),"")</f>
        <v>КМС</v>
      </c>
      <c r="D9" s="294" t="str">
        <f>IFERROR(VLOOKUP(A9,пр.взв!$D$6:$Q$70,8,0),"")</f>
        <v>Р.Татарстан</v>
      </c>
      <c r="E9" s="6"/>
      <c r="F9" s="66"/>
      <c r="G9" s="83"/>
      <c r="H9" s="84"/>
      <c r="I9" s="47"/>
      <c r="J9" s="6"/>
      <c r="K9" s="62"/>
      <c r="L9" s="73"/>
      <c r="M9" s="73"/>
      <c r="N9" s="6"/>
      <c r="O9" s="6"/>
      <c r="P9" s="6"/>
      <c r="Q9" s="6"/>
      <c r="R9" s="6"/>
      <c r="T9" s="6"/>
      <c r="U9" s="6"/>
      <c r="V9" s="6"/>
      <c r="W9" s="6"/>
      <c r="X9" s="47"/>
      <c r="Y9" s="83"/>
      <c r="Z9" s="47"/>
      <c r="AA9" s="6"/>
      <c r="AB9" s="292" t="str">
        <f>IFERROR(VLOOKUP(AE9,пр.взв!$D$6:$Q$70,2,0),"")</f>
        <v>УМАЕВ Азамат</v>
      </c>
      <c r="AC9" s="292" t="str">
        <f>IFERROR(VLOOKUP(AE9,пр.взв!$D$6:$Q$70,5,0),"")</f>
        <v>КМС</v>
      </c>
      <c r="AD9" s="294" t="str">
        <f>IFERROR(VLOOKUP(AE9,пр.взв!$D$6:$Q$70,8,0),"")</f>
        <v>Московская</v>
      </c>
      <c r="AE9" s="300">
        <v>18</v>
      </c>
      <c r="AF9" s="6"/>
      <c r="AG9" s="61" t="s">
        <v>217</v>
      </c>
      <c r="AH9" s="82" t="str">
        <f>IF(S36=""," ",IF(S36=U20,U53,U20))</f>
        <v xml:space="preserve"> </v>
      </c>
      <c r="AI9" s="61">
        <v>4</v>
      </c>
      <c r="AJ9" s="6"/>
      <c r="AK9" s="6">
        <v>5</v>
      </c>
      <c r="AL9" s="6"/>
      <c r="AM9" s="6"/>
      <c r="AN9" s="6"/>
      <c r="AO9" s="6"/>
    </row>
    <row r="10" spans="1:41" ht="12" customHeight="1">
      <c r="A10" s="291"/>
      <c r="B10" s="293"/>
      <c r="C10" s="293"/>
      <c r="D10" s="293"/>
      <c r="E10" s="76">
        <v>17</v>
      </c>
      <c r="F10" s="85"/>
      <c r="G10" s="66"/>
      <c r="H10" s="21"/>
      <c r="I10" s="47"/>
      <c r="J10" s="80"/>
      <c r="K10" s="6"/>
      <c r="L10" s="73"/>
      <c r="M10" s="73"/>
      <c r="N10" s="6"/>
      <c r="O10" s="6"/>
      <c r="P10" s="6"/>
      <c r="Q10" s="6"/>
      <c r="R10" s="6"/>
      <c r="S10" s="86"/>
      <c r="T10" s="6"/>
      <c r="U10" s="6"/>
      <c r="V10" s="6"/>
      <c r="W10" s="6"/>
      <c r="X10" s="47"/>
      <c r="Y10" s="6"/>
      <c r="Z10" s="87"/>
      <c r="AA10" s="69">
        <v>18</v>
      </c>
      <c r="AB10" s="293"/>
      <c r="AC10" s="293"/>
      <c r="AD10" s="293"/>
      <c r="AE10" s="301"/>
      <c r="AF10" s="6"/>
      <c r="AG10" s="61" t="s">
        <v>218</v>
      </c>
      <c r="AH10" s="6" t="str">
        <f>IF(K20=""," ",IF(K20=I12,I28,I12))</f>
        <v xml:space="preserve"> </v>
      </c>
      <c r="AI10" s="61">
        <v>5</v>
      </c>
      <c r="AJ10" s="6"/>
      <c r="AK10" s="6">
        <v>6</v>
      </c>
      <c r="AL10" s="6"/>
      <c r="AM10" s="6"/>
      <c r="AN10" s="6"/>
      <c r="AO10" s="6"/>
    </row>
    <row r="11" spans="1:41" ht="12" customHeight="1">
      <c r="A11" s="288">
        <v>49</v>
      </c>
      <c r="B11" s="285" t="str">
        <f>IFERROR(VLOOKUP(A11,пр.взв!$D$6:$Q$70,2,0),"")</f>
        <v/>
      </c>
      <c r="C11" s="285" t="str">
        <f>IFERROR(VLOOKUP(A11,пр.взв!$D$6:$Q$70,5,0),"")</f>
        <v/>
      </c>
      <c r="D11" s="287" t="str">
        <f>IFERROR(VLOOKUP(A11,пр.взв!$D$6:$Q$70,8,0),"")</f>
        <v/>
      </c>
      <c r="E11" s="88"/>
      <c r="F11" s="66"/>
      <c r="G11" s="66"/>
      <c r="H11" s="72"/>
      <c r="I11" s="89"/>
      <c r="J11" s="80"/>
      <c r="K11" s="6"/>
      <c r="L11" s="73"/>
      <c r="M11" s="73"/>
      <c r="N11" s="6"/>
      <c r="O11" s="6"/>
      <c r="P11" s="6"/>
      <c r="Q11" s="6"/>
      <c r="R11" s="6"/>
      <c r="S11" s="21"/>
      <c r="T11" s="6"/>
      <c r="U11" s="6"/>
      <c r="V11" s="6"/>
      <c r="W11" s="6"/>
      <c r="X11" s="47"/>
      <c r="Y11" s="6"/>
      <c r="Z11" s="6"/>
      <c r="AA11" s="90"/>
      <c r="AB11" s="285" t="str">
        <f>IFERROR(VLOOKUP(AE11,пр.взв!$D$6:$Q$70,2,0),"")</f>
        <v/>
      </c>
      <c r="AC11" s="285" t="str">
        <f>IFERROR(VLOOKUP(AE11,пр.взв!$D$6:$Q$70,5,0),"")</f>
        <v/>
      </c>
      <c r="AD11" s="287" t="str">
        <f>IFERROR(VLOOKUP(AE11,пр.взв!$D$6:$Q$70,8,0),"")</f>
        <v/>
      </c>
      <c r="AE11" s="298">
        <v>50</v>
      </c>
      <c r="AF11" s="6"/>
      <c r="AG11" s="61" t="s">
        <v>218</v>
      </c>
      <c r="AH11" s="82" t="str">
        <f>IF(K53=""," ",IF(K53=I45,I61,I45))</f>
        <v xml:space="preserve"> </v>
      </c>
      <c r="AI11" s="61">
        <v>6</v>
      </c>
      <c r="AJ11" s="6"/>
      <c r="AK11" s="6">
        <v>7</v>
      </c>
      <c r="AL11" s="6"/>
      <c r="AM11" s="6"/>
      <c r="AN11" s="6"/>
      <c r="AO11" s="6"/>
    </row>
    <row r="12" spans="1:41" ht="12" customHeight="1">
      <c r="A12" s="289"/>
      <c r="B12" s="286"/>
      <c r="C12" s="286"/>
      <c r="D12" s="286"/>
      <c r="E12" s="66"/>
      <c r="F12" s="66"/>
      <c r="G12" s="78"/>
      <c r="H12" s="80"/>
      <c r="I12" s="79"/>
      <c r="J12" s="81"/>
      <c r="K12" s="6"/>
      <c r="L12" s="73"/>
      <c r="M12" s="73"/>
      <c r="N12" s="6"/>
      <c r="O12" s="6"/>
      <c r="P12" s="6"/>
      <c r="Q12" s="6"/>
      <c r="R12" s="6"/>
      <c r="S12" s="21"/>
      <c r="T12" s="6"/>
      <c r="U12" s="6"/>
      <c r="V12" s="6"/>
      <c r="W12" s="79"/>
      <c r="X12" s="47"/>
      <c r="Y12" s="6"/>
      <c r="Z12" s="6"/>
      <c r="AA12" s="6"/>
      <c r="AB12" s="286"/>
      <c r="AC12" s="286"/>
      <c r="AD12" s="286"/>
      <c r="AE12" s="299"/>
      <c r="AF12" s="6"/>
      <c r="AG12" s="61" t="s">
        <v>218</v>
      </c>
      <c r="AH12" s="82" t="str">
        <f>IF(U20=""," ",IF(U20=W12,W28,U20))</f>
        <v xml:space="preserve"> </v>
      </c>
      <c r="AI12" s="61">
        <v>7</v>
      </c>
      <c r="AJ12" s="6"/>
      <c r="AK12" s="6">
        <v>8</v>
      </c>
      <c r="AL12" s="6"/>
      <c r="AM12" s="6"/>
      <c r="AN12" s="6"/>
      <c r="AO12" s="6"/>
    </row>
    <row r="13" spans="1:41" ht="12" customHeight="1">
      <c r="A13" s="290">
        <v>9</v>
      </c>
      <c r="B13" s="292" t="str">
        <f>IFERROR(VLOOKUP(A13,пр.взв!$D$6:$Q$70,2,0),"")</f>
        <v>КАКАДЖАНОВ Рустам</v>
      </c>
      <c r="C13" s="292" t="str">
        <f>IFERROR(VLOOKUP(A13,пр.взв!$D$6:$Q$70,5,0),"")</f>
        <v>КМС</v>
      </c>
      <c r="D13" s="294" t="str">
        <f>IFERROR(VLOOKUP(A13,пр.взв!$D$6:$Q$70,8,0),"")</f>
        <v>Московская</v>
      </c>
      <c r="E13" s="6"/>
      <c r="F13" s="6"/>
      <c r="G13" s="66"/>
      <c r="H13" s="91"/>
      <c r="I13" s="83"/>
      <c r="J13" s="6"/>
      <c r="K13" s="47"/>
      <c r="L13" s="73"/>
      <c r="M13" s="73"/>
      <c r="N13" s="6"/>
      <c r="O13" s="6"/>
      <c r="P13" s="6"/>
      <c r="Q13" s="6"/>
      <c r="R13" s="6"/>
      <c r="S13" s="21"/>
      <c r="T13" s="86"/>
      <c r="U13" s="6"/>
      <c r="V13" s="74"/>
      <c r="W13" s="83"/>
      <c r="X13" s="47"/>
      <c r="Y13" s="6"/>
      <c r="Z13" s="6"/>
      <c r="AA13" s="6"/>
      <c r="AB13" s="292" t="str">
        <f>IFERROR(VLOOKUP(AE13,пр.взв!$D$6:$Q$70,2,0),"")</f>
        <v>АМИРОВ Исмаил</v>
      </c>
      <c r="AC13" s="292" t="str">
        <f>IFERROR(VLOOKUP(AE13,пр.взв!$D$6:$Q$70,5,0),"")</f>
        <v>КМС</v>
      </c>
      <c r="AD13" s="294" t="str">
        <f>IFERROR(VLOOKUP(AE13,пр.взв!$D$6:$Q$70,8,0),"")</f>
        <v>Чеченская</v>
      </c>
      <c r="AE13" s="300">
        <v>10</v>
      </c>
      <c r="AF13" s="6"/>
      <c r="AG13" s="61" t="s">
        <v>218</v>
      </c>
      <c r="AH13" s="82" t="str">
        <f>IF(U53=""," ",IF(U53=W45,W61,W45))</f>
        <v xml:space="preserve"> </v>
      </c>
      <c r="AI13" s="61">
        <v>8</v>
      </c>
      <c r="AJ13" s="6"/>
      <c r="AK13" s="6">
        <v>10</v>
      </c>
      <c r="AL13" s="6"/>
      <c r="AM13" s="6"/>
      <c r="AN13" s="6"/>
      <c r="AO13" s="6"/>
    </row>
    <row r="14" spans="1:41" ht="12" customHeight="1">
      <c r="A14" s="291"/>
      <c r="B14" s="293"/>
      <c r="C14" s="293"/>
      <c r="D14" s="293"/>
      <c r="E14" s="65">
        <v>9</v>
      </c>
      <c r="F14" s="66"/>
      <c r="G14" s="66"/>
      <c r="H14" s="92"/>
      <c r="I14" s="6"/>
      <c r="J14" s="6"/>
      <c r="K14" s="47"/>
      <c r="L14" s="73"/>
      <c r="M14" s="73"/>
      <c r="N14" s="6"/>
      <c r="O14" s="6"/>
      <c r="P14" s="6"/>
      <c r="Q14" s="6"/>
      <c r="R14" s="6"/>
      <c r="S14" s="21"/>
      <c r="T14" s="86"/>
      <c r="U14" s="6"/>
      <c r="V14" s="47"/>
      <c r="W14" s="6"/>
      <c r="X14" s="47"/>
      <c r="Y14" s="6"/>
      <c r="Z14" s="6"/>
      <c r="AA14" s="68">
        <v>10</v>
      </c>
      <c r="AB14" s="293"/>
      <c r="AC14" s="293"/>
      <c r="AD14" s="293"/>
      <c r="AE14" s="301"/>
      <c r="AF14" s="6"/>
      <c r="AG14" s="61" t="s">
        <v>219</v>
      </c>
      <c r="AH14" s="82" t="str">
        <f>IF(I12=""," ",IF(I12=G8,G16,G8))</f>
        <v xml:space="preserve"> </v>
      </c>
      <c r="AI14" s="61">
        <v>9</v>
      </c>
      <c r="AJ14" s="6"/>
      <c r="AK14" s="6">
        <v>11</v>
      </c>
      <c r="AL14" s="6"/>
      <c r="AM14" s="6"/>
      <c r="AN14" s="6"/>
      <c r="AO14" s="6"/>
    </row>
    <row r="15" spans="1:41" ht="12" customHeight="1">
      <c r="A15" s="288">
        <v>41</v>
      </c>
      <c r="B15" s="285" t="str">
        <f>IFERROR(VLOOKUP(A15,пр.взв!$D$6:$Q$70,2,0),"")</f>
        <v/>
      </c>
      <c r="C15" s="285" t="str">
        <f>IFERROR(VLOOKUP(A15,пр.взв!$D$6:$Q$70,5,0),"")</f>
        <v/>
      </c>
      <c r="D15" s="287" t="str">
        <f>IFERROR(VLOOKUP(A15,пр.взв!$D$6:$Q$70,8,0),"")</f>
        <v/>
      </c>
      <c r="E15" s="70"/>
      <c r="F15" s="71"/>
      <c r="G15" s="66"/>
      <c r="H15" s="93"/>
      <c r="I15" s="6"/>
      <c r="J15" s="6"/>
      <c r="K15" s="47"/>
      <c r="L15" s="73"/>
      <c r="M15" s="73"/>
      <c r="N15" s="6"/>
      <c r="O15" s="6"/>
      <c r="P15" s="6"/>
      <c r="Q15" s="6"/>
      <c r="R15" s="6"/>
      <c r="S15" s="80"/>
      <c r="T15" s="86"/>
      <c r="U15" s="6"/>
      <c r="V15" s="47"/>
      <c r="W15" s="6"/>
      <c r="X15" s="47"/>
      <c r="Y15" s="6"/>
      <c r="Z15" s="74"/>
      <c r="AA15" s="75"/>
      <c r="AB15" s="285" t="str">
        <f>IFERROR(VLOOKUP(AE15,пр.взв!$D$6:$Q$70,2,0),"")</f>
        <v/>
      </c>
      <c r="AC15" s="285" t="str">
        <f>IFERROR(VLOOKUP(AE15,пр.взв!$D$6:$Q$70,5,0),"")</f>
        <v/>
      </c>
      <c r="AD15" s="287" t="str">
        <f>IFERROR(VLOOKUP(AE15,пр.взв!$D$6:$Q$70,8,0),"")</f>
        <v/>
      </c>
      <c r="AE15" s="298">
        <v>42</v>
      </c>
      <c r="AF15" s="6"/>
      <c r="AG15" s="61" t="s">
        <v>219</v>
      </c>
      <c r="AH15" s="82" t="str">
        <f>IF(I28=""," ",IF(I28=G24,G32,G24))</f>
        <v xml:space="preserve"> </v>
      </c>
      <c r="AI15" s="61">
        <v>10</v>
      </c>
      <c r="AJ15" s="6"/>
      <c r="AK15" s="6">
        <v>12</v>
      </c>
      <c r="AL15" s="6"/>
      <c r="AM15" s="6"/>
      <c r="AN15" s="6"/>
      <c r="AO15" s="6"/>
    </row>
    <row r="16" spans="1:41" ht="12" customHeight="1">
      <c r="A16" s="289"/>
      <c r="B16" s="286"/>
      <c r="C16" s="286"/>
      <c r="D16" s="286"/>
      <c r="E16" s="66"/>
      <c r="F16" s="78"/>
      <c r="G16" s="94"/>
      <c r="H16" s="95"/>
      <c r="I16" s="6"/>
      <c r="J16" s="6"/>
      <c r="K16" s="47"/>
      <c r="L16" s="73"/>
      <c r="M16" s="73"/>
      <c r="N16" s="6"/>
      <c r="O16" s="6"/>
      <c r="P16" s="6"/>
      <c r="Q16" s="6"/>
      <c r="R16" s="6"/>
      <c r="S16" s="21"/>
      <c r="T16" s="6"/>
      <c r="U16" s="6"/>
      <c r="V16" s="47"/>
      <c r="W16" s="6"/>
      <c r="X16" s="87"/>
      <c r="Y16" s="94"/>
      <c r="Z16" s="47"/>
      <c r="AA16" s="6"/>
      <c r="AB16" s="286"/>
      <c r="AC16" s="286"/>
      <c r="AD16" s="286"/>
      <c r="AE16" s="299"/>
      <c r="AF16" s="6"/>
      <c r="AG16" s="61" t="s">
        <v>219</v>
      </c>
      <c r="AH16" s="82" t="str">
        <f>IF(I45=""," ",IF(I45=G41,G49,G41))</f>
        <v xml:space="preserve"> </v>
      </c>
      <c r="AI16" s="61">
        <v>11</v>
      </c>
      <c r="AJ16" s="6"/>
      <c r="AK16" s="6">
        <v>13</v>
      </c>
      <c r="AL16" s="6"/>
      <c r="AM16" s="6"/>
      <c r="AN16" s="6"/>
      <c r="AO16" s="6"/>
    </row>
    <row r="17" spans="1:41" ht="12" customHeight="1">
      <c r="A17" s="290">
        <v>25</v>
      </c>
      <c r="B17" s="292" t="str">
        <f>IFERROR(VLOOKUP(A17,пр.взв!$D$6:$Q$70,2,0),"")</f>
        <v>МАГОМЕДОВ Саид</v>
      </c>
      <c r="C17" s="292" t="str">
        <f>IFERROR(VLOOKUP(A17,пр.взв!$D$6:$Q$70,5,0),"")</f>
        <v>3p</v>
      </c>
      <c r="D17" s="294" t="str">
        <f>IFERROR(VLOOKUP(A17,пр.взв!$D$6:$Q$70,8,0),"")</f>
        <v>Р.Дагестан</v>
      </c>
      <c r="E17" s="6"/>
      <c r="F17" s="66"/>
      <c r="G17" s="96"/>
      <c r="H17" s="72"/>
      <c r="I17" s="6"/>
      <c r="J17" s="6"/>
      <c r="K17" s="47"/>
      <c r="L17" s="73"/>
      <c r="M17" s="73"/>
      <c r="N17" s="6"/>
      <c r="O17" s="6"/>
      <c r="P17" s="6"/>
      <c r="Q17" s="6"/>
      <c r="R17" s="6"/>
      <c r="S17" s="21"/>
      <c r="T17" s="6"/>
      <c r="U17" s="6"/>
      <c r="V17" s="47"/>
      <c r="W17" s="6"/>
      <c r="X17" s="6"/>
      <c r="Y17" s="96"/>
      <c r="Z17" s="47"/>
      <c r="AA17" s="6"/>
      <c r="AB17" s="292" t="str">
        <f>IFERROR(VLOOKUP(AE17,пр.взв!$D$6:$Q$70,2,0),"")</f>
        <v>АКОБЯН Мартин</v>
      </c>
      <c r="AC17" s="292" t="str">
        <f>IFERROR(VLOOKUP(AE17,пр.взв!$D$6:$Q$70,5,0),"")</f>
        <v>КМС</v>
      </c>
      <c r="AD17" s="294" t="str">
        <f>IFERROR(VLOOKUP(AE17,пр.взв!$D$6:$Q$70,8,0),"")</f>
        <v>Р.Татарстан</v>
      </c>
      <c r="AE17" s="302">
        <v>26</v>
      </c>
      <c r="AF17" s="6"/>
      <c r="AG17" s="61" t="s">
        <v>219</v>
      </c>
      <c r="AH17" s="82" t="str">
        <f>IF(I61=""," ",IF(I61=G57,G65,G57))</f>
        <v xml:space="preserve"> </v>
      </c>
      <c r="AI17" s="61">
        <v>12</v>
      </c>
      <c r="AJ17" s="6"/>
      <c r="AK17" s="6">
        <v>14</v>
      </c>
      <c r="AL17" s="6"/>
      <c r="AM17" s="6"/>
      <c r="AN17" s="6"/>
      <c r="AO17" s="6"/>
    </row>
    <row r="18" spans="1:41" ht="12" customHeight="1">
      <c r="A18" s="291"/>
      <c r="B18" s="293"/>
      <c r="C18" s="293"/>
      <c r="D18" s="293"/>
      <c r="E18" s="76">
        <v>25</v>
      </c>
      <c r="F18" s="85"/>
      <c r="G18" s="66"/>
      <c r="H18" s="21"/>
      <c r="I18" s="6"/>
      <c r="J18" s="6"/>
      <c r="K18" s="47"/>
      <c r="L18" s="6"/>
      <c r="M18" s="21"/>
      <c r="N18" s="6"/>
      <c r="O18" s="6"/>
      <c r="P18" s="6"/>
      <c r="Q18" s="6"/>
      <c r="R18" s="6"/>
      <c r="S18" s="21"/>
      <c r="T18" s="6"/>
      <c r="U18" s="6"/>
      <c r="V18" s="47"/>
      <c r="W18" s="6"/>
      <c r="X18" s="6"/>
      <c r="Y18" s="6"/>
      <c r="Z18" s="87"/>
      <c r="AA18" s="69">
        <v>26</v>
      </c>
      <c r="AB18" s="293"/>
      <c r="AC18" s="293"/>
      <c r="AD18" s="293"/>
      <c r="AE18" s="301"/>
      <c r="AF18" s="6"/>
      <c r="AG18" s="61" t="s">
        <v>219</v>
      </c>
      <c r="AH18" s="82" t="str">
        <f>IF(W12=""," ",IF(W12=Y8,Y16,Y8))</f>
        <v xml:space="preserve"> </v>
      </c>
      <c r="AI18" s="61">
        <v>13</v>
      </c>
      <c r="AJ18" s="6"/>
      <c r="AK18" s="6">
        <v>15</v>
      </c>
      <c r="AL18" s="6"/>
      <c r="AM18" s="6"/>
      <c r="AN18" s="6"/>
      <c r="AO18" s="6"/>
    </row>
    <row r="19" spans="1:41" ht="12" customHeight="1">
      <c r="A19" s="288">
        <v>57</v>
      </c>
      <c r="B19" s="285" t="str">
        <f>IFERROR(VLOOKUP(A19,пр.взв!$D$6:$Q$70,2,0),"")</f>
        <v/>
      </c>
      <c r="C19" s="285" t="str">
        <f>IFERROR(VLOOKUP(A19,пр.взв!$D$6:$Q$70,5,0),"")</f>
        <v/>
      </c>
      <c r="D19" s="287" t="str">
        <f>IFERROR(VLOOKUP(A19,пр.взв!$D$6:$Q$70,8,0),"")</f>
        <v/>
      </c>
      <c r="E19" s="88"/>
      <c r="F19" s="66"/>
      <c r="G19" s="66"/>
      <c r="H19" s="72"/>
      <c r="I19" s="6"/>
      <c r="J19" s="6"/>
      <c r="K19" s="47"/>
      <c r="L19" s="6"/>
      <c r="M19" s="21"/>
      <c r="N19" s="6"/>
      <c r="O19" s="6"/>
      <c r="P19" s="6"/>
      <c r="Q19" s="6"/>
      <c r="R19" s="6"/>
      <c r="S19" s="21"/>
      <c r="T19" s="6"/>
      <c r="U19" s="6"/>
      <c r="V19" s="47"/>
      <c r="W19" s="6"/>
      <c r="X19" s="6"/>
      <c r="Y19" s="6"/>
      <c r="Z19" s="6"/>
      <c r="AA19" s="90"/>
      <c r="AB19" s="285" t="str">
        <f>IFERROR(VLOOKUP(AE19,пр.взв!$D$6:$Q$70,2,0),"")</f>
        <v/>
      </c>
      <c r="AC19" s="285" t="str">
        <f>IFERROR(VLOOKUP(AE19,пр.взв!$D$6:$Q$70,5,0),"")</f>
        <v/>
      </c>
      <c r="AD19" s="287" t="str">
        <f>IFERROR(VLOOKUP(AE19,пр.взв!$D$6:$Q$70,8,0),"")</f>
        <v/>
      </c>
      <c r="AE19" s="298">
        <v>58</v>
      </c>
      <c r="AF19" s="6"/>
      <c r="AG19" s="61" t="s">
        <v>219</v>
      </c>
      <c r="AH19" s="82" t="str">
        <f>IF(W28=""," ",IF(W28=Y24,Y32,Y24))</f>
        <v xml:space="preserve"> </v>
      </c>
      <c r="AI19" s="61">
        <v>14</v>
      </c>
      <c r="AJ19" s="6"/>
      <c r="AK19" s="6">
        <v>16</v>
      </c>
      <c r="AL19" s="6"/>
      <c r="AM19" s="6"/>
      <c r="AN19" s="6"/>
      <c r="AO19" s="6"/>
    </row>
    <row r="20" spans="1:41" ht="12" customHeight="1">
      <c r="A20" s="289"/>
      <c r="B20" s="286"/>
      <c r="C20" s="286"/>
      <c r="D20" s="286"/>
      <c r="E20" s="66"/>
      <c r="F20" s="66"/>
      <c r="G20" s="66"/>
      <c r="H20" s="21"/>
      <c r="I20" s="6"/>
      <c r="J20" s="6"/>
      <c r="K20" s="79"/>
      <c r="L20" s="81"/>
      <c r="M20" s="80"/>
      <c r="N20" s="6"/>
      <c r="O20" s="6"/>
      <c r="P20" s="6"/>
      <c r="Q20" s="6"/>
      <c r="R20" s="6"/>
      <c r="S20" s="21"/>
      <c r="T20" s="81"/>
      <c r="U20" s="79"/>
      <c r="V20" s="47"/>
      <c r="W20" s="6"/>
      <c r="X20" s="6"/>
      <c r="Y20" s="6"/>
      <c r="Z20" s="6"/>
      <c r="AA20" s="6"/>
      <c r="AB20" s="286"/>
      <c r="AC20" s="286"/>
      <c r="AD20" s="286"/>
      <c r="AE20" s="299"/>
      <c r="AF20" s="6"/>
      <c r="AG20" s="61" t="s">
        <v>219</v>
      </c>
      <c r="AH20" s="82" t="str">
        <f>IF(W45=""," ",IF(W45=Y41,Y49,Y41))</f>
        <v xml:space="preserve"> </v>
      </c>
      <c r="AI20" s="61">
        <v>15</v>
      </c>
      <c r="AJ20" s="6"/>
      <c r="AK20" s="6">
        <v>17</v>
      </c>
      <c r="AL20" s="6"/>
      <c r="AM20" s="6"/>
      <c r="AN20" s="6"/>
      <c r="AO20" s="6"/>
    </row>
    <row r="21" spans="1:41" ht="12" customHeight="1">
      <c r="A21" s="290">
        <v>5</v>
      </c>
      <c r="B21" s="292" t="str">
        <f>IFERROR(VLOOKUP(A21,пр.взв!$D$6:$Q$70,2,0),"")</f>
        <v>КОРОБЦОВ Алексей</v>
      </c>
      <c r="C21" s="292" t="str">
        <f>IFERROR(VLOOKUP(A21,пр.взв!$D$6:$Q$70,5,0),"")</f>
        <v>КМС</v>
      </c>
      <c r="D21" s="294" t="str">
        <f>IFERROR(VLOOKUP(A21,пр.взв!$D$6:$Q$70,8,0),"")</f>
        <v>Камчатский</v>
      </c>
      <c r="E21" s="6"/>
      <c r="F21" s="6"/>
      <c r="G21" s="62"/>
      <c r="H21" s="62"/>
      <c r="I21" s="80"/>
      <c r="J21" s="80"/>
      <c r="K21" s="83"/>
      <c r="L21" s="97"/>
      <c r="M21" s="6"/>
      <c r="N21" s="6"/>
      <c r="O21" s="6"/>
      <c r="P21" s="6"/>
      <c r="Q21" s="6"/>
      <c r="R21" s="6"/>
      <c r="S21" s="6"/>
      <c r="T21" s="47"/>
      <c r="U21" s="83"/>
      <c r="V21" s="47"/>
      <c r="W21" s="6"/>
      <c r="X21" s="6"/>
      <c r="Y21" s="6"/>
      <c r="Z21" s="6"/>
      <c r="AA21" s="6"/>
      <c r="AB21" s="292" t="str">
        <f>IFERROR(VLOOKUP(AE21,пр.взв!$D$6:$Q$70,2,0),"")</f>
        <v>АБДУРАХМАНОВ Муслим</v>
      </c>
      <c r="AC21" s="292" t="str">
        <f>IFERROR(VLOOKUP(AE21,пр.взв!$D$6:$Q$70,5,0),"")</f>
        <v>КМС</v>
      </c>
      <c r="AD21" s="294" t="str">
        <f>IFERROR(VLOOKUP(AE21,пр.взв!$D$6:$Q$70,8,0),"")</f>
        <v>Москва</v>
      </c>
      <c r="AE21" s="300">
        <v>6</v>
      </c>
      <c r="AF21" s="6"/>
      <c r="AG21" s="61" t="s">
        <v>219</v>
      </c>
      <c r="AH21" s="82" t="str">
        <f>IF(W61=""," ",IF(W61=Y57,Y65,Y57))</f>
        <v xml:space="preserve"> </v>
      </c>
      <c r="AI21" s="61">
        <v>16</v>
      </c>
      <c r="AJ21" s="6"/>
      <c r="AK21" s="6">
        <v>18</v>
      </c>
      <c r="AL21" s="6"/>
      <c r="AM21" s="6"/>
      <c r="AN21" s="6"/>
      <c r="AO21" s="6"/>
    </row>
    <row r="22" spans="1:41" ht="12" customHeight="1">
      <c r="A22" s="291"/>
      <c r="B22" s="293"/>
      <c r="C22" s="293"/>
      <c r="D22" s="293"/>
      <c r="E22" s="65">
        <v>5</v>
      </c>
      <c r="F22" s="66"/>
      <c r="G22" s="67"/>
      <c r="H22" s="21"/>
      <c r="I22" s="91"/>
      <c r="J22" s="80"/>
      <c r="K22" s="98"/>
      <c r="L22" s="97"/>
      <c r="M22" s="6"/>
      <c r="N22" s="6"/>
      <c r="O22" s="6"/>
      <c r="P22" s="6"/>
      <c r="Q22" s="6"/>
      <c r="R22" s="86"/>
      <c r="S22" s="6"/>
      <c r="T22" s="47"/>
      <c r="U22" s="99"/>
      <c r="V22" s="47"/>
      <c r="W22" s="6"/>
      <c r="X22" s="6"/>
      <c r="Y22" s="6"/>
      <c r="Z22" s="6"/>
      <c r="AA22" s="68">
        <v>6</v>
      </c>
      <c r="AB22" s="293"/>
      <c r="AC22" s="293"/>
      <c r="AD22" s="293"/>
      <c r="AE22" s="301"/>
      <c r="AF22" s="6"/>
      <c r="AG22" s="61">
        <v>17</v>
      </c>
      <c r="AH22" s="82" t="str">
        <f>IF(G8=""," ",IF(E6=G8,E10,E6))</f>
        <v xml:space="preserve"> </v>
      </c>
      <c r="AI22" s="61">
        <v>17</v>
      </c>
      <c r="AJ22" s="6"/>
      <c r="AK22" s="6">
        <v>19</v>
      </c>
      <c r="AL22" s="6"/>
      <c r="AM22" s="6"/>
      <c r="AN22" s="6"/>
      <c r="AO22" s="6"/>
    </row>
    <row r="23" spans="1:41" ht="12" customHeight="1">
      <c r="A23" s="288">
        <v>37</v>
      </c>
      <c r="B23" s="285" t="str">
        <f>IFERROR(VLOOKUP(A23,пр.взв!$D$6:$Q$70,2,0),"")</f>
        <v/>
      </c>
      <c r="C23" s="285" t="str">
        <f>IFERROR(VLOOKUP(A23,пр.взв!$D$6:$Q$70,5,0),"")</f>
        <v/>
      </c>
      <c r="D23" s="287" t="str">
        <f>IFERROR(VLOOKUP(A23,пр.взв!$D$6:$Q$70,8,0),"")</f>
        <v/>
      </c>
      <c r="E23" s="70"/>
      <c r="F23" s="71"/>
      <c r="G23" s="66"/>
      <c r="H23" s="72"/>
      <c r="I23" s="80"/>
      <c r="J23" s="91"/>
      <c r="K23" s="47"/>
      <c r="L23" s="97"/>
      <c r="M23" s="6"/>
      <c r="N23" s="6"/>
      <c r="O23" s="6"/>
      <c r="P23" s="6"/>
      <c r="Q23" s="6"/>
      <c r="R23" s="6"/>
      <c r="S23" s="6"/>
      <c r="T23" s="47"/>
      <c r="U23" s="99"/>
      <c r="V23" s="47"/>
      <c r="W23" s="6"/>
      <c r="X23" s="6"/>
      <c r="Y23" s="6"/>
      <c r="Z23" s="74"/>
      <c r="AA23" s="75"/>
      <c r="AB23" s="285" t="str">
        <f>IFERROR(VLOOKUP(AE23,пр.взв!$D$6:$Q$70,2,0),"")</f>
        <v/>
      </c>
      <c r="AC23" s="285" t="str">
        <f>IFERROR(VLOOKUP(AE23,пр.взв!$D$6:$Q$70,5,0),"")</f>
        <v/>
      </c>
      <c r="AD23" s="287" t="str">
        <f>IFERROR(VLOOKUP(AE23,пр.взв!$D$6:$Q$70,8,0),"")</f>
        <v/>
      </c>
      <c r="AE23" s="298">
        <v>38</v>
      </c>
      <c r="AF23" s="6"/>
      <c r="AG23" s="61">
        <v>18</v>
      </c>
      <c r="AH23" s="82" t="str">
        <f>IF(G16=""," ",IF(E14=G16,E18,E14))</f>
        <v xml:space="preserve"> </v>
      </c>
      <c r="AI23" s="61">
        <v>18</v>
      </c>
      <c r="AJ23" s="6"/>
      <c r="AK23" s="6">
        <v>20</v>
      </c>
      <c r="AL23" s="6"/>
      <c r="AM23" s="6"/>
      <c r="AN23" s="6"/>
      <c r="AO23" s="6"/>
    </row>
    <row r="24" spans="1:41" ht="12" customHeight="1">
      <c r="A24" s="289"/>
      <c r="B24" s="286"/>
      <c r="C24" s="286"/>
      <c r="D24" s="286"/>
      <c r="E24" s="66"/>
      <c r="F24" s="78"/>
      <c r="G24" s="79"/>
      <c r="H24" s="80"/>
      <c r="I24" s="91"/>
      <c r="J24" s="80"/>
      <c r="K24" s="47"/>
      <c r="L24" s="6"/>
      <c r="M24" s="47"/>
      <c r="N24" s="6"/>
      <c r="O24" s="6"/>
      <c r="P24" s="6"/>
      <c r="Q24" s="6"/>
      <c r="R24" s="6"/>
      <c r="S24" s="66"/>
      <c r="T24" s="47"/>
      <c r="U24" s="6"/>
      <c r="V24" s="47"/>
      <c r="W24" s="6"/>
      <c r="X24" s="6"/>
      <c r="Y24" s="79"/>
      <c r="Z24" s="47"/>
      <c r="AA24" s="6"/>
      <c r="AB24" s="286"/>
      <c r="AC24" s="286"/>
      <c r="AD24" s="286"/>
      <c r="AE24" s="299"/>
      <c r="AF24" s="6"/>
      <c r="AG24" s="61">
        <v>19</v>
      </c>
      <c r="AH24" s="82" t="str">
        <f>IF(G24=""," ",IF(E22=G24,E26,E22))</f>
        <v xml:space="preserve"> </v>
      </c>
      <c r="AI24" s="61">
        <v>19</v>
      </c>
      <c r="AJ24" s="6"/>
      <c r="AK24" s="6">
        <v>21</v>
      </c>
      <c r="AL24" s="6"/>
      <c r="AM24" s="6"/>
      <c r="AN24" s="6"/>
      <c r="AO24" s="6"/>
    </row>
    <row r="25" spans="1:41" ht="12" customHeight="1">
      <c r="A25" s="290">
        <v>21</v>
      </c>
      <c r="B25" s="292" t="str">
        <f>IFERROR(VLOOKUP(A25,пр.взв!$D$6:$Q$70,2,0),"")</f>
        <v>ШИШКОВ  Данил</v>
      </c>
      <c r="C25" s="292" t="str">
        <f>IFERROR(VLOOKUP(A25,пр.взв!$D$6:$Q$70,5,0),"")</f>
        <v>КМС</v>
      </c>
      <c r="D25" s="294" t="str">
        <f>IFERROR(VLOOKUP(A25,пр.взв!$D$6:$Q$70,8,0),"")</f>
        <v>Иркутская</v>
      </c>
      <c r="E25" s="6"/>
      <c r="F25" s="66"/>
      <c r="G25" s="83"/>
      <c r="H25" s="100"/>
      <c r="I25" s="80"/>
      <c r="J25" s="80"/>
      <c r="K25" s="98"/>
      <c r="L25" s="6"/>
      <c r="M25" s="101"/>
      <c r="N25" s="6"/>
      <c r="O25" s="91"/>
      <c r="P25" s="80"/>
      <c r="Q25" s="80"/>
      <c r="R25" s="86"/>
      <c r="S25" s="6"/>
      <c r="T25" s="47"/>
      <c r="U25" s="6"/>
      <c r="V25" s="47"/>
      <c r="W25" s="6"/>
      <c r="X25" s="74"/>
      <c r="Y25" s="83"/>
      <c r="Z25" s="47"/>
      <c r="AA25" s="6"/>
      <c r="AB25" s="292" t="str">
        <f>IFERROR(VLOOKUP(AE25,пр.взв!$D$6:$Q$70,2,0),"")</f>
        <v>АЛЛАБЕРГЕНОВ Богдан</v>
      </c>
      <c r="AC25" s="292" t="str">
        <f>IFERROR(VLOOKUP(AE25,пр.взв!$D$6:$Q$70,5,0),"")</f>
        <v>КМС</v>
      </c>
      <c r="AD25" s="294" t="str">
        <f>IFERROR(VLOOKUP(AE25,пр.взв!$D$6:$Q$70,8,0),"")</f>
        <v>Самарская</v>
      </c>
      <c r="AE25" s="300">
        <v>22</v>
      </c>
      <c r="AF25" s="6"/>
      <c r="AG25" s="61">
        <v>20</v>
      </c>
      <c r="AH25" s="82" t="str">
        <f>IF(G32=""," ",IF(E30=G32,E34,E30))</f>
        <v xml:space="preserve"> </v>
      </c>
      <c r="AI25" s="61">
        <v>20</v>
      </c>
      <c r="AJ25" s="6"/>
      <c r="AK25" s="6">
        <v>22</v>
      </c>
      <c r="AL25" s="6"/>
      <c r="AM25" s="6"/>
      <c r="AN25" s="6"/>
      <c r="AO25" s="6"/>
    </row>
    <row r="26" spans="1:41" ht="12" customHeight="1">
      <c r="A26" s="291"/>
      <c r="B26" s="293"/>
      <c r="C26" s="293"/>
      <c r="D26" s="293"/>
      <c r="E26" s="76">
        <v>21</v>
      </c>
      <c r="F26" s="85"/>
      <c r="G26" s="66"/>
      <c r="H26" s="102"/>
      <c r="I26" s="80"/>
      <c r="J26" s="80"/>
      <c r="K26" s="47"/>
      <c r="L26" s="6"/>
      <c r="M26" s="47"/>
      <c r="N26" s="5"/>
      <c r="O26" s="5"/>
      <c r="P26" s="103" t="s">
        <v>220</v>
      </c>
      <c r="Q26" s="5"/>
      <c r="R26" s="5"/>
      <c r="S26" s="5"/>
      <c r="T26" s="47"/>
      <c r="U26" s="6"/>
      <c r="V26" s="47"/>
      <c r="W26" s="6"/>
      <c r="X26" s="47"/>
      <c r="Y26" s="6"/>
      <c r="Z26" s="87"/>
      <c r="AA26" s="69">
        <v>22</v>
      </c>
      <c r="AB26" s="293"/>
      <c r="AC26" s="293"/>
      <c r="AD26" s="293"/>
      <c r="AE26" s="301"/>
      <c r="AF26" s="6"/>
      <c r="AG26" s="61">
        <v>21</v>
      </c>
      <c r="AH26" s="82" t="str">
        <f>IF(G41=""," ",IF(E39=G41,E43,E39))</f>
        <v xml:space="preserve"> </v>
      </c>
      <c r="AI26" s="61">
        <v>21</v>
      </c>
      <c r="AJ26" s="6"/>
      <c r="AK26" s="6">
        <v>23</v>
      </c>
      <c r="AL26" s="6"/>
      <c r="AM26" s="6"/>
      <c r="AN26" s="6"/>
      <c r="AO26" s="6"/>
    </row>
    <row r="27" spans="1:41" ht="12" customHeight="1">
      <c r="A27" s="288">
        <v>53</v>
      </c>
      <c r="B27" s="285" t="str">
        <f>IFERROR(VLOOKUP(A27,пр.взв!$D$6:$Q$70,2,0),"")</f>
        <v/>
      </c>
      <c r="C27" s="285" t="str">
        <f>IFERROR(VLOOKUP(A27,пр.взв!$D$6:$Q$70,5,0),"")</f>
        <v/>
      </c>
      <c r="D27" s="287" t="str">
        <f>IFERROR(VLOOKUP(A27,пр.взв!$D$6:$Q$70,8,0),"")</f>
        <v/>
      </c>
      <c r="E27" s="88"/>
      <c r="F27" s="66"/>
      <c r="G27" s="66"/>
      <c r="H27" s="93"/>
      <c r="I27" s="80"/>
      <c r="J27" s="91"/>
      <c r="K27" s="47"/>
      <c r="L27" s="6"/>
      <c r="M27" s="47"/>
      <c r="N27" s="314" t="str">
        <f>IFERROR(VLOOKUP(AH8,пр.взв!$D$6:$Q$70,2,0),"")</f>
        <v/>
      </c>
      <c r="O27" s="315"/>
      <c r="P27" s="315"/>
      <c r="Q27" s="315"/>
      <c r="R27" s="316"/>
      <c r="S27" s="5"/>
      <c r="T27" s="47"/>
      <c r="U27" s="6"/>
      <c r="V27" s="47"/>
      <c r="W27" s="6"/>
      <c r="X27" s="47"/>
      <c r="Y27" s="6"/>
      <c r="Z27" s="6"/>
      <c r="AA27" s="90"/>
      <c r="AB27" s="285" t="str">
        <f>IFERROR(VLOOKUP(AE27,пр.взв!$D$6:$Q$70,2,0),"")</f>
        <v/>
      </c>
      <c r="AC27" s="285" t="str">
        <f>IFERROR(VLOOKUP(AE27,пр.взв!$D$6:$Q$70,5,0),"")</f>
        <v/>
      </c>
      <c r="AD27" s="287" t="str">
        <f>IFERROR(VLOOKUP(AE27,пр.взв!$D$6:$Q$70,8,0),"")</f>
        <v/>
      </c>
      <c r="AE27" s="298">
        <v>54</v>
      </c>
      <c r="AF27" s="6"/>
      <c r="AG27" s="61">
        <v>22</v>
      </c>
      <c r="AH27" s="82" t="str">
        <f>IF(G49=""," ",IF(E47=G49,E51,E47))</f>
        <v xml:space="preserve"> </v>
      </c>
      <c r="AI27" s="61">
        <v>22</v>
      </c>
      <c r="AJ27" s="6"/>
      <c r="AK27" s="6">
        <v>24</v>
      </c>
      <c r="AL27" s="6"/>
      <c r="AM27" s="6"/>
      <c r="AN27" s="6"/>
      <c r="AO27" s="6"/>
    </row>
    <row r="28" spans="1:41" ht="12" customHeight="1">
      <c r="A28" s="289"/>
      <c r="B28" s="286"/>
      <c r="C28" s="286"/>
      <c r="D28" s="286"/>
      <c r="E28" s="66"/>
      <c r="F28" s="66"/>
      <c r="G28" s="78"/>
      <c r="H28" s="80"/>
      <c r="I28" s="94"/>
      <c r="J28" s="104"/>
      <c r="K28" s="47"/>
      <c r="L28" s="6"/>
      <c r="M28" s="47"/>
      <c r="N28" s="317"/>
      <c r="O28" s="318"/>
      <c r="P28" s="318"/>
      <c r="Q28" s="318"/>
      <c r="R28" s="319"/>
      <c r="S28" s="5"/>
      <c r="T28" s="47"/>
      <c r="U28" s="6"/>
      <c r="V28" s="87"/>
      <c r="W28" s="94"/>
      <c r="X28" s="47"/>
      <c r="Y28" s="6"/>
      <c r="Z28" s="6"/>
      <c r="AA28" s="6"/>
      <c r="AB28" s="286"/>
      <c r="AC28" s="286"/>
      <c r="AD28" s="286"/>
      <c r="AE28" s="299"/>
      <c r="AF28" s="6"/>
      <c r="AG28" s="61">
        <v>23</v>
      </c>
      <c r="AH28" s="82" t="str">
        <f>IF(G57=""," ",IF(E55=G57,E59,E55))</f>
        <v xml:space="preserve"> </v>
      </c>
      <c r="AI28" s="61">
        <v>23</v>
      </c>
      <c r="AJ28" s="6"/>
      <c r="AK28" s="6">
        <v>25</v>
      </c>
      <c r="AL28" s="6"/>
      <c r="AM28" s="6"/>
      <c r="AN28" s="6"/>
      <c r="AO28" s="6"/>
    </row>
    <row r="29" spans="1:41" ht="12" customHeight="1">
      <c r="A29" s="290">
        <v>13</v>
      </c>
      <c r="B29" s="292" t="str">
        <f>IFERROR(VLOOKUP(A29,пр.взв!$D$6:$Q$70,2,0),"")</f>
        <v>СШИВНОВ Владислав</v>
      </c>
      <c r="C29" s="292" t="str">
        <f>IFERROR(VLOOKUP(A29,пр.взв!$D$6:$Q$70,5,0),"")</f>
        <v>КМС</v>
      </c>
      <c r="D29" s="294" t="str">
        <f>IFERROR(VLOOKUP(A29,пр.взв!$D$6:$Q$70,8,0),"")</f>
        <v>Нижегородская</v>
      </c>
      <c r="E29" s="6"/>
      <c r="F29" s="6"/>
      <c r="G29" s="66"/>
      <c r="H29" s="91"/>
      <c r="I29" s="96"/>
      <c r="J29" s="80"/>
      <c r="K29" s="6"/>
      <c r="L29" s="6"/>
      <c r="M29" s="47"/>
      <c r="N29" s="5"/>
      <c r="O29" s="5"/>
      <c r="P29" s="105"/>
      <c r="Q29" s="5"/>
      <c r="R29" s="5"/>
      <c r="S29" s="5"/>
      <c r="T29" s="47"/>
      <c r="U29" s="6"/>
      <c r="V29" s="6"/>
      <c r="W29" s="96"/>
      <c r="X29" s="47"/>
      <c r="Y29" s="6"/>
      <c r="Z29" s="6"/>
      <c r="AA29" s="6"/>
      <c r="AB29" s="292" t="str">
        <f>IFERROR(VLOOKUP(AE29,пр.взв!$D$6:$Q$70,2,0),"")</f>
        <v>ДОНДОКОВ Мунко</v>
      </c>
      <c r="AC29" s="292" t="str">
        <f>IFERROR(VLOOKUP(AE29,пр.взв!$D$6:$Q$70,5,0),"")</f>
        <v>КМС</v>
      </c>
      <c r="AD29" s="294" t="str">
        <f>IFERROR(VLOOKUP(AE29,пр.взв!$D$6:$Q$70,8,0),"")</f>
        <v>Р.Бурятия</v>
      </c>
      <c r="AE29" s="300">
        <v>14</v>
      </c>
      <c r="AF29" s="6"/>
      <c r="AG29" s="61">
        <v>24</v>
      </c>
      <c r="AH29" s="82" t="str">
        <f>IF(G65=""," ",IF(E63=G65,E67,E63))</f>
        <v xml:space="preserve"> </v>
      </c>
      <c r="AI29" s="61">
        <v>24</v>
      </c>
      <c r="AJ29" s="6"/>
      <c r="AK29" s="6">
        <v>26</v>
      </c>
      <c r="AL29" s="6"/>
      <c r="AM29" s="6"/>
      <c r="AN29" s="6"/>
      <c r="AO29" s="6"/>
    </row>
    <row r="30" spans="1:41" ht="12" customHeight="1">
      <c r="A30" s="291"/>
      <c r="B30" s="293"/>
      <c r="C30" s="293"/>
      <c r="D30" s="293"/>
      <c r="E30" s="65">
        <v>13</v>
      </c>
      <c r="F30" s="66"/>
      <c r="G30" s="66"/>
      <c r="H30" s="92"/>
      <c r="I30" s="6"/>
      <c r="J30" s="6"/>
      <c r="K30" s="6"/>
      <c r="L30" s="6"/>
      <c r="M30" s="47"/>
      <c r="N30" s="5"/>
      <c r="O30" s="5"/>
      <c r="P30" s="5"/>
      <c r="Q30" s="5"/>
      <c r="R30" s="5"/>
      <c r="S30" s="5"/>
      <c r="T30" s="47"/>
      <c r="U30" s="6"/>
      <c r="V30" s="6"/>
      <c r="W30" s="6"/>
      <c r="X30" s="47"/>
      <c r="Y30" s="6"/>
      <c r="Z30" s="6"/>
      <c r="AA30" s="68">
        <v>14</v>
      </c>
      <c r="AB30" s="293"/>
      <c r="AC30" s="293"/>
      <c r="AD30" s="293"/>
      <c r="AE30" s="301"/>
      <c r="AF30" s="6"/>
      <c r="AG30" s="61">
        <v>25</v>
      </c>
      <c r="AH30" s="82" t="str">
        <f>IF(Y8=""," ",IF(Y8=AA6,AA10,AA6))</f>
        <v xml:space="preserve"> </v>
      </c>
      <c r="AI30" s="61">
        <v>25</v>
      </c>
      <c r="AJ30" s="6"/>
      <c r="AK30" s="6">
        <v>27</v>
      </c>
      <c r="AL30" s="6"/>
      <c r="AM30" s="6"/>
      <c r="AN30" s="6"/>
      <c r="AO30" s="6"/>
    </row>
    <row r="31" spans="1:41" ht="12" customHeight="1">
      <c r="A31" s="288">
        <v>45</v>
      </c>
      <c r="B31" s="285" t="str">
        <f>IFERROR(VLOOKUP(A31,пр.взв!$D$6:$Q$70,2,0),"")</f>
        <v/>
      </c>
      <c r="C31" s="285" t="str">
        <f>IFERROR(VLOOKUP(A31,пр.взв!$D$6:$Q$70,5,0),"")</f>
        <v/>
      </c>
      <c r="D31" s="287" t="str">
        <f>IFERROR(VLOOKUP(A31,пр.взв!$D$6:$Q$70,8,0),"")</f>
        <v/>
      </c>
      <c r="E31" s="70"/>
      <c r="F31" s="71"/>
      <c r="G31" s="66"/>
      <c r="H31" s="93"/>
      <c r="I31" s="6"/>
      <c r="J31" s="6"/>
      <c r="K31" s="6"/>
      <c r="L31" s="6"/>
      <c r="M31" s="47"/>
      <c r="N31" s="5"/>
      <c r="O31" s="5"/>
      <c r="P31" s="103" t="s">
        <v>221</v>
      </c>
      <c r="Q31" s="5"/>
      <c r="R31" s="5"/>
      <c r="S31" s="5"/>
      <c r="T31" s="47"/>
      <c r="U31" s="6"/>
      <c r="V31" s="6"/>
      <c r="W31" s="6"/>
      <c r="X31" s="47"/>
      <c r="Y31" s="6"/>
      <c r="Z31" s="74"/>
      <c r="AA31" s="75"/>
      <c r="AB31" s="285" t="str">
        <f>IFERROR(VLOOKUP(AE31,пр.взв!$D$6:$Q$70,2,0),"")</f>
        <v/>
      </c>
      <c r="AC31" s="285" t="str">
        <f>IFERROR(VLOOKUP(AE31,пр.взв!$D$6:$Q$70,5,0),"")</f>
        <v/>
      </c>
      <c r="AD31" s="287" t="str">
        <f>IFERROR(VLOOKUP(AE31,пр.взв!$D$6:$Q$70,8,0),"")</f>
        <v/>
      </c>
      <c r="AE31" s="298">
        <v>46</v>
      </c>
      <c r="AF31" s="6"/>
      <c r="AG31" s="61">
        <v>26</v>
      </c>
      <c r="AH31" s="82" t="str">
        <f>IF(Y16=""," ",IF(Y16=AA14,AA18,AA14))</f>
        <v xml:space="preserve"> </v>
      </c>
      <c r="AI31" s="61">
        <v>26</v>
      </c>
      <c r="AJ31" s="6"/>
      <c r="AK31" s="6">
        <v>28</v>
      </c>
      <c r="AL31" s="6"/>
      <c r="AM31" s="6"/>
      <c r="AN31" s="6"/>
      <c r="AO31" s="6"/>
    </row>
    <row r="32" spans="1:41" ht="12" customHeight="1">
      <c r="A32" s="289"/>
      <c r="B32" s="286"/>
      <c r="C32" s="286"/>
      <c r="D32" s="286"/>
      <c r="E32" s="66"/>
      <c r="F32" s="78"/>
      <c r="G32" s="94"/>
      <c r="H32" s="95"/>
      <c r="I32" s="6"/>
      <c r="J32" s="6"/>
      <c r="K32" s="6"/>
      <c r="L32" s="6"/>
      <c r="M32" s="47"/>
      <c r="N32" s="106"/>
      <c r="O32" s="5"/>
      <c r="P32" s="5"/>
      <c r="Q32" s="5"/>
      <c r="R32" s="5"/>
      <c r="S32" s="5"/>
      <c r="T32" s="47"/>
      <c r="U32" s="6"/>
      <c r="V32" s="6"/>
      <c r="W32" s="6"/>
      <c r="X32" s="87"/>
      <c r="Y32" s="94"/>
      <c r="Z32" s="47"/>
      <c r="AA32" s="6"/>
      <c r="AB32" s="286"/>
      <c r="AC32" s="286"/>
      <c r="AD32" s="286"/>
      <c r="AE32" s="299"/>
      <c r="AF32" s="6"/>
      <c r="AG32" s="61">
        <v>27</v>
      </c>
      <c r="AH32" s="82" t="str">
        <f>IF(Y24=""," ",IF(Y24=AA22,AA26,AA22))</f>
        <v xml:space="preserve"> </v>
      </c>
      <c r="AI32" s="61">
        <v>27</v>
      </c>
      <c r="AJ32" s="6"/>
      <c r="AK32" s="6">
        <v>29</v>
      </c>
      <c r="AL32" s="6"/>
      <c r="AM32" s="6"/>
      <c r="AN32" s="6"/>
      <c r="AO32" s="6"/>
    </row>
    <row r="33" spans="1:43" ht="12" customHeight="1">
      <c r="A33" s="290">
        <v>29</v>
      </c>
      <c r="B33" s="292" t="str">
        <f>IFERROR(VLOOKUP(A33,пр.взв!$D$6:$Q$70,2,0),"")</f>
        <v>ТАРАНЧЕНКО  Дмитрий</v>
      </c>
      <c r="C33" s="292" t="str">
        <f>IFERROR(VLOOKUP(A33,пр.взв!$D$6:$Q$70,5,0),"")</f>
        <v>КМС</v>
      </c>
      <c r="D33" s="294" t="str">
        <f>IFERROR(VLOOKUP(A33,пр.взв!$D$6:$Q$70,8,0),"")</f>
        <v>Свердловская</v>
      </c>
      <c r="E33" s="6"/>
      <c r="F33" s="66"/>
      <c r="G33" s="96"/>
      <c r="H33" s="72"/>
      <c r="I33" s="6"/>
      <c r="J33" s="6"/>
      <c r="K33" s="6"/>
      <c r="L33" s="6"/>
      <c r="M33" s="47"/>
      <c r="N33" s="314" t="str">
        <f>IFERROR(VLOOKUP(N32,пр.взв!$D$6:$Q$70,2,0),"")</f>
        <v/>
      </c>
      <c r="O33" s="315"/>
      <c r="P33" s="315"/>
      <c r="Q33" s="315"/>
      <c r="R33" s="316"/>
      <c r="S33" s="5"/>
      <c r="T33" s="47"/>
      <c r="U33" s="6"/>
      <c r="V33" s="6"/>
      <c r="W33" s="6"/>
      <c r="X33" s="6"/>
      <c r="Y33" s="96"/>
      <c r="Z33" s="47"/>
      <c r="AA33" s="6"/>
      <c r="AB33" s="292" t="str">
        <f>IFERROR(VLOOKUP(AE33,пр.взв!$D$6:$Q$70,2,0),"")</f>
        <v>АНТАДИКОВ  Игорь</v>
      </c>
      <c r="AC33" s="292" t="str">
        <f>IFERROR(VLOOKUP(AE33,пр.взв!$D$6:$Q$70,5,0),"")</f>
        <v>КМС</v>
      </c>
      <c r="AD33" s="294" t="str">
        <f>IFERROR(VLOOKUP(AE33,пр.взв!$D$6:$Q$70,8,0),"")</f>
        <v>Р.Алтай</v>
      </c>
      <c r="AE33" s="300">
        <v>30</v>
      </c>
      <c r="AF33" s="6"/>
      <c r="AG33" s="61">
        <v>28</v>
      </c>
      <c r="AH33" s="82" t="str">
        <f>IF(Y32=""," ",IF(Y32=AA30,AA34,AA30))</f>
        <v xml:space="preserve"> </v>
      </c>
      <c r="AI33" s="61">
        <v>28</v>
      </c>
      <c r="AJ33" s="6"/>
      <c r="AK33" s="6">
        <v>30</v>
      </c>
      <c r="AL33" s="6"/>
      <c r="AM33" s="6"/>
      <c r="AN33" s="6"/>
      <c r="AO33" s="6"/>
    </row>
    <row r="34" spans="1:43" ht="12" customHeight="1">
      <c r="A34" s="291"/>
      <c r="B34" s="293"/>
      <c r="C34" s="293"/>
      <c r="D34" s="293"/>
      <c r="E34" s="76">
        <v>29</v>
      </c>
      <c r="F34" s="85"/>
      <c r="G34" s="66"/>
      <c r="H34" s="21"/>
      <c r="I34" s="6"/>
      <c r="J34" s="6"/>
      <c r="K34" s="6"/>
      <c r="L34" s="6"/>
      <c r="M34" s="47"/>
      <c r="N34" s="317"/>
      <c r="O34" s="318"/>
      <c r="P34" s="318"/>
      <c r="Q34" s="318"/>
      <c r="R34" s="319"/>
      <c r="S34" s="5"/>
      <c r="T34" s="47"/>
      <c r="U34" s="6"/>
      <c r="V34" s="6"/>
      <c r="W34" s="6"/>
      <c r="X34" s="6"/>
      <c r="Y34" s="6"/>
      <c r="Z34" s="87"/>
      <c r="AA34" s="69">
        <v>30</v>
      </c>
      <c r="AB34" s="293"/>
      <c r="AC34" s="293"/>
      <c r="AD34" s="293"/>
      <c r="AE34" s="301"/>
      <c r="AF34" s="6"/>
      <c r="AG34" s="61">
        <v>29</v>
      </c>
      <c r="AH34" s="82" t="str">
        <f>IF(Y41=""," ",IF(Y41=AA39,AA43,AA39))</f>
        <v xml:space="preserve"> </v>
      </c>
      <c r="AI34" s="61">
        <v>29</v>
      </c>
      <c r="AJ34" s="6"/>
      <c r="AK34" s="6">
        <v>31</v>
      </c>
      <c r="AL34" s="6"/>
      <c r="AM34" s="6"/>
      <c r="AN34" s="6"/>
      <c r="AO34" s="6"/>
    </row>
    <row r="35" spans="1:43" ht="12" customHeight="1">
      <c r="A35" s="288">
        <v>61</v>
      </c>
      <c r="B35" s="285" t="str">
        <f>IFERROR(VLOOKUP(A35,пр.взв!$D$6:$Q$70,2,0),"")</f>
        <v/>
      </c>
      <c r="C35" s="285" t="str">
        <f>IFERROR(VLOOKUP(A35,пр.взв!$D$6:$Q$70,5,0),"")</f>
        <v/>
      </c>
      <c r="D35" s="287" t="str">
        <f>IFERROR(VLOOKUP(A35,пр.взв!$D$6:$Q$70,8,0),"")</f>
        <v/>
      </c>
      <c r="E35" s="88"/>
      <c r="F35" s="66"/>
      <c r="G35" s="66"/>
      <c r="H35" s="72"/>
      <c r="I35" s="6"/>
      <c r="J35" s="6"/>
      <c r="K35" s="6"/>
      <c r="L35" s="6"/>
      <c r="M35" s="47"/>
      <c r="N35" s="6"/>
      <c r="O35" s="6"/>
      <c r="P35" s="107"/>
      <c r="Q35" s="6"/>
      <c r="R35" s="6"/>
      <c r="S35" s="6"/>
      <c r="T35" s="47"/>
      <c r="U35" s="6"/>
      <c r="V35" s="6"/>
      <c r="W35" s="6"/>
      <c r="X35" s="6"/>
      <c r="Y35" s="6"/>
      <c r="Z35" s="6"/>
      <c r="AA35" s="90"/>
      <c r="AB35" s="285" t="str">
        <f>IFERROR(VLOOKUP(AE35,пр.взв!$D$6:$Q$70,2,0),"")</f>
        <v/>
      </c>
      <c r="AC35" s="285" t="str">
        <f>IFERROR(VLOOKUP(AE35,пр.взв!$D$6:$Q$70,5,0),"")</f>
        <v/>
      </c>
      <c r="AD35" s="287" t="str">
        <f>IFERROR(VLOOKUP(AE35,пр.взв!$D$6:$Q$70,8,0),"")</f>
        <v/>
      </c>
      <c r="AE35" s="298">
        <v>62</v>
      </c>
      <c r="AF35" s="6"/>
      <c r="AG35" s="61">
        <v>30</v>
      </c>
      <c r="AH35" s="82" t="str">
        <f>IF(Y49=""," ",IF(Y49=AA47,AA51,AA47))</f>
        <v xml:space="preserve"> </v>
      </c>
      <c r="AI35" s="61">
        <v>30</v>
      </c>
      <c r="AJ35" s="6"/>
      <c r="AK35" s="6">
        <v>32</v>
      </c>
      <c r="AL35" s="6"/>
      <c r="AM35" s="6"/>
      <c r="AN35" s="6"/>
      <c r="AO35" s="6"/>
    </row>
    <row r="36" spans="1:43" ht="12" customHeight="1">
      <c r="A36" s="289"/>
      <c r="B36" s="286"/>
      <c r="C36" s="286"/>
      <c r="D36" s="286"/>
      <c r="E36" s="66"/>
      <c r="F36" s="66"/>
      <c r="G36" s="66"/>
      <c r="H36" s="21"/>
      <c r="I36" s="6"/>
      <c r="J36" s="6"/>
      <c r="K36" s="6"/>
      <c r="L36" s="6"/>
      <c r="M36" s="108"/>
      <c r="N36" s="6"/>
      <c r="O36" s="6"/>
      <c r="P36" s="6"/>
      <c r="Q36" s="6"/>
      <c r="R36" s="6"/>
      <c r="S36" s="109"/>
      <c r="T36" s="47"/>
      <c r="U36" s="6"/>
      <c r="V36" s="6"/>
      <c r="W36" s="6"/>
      <c r="X36" s="6"/>
      <c r="Y36" s="6"/>
      <c r="Z36" s="6"/>
      <c r="AA36" s="6"/>
      <c r="AB36" s="286"/>
      <c r="AC36" s="286"/>
      <c r="AD36" s="286"/>
      <c r="AE36" s="299"/>
      <c r="AF36" s="6"/>
      <c r="AG36" s="61">
        <v>31</v>
      </c>
      <c r="AH36" s="82" t="str">
        <f t="shared" ref="AH36:AH37" si="0">IF(Y57=""," ",IF(Y57=AA55,AA59,AA55))</f>
        <v xml:space="preserve"> </v>
      </c>
      <c r="AI36" s="61">
        <v>31</v>
      </c>
      <c r="AJ36" s="6"/>
      <c r="AK36" s="6">
        <v>33</v>
      </c>
      <c r="AL36" s="6"/>
      <c r="AM36" s="6"/>
      <c r="AN36" s="6"/>
      <c r="AO36" s="6"/>
    </row>
    <row r="37" spans="1:43" ht="3" customHeight="1">
      <c r="A37" s="110"/>
      <c r="B37" s="6"/>
      <c r="C37" s="6"/>
      <c r="D37" s="111"/>
      <c r="E37" s="66"/>
      <c r="F37" s="66"/>
      <c r="G37" s="66"/>
      <c r="H37" s="6"/>
      <c r="I37" s="80"/>
      <c r="J37" s="6"/>
      <c r="K37" s="6"/>
      <c r="L37" s="6"/>
      <c r="M37" s="112"/>
      <c r="N37" s="6"/>
      <c r="O37" s="6"/>
      <c r="P37" s="6"/>
      <c r="Q37" s="6"/>
      <c r="R37" s="6"/>
      <c r="S37" s="113"/>
      <c r="T37" s="47"/>
      <c r="U37" s="6"/>
      <c r="V37" s="6"/>
      <c r="W37" s="6"/>
      <c r="X37" s="6"/>
      <c r="Y37" s="6"/>
      <c r="Z37" s="6"/>
      <c r="AA37" s="6"/>
      <c r="AB37" s="6"/>
      <c r="AC37" s="6"/>
      <c r="AD37" s="111"/>
      <c r="AE37" s="110"/>
      <c r="AF37" s="6"/>
      <c r="AG37" s="6"/>
      <c r="AH37" s="82" t="str">
        <f t="shared" si="0"/>
        <v xml:space="preserve"> </v>
      </c>
      <c r="AI37" s="61">
        <v>32</v>
      </c>
      <c r="AJ37" s="6"/>
      <c r="AK37" s="6">
        <v>34</v>
      </c>
      <c r="AL37" s="6"/>
      <c r="AM37" s="6"/>
      <c r="AN37" s="6"/>
      <c r="AO37" s="6"/>
    </row>
    <row r="38" spans="1:43" ht="12" customHeight="1">
      <c r="A38" s="290">
        <v>3</v>
      </c>
      <c r="B38" s="292" t="str">
        <f>IFERROR(VLOOKUP(A38,пр.взв!$D$6:$Q$70,2,0),"")</f>
        <v>БАЛТРУШИН  Сергей</v>
      </c>
      <c r="C38" s="292" t="str">
        <f>IFERROR(VLOOKUP(A38,пр.взв!$D$6:$Q$70,5,0),"")</f>
        <v>КМС</v>
      </c>
      <c r="D38" s="294" t="str">
        <f>IFERROR(VLOOKUP(A38,пр.взв!$D$6:$Q$70,8,0),"")</f>
        <v>Санкт-Петербург</v>
      </c>
      <c r="E38" s="6"/>
      <c r="F38" s="6"/>
      <c r="G38" s="62"/>
      <c r="H38" s="6"/>
      <c r="I38" s="62"/>
      <c r="J38" s="6"/>
      <c r="K38" s="6"/>
      <c r="L38" s="6"/>
      <c r="M38" s="114"/>
      <c r="N38" s="6"/>
      <c r="O38" s="6"/>
      <c r="P38" s="6"/>
      <c r="Q38" s="6"/>
      <c r="R38" s="6"/>
      <c r="S38" s="115"/>
      <c r="T38" s="47"/>
      <c r="U38" s="6"/>
      <c r="V38" s="6"/>
      <c r="W38" s="6"/>
      <c r="X38" s="6"/>
      <c r="Y38" s="6"/>
      <c r="Z38" s="6"/>
      <c r="AA38" s="6"/>
      <c r="AB38" s="292" t="str">
        <f>IFERROR(VLOOKUP(AE38,пр.взв!$D$6:$Q$70,2,0),"")</f>
        <v>ЮНУСОВ Ильгиз</v>
      </c>
      <c r="AC38" s="292" t="str">
        <f>IFERROR(VLOOKUP(AE38,пр.взв!$D$6:$Q$70,5,0),"")</f>
        <v>КМС</v>
      </c>
      <c r="AD38" s="294" t="str">
        <f>IFERROR(VLOOKUP(AE38,пр.взв!$D$6:$Q$70,8,0),"")</f>
        <v>Р.Татарстан</v>
      </c>
      <c r="AE38" s="300">
        <v>4</v>
      </c>
      <c r="AF38" s="6"/>
      <c r="AG38" s="61">
        <v>32</v>
      </c>
      <c r="AH38" s="82" t="str">
        <f>IF(Y65=""," ",IF(Y65=AA63,AA67,AA63))</f>
        <v xml:space="preserve"> </v>
      </c>
      <c r="AI38" s="61">
        <v>32</v>
      </c>
      <c r="AJ38" s="6"/>
      <c r="AK38" s="6">
        <v>35</v>
      </c>
      <c r="AL38" s="6"/>
      <c r="AM38" s="6"/>
      <c r="AN38" s="6"/>
      <c r="AO38" s="6"/>
    </row>
    <row r="39" spans="1:43" ht="12" customHeight="1">
      <c r="A39" s="291"/>
      <c r="B39" s="293"/>
      <c r="C39" s="293"/>
      <c r="D39" s="293"/>
      <c r="E39" s="65">
        <v>3</v>
      </c>
      <c r="F39" s="66"/>
      <c r="G39" s="67"/>
      <c r="H39" s="21"/>
      <c r="I39" s="91"/>
      <c r="J39" s="62"/>
      <c r="K39" s="6"/>
      <c r="L39" s="6"/>
      <c r="M39" s="47"/>
      <c r="N39" s="6"/>
      <c r="O39" s="6"/>
      <c r="P39" s="62" t="s">
        <v>222</v>
      </c>
      <c r="Q39" s="6"/>
      <c r="R39" s="6"/>
      <c r="S39" s="6"/>
      <c r="T39" s="47"/>
      <c r="U39" s="6"/>
      <c r="V39" s="6"/>
      <c r="W39" s="6"/>
      <c r="X39" s="6"/>
      <c r="Y39" s="6"/>
      <c r="Z39" s="6"/>
      <c r="AA39" s="68">
        <v>4</v>
      </c>
      <c r="AB39" s="293"/>
      <c r="AC39" s="293"/>
      <c r="AD39" s="293"/>
      <c r="AE39" s="301"/>
      <c r="AF39" s="6"/>
      <c r="AG39" s="61">
        <v>33</v>
      </c>
      <c r="AH39" s="82" t="str">
        <f>IF(E6=""," ",IF(E6=A5,A7,A5))</f>
        <v xml:space="preserve"> </v>
      </c>
      <c r="AI39" s="61">
        <v>33</v>
      </c>
      <c r="AJ39" s="6"/>
      <c r="AK39" s="6">
        <v>36</v>
      </c>
      <c r="AL39" s="6"/>
      <c r="AM39" s="6"/>
      <c r="AN39" s="6"/>
      <c r="AO39" s="6"/>
    </row>
    <row r="40" spans="1:43" ht="12" customHeight="1">
      <c r="A40" s="288">
        <v>35</v>
      </c>
      <c r="B40" s="285" t="str">
        <f>IFERROR(VLOOKUP(A40,пр.взв!$D$6:$Q$70,2,0),"")</f>
        <v/>
      </c>
      <c r="C40" s="285" t="str">
        <f>IFERROR(VLOOKUP(A40,пр.взв!$D$6:$Q$70,5,0),"")</f>
        <v/>
      </c>
      <c r="D40" s="287" t="str">
        <f>IFERROR(VLOOKUP(A40,пр.взв!$D$6:$Q$70,8,0),"")</f>
        <v/>
      </c>
      <c r="E40" s="70"/>
      <c r="F40" s="71"/>
      <c r="G40" s="66"/>
      <c r="H40" s="72"/>
      <c r="I40" s="80"/>
      <c r="J40" s="6"/>
      <c r="K40" s="6"/>
      <c r="L40" s="6"/>
      <c r="M40" s="116" t="str">
        <f>AH70</f>
        <v xml:space="preserve"> </v>
      </c>
      <c r="N40" s="6" t="str">
        <f>IF(N32=""," ",IF(M36=N32,S36,M36))</f>
        <v xml:space="preserve"> </v>
      </c>
      <c r="O40" s="6"/>
      <c r="P40" s="6"/>
      <c r="Q40" s="6"/>
      <c r="R40" s="6"/>
      <c r="S40" s="6"/>
      <c r="T40" s="47"/>
      <c r="U40" s="6"/>
      <c r="V40" s="6"/>
      <c r="W40" s="6"/>
      <c r="X40" s="6"/>
      <c r="Y40" s="6"/>
      <c r="Z40" s="74"/>
      <c r="AA40" s="75"/>
      <c r="AB40" s="285" t="str">
        <f>IFERROR(VLOOKUP(AE40,пр.взв!$D$6:$Q$70,2,0),"")</f>
        <v/>
      </c>
      <c r="AC40" s="285" t="str">
        <f>IFERROR(VLOOKUP(AE40,пр.взв!$D$6:$Q$70,5,0),"")</f>
        <v/>
      </c>
      <c r="AD40" s="287" t="str">
        <f>IFERROR(VLOOKUP(AE40,пр.взв!$D$6:$Q$70,8,0),"")</f>
        <v/>
      </c>
      <c r="AE40" s="298">
        <v>36</v>
      </c>
      <c r="AF40" s="6"/>
      <c r="AG40" s="61"/>
      <c r="AH40" s="82">
        <f>IF(E14=""," ",IF(E14=A13,A15,A13))</f>
        <v>41</v>
      </c>
      <c r="AI40" s="61">
        <v>34</v>
      </c>
      <c r="AJ40" s="6"/>
      <c r="AK40" s="6">
        <v>37</v>
      </c>
      <c r="AL40" s="6"/>
      <c r="AM40" s="6"/>
      <c r="AN40" s="6"/>
      <c r="AO40" s="6"/>
      <c r="AP40" s="6"/>
      <c r="AQ40" s="6"/>
    </row>
    <row r="41" spans="1:43" ht="12" customHeight="1">
      <c r="A41" s="289"/>
      <c r="B41" s="286"/>
      <c r="C41" s="286"/>
      <c r="D41" s="286"/>
      <c r="E41" s="66"/>
      <c r="F41" s="78"/>
      <c r="G41" s="79"/>
      <c r="H41" s="80"/>
      <c r="I41" s="91"/>
      <c r="J41" s="6"/>
      <c r="K41" s="6"/>
      <c r="L41" s="6"/>
      <c r="M41" s="101"/>
      <c r="N41" s="314" t="str">
        <f>IFERROR(VLOOKUP(N40,пр.взв!$D$6:$Q$70,2,0),"")</f>
        <v/>
      </c>
      <c r="O41" s="315"/>
      <c r="P41" s="315"/>
      <c r="Q41" s="315"/>
      <c r="R41" s="316"/>
      <c r="S41" s="6"/>
      <c r="T41" s="47"/>
      <c r="U41" s="6"/>
      <c r="V41" s="6"/>
      <c r="W41" s="6"/>
      <c r="X41" s="81"/>
      <c r="Y41" s="79"/>
      <c r="Z41" s="47"/>
      <c r="AA41" s="6"/>
      <c r="AB41" s="286"/>
      <c r="AC41" s="286"/>
      <c r="AD41" s="286"/>
      <c r="AE41" s="299"/>
      <c r="AF41" s="6"/>
      <c r="AG41" s="61">
        <v>34</v>
      </c>
      <c r="AH41" s="82">
        <f>IF(E10=""," ",IF(E10=A9,A11,A9))</f>
        <v>49</v>
      </c>
      <c r="AI41" s="61">
        <v>35</v>
      </c>
      <c r="AJ41" s="6"/>
      <c r="AK41" s="6">
        <v>38</v>
      </c>
      <c r="AL41" s="6"/>
      <c r="AM41" s="6"/>
      <c r="AN41" s="6"/>
      <c r="AO41" s="6"/>
      <c r="AP41" s="6"/>
      <c r="AQ41" s="6"/>
    </row>
    <row r="42" spans="1:43" ht="12" customHeight="1">
      <c r="A42" s="290">
        <v>19</v>
      </c>
      <c r="B42" s="292" t="str">
        <f>IFERROR(VLOOKUP(A42,пр.взв!$D$6:$Q$70,2,0),"")</f>
        <v>АЛМАДАКОВ Рамиль</v>
      </c>
      <c r="C42" s="292" t="str">
        <f>IFERROR(VLOOKUP(A42,пр.взв!$D$6:$Q$70,5,0),"")</f>
        <v>КМС</v>
      </c>
      <c r="D42" s="294" t="str">
        <f>IFERROR(VLOOKUP(A42,пр.взв!$D$6:$Q$70,8,0),"")</f>
        <v>Р.Алтай</v>
      </c>
      <c r="E42" s="6"/>
      <c r="F42" s="66"/>
      <c r="G42" s="83"/>
      <c r="H42" s="84"/>
      <c r="I42" s="89"/>
      <c r="J42" s="6"/>
      <c r="K42" s="6"/>
      <c r="L42" s="6"/>
      <c r="M42" s="101"/>
      <c r="N42" s="317"/>
      <c r="O42" s="318"/>
      <c r="P42" s="318"/>
      <c r="Q42" s="318"/>
      <c r="R42" s="319"/>
      <c r="S42" s="6"/>
      <c r="T42" s="47"/>
      <c r="U42" s="6"/>
      <c r="V42" s="6"/>
      <c r="W42" s="6"/>
      <c r="X42" s="47"/>
      <c r="Y42" s="83"/>
      <c r="Z42" s="47"/>
      <c r="AA42" s="6"/>
      <c r="AB42" s="292" t="str">
        <f>IFERROR(VLOOKUP(AE42,пр.взв!$D$6:$Q$70,2,0),"")</f>
        <v>ФИЛИППОВ Олег</v>
      </c>
      <c r="AC42" s="292" t="str">
        <f>IFERROR(VLOOKUP(AE42,пр.взв!$D$6:$Q$70,5,0),"")</f>
        <v>МС</v>
      </c>
      <c r="AD42" s="294" t="str">
        <f>IFERROR(VLOOKUP(AE42,пр.взв!$D$6:$Q$70,8,0),"")</f>
        <v>Калининградская</v>
      </c>
      <c r="AE42" s="300">
        <v>20</v>
      </c>
      <c r="AF42" s="6"/>
      <c r="AG42" s="61">
        <v>35</v>
      </c>
      <c r="AH42" s="82">
        <f>IF(E18=""," ",IF(E18=A17,A19,A17))</f>
        <v>57</v>
      </c>
      <c r="AI42" s="61">
        <v>36</v>
      </c>
      <c r="AJ42" s="6"/>
      <c r="AK42" s="6">
        <v>39</v>
      </c>
      <c r="AL42" s="6"/>
      <c r="AM42" s="6"/>
      <c r="AN42" s="6"/>
      <c r="AO42" s="6"/>
      <c r="AP42" s="6"/>
      <c r="AQ42" s="6"/>
    </row>
    <row r="43" spans="1:43" ht="12" customHeight="1">
      <c r="A43" s="291"/>
      <c r="B43" s="293"/>
      <c r="C43" s="293"/>
      <c r="D43" s="293"/>
      <c r="E43" s="76">
        <v>19</v>
      </c>
      <c r="F43" s="85"/>
      <c r="G43" s="66"/>
      <c r="H43" s="21"/>
      <c r="I43" s="89"/>
      <c r="J43" s="80"/>
      <c r="K43" s="6"/>
      <c r="L43" s="6"/>
      <c r="M43" s="101"/>
      <c r="N43" s="80"/>
      <c r="O43" s="6"/>
      <c r="P43" s="107"/>
      <c r="Q43" s="80"/>
      <c r="R43" s="86"/>
      <c r="S43" s="6"/>
      <c r="T43" s="47"/>
      <c r="U43" s="6"/>
      <c r="V43" s="6"/>
      <c r="W43" s="6"/>
      <c r="X43" s="47"/>
      <c r="Y43" s="6"/>
      <c r="Z43" s="87"/>
      <c r="AA43" s="69">
        <v>20</v>
      </c>
      <c r="AB43" s="293"/>
      <c r="AC43" s="293"/>
      <c r="AD43" s="293"/>
      <c r="AE43" s="301"/>
      <c r="AF43" s="6"/>
      <c r="AG43" s="61">
        <v>36</v>
      </c>
      <c r="AH43" s="82">
        <f>IF(E22=""," ",IF(E22=A21,A23,A21))</f>
        <v>37</v>
      </c>
      <c r="AI43" s="61">
        <v>37</v>
      </c>
      <c r="AJ43" s="6"/>
      <c r="AK43" s="6">
        <v>40</v>
      </c>
      <c r="AL43" s="6"/>
      <c r="AM43" s="6"/>
      <c r="AN43" s="6"/>
      <c r="AO43" s="6"/>
      <c r="AP43" s="6"/>
      <c r="AQ43" s="6"/>
    </row>
    <row r="44" spans="1:43" ht="12" customHeight="1">
      <c r="A44" s="288">
        <v>51</v>
      </c>
      <c r="B44" s="285" t="str">
        <f>IFERROR(VLOOKUP(A44,пр.взв!$D$6:$Q$70,2,0),"")</f>
        <v/>
      </c>
      <c r="C44" s="285" t="str">
        <f>IFERROR(VLOOKUP(A44,пр.взв!$D$6:$Q$70,5,0),"")</f>
        <v/>
      </c>
      <c r="D44" s="287" t="str">
        <f>IFERROR(VLOOKUP(A44,пр.взв!$D$6:$Q$70,8,0),"")</f>
        <v/>
      </c>
      <c r="E44" s="88"/>
      <c r="F44" s="66"/>
      <c r="G44" s="66"/>
      <c r="H44" s="72"/>
      <c r="I44" s="89"/>
      <c r="J44" s="80"/>
      <c r="K44" s="6"/>
      <c r="L44" s="6"/>
      <c r="M44" s="101"/>
      <c r="N44" s="6"/>
      <c r="O44" s="62"/>
      <c r="P44" s="91"/>
      <c r="Q44" s="80"/>
      <c r="R44" s="86"/>
      <c r="S44" s="6"/>
      <c r="T44" s="47"/>
      <c r="U44" s="6"/>
      <c r="V44" s="6"/>
      <c r="W44" s="6"/>
      <c r="X44" s="47"/>
      <c r="Y44" s="6"/>
      <c r="Z44" s="6"/>
      <c r="AA44" s="90"/>
      <c r="AB44" s="285" t="str">
        <f>IFERROR(VLOOKUP(AE44,пр.взв!$D$6:$Q$70,2,0),"")</f>
        <v/>
      </c>
      <c r="AC44" s="285" t="str">
        <f>IFERROR(VLOOKUP(AE44,пр.взв!$D$6:$Q$70,5,0),"")</f>
        <v/>
      </c>
      <c r="AD44" s="287" t="str">
        <f>IFERROR(VLOOKUP(AE44,пр.взв!$D$6:$Q$70,8,0),"")</f>
        <v/>
      </c>
      <c r="AE44" s="298">
        <v>52</v>
      </c>
      <c r="AF44" s="6"/>
      <c r="AG44" s="61">
        <v>37</v>
      </c>
      <c r="AH44" s="82">
        <f>IF(E26=""," ",IF(E26=A25,A27,A25))</f>
        <v>53</v>
      </c>
      <c r="AI44" s="61">
        <v>38</v>
      </c>
      <c r="AJ44" s="6"/>
      <c r="AK44" s="6">
        <v>41</v>
      </c>
      <c r="AL44" s="6"/>
      <c r="AM44" s="6"/>
      <c r="AN44" s="6"/>
      <c r="AO44" s="6"/>
      <c r="AP44" s="6"/>
      <c r="AQ44" s="6"/>
    </row>
    <row r="45" spans="1:43" ht="12" customHeight="1">
      <c r="A45" s="289"/>
      <c r="B45" s="286"/>
      <c r="C45" s="286"/>
      <c r="D45" s="286"/>
      <c r="E45" s="66"/>
      <c r="F45" s="66"/>
      <c r="G45" s="78"/>
      <c r="H45" s="80"/>
      <c r="I45" s="295"/>
      <c r="J45" s="81"/>
      <c r="K45" s="6"/>
      <c r="L45" s="6"/>
      <c r="M45" s="101"/>
      <c r="N45" s="6"/>
      <c r="O45" s="6"/>
      <c r="P45" s="6"/>
      <c r="Q45" s="6"/>
      <c r="R45" s="6"/>
      <c r="S45" s="6"/>
      <c r="T45" s="47"/>
      <c r="U45" s="6"/>
      <c r="V45" s="6"/>
      <c r="W45" s="79"/>
      <c r="X45" s="47"/>
      <c r="Y45" s="6"/>
      <c r="Z45" s="6"/>
      <c r="AA45" s="6"/>
      <c r="AB45" s="286"/>
      <c r="AC45" s="286"/>
      <c r="AD45" s="286"/>
      <c r="AE45" s="299"/>
      <c r="AF45" s="6"/>
      <c r="AG45" s="61">
        <v>38</v>
      </c>
      <c r="AH45" s="82">
        <f>IF(E30=""," ",IF(E30=A29,A31,A29))</f>
        <v>45</v>
      </c>
      <c r="AI45" s="61">
        <v>39</v>
      </c>
      <c r="AJ45" s="6"/>
      <c r="AK45" s="6">
        <v>42</v>
      </c>
      <c r="AL45" s="6"/>
      <c r="AM45" s="6"/>
      <c r="AN45" s="6"/>
      <c r="AO45" s="6"/>
    </row>
    <row r="46" spans="1:43" ht="12" customHeight="1">
      <c r="A46" s="290">
        <v>11</v>
      </c>
      <c r="B46" s="292" t="str">
        <f>IFERROR(VLOOKUP(A46,пр.взв!$D$6:$Q$70,2,0),"")</f>
        <v>АРСАМИКОВ Ибрахим</v>
      </c>
      <c r="C46" s="292" t="str">
        <f>IFERROR(VLOOKUP(A46,пр.взв!$D$6:$Q$70,5,0),"")</f>
        <v>КМС</v>
      </c>
      <c r="D46" s="294" t="str">
        <f>IFERROR(VLOOKUP(A46,пр.взв!$D$6:$Q$70,8,0),"")</f>
        <v>Москва</v>
      </c>
      <c r="E46" s="6"/>
      <c r="F46" s="6"/>
      <c r="G46" s="66"/>
      <c r="H46" s="91"/>
      <c r="I46" s="296"/>
      <c r="J46" s="6"/>
      <c r="K46" s="47"/>
      <c r="L46" s="6"/>
      <c r="M46" s="101"/>
      <c r="N46" s="6"/>
      <c r="O46" s="6"/>
      <c r="P46" s="6"/>
      <c r="Q46" s="6"/>
      <c r="R46" s="6"/>
      <c r="S46" s="6"/>
      <c r="T46" s="47"/>
      <c r="U46" s="6"/>
      <c r="V46" s="74"/>
      <c r="W46" s="83"/>
      <c r="X46" s="47"/>
      <c r="Y46" s="6"/>
      <c r="Z46" s="6"/>
      <c r="AA46" s="6"/>
      <c r="AB46" s="292" t="str">
        <f>IFERROR(VLOOKUP(AE46,пр.взв!$D$6:$Q$70,2,0),"")</f>
        <v>ГАЖДИЕВ Завир</v>
      </c>
      <c r="AC46" s="292" t="str">
        <f>IFERROR(VLOOKUP(AE46,пр.взв!$D$6:$Q$70,5,0),"")</f>
        <v>МС</v>
      </c>
      <c r="AD46" s="294" t="str">
        <f>IFERROR(VLOOKUP(AE46,пр.взв!$D$6:$Q$70,8,0),"")</f>
        <v>Р.Дагестан</v>
      </c>
      <c r="AE46" s="300">
        <v>12</v>
      </c>
      <c r="AF46" s="6"/>
      <c r="AG46" s="61">
        <v>39</v>
      </c>
      <c r="AH46" s="82">
        <f>IF(E34=""," ",IF(E34=A33,A35,A33))</f>
        <v>61</v>
      </c>
      <c r="AI46" s="61">
        <v>40</v>
      </c>
      <c r="AJ46" s="6"/>
      <c r="AK46" s="6">
        <v>43</v>
      </c>
      <c r="AL46" s="6"/>
      <c r="AM46" s="6"/>
      <c r="AN46" s="6"/>
      <c r="AO46" s="6"/>
    </row>
    <row r="47" spans="1:43" ht="12" customHeight="1">
      <c r="A47" s="291"/>
      <c r="B47" s="293"/>
      <c r="C47" s="293"/>
      <c r="D47" s="293"/>
      <c r="E47" s="65">
        <v>11</v>
      </c>
      <c r="F47" s="66"/>
      <c r="G47" s="66"/>
      <c r="H47" s="80"/>
      <c r="I47" s="117"/>
      <c r="J47" s="6"/>
      <c r="K47" s="47"/>
      <c r="L47" s="6"/>
      <c r="M47" s="101" t="str">
        <f>AH9</f>
        <v xml:space="preserve"> </v>
      </c>
      <c r="N47" s="6"/>
      <c r="O47" s="6"/>
      <c r="P47" s="62" t="s">
        <v>220</v>
      </c>
      <c r="Q47" s="6"/>
      <c r="R47" s="6"/>
      <c r="S47" s="6"/>
      <c r="T47" s="47"/>
      <c r="U47" s="6"/>
      <c r="V47" s="47"/>
      <c r="W47" s="6"/>
      <c r="X47" s="47"/>
      <c r="Y47" s="6"/>
      <c r="Z47" s="6"/>
      <c r="AA47" s="68">
        <v>12</v>
      </c>
      <c r="AB47" s="293"/>
      <c r="AC47" s="293"/>
      <c r="AD47" s="293"/>
      <c r="AE47" s="301"/>
      <c r="AF47" s="6"/>
      <c r="AG47" s="61">
        <v>40</v>
      </c>
      <c r="AH47" s="82">
        <f>IF(E39=""," ",IF(E39=A38,A40,A38))</f>
        <v>35</v>
      </c>
      <c r="AI47" s="61">
        <v>41</v>
      </c>
      <c r="AJ47" s="6"/>
      <c r="AK47" s="6">
        <v>44</v>
      </c>
      <c r="AL47" s="6"/>
      <c r="AM47" s="6"/>
      <c r="AN47" s="6"/>
      <c r="AO47" s="6"/>
    </row>
    <row r="48" spans="1:43" ht="12" customHeight="1">
      <c r="A48" s="288">
        <v>43</v>
      </c>
      <c r="B48" s="285" t="str">
        <f>IFERROR(VLOOKUP(A48,пр.взв!$D$6:$Q$70,2,0),"")</f>
        <v/>
      </c>
      <c r="C48" s="285" t="str">
        <f>IFERROR(VLOOKUP(A48,пр.взв!$D$6:$Q$70,5,0),"")</f>
        <v/>
      </c>
      <c r="D48" s="287" t="str">
        <f>IFERROR(VLOOKUP(A48,пр.взв!$D$6:$Q$70,8,0),"")</f>
        <v/>
      </c>
      <c r="E48" s="70"/>
      <c r="F48" s="71"/>
      <c r="G48" s="66"/>
      <c r="H48" s="72"/>
      <c r="I48" s="117"/>
      <c r="J48" s="6"/>
      <c r="K48" s="47"/>
      <c r="L48" s="6"/>
      <c r="M48" s="47"/>
      <c r="N48" s="314" t="str">
        <f>IFERROR(VLOOKUP(AH9,пр.взв!$D$6:$Q$70,2,0),"")</f>
        <v/>
      </c>
      <c r="O48" s="315"/>
      <c r="P48" s="315"/>
      <c r="Q48" s="315"/>
      <c r="R48" s="316"/>
      <c r="S48" s="6"/>
      <c r="T48" s="47"/>
      <c r="U48" s="6"/>
      <c r="V48" s="47"/>
      <c r="W48" s="6"/>
      <c r="X48" s="47"/>
      <c r="Y48" s="6"/>
      <c r="Z48" s="74"/>
      <c r="AA48" s="75"/>
      <c r="AB48" s="285" t="str">
        <f>IFERROR(VLOOKUP(AE48,пр.взв!$D$6:$Q$70,2,0),"")</f>
        <v/>
      </c>
      <c r="AC48" s="285" t="str">
        <f>IFERROR(VLOOKUP(AE48,пр.взв!$D$6:$Q$70,5,0),"")</f>
        <v/>
      </c>
      <c r="AD48" s="287" t="str">
        <f>IFERROR(VLOOKUP(AE48,пр.взв!$D$6:$Q$70,8,0),"")</f>
        <v/>
      </c>
      <c r="AE48" s="298">
        <v>44</v>
      </c>
      <c r="AF48" s="6"/>
      <c r="AG48" s="61">
        <v>41</v>
      </c>
      <c r="AH48" s="82">
        <f>IF(E43=""," ",IF(E43=A42,A44,A42))</f>
        <v>51</v>
      </c>
      <c r="AI48" s="61">
        <v>42</v>
      </c>
      <c r="AJ48" s="6"/>
      <c r="AK48" s="6">
        <v>45</v>
      </c>
      <c r="AL48" s="6"/>
      <c r="AM48" s="6"/>
      <c r="AN48" s="6"/>
      <c r="AO48" s="6"/>
    </row>
    <row r="49" spans="1:41" ht="12" customHeight="1">
      <c r="A49" s="289"/>
      <c r="B49" s="286"/>
      <c r="C49" s="286"/>
      <c r="D49" s="286"/>
      <c r="E49" s="66"/>
      <c r="F49" s="78"/>
      <c r="G49" s="94"/>
      <c r="H49" s="95"/>
      <c r="I49" s="6"/>
      <c r="J49" s="6"/>
      <c r="K49" s="47"/>
      <c r="L49" s="6"/>
      <c r="M49" s="47"/>
      <c r="N49" s="317"/>
      <c r="O49" s="318"/>
      <c r="P49" s="318"/>
      <c r="Q49" s="318"/>
      <c r="R49" s="319"/>
      <c r="S49" s="6"/>
      <c r="T49" s="47"/>
      <c r="U49" s="6"/>
      <c r="V49" s="47"/>
      <c r="W49" s="6"/>
      <c r="X49" s="87"/>
      <c r="Y49" s="94"/>
      <c r="Z49" s="47"/>
      <c r="AA49" s="6"/>
      <c r="AB49" s="286"/>
      <c r="AC49" s="286"/>
      <c r="AD49" s="286"/>
      <c r="AE49" s="299"/>
      <c r="AF49" s="6"/>
      <c r="AG49" s="61">
        <v>42</v>
      </c>
      <c r="AH49" s="82">
        <f>IF(E47=""," ",IF(E47=A46,A48,A46))</f>
        <v>43</v>
      </c>
      <c r="AI49" s="61">
        <v>43</v>
      </c>
      <c r="AJ49" s="6"/>
      <c r="AK49" s="6">
        <v>46</v>
      </c>
      <c r="AL49" s="6"/>
      <c r="AM49" s="6"/>
      <c r="AN49" s="6"/>
      <c r="AO49" s="6"/>
    </row>
    <row r="50" spans="1:41" ht="12" customHeight="1">
      <c r="A50" s="290">
        <v>27</v>
      </c>
      <c r="B50" s="292" t="str">
        <f>IFERROR(VLOOKUP(A50,пр.взв!$D$6:$Q$70,2,0),"")</f>
        <v>БЛАГОДАРИН Артур</v>
      </c>
      <c r="C50" s="292" t="str">
        <f>IFERROR(VLOOKUP(A50,пр.взв!$D$6:$Q$70,5,0),"")</f>
        <v>КМС</v>
      </c>
      <c r="D50" s="294" t="str">
        <f>IFERROR(VLOOKUP(A50,пр.взв!$D$6:$Q$70,8,0),"")</f>
        <v>Ульяновская</v>
      </c>
      <c r="E50" s="6"/>
      <c r="F50" s="66"/>
      <c r="G50" s="96"/>
      <c r="H50" s="72"/>
      <c r="I50" s="6"/>
      <c r="J50" s="6"/>
      <c r="K50" s="47"/>
      <c r="L50" s="6"/>
      <c r="M50" s="47"/>
      <c r="N50" s="6"/>
      <c r="O50" s="6"/>
      <c r="P50" s="107"/>
      <c r="Q50" s="6"/>
      <c r="R50" s="6"/>
      <c r="S50" s="6"/>
      <c r="T50" s="47"/>
      <c r="U50" s="6"/>
      <c r="V50" s="47"/>
      <c r="W50" s="6"/>
      <c r="X50" s="6"/>
      <c r="Y50" s="96"/>
      <c r="Z50" s="47"/>
      <c r="AA50" s="6"/>
      <c r="AB50" s="292" t="str">
        <f>IFERROR(VLOOKUP(AE50,пр.взв!$D$6:$Q$70,2,0),"")</f>
        <v>ЯХЪЯЕВ Мансур</v>
      </c>
      <c r="AC50" s="292" t="str">
        <f>IFERROR(VLOOKUP(AE50,пр.взв!$D$6:$Q$70,5,0),"")</f>
        <v>КМС</v>
      </c>
      <c r="AD50" s="294" t="str">
        <f>IFERROR(VLOOKUP(AE50,пр.взв!$D$6:$Q$70,8,0),"")</f>
        <v>Чеченская</v>
      </c>
      <c r="AE50" s="302">
        <v>28</v>
      </c>
      <c r="AF50" s="6"/>
      <c r="AG50" s="61">
        <v>43</v>
      </c>
      <c r="AH50" s="82">
        <f>IF(E51=""," ",IF(E51=A50,A52,A50))</f>
        <v>59</v>
      </c>
      <c r="AI50" s="61">
        <v>44</v>
      </c>
      <c r="AJ50" s="6"/>
      <c r="AK50" s="6">
        <v>48</v>
      </c>
      <c r="AL50" s="6"/>
      <c r="AM50" s="6"/>
      <c r="AN50" s="6"/>
      <c r="AO50" s="6"/>
    </row>
    <row r="51" spans="1:41" ht="12" customHeight="1">
      <c r="A51" s="291"/>
      <c r="B51" s="293"/>
      <c r="C51" s="293"/>
      <c r="D51" s="293"/>
      <c r="E51" s="76">
        <v>27</v>
      </c>
      <c r="F51" s="85"/>
      <c r="G51" s="66"/>
      <c r="H51" s="21"/>
      <c r="I51" s="6"/>
      <c r="J51" s="6"/>
      <c r="K51" s="47"/>
      <c r="L51" s="6"/>
      <c r="M51" s="47"/>
      <c r="N51" s="6"/>
      <c r="O51" s="6"/>
      <c r="P51" s="6"/>
      <c r="Q51" s="6"/>
      <c r="R51" s="6"/>
      <c r="S51" s="6"/>
      <c r="T51" s="47"/>
      <c r="U51" s="6"/>
      <c r="V51" s="47"/>
      <c r="W51" s="6"/>
      <c r="X51" s="6"/>
      <c r="Y51" s="6"/>
      <c r="Z51" s="87"/>
      <c r="AA51" s="69">
        <v>28</v>
      </c>
      <c r="AB51" s="293"/>
      <c r="AC51" s="293"/>
      <c r="AD51" s="293"/>
      <c r="AE51" s="301"/>
      <c r="AF51" s="6"/>
      <c r="AG51" s="61">
        <v>44</v>
      </c>
      <c r="AH51" s="82">
        <f>IF(E55=""," ",IF(E55=A54,A56,A54))</f>
        <v>39</v>
      </c>
      <c r="AI51" s="61">
        <v>45</v>
      </c>
      <c r="AJ51" s="6"/>
      <c r="AK51" s="6">
        <v>49</v>
      </c>
      <c r="AL51" s="6"/>
      <c r="AM51" s="6"/>
      <c r="AN51" s="6"/>
      <c r="AO51" s="6"/>
    </row>
    <row r="52" spans="1:41" ht="12" customHeight="1">
      <c r="A52" s="288">
        <v>59</v>
      </c>
      <c r="B52" s="285" t="str">
        <f>IFERROR(VLOOKUP(A52,пр.взв!$D$6:$Q$70,2,0),"")</f>
        <v/>
      </c>
      <c r="C52" s="285" t="str">
        <f>IFERROR(VLOOKUP(A52,пр.взв!$D$6:$Q$70,5,0),"")</f>
        <v/>
      </c>
      <c r="D52" s="287" t="str">
        <f>IFERROR(VLOOKUP(A52,пр.взв!$D$6:$Q$70,8,0),"")</f>
        <v/>
      </c>
      <c r="E52" s="88"/>
      <c r="F52" s="66"/>
      <c r="G52" s="66"/>
      <c r="H52" s="72"/>
      <c r="I52" s="6"/>
      <c r="J52" s="6"/>
      <c r="K52" s="47"/>
      <c r="L52" s="6"/>
      <c r="M52" s="47"/>
      <c r="N52" s="6"/>
      <c r="O52" s="6"/>
      <c r="P52" s="6"/>
      <c r="Q52" s="6"/>
      <c r="R52" s="6"/>
      <c r="S52" s="6"/>
      <c r="T52" s="47"/>
      <c r="U52" s="6"/>
      <c r="V52" s="47"/>
      <c r="W52" s="6"/>
      <c r="X52" s="6"/>
      <c r="Y52" s="6"/>
      <c r="Z52" s="6"/>
      <c r="AA52" s="90"/>
      <c r="AB52" s="285" t="str">
        <f>IFERROR(VLOOKUP(AE52,пр.взв!$D$6:$Q$70,2,0),"")</f>
        <v/>
      </c>
      <c r="AC52" s="285" t="str">
        <f>IFERROR(VLOOKUP(AE52,пр.взв!$D$6:$Q$70,5,0),"")</f>
        <v/>
      </c>
      <c r="AD52" s="287" t="str">
        <f>IFERROR(VLOOKUP(AE52,пр.взв!$D$6:$Q$70,8,0),"")</f>
        <v/>
      </c>
      <c r="AE52" s="298">
        <v>60</v>
      </c>
      <c r="AF52" s="6"/>
      <c r="AG52" s="61">
        <v>45</v>
      </c>
      <c r="AH52" s="82">
        <f>IF(E59=""," ",IF(E59=A58,A60,A58))</f>
        <v>55</v>
      </c>
      <c r="AI52" s="61">
        <v>46</v>
      </c>
      <c r="AJ52" s="6"/>
      <c r="AK52" s="6">
        <v>50</v>
      </c>
      <c r="AL52" s="6"/>
      <c r="AM52" s="6"/>
      <c r="AN52" s="6"/>
      <c r="AO52" s="6"/>
    </row>
    <row r="53" spans="1:41" ht="12" customHeight="1">
      <c r="A53" s="289"/>
      <c r="B53" s="286"/>
      <c r="C53" s="286"/>
      <c r="D53" s="286"/>
      <c r="E53" s="66"/>
      <c r="F53" s="66"/>
      <c r="G53" s="66"/>
      <c r="H53" s="21"/>
      <c r="I53" s="6"/>
      <c r="J53" s="6"/>
      <c r="K53" s="94"/>
      <c r="L53" s="81"/>
      <c r="M53" s="47"/>
      <c r="N53" s="6"/>
      <c r="O53" s="6"/>
      <c r="P53" s="6"/>
      <c r="Q53" s="6"/>
      <c r="R53" s="6"/>
      <c r="S53" s="6"/>
      <c r="T53" s="87"/>
      <c r="U53" s="94"/>
      <c r="V53" s="47"/>
      <c r="W53" s="6"/>
      <c r="X53" s="6"/>
      <c r="Y53" s="6"/>
      <c r="Z53" s="6"/>
      <c r="AA53" s="6"/>
      <c r="AB53" s="286"/>
      <c r="AC53" s="286"/>
      <c r="AD53" s="286"/>
      <c r="AE53" s="299"/>
      <c r="AF53" s="6"/>
      <c r="AG53" s="61">
        <v>46</v>
      </c>
      <c r="AH53" s="82">
        <f>IF(E67=""," ",IF(E67=A66,A68,A66))</f>
        <v>63</v>
      </c>
      <c r="AI53" s="61">
        <v>47</v>
      </c>
      <c r="AJ53" s="6"/>
      <c r="AK53" s="6">
        <v>51</v>
      </c>
      <c r="AL53" s="6"/>
      <c r="AM53" s="6"/>
      <c r="AN53" s="6"/>
      <c r="AO53" s="6"/>
    </row>
    <row r="54" spans="1:41" ht="12" customHeight="1">
      <c r="A54" s="295">
        <v>7</v>
      </c>
      <c r="B54" s="292" t="str">
        <f>IFERROR(VLOOKUP(A54,пр.взв!$D$6:$Q$70,2,0),"")</f>
        <v>ХАБИБУЛАЕВ Турпал</v>
      </c>
      <c r="C54" s="292" t="str">
        <f>IFERROR(VLOOKUP(A54,пр.взв!$D$6:$Q$70,5,0),"")</f>
        <v>КМС</v>
      </c>
      <c r="D54" s="294" t="str">
        <f>IFERROR(VLOOKUP(A54,пр.взв!$D$6:$Q$70,8,0),"")</f>
        <v>Чеченская</v>
      </c>
      <c r="E54" s="6"/>
      <c r="F54" s="6"/>
      <c r="G54" s="62"/>
      <c r="H54" s="62"/>
      <c r="I54" s="80"/>
      <c r="J54" s="80"/>
      <c r="K54" s="96"/>
      <c r="L54" s="6"/>
      <c r="M54" s="6"/>
      <c r="N54" s="6"/>
      <c r="O54" s="6"/>
      <c r="P54" s="6"/>
      <c r="Q54" s="6"/>
      <c r="R54" s="6"/>
      <c r="S54" s="6"/>
      <c r="T54" s="6"/>
      <c r="U54" s="96"/>
      <c r="V54" s="47"/>
      <c r="W54" s="6"/>
      <c r="X54" s="6"/>
      <c r="Y54" s="6"/>
      <c r="Z54" s="6"/>
      <c r="AA54" s="6"/>
      <c r="AB54" s="292" t="str">
        <f>IFERROR(VLOOKUP(AE54,пр.взв!$D$6:$Q$70,2,0),"")</f>
        <v>ДЕХНИЧ Глеб</v>
      </c>
      <c r="AC54" s="292" t="str">
        <f>IFERROR(VLOOKUP(AE54,пр.взв!$D$6:$Q$70,5,0),"")</f>
        <v>1р</v>
      </c>
      <c r="AD54" s="294" t="str">
        <f>IFERROR(VLOOKUP(AE54,пр.взв!$D$6:$Q$70,8,0),"")</f>
        <v>Челябинская</v>
      </c>
      <c r="AE54" s="300">
        <v>8</v>
      </c>
      <c r="AF54" s="6"/>
      <c r="AG54" s="61">
        <v>47</v>
      </c>
      <c r="AH54" s="82">
        <f>IF(AA6=""," ",IF(AA6=AE5,AE7,AE5))</f>
        <v>34</v>
      </c>
      <c r="AI54" s="61">
        <v>48</v>
      </c>
      <c r="AJ54" s="6"/>
      <c r="AK54" s="6">
        <v>52</v>
      </c>
      <c r="AL54" s="6"/>
      <c r="AM54" s="6"/>
      <c r="AN54" s="6"/>
      <c r="AO54" s="6"/>
    </row>
    <row r="55" spans="1:41" ht="12" customHeight="1">
      <c r="A55" s="296"/>
      <c r="B55" s="293"/>
      <c r="C55" s="293"/>
      <c r="D55" s="293"/>
      <c r="E55" s="65">
        <v>7</v>
      </c>
      <c r="F55" s="66"/>
      <c r="G55" s="67"/>
      <c r="H55" s="21"/>
      <c r="I55" s="91"/>
      <c r="J55" s="80"/>
      <c r="K55" s="98"/>
      <c r="L55" s="6"/>
      <c r="M55" s="6"/>
      <c r="N55" s="6"/>
      <c r="O55" s="6"/>
      <c r="P55" s="6"/>
      <c r="Q55" s="6"/>
      <c r="R55" s="6"/>
      <c r="S55" s="6"/>
      <c r="T55" s="6"/>
      <c r="U55" s="6"/>
      <c r="V55" s="47"/>
      <c r="W55" s="6"/>
      <c r="X55" s="6"/>
      <c r="Y55" s="6"/>
      <c r="Z55" s="6"/>
      <c r="AA55" s="68">
        <v>8</v>
      </c>
      <c r="AB55" s="293"/>
      <c r="AC55" s="293"/>
      <c r="AD55" s="293"/>
      <c r="AE55" s="301"/>
      <c r="AF55" s="6"/>
      <c r="AG55" s="61">
        <v>48</v>
      </c>
      <c r="AH55" s="82">
        <f>IF(AA10=""," ",IF(AA10=AE9,AE11,AE9))</f>
        <v>50</v>
      </c>
      <c r="AI55" s="61">
        <v>49</v>
      </c>
      <c r="AJ55" s="6"/>
      <c r="AK55" s="6">
        <v>53</v>
      </c>
      <c r="AL55" s="6"/>
      <c r="AM55" s="6"/>
      <c r="AN55" s="6"/>
      <c r="AO55" s="6"/>
    </row>
    <row r="56" spans="1:41" ht="12" customHeight="1">
      <c r="A56" s="288">
        <v>39</v>
      </c>
      <c r="B56" s="285" t="str">
        <f>IFERROR(VLOOKUP(A56,пр.взв!$D$6:$Q$70,2,0),"")</f>
        <v/>
      </c>
      <c r="C56" s="285" t="str">
        <f>IFERROR(VLOOKUP(A56,пр.взв!$D$6:$Q$70,5,0),"")</f>
        <v/>
      </c>
      <c r="D56" s="287" t="str">
        <f>IFERROR(VLOOKUP(A56,пр.взв!$D$6:$Q$70,8,0),"")</f>
        <v/>
      </c>
      <c r="E56" s="70"/>
      <c r="F56" s="71"/>
      <c r="G56" s="66"/>
      <c r="H56" s="72"/>
      <c r="I56" s="80"/>
      <c r="J56" s="91"/>
      <c r="K56" s="47"/>
      <c r="L56" s="6"/>
      <c r="M56" s="6"/>
      <c r="N56" s="6"/>
      <c r="O56" s="6"/>
      <c r="P56" s="6"/>
      <c r="Q56" s="6"/>
      <c r="R56" s="6"/>
      <c r="S56" s="6"/>
      <c r="T56" s="6"/>
      <c r="U56" s="6"/>
      <c r="V56" s="47"/>
      <c r="W56" s="6"/>
      <c r="X56" s="6"/>
      <c r="Y56" s="6"/>
      <c r="Z56" s="74"/>
      <c r="AA56" s="75"/>
      <c r="AB56" s="285" t="str">
        <f>IFERROR(VLOOKUP(AE56,пр.взв!$D$6:$Q$70,2,0),"")</f>
        <v/>
      </c>
      <c r="AC56" s="285" t="str">
        <f>IFERROR(VLOOKUP(AE56,пр.взв!$D$6:$Q$70,5,0),"")</f>
        <v/>
      </c>
      <c r="AD56" s="287" t="str">
        <f>IFERROR(VLOOKUP(AE56,пр.взв!$D$6:$Q$70,8,0),"")</f>
        <v/>
      </c>
      <c r="AE56" s="298">
        <v>40</v>
      </c>
      <c r="AF56" s="6"/>
      <c r="AG56" s="61">
        <v>49</v>
      </c>
      <c r="AH56" s="82">
        <f>IF(AA14=""," ",IF(AA14=AE13,AE15,AE13))</f>
        <v>42</v>
      </c>
      <c r="AI56" s="61">
        <v>50</v>
      </c>
      <c r="AJ56" s="6"/>
      <c r="AK56" s="6">
        <v>54</v>
      </c>
      <c r="AL56" s="6"/>
      <c r="AM56" s="6"/>
      <c r="AN56" s="6"/>
      <c r="AO56" s="6"/>
    </row>
    <row r="57" spans="1:41" ht="12" customHeight="1">
      <c r="A57" s="289"/>
      <c r="B57" s="286"/>
      <c r="C57" s="286"/>
      <c r="D57" s="286"/>
      <c r="E57" s="66"/>
      <c r="F57" s="78"/>
      <c r="G57" s="79"/>
      <c r="H57" s="80"/>
      <c r="I57" s="91"/>
      <c r="J57" s="80"/>
      <c r="K57" s="47"/>
      <c r="L57" s="6"/>
      <c r="M57" s="6"/>
      <c r="N57" s="6"/>
      <c r="O57" s="6"/>
      <c r="P57" s="6"/>
      <c r="Q57" s="6"/>
      <c r="R57" s="6"/>
      <c r="S57" s="6"/>
      <c r="T57" s="6"/>
      <c r="U57" s="6"/>
      <c r="V57" s="47"/>
      <c r="W57" s="6"/>
      <c r="X57" s="6"/>
      <c r="Y57" s="79"/>
      <c r="Z57" s="47"/>
      <c r="AA57" s="6"/>
      <c r="AB57" s="286"/>
      <c r="AC57" s="286"/>
      <c r="AD57" s="286"/>
      <c r="AE57" s="299"/>
      <c r="AF57" s="6"/>
      <c r="AG57" s="61">
        <v>50</v>
      </c>
      <c r="AH57" s="82">
        <f>IF(AA18=""," ",IF(AA18=AE17,AE19,AE17))</f>
        <v>58</v>
      </c>
      <c r="AI57" s="61">
        <v>51</v>
      </c>
      <c r="AJ57" s="6"/>
      <c r="AK57" s="6">
        <v>55</v>
      </c>
      <c r="AL57" s="6"/>
      <c r="AM57" s="6"/>
      <c r="AN57" s="6"/>
      <c r="AO57" s="6"/>
    </row>
    <row r="58" spans="1:41" ht="12" customHeight="1">
      <c r="A58" s="290">
        <v>23</v>
      </c>
      <c r="B58" s="292" t="str">
        <f>IFERROR(VLOOKUP(A58,пр.взв!$D$6:$Q$70,2,0),"")</f>
        <v>ООРЖАК Айдын</v>
      </c>
      <c r="C58" s="292" t="str">
        <f>IFERROR(VLOOKUP(A58,пр.взв!$D$6:$Q$70,5,0),"")</f>
        <v>КМС</v>
      </c>
      <c r="D58" s="294" t="str">
        <f>IFERROR(VLOOKUP(A58,пр.взв!$D$6:$Q$70,8,0),"")</f>
        <v>Р.Бурятия</v>
      </c>
      <c r="E58" s="6"/>
      <c r="F58" s="66"/>
      <c r="G58" s="83"/>
      <c r="H58" s="100"/>
      <c r="I58" s="80"/>
      <c r="J58" s="80"/>
      <c r="K58" s="98"/>
      <c r="L58" s="6"/>
      <c r="M58" s="6"/>
      <c r="N58" s="6"/>
      <c r="O58" s="6"/>
      <c r="P58" s="6"/>
      <c r="Q58" s="6"/>
      <c r="R58" s="6"/>
      <c r="S58" s="6"/>
      <c r="T58" s="6"/>
      <c r="U58" s="6"/>
      <c r="V58" s="47"/>
      <c r="W58" s="6"/>
      <c r="X58" s="74"/>
      <c r="Y58" s="83"/>
      <c r="Z58" s="47"/>
      <c r="AA58" s="6"/>
      <c r="AB58" s="292" t="str">
        <f>IFERROR(VLOOKUP(AE58,пр.взв!$D$6:$Q$70,2,0),"")</f>
        <v>СЕДИНИН Никита</v>
      </c>
      <c r="AC58" s="292" t="str">
        <f>IFERROR(VLOOKUP(AE58,пр.взв!$D$6:$Q$70,5,0),"")</f>
        <v>КМС</v>
      </c>
      <c r="AD58" s="294" t="str">
        <f>IFERROR(VLOOKUP(AE58,пр.взв!$D$6:$Q$70,8,0),"")</f>
        <v>Пермский</v>
      </c>
      <c r="AE58" s="300">
        <v>24</v>
      </c>
      <c r="AF58" s="6"/>
      <c r="AG58" s="61">
        <v>51</v>
      </c>
      <c r="AH58" s="82">
        <f>IF(AA22=""," ",IF(AA22=AE21,AE23,AE21))</f>
        <v>38</v>
      </c>
      <c r="AI58" s="61">
        <v>52</v>
      </c>
      <c r="AJ58" s="6"/>
      <c r="AK58" s="6">
        <v>56</v>
      </c>
      <c r="AL58" s="6"/>
      <c r="AM58" s="6"/>
      <c r="AN58" s="6"/>
      <c r="AO58" s="6"/>
    </row>
    <row r="59" spans="1:41" ht="12" customHeight="1">
      <c r="A59" s="291"/>
      <c r="B59" s="293"/>
      <c r="C59" s="293"/>
      <c r="D59" s="293"/>
      <c r="E59" s="76">
        <v>23</v>
      </c>
      <c r="F59" s="85"/>
      <c r="G59" s="66"/>
      <c r="H59" s="102"/>
      <c r="I59" s="80"/>
      <c r="J59" s="80"/>
      <c r="K59" s="47"/>
      <c r="L59" s="6"/>
      <c r="M59" s="6"/>
      <c r="N59" s="6"/>
      <c r="O59" s="6"/>
      <c r="P59" s="6"/>
      <c r="Q59" s="6"/>
      <c r="R59" s="6"/>
      <c r="S59" s="6"/>
      <c r="T59" s="6"/>
      <c r="U59" s="6"/>
      <c r="V59" s="47"/>
      <c r="W59" s="6"/>
      <c r="X59" s="47"/>
      <c r="Y59" s="6"/>
      <c r="Z59" s="87"/>
      <c r="AA59" s="69">
        <v>24</v>
      </c>
      <c r="AB59" s="293"/>
      <c r="AC59" s="293"/>
      <c r="AD59" s="293"/>
      <c r="AE59" s="301"/>
      <c r="AF59" s="6"/>
      <c r="AG59" s="61">
        <v>52</v>
      </c>
      <c r="AH59" s="82">
        <f>IF(AA26=""," ",IF(AA26=AE25,AE27,AE25))</f>
        <v>54</v>
      </c>
      <c r="AI59" s="61">
        <v>53</v>
      </c>
      <c r="AJ59" s="6"/>
      <c r="AK59" s="6">
        <v>57</v>
      </c>
      <c r="AL59" s="6"/>
      <c r="AM59" s="6"/>
      <c r="AN59" s="6"/>
      <c r="AO59" s="6"/>
    </row>
    <row r="60" spans="1:41" ht="12" customHeight="1">
      <c r="A60" s="288">
        <v>55</v>
      </c>
      <c r="B60" s="285" t="str">
        <f>IFERROR(VLOOKUP(A60,пр.взв!$D$6:$Q$70,2,0),"")</f>
        <v/>
      </c>
      <c r="C60" s="285" t="str">
        <f>IFERROR(VLOOKUP(A60,пр.взв!$D$6:$Q$70,5,0),"")</f>
        <v/>
      </c>
      <c r="D60" s="287" t="str">
        <f>IFERROR(VLOOKUP(A60,пр.взв!$D$6:$Q$70,8,0),"")</f>
        <v/>
      </c>
      <c r="E60" s="88"/>
      <c r="F60" s="66"/>
      <c r="G60" s="66"/>
      <c r="H60" s="93"/>
      <c r="I60" s="80"/>
      <c r="J60" s="91"/>
      <c r="K60" s="47"/>
      <c r="L60" s="6"/>
      <c r="M60" s="6"/>
      <c r="N60" s="6"/>
      <c r="O60" s="6"/>
      <c r="P60" s="6"/>
      <c r="Q60" s="6"/>
      <c r="R60" s="6"/>
      <c r="S60" s="6"/>
      <c r="T60" s="6"/>
      <c r="U60" s="6"/>
      <c r="V60" s="47"/>
      <c r="W60" s="6"/>
      <c r="X60" s="47"/>
      <c r="Y60" s="6"/>
      <c r="Z60" s="6"/>
      <c r="AA60" s="90"/>
      <c r="AB60" s="285" t="str">
        <f>IFERROR(VLOOKUP(AE60,пр.взв!$D$6:$Q$70,2,0),"")</f>
        <v/>
      </c>
      <c r="AC60" s="285" t="str">
        <f>IFERROR(VLOOKUP(AE60,пр.взв!$D$6:$Q$70,5,0),"")</f>
        <v/>
      </c>
      <c r="AD60" s="287" t="str">
        <f>IFERROR(VLOOKUP(AE60,пр.взв!$D$6:$Q$70,8,0),"")</f>
        <v/>
      </c>
      <c r="AE60" s="298">
        <v>56</v>
      </c>
      <c r="AF60" s="6"/>
      <c r="AG60" s="61">
        <v>53</v>
      </c>
      <c r="AH60" s="82">
        <f>IF(AA30=""," ",IF(AA30=AE29,AE31,AE29))</f>
        <v>46</v>
      </c>
      <c r="AI60" s="61">
        <v>54</v>
      </c>
      <c r="AJ60" s="6"/>
      <c r="AK60" s="6">
        <v>58</v>
      </c>
      <c r="AL60" s="6"/>
      <c r="AM60" s="6"/>
      <c r="AN60" s="6"/>
      <c r="AO60" s="6"/>
    </row>
    <row r="61" spans="1:41" ht="12" customHeight="1">
      <c r="A61" s="289"/>
      <c r="B61" s="286"/>
      <c r="C61" s="286"/>
      <c r="D61" s="286"/>
      <c r="E61" s="66"/>
      <c r="F61" s="66"/>
      <c r="G61" s="78"/>
      <c r="H61" s="80"/>
      <c r="I61" s="94"/>
      <c r="J61" s="104"/>
      <c r="K61" s="47"/>
      <c r="L61" s="6"/>
      <c r="M61" s="6"/>
      <c r="N61" s="6"/>
      <c r="O61" s="6"/>
      <c r="P61" s="6"/>
      <c r="Q61" s="6"/>
      <c r="R61" s="6"/>
      <c r="S61" s="6"/>
      <c r="T61" s="6"/>
      <c r="U61" s="6"/>
      <c r="V61" s="87"/>
      <c r="W61" s="94"/>
      <c r="X61" s="47"/>
      <c r="Y61" s="6"/>
      <c r="Z61" s="6"/>
      <c r="AA61" s="6"/>
      <c r="AB61" s="286"/>
      <c r="AC61" s="286"/>
      <c r="AD61" s="286"/>
      <c r="AE61" s="299"/>
      <c r="AF61" s="6"/>
      <c r="AG61" s="61">
        <v>54</v>
      </c>
      <c r="AH61" s="82">
        <f>IF(AA34=""," ",IF(AA34=AE33,AE35,AE33))</f>
        <v>62</v>
      </c>
      <c r="AI61" s="61">
        <v>55</v>
      </c>
      <c r="AJ61" s="6"/>
      <c r="AK61" s="6">
        <v>59</v>
      </c>
      <c r="AL61" s="6"/>
      <c r="AM61" s="6"/>
      <c r="AN61" s="6"/>
      <c r="AO61" s="6"/>
    </row>
    <row r="62" spans="1:41" ht="12" customHeight="1">
      <c r="A62" s="290">
        <v>15</v>
      </c>
      <c r="B62" s="292" t="str">
        <f>IFERROR(VLOOKUP(A62,пр.взв!$D$6:$Q$70,2,0),"")</f>
        <v>ОЧУР Сай-Булат</v>
      </c>
      <c r="C62" s="292" t="str">
        <f>IFERROR(VLOOKUP(A62,пр.взв!$D$6:$Q$70,5,0),"")</f>
        <v>КМС</v>
      </c>
      <c r="D62" s="294" t="str">
        <f>IFERROR(VLOOKUP(A62,пр.взв!$D$6:$Q$70,8,0),"")</f>
        <v>Р.Тыва</v>
      </c>
      <c r="E62" s="6"/>
      <c r="F62" s="6"/>
      <c r="G62" s="66"/>
      <c r="H62" s="91"/>
      <c r="I62" s="96"/>
      <c r="J62" s="80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96"/>
      <c r="X62" s="47"/>
      <c r="Y62" s="6"/>
      <c r="Z62" s="6"/>
      <c r="AA62" s="6"/>
      <c r="AB62" s="292" t="str">
        <f>IFERROR(VLOOKUP(AE62,пр.взв!$D$6:$Q$70,2,0),"")</f>
        <v>НУРЕЛОВ  Кайрат</v>
      </c>
      <c r="AC62" s="292" t="str">
        <f>IFERROR(VLOOKUP(AE62,пр.взв!$D$6:$Q$70,5,0),"")</f>
        <v>КМС</v>
      </c>
      <c r="AD62" s="294" t="str">
        <f>IFERROR(VLOOKUP(AE62,пр.взв!$D$6:$Q$70,8,0),"")</f>
        <v>Р.Алтай</v>
      </c>
      <c r="AE62" s="300">
        <v>16</v>
      </c>
      <c r="AF62" s="6"/>
      <c r="AG62" s="61">
        <v>55</v>
      </c>
      <c r="AH62" s="82">
        <f>IF(AA39=""," ",IF(AA39=AE38,AE40,AE38))</f>
        <v>36</v>
      </c>
      <c r="AI62" s="61">
        <v>56</v>
      </c>
      <c r="AJ62" s="6"/>
      <c r="AK62" s="6">
        <v>60</v>
      </c>
      <c r="AL62" s="6"/>
      <c r="AM62" s="6"/>
      <c r="AN62" s="6"/>
    </row>
    <row r="63" spans="1:41" ht="12" customHeight="1">
      <c r="A63" s="291"/>
      <c r="B63" s="293"/>
      <c r="C63" s="293"/>
      <c r="D63" s="293"/>
      <c r="E63" s="65">
        <v>15</v>
      </c>
      <c r="F63" s="66"/>
      <c r="G63" s="66"/>
      <c r="H63" s="92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47"/>
      <c r="Y63" s="6"/>
      <c r="Z63" s="6"/>
      <c r="AA63" s="68">
        <v>16</v>
      </c>
      <c r="AB63" s="293"/>
      <c r="AC63" s="293"/>
      <c r="AD63" s="293"/>
      <c r="AE63" s="301"/>
      <c r="AF63" s="6"/>
      <c r="AG63" s="61">
        <v>56</v>
      </c>
      <c r="AH63" s="82">
        <f>IF(AA43=""," ",IF(AA43=AE42,AE44,AE42))</f>
        <v>52</v>
      </c>
      <c r="AI63" s="61">
        <v>57</v>
      </c>
      <c r="AJ63" s="6"/>
      <c r="AK63" s="6">
        <v>61</v>
      </c>
      <c r="AL63" s="6"/>
      <c r="AM63" s="6"/>
      <c r="AN63" s="6"/>
    </row>
    <row r="64" spans="1:41" ht="12" customHeight="1">
      <c r="A64" s="288">
        <v>47</v>
      </c>
      <c r="B64" s="285" t="str">
        <f>IFERROR(VLOOKUP(A64,пр.взв!$D$6:$Q$70,2,0),"")</f>
        <v/>
      </c>
      <c r="C64" s="285" t="str">
        <f>IFERROR(VLOOKUP(A64,пр.взв!$D$6:$Q$70,5,0),"")</f>
        <v/>
      </c>
      <c r="D64" s="287" t="str">
        <f>IFERROR(VLOOKUP(A64,пр.взв!$D$6:$Q$70,8,0),"")</f>
        <v/>
      </c>
      <c r="E64" s="70"/>
      <c r="F64" s="71"/>
      <c r="G64" s="66"/>
      <c r="H64" s="93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47"/>
      <c r="Y64" s="6"/>
      <c r="Z64" s="74"/>
      <c r="AA64" s="75"/>
      <c r="AB64" s="285" t="str">
        <f>IFERROR(VLOOKUP(AE64,пр.взв!$D$6:$Q$70,2,0),"")</f>
        <v/>
      </c>
      <c r="AC64" s="285" t="str">
        <f>IFERROR(VLOOKUP(AE64,пр.взв!$D$6:$Q$70,5,0),"")</f>
        <v/>
      </c>
      <c r="AD64" s="287" t="str">
        <f>IFERROR(VLOOKUP(AE64,пр.взв!$D$6:$Q$70,8,0),"")</f>
        <v/>
      </c>
      <c r="AE64" s="298">
        <v>48</v>
      </c>
      <c r="AF64" s="6"/>
      <c r="AG64" s="61">
        <v>57</v>
      </c>
      <c r="AH64" s="82">
        <f>IF(AA47=""," ",IF(AA47=AE46,AE48,AE46))</f>
        <v>44</v>
      </c>
      <c r="AI64" s="61">
        <v>58</v>
      </c>
      <c r="AJ64" s="6"/>
      <c r="AK64" s="6">
        <v>62</v>
      </c>
      <c r="AL64" s="6"/>
      <c r="AM64" s="6"/>
      <c r="AN64" s="6"/>
    </row>
    <row r="65" spans="1:40" ht="12" customHeight="1">
      <c r="A65" s="289"/>
      <c r="B65" s="286"/>
      <c r="C65" s="286"/>
      <c r="D65" s="286"/>
      <c r="E65" s="66"/>
      <c r="F65" s="78"/>
      <c r="G65" s="94"/>
      <c r="H65" s="95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87"/>
      <c r="Y65" s="94"/>
      <c r="Z65" s="47"/>
      <c r="AA65" s="6"/>
      <c r="AB65" s="286"/>
      <c r="AC65" s="286"/>
      <c r="AD65" s="286"/>
      <c r="AE65" s="299"/>
      <c r="AF65" s="6"/>
      <c r="AG65" s="61">
        <v>58</v>
      </c>
      <c r="AH65" s="82">
        <f>IF(AA51=""," ",IF(AA51=AE50,AE52,AE50))</f>
        <v>60</v>
      </c>
      <c r="AI65" s="61">
        <v>59</v>
      </c>
      <c r="AJ65" s="6"/>
      <c r="AK65" s="77">
        <v>63</v>
      </c>
      <c r="AL65" s="6"/>
      <c r="AM65" s="6"/>
      <c r="AN65" s="6"/>
    </row>
    <row r="66" spans="1:40" ht="12" customHeight="1">
      <c r="A66" s="290">
        <v>31</v>
      </c>
      <c r="B66" s="292" t="str">
        <f>IFERROR(VLOOKUP(A66,пр.взв!$D$6:$Q$70,2,0),"")</f>
        <v>СЕДИН Данил</v>
      </c>
      <c r="C66" s="292" t="str">
        <f>IFERROR(VLOOKUP(A66,пр.взв!$D$6:$Q$70,5,0),"")</f>
        <v>КМС</v>
      </c>
      <c r="D66" s="294" t="str">
        <f>IFERROR(VLOOKUP(A66,пр.взв!$D$6:$Q$70,8,0),"")</f>
        <v>Пермский</v>
      </c>
      <c r="E66" s="6"/>
      <c r="F66" s="66"/>
      <c r="G66" s="96"/>
      <c r="H66" s="72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96"/>
      <c r="Z66" s="47"/>
      <c r="AA66" s="6"/>
      <c r="AB66" s="292" t="str">
        <f>IFERROR(VLOOKUP(AE66,пр.взв!$D$6:$Q$70,2,0),"")</f>
        <v>КОЛПАКОВ Сергей</v>
      </c>
      <c r="AC66" s="292" t="str">
        <f>IFERROR(VLOOKUP(AE66,пр.взв!$D$6:$Q$70,5,0),"")</f>
        <v>МС</v>
      </c>
      <c r="AD66" s="294" t="str">
        <f>IFERROR(VLOOKUP(AE66,пр.взв!$D$6:$Q$70,8,0),"")</f>
        <v>Нижегородская</v>
      </c>
      <c r="AE66" s="300">
        <v>32</v>
      </c>
      <c r="AF66" s="6"/>
      <c r="AG66" s="61">
        <v>59</v>
      </c>
      <c r="AH66" s="82">
        <f>IF(AA55=""," ",IF(AA55=AE54,AE56,AE54))</f>
        <v>40</v>
      </c>
      <c r="AI66" s="61">
        <v>60</v>
      </c>
      <c r="AJ66" s="6"/>
      <c r="AK66" s="6">
        <v>64</v>
      </c>
      <c r="AL66" s="6"/>
      <c r="AM66" s="6"/>
      <c r="AN66" s="6"/>
    </row>
    <row r="67" spans="1:40" ht="12" customHeight="1">
      <c r="A67" s="291"/>
      <c r="B67" s="293"/>
      <c r="C67" s="293"/>
      <c r="D67" s="293"/>
      <c r="E67" s="76">
        <v>31</v>
      </c>
      <c r="F67" s="85"/>
      <c r="G67" s="66"/>
      <c r="H67" s="21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87"/>
      <c r="AA67" s="69">
        <v>32</v>
      </c>
      <c r="AB67" s="293"/>
      <c r="AC67" s="293"/>
      <c r="AD67" s="293"/>
      <c r="AE67" s="301"/>
      <c r="AF67" s="6"/>
      <c r="AG67" s="61">
        <v>60</v>
      </c>
      <c r="AH67" s="82">
        <f>IF(AA59=""," ",IF(AA59=AE58,AE60,AE58))</f>
        <v>56</v>
      </c>
      <c r="AI67" s="61">
        <v>61</v>
      </c>
      <c r="AJ67" s="6"/>
      <c r="AK67" s="6">
        <v>64</v>
      </c>
      <c r="AL67" s="6"/>
      <c r="AM67" s="6"/>
      <c r="AN67" s="6"/>
    </row>
    <row r="68" spans="1:40" ht="12" customHeight="1">
      <c r="A68" s="288">
        <v>63</v>
      </c>
      <c r="B68" s="285" t="str">
        <f>IFERROR(VLOOKUP(A68,пр.взв!$D$6:$Q$70,2,0),"")</f>
        <v/>
      </c>
      <c r="C68" s="285" t="str">
        <f>IFERROR(VLOOKUP(A68,пр.взв!$D$6:$Q$70,5,0),"")</f>
        <v/>
      </c>
      <c r="D68" s="287" t="str">
        <f>IFERROR(VLOOKUP(A68,пр.взв!$D$6:$Q$70,8,0),"")</f>
        <v/>
      </c>
      <c r="E68" s="88"/>
      <c r="F68" s="66"/>
      <c r="G68" s="66"/>
      <c r="H68" s="72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90"/>
      <c r="AB68" s="285" t="str">
        <f>IFERROR(VLOOKUP(AE68,пр.взв!$D$6:$Q$70,2,0),"")</f>
        <v/>
      </c>
      <c r="AC68" s="285" t="str">
        <f>IFERROR(VLOOKUP(AE68,пр.взв!$D$6:$Q$70,5,0),"")</f>
        <v/>
      </c>
      <c r="AD68" s="287" t="str">
        <f>IFERROR(VLOOKUP(AE68,пр.взв!$D$6:$Q$70,8,0),"")</f>
        <v/>
      </c>
      <c r="AE68" s="298">
        <v>64</v>
      </c>
      <c r="AF68" s="6"/>
      <c r="AG68" s="61">
        <v>61</v>
      </c>
      <c r="AH68" s="82">
        <f>IF(AA63=""," ",IF(AA63=AE62,AE64,AE62))</f>
        <v>48</v>
      </c>
      <c r="AI68" s="61">
        <v>62</v>
      </c>
      <c r="AJ68" s="6"/>
      <c r="AK68" s="6" t="s">
        <v>223</v>
      </c>
      <c r="AL68" s="6"/>
      <c r="AM68" s="6"/>
      <c r="AN68" s="6"/>
    </row>
    <row r="69" spans="1:40" ht="12" customHeight="1">
      <c r="A69" s="289"/>
      <c r="B69" s="286"/>
      <c r="C69" s="286"/>
      <c r="D69" s="286"/>
      <c r="E69" s="118"/>
      <c r="F69" s="66"/>
      <c r="G69" s="67"/>
      <c r="H69" s="21"/>
      <c r="I69" s="91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286"/>
      <c r="AC69" s="286"/>
      <c r="AD69" s="286"/>
      <c r="AE69" s="299"/>
      <c r="AF69" s="6"/>
      <c r="AG69" s="61">
        <v>62</v>
      </c>
      <c r="AH69" s="82">
        <f>IF(AA67=""," ",IF(AA67=AE66,AE68,AE66))</f>
        <v>64</v>
      </c>
      <c r="AI69" s="6"/>
      <c r="AJ69" s="6"/>
      <c r="AK69" s="6"/>
      <c r="AL69" s="6"/>
      <c r="AM69" s="6"/>
      <c r="AN69" s="6"/>
    </row>
    <row r="70" spans="1:40" ht="9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119"/>
      <c r="L70" s="6"/>
      <c r="M70" s="6"/>
      <c r="N70" s="6"/>
      <c r="O70" s="6"/>
      <c r="P70" s="6"/>
      <c r="Q70" s="6"/>
      <c r="R70" s="6"/>
      <c r="S70" s="6"/>
      <c r="T70" s="6"/>
      <c r="U70" s="6"/>
      <c r="AF70" s="6"/>
      <c r="AG70" s="61" t="s">
        <v>224</v>
      </c>
      <c r="AH70" s="82" t="str">
        <f>IF(M32=""," ",IF(M32=S36,M36,S36))</f>
        <v xml:space="preserve"> </v>
      </c>
      <c r="AI70" s="6"/>
      <c r="AJ70" s="6"/>
      <c r="AK70" s="6"/>
      <c r="AL70" s="6"/>
      <c r="AM70" s="6"/>
      <c r="AN70" s="6"/>
    </row>
    <row r="71" spans="1:40" ht="12" customHeight="1">
      <c r="A71" s="6"/>
      <c r="B71" s="6"/>
      <c r="C71" s="6"/>
      <c r="D71" s="6"/>
      <c r="E71" s="6"/>
      <c r="F71" s="6"/>
      <c r="G71" s="6"/>
      <c r="H71" s="62" t="s">
        <v>208</v>
      </c>
      <c r="I71" s="62"/>
      <c r="J71" s="62"/>
      <c r="K71" s="119"/>
      <c r="L71" s="119"/>
      <c r="M71" s="119"/>
      <c r="N71" s="119"/>
      <c r="O71" s="119"/>
      <c r="P71" s="6" t="s">
        <v>208</v>
      </c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82" t="str">
        <f t="shared" ref="AH71:AH74" si="1">IF(AA69=""," ",IF(AA69=AE68,AE70,AE68))</f>
        <v xml:space="preserve"> </v>
      </c>
      <c r="AI71" s="6"/>
      <c r="AJ71" s="6"/>
      <c r="AK71" s="6"/>
      <c r="AL71" s="6"/>
      <c r="AM71" s="6"/>
      <c r="AN71" s="6"/>
    </row>
    <row r="72" spans="1:40" ht="12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82" t="str">
        <f t="shared" si="1"/>
        <v xml:space="preserve"> </v>
      </c>
      <c r="AI72" s="6"/>
      <c r="AJ72" s="6"/>
      <c r="AK72" s="6"/>
      <c r="AL72" s="6"/>
      <c r="AM72" s="6"/>
      <c r="AN72" s="6"/>
    </row>
    <row r="73" spans="1:40" ht="13.5" customHeight="1">
      <c r="A73" s="62" t="str">
        <f ca="1">IFERROR(__xludf.DUMMYFUNCTION("IMPORTRANGE(""https://docs.google.com/spreadsheets/d/1XFGqS9_FSpg5EnxHBAY_QbGhuInRsY0PvHk2PYSXdn4/edit#gid=761916707"",""Реквизиты!$A$5"")"),"Гл.судья, судья ВК")</f>
        <v>Гл.судья, судья ВК</v>
      </c>
      <c r="B73" s="6"/>
      <c r="C73" s="119"/>
      <c r="D73" s="120"/>
      <c r="E73" s="120"/>
      <c r="F73" s="120"/>
      <c r="G73" s="297" t="str">
        <f ca="1">IFERROR(__xludf.DUMMYFUNCTION("IMPORTRANGE('пр.взв'!N1,""Реквизиты!$C6"")"),"Редин Д.А.")</f>
        <v>Редин Д.А.</v>
      </c>
      <c r="H73" s="275"/>
      <c r="I73" s="275"/>
      <c r="J73" s="119" t="str">
        <f ca="1">IFERROR(__xludf.DUMMYFUNCTION("IMPORTRANGE('пр.взв'!N1,""Реквизиты!$C7"")"),"Хабаровский кр.")</f>
        <v>Хабаровский кр.</v>
      </c>
      <c r="K73" s="119"/>
      <c r="L73" s="119"/>
      <c r="M73" s="119"/>
      <c r="N73" s="119"/>
      <c r="O73" s="119"/>
      <c r="P73" s="6"/>
      <c r="Q73" s="6"/>
      <c r="R73" s="6"/>
      <c r="S73" s="6"/>
      <c r="T73" s="121" t="str">
        <f ca="1">IFERROR(__xludf.DUMMYFUNCTION("IMPORTRANGE(""https://docs.google.com/spreadsheets/d/1XFGqS9_FSpg5EnxHBAY_QbGhuInRsY0PvHk2PYSXdn4/edit#gid=761916707"",""Реквизиты!$A$9"")"),"Гл.секретарь, судья ВК")</f>
        <v>Гл.секретарь, судья ВК</v>
      </c>
      <c r="U73" s="6"/>
      <c r="V73" s="119"/>
      <c r="W73" s="119"/>
      <c r="X73" s="119"/>
      <c r="Y73" s="120"/>
      <c r="Z73" s="81"/>
      <c r="AA73" s="81"/>
      <c r="AB73" s="122" t="str">
        <f ca="1">IFERROR(__xludf.DUMMYFUNCTION("IMPORTRANGE(""https://docs.google.com/spreadsheets/d/1XFGqS9_FSpg5EnxHBAY_QbGhuInRsY0PvHk2PYSXdn4/edit#gid=761916707"",""Реквизиты!$C10"")"),"Мордовин С.Н.")</f>
        <v>Мордовин С.Н.</v>
      </c>
      <c r="AC73" s="123" t="str">
        <f ca="1">IFERROR(__xludf.DUMMYFUNCTION("IMPORTRANGE(""https://docs.google.com/spreadsheets/d/1XFGqS9_FSpg5EnxHBAY_QbGhuInRsY0PvHk2PYSXdn4/edit#gid=761916707"",""Реквизиты!$C11"")"),"Р.Алт, Майма")</f>
        <v>Р.Алт, Майма</v>
      </c>
      <c r="AD73" s="124"/>
      <c r="AE73" s="124"/>
      <c r="AF73" s="6"/>
      <c r="AG73" s="6"/>
      <c r="AH73" s="82" t="str">
        <f t="shared" si="1"/>
        <v xml:space="preserve"> </v>
      </c>
      <c r="AI73" s="6"/>
      <c r="AJ73" s="6"/>
      <c r="AK73" s="6"/>
      <c r="AL73" s="6"/>
      <c r="AM73" s="6"/>
      <c r="AN73" s="6"/>
    </row>
    <row r="74" spans="1:40" ht="12" customHeight="1">
      <c r="A74" s="6"/>
      <c r="B74" s="6"/>
      <c r="C74" s="119"/>
      <c r="D74" s="119"/>
      <c r="E74" s="119"/>
      <c r="F74" s="119"/>
      <c r="G74" s="6"/>
      <c r="H74" s="6"/>
      <c r="I74" s="6"/>
      <c r="J74" s="6"/>
      <c r="K74" s="6"/>
      <c r="L74" s="6"/>
      <c r="M74" s="6"/>
      <c r="N74" s="6"/>
      <c r="O74" s="6"/>
      <c r="P74" s="6"/>
      <c r="Q74" s="119"/>
      <c r="R74" s="6"/>
      <c r="S74" s="6"/>
      <c r="T74" s="62"/>
      <c r="U74" s="6"/>
      <c r="V74" s="119"/>
      <c r="W74" s="119"/>
      <c r="X74" s="119"/>
      <c r="Y74" s="119"/>
      <c r="Z74" s="6"/>
      <c r="AA74" s="6"/>
      <c r="AB74" s="6"/>
      <c r="AC74" s="6"/>
      <c r="AD74" s="6"/>
      <c r="AE74" s="6"/>
      <c r="AF74" s="6"/>
      <c r="AG74" s="6"/>
      <c r="AH74" s="82" t="str">
        <f t="shared" si="1"/>
        <v xml:space="preserve"> </v>
      </c>
      <c r="AI74" s="6"/>
      <c r="AJ74" s="6"/>
      <c r="AK74" s="6"/>
      <c r="AL74" s="6"/>
      <c r="AM74" s="6"/>
      <c r="AN74" s="6"/>
    </row>
    <row r="75" spans="1:40" ht="12" customHeight="1">
      <c r="I75" s="6"/>
      <c r="Q75" s="119"/>
      <c r="R75" s="6"/>
      <c r="S75" s="6"/>
      <c r="AF75" s="6"/>
      <c r="AG75" s="6"/>
      <c r="AH75" s="6"/>
      <c r="AI75" s="6"/>
      <c r="AJ75" s="6"/>
      <c r="AK75" s="6"/>
      <c r="AL75" s="6"/>
      <c r="AM75" s="6"/>
      <c r="AN75" s="6"/>
    </row>
    <row r="76" spans="1:40" ht="12" customHeight="1"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AF76" s="6"/>
      <c r="AG76" s="6"/>
      <c r="AH76" s="6"/>
      <c r="AI76" s="6"/>
      <c r="AJ76" s="6"/>
      <c r="AK76" s="6"/>
      <c r="AL76" s="6"/>
      <c r="AM76" s="6"/>
      <c r="AN76" s="6"/>
    </row>
    <row r="77" spans="1:40" ht="12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AF77" s="6"/>
      <c r="AG77" s="6"/>
      <c r="AH77" s="6"/>
      <c r="AI77" s="6"/>
      <c r="AJ77" s="6"/>
      <c r="AK77" s="6"/>
      <c r="AL77" s="6"/>
      <c r="AM77" s="6"/>
      <c r="AN77" s="6"/>
    </row>
    <row r="78" spans="1:40" ht="12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AF78" s="6"/>
      <c r="AG78" s="6"/>
      <c r="AH78" s="6"/>
      <c r="AI78" s="6"/>
      <c r="AJ78" s="6"/>
      <c r="AK78" s="6"/>
      <c r="AL78" s="6"/>
      <c r="AM78" s="6"/>
      <c r="AN78" s="6"/>
    </row>
    <row r="79" spans="1:40" ht="12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AF79" s="6"/>
      <c r="AG79" s="6"/>
      <c r="AH79" s="6"/>
      <c r="AI79" s="6"/>
      <c r="AJ79" s="6"/>
      <c r="AK79" s="6"/>
      <c r="AL79" s="6"/>
      <c r="AM79" s="6"/>
      <c r="AN79" s="6"/>
    </row>
    <row r="80" spans="1:40" ht="12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AF80" s="6"/>
      <c r="AG80" s="6"/>
      <c r="AH80" s="6"/>
      <c r="AI80" s="6"/>
      <c r="AJ80" s="6"/>
      <c r="AK80" s="6"/>
      <c r="AL80" s="6"/>
      <c r="AM80" s="6"/>
      <c r="AN80" s="6"/>
    </row>
    <row r="81" spans="1:40" ht="12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AF81" s="6"/>
      <c r="AG81" s="6"/>
      <c r="AH81" s="6"/>
      <c r="AI81" s="6"/>
      <c r="AJ81" s="6"/>
      <c r="AK81" s="6"/>
      <c r="AL81" s="6"/>
      <c r="AM81" s="6"/>
      <c r="AN81" s="6"/>
    </row>
    <row r="82" spans="1:40" ht="12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AF82" s="6"/>
      <c r="AG82" s="6"/>
      <c r="AH82" s="6"/>
      <c r="AI82" s="6"/>
      <c r="AJ82" s="6"/>
      <c r="AK82" s="6"/>
      <c r="AL82" s="6"/>
      <c r="AM82" s="6"/>
      <c r="AN82" s="6"/>
    </row>
    <row r="83" spans="1:40" ht="12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AF83" s="6"/>
      <c r="AG83" s="6"/>
      <c r="AH83" s="6"/>
      <c r="AI83" s="6"/>
      <c r="AJ83" s="6"/>
      <c r="AK83" s="6"/>
      <c r="AL83" s="6"/>
      <c r="AM83" s="6"/>
      <c r="AN83" s="6"/>
    </row>
    <row r="84" spans="1:40" ht="12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AF84" s="6"/>
      <c r="AG84" s="6"/>
      <c r="AH84" s="6"/>
      <c r="AI84" s="6"/>
      <c r="AJ84" s="6"/>
      <c r="AK84" s="6"/>
      <c r="AL84" s="6"/>
      <c r="AM84" s="6"/>
      <c r="AN84" s="6"/>
    </row>
    <row r="85" spans="1:40" ht="12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AF85" s="6"/>
      <c r="AG85" s="6"/>
      <c r="AH85" s="6"/>
      <c r="AI85" s="6"/>
      <c r="AJ85" s="6"/>
      <c r="AK85" s="6"/>
      <c r="AL85" s="6"/>
      <c r="AM85" s="6"/>
      <c r="AN85" s="6"/>
    </row>
    <row r="86" spans="1:40" ht="12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AF86" s="6"/>
      <c r="AG86" s="6"/>
      <c r="AH86" s="6"/>
      <c r="AI86" s="6"/>
      <c r="AJ86" s="6"/>
      <c r="AK86" s="6"/>
      <c r="AL86" s="6"/>
      <c r="AM86" s="6"/>
      <c r="AN86" s="6"/>
    </row>
    <row r="87" spans="1:40" ht="12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AF87" s="6"/>
      <c r="AG87" s="6"/>
      <c r="AH87" s="6"/>
      <c r="AI87" s="6"/>
      <c r="AJ87" s="6"/>
      <c r="AK87" s="6"/>
      <c r="AL87" s="6"/>
      <c r="AM87" s="6"/>
      <c r="AN87" s="6"/>
    </row>
    <row r="88" spans="1:40" ht="12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AF88" s="6"/>
      <c r="AG88" s="6"/>
      <c r="AH88" s="6"/>
      <c r="AI88" s="6"/>
      <c r="AJ88" s="6"/>
      <c r="AK88" s="6"/>
      <c r="AL88" s="6"/>
      <c r="AM88" s="6"/>
      <c r="AN88" s="6"/>
    </row>
    <row r="89" spans="1:40" ht="12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AF89" s="6"/>
      <c r="AG89" s="6"/>
      <c r="AH89" s="6"/>
      <c r="AI89" s="6"/>
      <c r="AJ89" s="6"/>
      <c r="AK89" s="6"/>
      <c r="AL89" s="6"/>
      <c r="AM89" s="6"/>
      <c r="AN89" s="6"/>
    </row>
    <row r="90" spans="1:40" ht="12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AF90" s="6"/>
      <c r="AG90" s="6"/>
      <c r="AH90" s="6"/>
      <c r="AI90" s="6"/>
      <c r="AJ90" s="6"/>
      <c r="AK90" s="6"/>
      <c r="AL90" s="6"/>
      <c r="AM90" s="6"/>
      <c r="AN90" s="6"/>
    </row>
    <row r="91" spans="1:40" ht="12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AF91" s="6"/>
      <c r="AG91" s="6"/>
      <c r="AH91" s="6"/>
      <c r="AI91" s="6"/>
      <c r="AJ91" s="6"/>
      <c r="AK91" s="6"/>
      <c r="AL91" s="6"/>
      <c r="AM91" s="6"/>
      <c r="AN91" s="6"/>
    </row>
    <row r="92" spans="1:40" ht="12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AF92" s="6"/>
      <c r="AG92" s="6"/>
      <c r="AH92" s="6"/>
      <c r="AI92" s="6"/>
      <c r="AJ92" s="6"/>
      <c r="AK92" s="6"/>
      <c r="AL92" s="6"/>
      <c r="AM92" s="6"/>
      <c r="AN92" s="6"/>
    </row>
    <row r="93" spans="1:40" ht="12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AF93" s="6"/>
      <c r="AG93" s="6"/>
      <c r="AH93" s="6"/>
      <c r="AI93" s="6"/>
      <c r="AJ93" s="6"/>
      <c r="AK93" s="6"/>
      <c r="AL93" s="6"/>
      <c r="AM93" s="6"/>
      <c r="AN93" s="6"/>
    </row>
    <row r="94" spans="1:40" ht="12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AF94" s="6"/>
      <c r="AG94" s="6"/>
      <c r="AH94" s="6"/>
      <c r="AI94" s="6"/>
      <c r="AJ94" s="6"/>
      <c r="AK94" s="6"/>
      <c r="AL94" s="6"/>
      <c r="AM94" s="6"/>
      <c r="AN94" s="6"/>
    </row>
    <row r="95" spans="1:40" ht="12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AF95" s="6"/>
      <c r="AG95" s="6"/>
      <c r="AH95" s="6"/>
      <c r="AI95" s="6"/>
      <c r="AJ95" s="6"/>
      <c r="AK95" s="6"/>
      <c r="AL95" s="6"/>
      <c r="AM95" s="6"/>
      <c r="AN95" s="6"/>
    </row>
    <row r="96" spans="1:40" ht="12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AF96" s="6"/>
      <c r="AG96" s="6"/>
      <c r="AH96" s="6"/>
      <c r="AI96" s="6"/>
      <c r="AJ96" s="6"/>
      <c r="AK96" s="6"/>
      <c r="AL96" s="6"/>
      <c r="AM96" s="6"/>
      <c r="AN96" s="6"/>
    </row>
    <row r="97" spans="1:40" ht="12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AF97" s="6"/>
      <c r="AG97" s="6"/>
      <c r="AH97" s="6"/>
      <c r="AI97" s="6"/>
      <c r="AJ97" s="6"/>
      <c r="AK97" s="6"/>
      <c r="AL97" s="6"/>
      <c r="AM97" s="6"/>
      <c r="AN97" s="6"/>
    </row>
    <row r="98" spans="1:40" ht="12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AF98" s="6"/>
      <c r="AG98" s="6"/>
      <c r="AH98" s="6"/>
      <c r="AI98" s="6"/>
      <c r="AJ98" s="6"/>
      <c r="AK98" s="6"/>
      <c r="AL98" s="6"/>
      <c r="AM98" s="6"/>
      <c r="AN98" s="6"/>
    </row>
    <row r="99" spans="1:40" ht="12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AF99" s="6"/>
      <c r="AG99" s="6"/>
      <c r="AH99" s="6"/>
      <c r="AI99" s="6"/>
      <c r="AJ99" s="6"/>
      <c r="AK99" s="6"/>
      <c r="AL99" s="6"/>
      <c r="AM99" s="6"/>
      <c r="AN99" s="6"/>
    </row>
    <row r="100" spans="1:40" ht="12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AF100" s="6"/>
      <c r="AG100" s="6"/>
      <c r="AH100" s="6"/>
      <c r="AI100" s="6"/>
      <c r="AJ100" s="6"/>
      <c r="AK100" s="6"/>
      <c r="AL100" s="6"/>
      <c r="AM100" s="6"/>
      <c r="AN100" s="6"/>
    </row>
    <row r="101" spans="1:40" ht="12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AF101" s="6"/>
      <c r="AG101" s="6"/>
      <c r="AH101" s="6"/>
      <c r="AI101" s="6"/>
      <c r="AJ101" s="6"/>
      <c r="AK101" s="6"/>
      <c r="AL101" s="6"/>
      <c r="AM101" s="6"/>
      <c r="AN101" s="6"/>
    </row>
    <row r="102" spans="1:40" ht="12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AF102" s="6"/>
      <c r="AG102" s="6"/>
      <c r="AH102" s="6"/>
      <c r="AI102" s="6"/>
      <c r="AJ102" s="6"/>
      <c r="AK102" s="6"/>
      <c r="AL102" s="6"/>
      <c r="AM102" s="6"/>
      <c r="AN102" s="6"/>
    </row>
    <row r="103" spans="1:40" ht="12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AF103" s="6"/>
      <c r="AG103" s="6"/>
      <c r="AH103" s="6"/>
      <c r="AI103" s="6"/>
      <c r="AJ103" s="6"/>
      <c r="AK103" s="6"/>
      <c r="AL103" s="6"/>
      <c r="AM103" s="6"/>
      <c r="AN103" s="6"/>
    </row>
    <row r="104" spans="1:40" ht="12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AF104" s="6"/>
      <c r="AG104" s="6"/>
      <c r="AH104" s="6"/>
      <c r="AI104" s="6"/>
      <c r="AJ104" s="6"/>
      <c r="AK104" s="6"/>
      <c r="AL104" s="6"/>
      <c r="AM104" s="6"/>
      <c r="AN104" s="6"/>
    </row>
    <row r="105" spans="1:40" ht="12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AF105" s="6"/>
      <c r="AG105" s="6"/>
      <c r="AH105" s="6"/>
      <c r="AI105" s="6"/>
      <c r="AJ105" s="6"/>
      <c r="AK105" s="6"/>
      <c r="AL105" s="6"/>
      <c r="AM105" s="6"/>
      <c r="AN105" s="6"/>
    </row>
    <row r="106" spans="1:40" ht="12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AF106" s="6"/>
      <c r="AG106" s="6"/>
      <c r="AH106" s="6"/>
      <c r="AI106" s="6"/>
      <c r="AJ106" s="6"/>
      <c r="AK106" s="6"/>
      <c r="AL106" s="6"/>
      <c r="AM106" s="6"/>
      <c r="AN106" s="6"/>
    </row>
    <row r="107" spans="1:40" ht="12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AF107" s="6"/>
      <c r="AG107" s="6"/>
      <c r="AH107" s="6"/>
      <c r="AI107" s="6"/>
      <c r="AJ107" s="6"/>
      <c r="AK107" s="6"/>
      <c r="AL107" s="6"/>
      <c r="AM107" s="6"/>
      <c r="AN107" s="6"/>
    </row>
    <row r="108" spans="1:40" ht="12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AF108" s="6"/>
      <c r="AG108" s="6"/>
      <c r="AH108" s="6"/>
      <c r="AI108" s="6"/>
      <c r="AJ108" s="6"/>
      <c r="AK108" s="6"/>
      <c r="AL108" s="6"/>
      <c r="AM108" s="6"/>
      <c r="AN108" s="6"/>
    </row>
    <row r="109" spans="1:40" ht="12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AF109" s="6"/>
      <c r="AG109" s="6"/>
      <c r="AH109" s="6"/>
      <c r="AI109" s="6"/>
      <c r="AJ109" s="6"/>
      <c r="AK109" s="6"/>
      <c r="AL109" s="6"/>
      <c r="AM109" s="6"/>
      <c r="AN109" s="6"/>
    </row>
    <row r="110" spans="1:40" ht="12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AF110" s="6"/>
      <c r="AG110" s="6"/>
      <c r="AH110" s="6"/>
      <c r="AI110" s="6"/>
      <c r="AJ110" s="6"/>
      <c r="AK110" s="6"/>
      <c r="AL110" s="6"/>
      <c r="AM110" s="6"/>
      <c r="AN110" s="6"/>
    </row>
    <row r="111" spans="1:40" ht="12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AF111" s="6"/>
      <c r="AG111" s="6"/>
      <c r="AH111" s="6"/>
      <c r="AI111" s="6"/>
      <c r="AJ111" s="6"/>
      <c r="AK111" s="6"/>
      <c r="AL111" s="6"/>
      <c r="AM111" s="6"/>
      <c r="AN111" s="6"/>
    </row>
    <row r="112" spans="1:40" ht="12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AF112" s="6"/>
      <c r="AG112" s="6"/>
      <c r="AH112" s="6"/>
      <c r="AI112" s="6"/>
      <c r="AJ112" s="6"/>
      <c r="AK112" s="6"/>
      <c r="AL112" s="6"/>
      <c r="AM112" s="6"/>
      <c r="AN112" s="6"/>
    </row>
    <row r="113" spans="1:40" ht="12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AF113" s="6"/>
      <c r="AG113" s="6"/>
      <c r="AH113" s="6"/>
      <c r="AI113" s="6"/>
      <c r="AJ113" s="6"/>
      <c r="AK113" s="6"/>
      <c r="AL113" s="6"/>
      <c r="AM113" s="6"/>
      <c r="AN113" s="6"/>
    </row>
    <row r="114" spans="1:40" ht="12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AF114" s="6"/>
      <c r="AG114" s="6"/>
      <c r="AH114" s="6"/>
      <c r="AI114" s="6"/>
      <c r="AJ114" s="6"/>
      <c r="AK114" s="6"/>
      <c r="AL114" s="6"/>
      <c r="AM114" s="6"/>
      <c r="AN114" s="6"/>
    </row>
    <row r="115" spans="1:40" ht="12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AF115" s="6"/>
      <c r="AG115" s="6"/>
      <c r="AH115" s="6"/>
      <c r="AI115" s="6"/>
      <c r="AJ115" s="6"/>
      <c r="AK115" s="6"/>
      <c r="AL115" s="6"/>
      <c r="AM115" s="6"/>
      <c r="AN115" s="6"/>
    </row>
    <row r="116" spans="1:40" ht="12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AF116" s="6"/>
      <c r="AG116" s="6"/>
      <c r="AH116" s="6"/>
      <c r="AI116" s="6"/>
      <c r="AJ116" s="6"/>
      <c r="AK116" s="6"/>
      <c r="AL116" s="6"/>
      <c r="AM116" s="6"/>
      <c r="AN116" s="6"/>
    </row>
    <row r="117" spans="1:40" ht="12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AF117" s="6"/>
      <c r="AG117" s="6"/>
      <c r="AH117" s="6"/>
      <c r="AI117" s="6"/>
      <c r="AJ117" s="6"/>
      <c r="AK117" s="6"/>
      <c r="AL117" s="6"/>
      <c r="AM117" s="6"/>
      <c r="AN117" s="6"/>
    </row>
    <row r="118" spans="1:40" ht="12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AF118" s="6"/>
      <c r="AG118" s="6"/>
      <c r="AH118" s="6"/>
      <c r="AI118" s="6"/>
      <c r="AJ118" s="6"/>
      <c r="AK118" s="6"/>
      <c r="AL118" s="6"/>
      <c r="AM118" s="6"/>
      <c r="AN118" s="6"/>
    </row>
    <row r="119" spans="1:40" ht="12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AF119" s="6"/>
      <c r="AG119" s="6"/>
      <c r="AH119" s="6"/>
      <c r="AI119" s="6"/>
      <c r="AJ119" s="6"/>
      <c r="AK119" s="6"/>
      <c r="AL119" s="6"/>
      <c r="AM119" s="6"/>
      <c r="AN119" s="6"/>
    </row>
    <row r="120" spans="1:40" ht="12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AF120" s="6"/>
      <c r="AG120" s="6"/>
      <c r="AH120" s="6"/>
      <c r="AI120" s="6"/>
      <c r="AJ120" s="6"/>
      <c r="AK120" s="6"/>
      <c r="AL120" s="6"/>
      <c r="AM120" s="6"/>
      <c r="AN120" s="6"/>
    </row>
    <row r="121" spans="1:40" ht="12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AF121" s="6"/>
      <c r="AG121" s="6"/>
      <c r="AH121" s="6"/>
      <c r="AI121" s="6"/>
      <c r="AJ121" s="6"/>
      <c r="AK121" s="6"/>
      <c r="AL121" s="6"/>
      <c r="AM121" s="6"/>
      <c r="AN121" s="6"/>
    </row>
    <row r="122" spans="1:40" ht="12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AF122" s="6"/>
      <c r="AG122" s="6"/>
      <c r="AH122" s="6"/>
      <c r="AI122" s="6"/>
      <c r="AJ122" s="6"/>
      <c r="AK122" s="6"/>
      <c r="AL122" s="6"/>
      <c r="AM122" s="6"/>
      <c r="AN122" s="6"/>
    </row>
    <row r="123" spans="1:40" ht="12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AF123" s="6"/>
      <c r="AG123" s="6"/>
      <c r="AH123" s="6"/>
      <c r="AI123" s="6"/>
      <c r="AJ123" s="6"/>
      <c r="AK123" s="6"/>
      <c r="AL123" s="6"/>
      <c r="AM123" s="6"/>
      <c r="AN123" s="6"/>
    </row>
    <row r="124" spans="1:40" ht="12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AF124" s="6"/>
      <c r="AG124" s="6"/>
      <c r="AH124" s="6"/>
      <c r="AI124" s="6"/>
      <c r="AJ124" s="6"/>
      <c r="AK124" s="6"/>
      <c r="AL124" s="6"/>
      <c r="AM124" s="6"/>
      <c r="AN124" s="6"/>
    </row>
    <row r="125" spans="1:40" ht="12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AF125" s="6"/>
      <c r="AG125" s="6"/>
      <c r="AH125" s="6"/>
      <c r="AI125" s="6"/>
      <c r="AJ125" s="6"/>
      <c r="AK125" s="6"/>
      <c r="AL125" s="6"/>
      <c r="AM125" s="6"/>
      <c r="AN125" s="6"/>
    </row>
    <row r="126" spans="1:40" ht="12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AF126" s="6"/>
      <c r="AG126" s="6"/>
      <c r="AH126" s="6"/>
      <c r="AI126" s="6"/>
      <c r="AJ126" s="6"/>
      <c r="AK126" s="6"/>
      <c r="AL126" s="6"/>
      <c r="AM126" s="6"/>
      <c r="AN126" s="6"/>
    </row>
    <row r="127" spans="1:40" ht="12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AF127" s="6"/>
      <c r="AG127" s="6"/>
      <c r="AH127" s="6"/>
      <c r="AI127" s="6"/>
      <c r="AJ127" s="6"/>
      <c r="AK127" s="6"/>
      <c r="AL127" s="6"/>
      <c r="AM127" s="6"/>
      <c r="AN127" s="6"/>
    </row>
    <row r="128" spans="1:40" ht="12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AF128" s="6"/>
      <c r="AG128" s="6"/>
      <c r="AH128" s="6"/>
      <c r="AI128" s="6"/>
      <c r="AJ128" s="6"/>
      <c r="AK128" s="6"/>
      <c r="AL128" s="6"/>
      <c r="AM128" s="6"/>
      <c r="AN128" s="6"/>
    </row>
    <row r="129" spans="1:40" ht="12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AF129" s="6"/>
      <c r="AG129" s="6"/>
      <c r="AH129" s="6"/>
      <c r="AI129" s="6"/>
      <c r="AJ129" s="6"/>
      <c r="AK129" s="6"/>
      <c r="AL129" s="6"/>
      <c r="AM129" s="6"/>
      <c r="AN129" s="6"/>
    </row>
    <row r="130" spans="1:40" ht="12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AF130" s="6"/>
      <c r="AG130" s="6"/>
      <c r="AH130" s="6"/>
      <c r="AI130" s="6"/>
      <c r="AJ130" s="6"/>
      <c r="AK130" s="6"/>
      <c r="AL130" s="6"/>
      <c r="AM130" s="6"/>
      <c r="AN130" s="6"/>
    </row>
    <row r="131" spans="1:40" ht="12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AF131" s="6"/>
      <c r="AG131" s="6"/>
      <c r="AH131" s="6"/>
      <c r="AI131" s="6"/>
      <c r="AJ131" s="6"/>
      <c r="AK131" s="6"/>
      <c r="AL131" s="6"/>
      <c r="AM131" s="6"/>
      <c r="AN131" s="6"/>
    </row>
    <row r="132" spans="1:40" ht="12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AF132" s="6"/>
      <c r="AG132" s="6"/>
      <c r="AH132" s="6"/>
      <c r="AI132" s="6"/>
      <c r="AJ132" s="6"/>
      <c r="AK132" s="6"/>
      <c r="AL132" s="6"/>
      <c r="AM132" s="6"/>
      <c r="AN132" s="6"/>
    </row>
    <row r="133" spans="1:40" ht="12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AF133" s="6"/>
      <c r="AG133" s="6"/>
      <c r="AH133" s="6"/>
      <c r="AI133" s="6"/>
      <c r="AJ133" s="6"/>
      <c r="AK133" s="6"/>
      <c r="AL133" s="6"/>
      <c r="AM133" s="6"/>
      <c r="AN133" s="6"/>
    </row>
    <row r="134" spans="1:40" ht="12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AF134" s="6"/>
      <c r="AG134" s="6"/>
      <c r="AH134" s="6"/>
      <c r="AI134" s="6"/>
      <c r="AJ134" s="6"/>
      <c r="AK134" s="6"/>
      <c r="AL134" s="6"/>
      <c r="AM134" s="6"/>
      <c r="AN134" s="6"/>
    </row>
    <row r="135" spans="1:40" ht="12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AF135" s="6"/>
      <c r="AG135" s="6"/>
      <c r="AH135" s="6"/>
      <c r="AI135" s="6"/>
      <c r="AJ135" s="6"/>
      <c r="AK135" s="6"/>
      <c r="AL135" s="6"/>
      <c r="AM135" s="6"/>
      <c r="AN135" s="6"/>
    </row>
    <row r="136" spans="1:40" ht="12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AF136" s="6"/>
      <c r="AG136" s="6"/>
      <c r="AH136" s="6"/>
      <c r="AI136" s="6"/>
      <c r="AJ136" s="6"/>
      <c r="AK136" s="6"/>
      <c r="AL136" s="6"/>
      <c r="AM136" s="6"/>
      <c r="AN136" s="6"/>
    </row>
    <row r="137" spans="1:40" ht="12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AF137" s="6"/>
      <c r="AG137" s="6"/>
      <c r="AH137" s="6"/>
      <c r="AI137" s="6"/>
      <c r="AJ137" s="6"/>
      <c r="AK137" s="6"/>
      <c r="AL137" s="6"/>
      <c r="AM137" s="6"/>
      <c r="AN137" s="6"/>
    </row>
    <row r="138" spans="1:40" ht="12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AF138" s="6"/>
      <c r="AG138" s="6"/>
      <c r="AH138" s="6"/>
      <c r="AI138" s="6"/>
      <c r="AJ138" s="6"/>
      <c r="AK138" s="6"/>
      <c r="AL138" s="6"/>
      <c r="AM138" s="6"/>
      <c r="AN138" s="6"/>
    </row>
    <row r="139" spans="1:40" ht="12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AF139" s="6"/>
      <c r="AG139" s="6"/>
      <c r="AH139" s="6"/>
      <c r="AI139" s="6"/>
      <c r="AJ139" s="6"/>
      <c r="AK139" s="6"/>
      <c r="AL139" s="6"/>
      <c r="AM139" s="6"/>
      <c r="AN139" s="6"/>
    </row>
    <row r="140" spans="1:40" ht="12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AF140" s="6"/>
      <c r="AG140" s="6"/>
      <c r="AH140" s="6"/>
      <c r="AI140" s="6"/>
      <c r="AJ140" s="6"/>
      <c r="AK140" s="6"/>
      <c r="AL140" s="6"/>
      <c r="AM140" s="6"/>
      <c r="AN140" s="6"/>
    </row>
    <row r="141" spans="1:40" ht="12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AF141" s="6"/>
      <c r="AG141" s="6"/>
      <c r="AH141" s="6"/>
      <c r="AI141" s="6"/>
      <c r="AJ141" s="6"/>
      <c r="AK141" s="6"/>
      <c r="AL141" s="6"/>
      <c r="AM141" s="6"/>
      <c r="AN141" s="6"/>
    </row>
    <row r="142" spans="1:40" ht="12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AF142" s="6"/>
      <c r="AG142" s="6"/>
      <c r="AH142" s="6"/>
      <c r="AI142" s="6"/>
      <c r="AJ142" s="6"/>
      <c r="AK142" s="6"/>
      <c r="AL142" s="6"/>
      <c r="AM142" s="6"/>
      <c r="AN142" s="6"/>
    </row>
    <row r="143" spans="1:40" ht="12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AF143" s="6"/>
      <c r="AG143" s="6"/>
      <c r="AH143" s="6"/>
      <c r="AI143" s="6"/>
      <c r="AJ143" s="6"/>
      <c r="AK143" s="6"/>
      <c r="AL143" s="6"/>
      <c r="AM143" s="6"/>
      <c r="AN143" s="6"/>
    </row>
    <row r="144" spans="1:40" ht="12" customHeight="1">
      <c r="AF144" s="6"/>
      <c r="AG144" s="6"/>
      <c r="AH144" s="6"/>
      <c r="AI144" s="6"/>
      <c r="AJ144" s="6"/>
      <c r="AK144" s="6"/>
      <c r="AL144" s="6"/>
      <c r="AM144" s="6"/>
      <c r="AN144" s="6"/>
    </row>
    <row r="145" spans="32:40" ht="12" customHeight="1">
      <c r="AF145" s="6"/>
      <c r="AG145" s="6"/>
      <c r="AH145" s="6"/>
      <c r="AI145" s="6"/>
      <c r="AJ145" s="6"/>
      <c r="AK145" s="6"/>
      <c r="AL145" s="6"/>
      <c r="AM145" s="6"/>
      <c r="AN145" s="6"/>
    </row>
    <row r="146" spans="32:40" ht="12" customHeight="1">
      <c r="AF146" s="6"/>
      <c r="AG146" s="6"/>
      <c r="AH146" s="6"/>
      <c r="AI146" s="6"/>
      <c r="AJ146" s="6"/>
      <c r="AK146" s="6"/>
      <c r="AL146" s="6"/>
      <c r="AM146" s="6"/>
      <c r="AN146" s="6"/>
    </row>
    <row r="147" spans="32:40" ht="12" customHeight="1">
      <c r="AF147" s="6"/>
      <c r="AG147" s="6"/>
      <c r="AH147" s="6"/>
      <c r="AI147" s="6"/>
      <c r="AJ147" s="6"/>
      <c r="AK147" s="6"/>
      <c r="AL147" s="6"/>
      <c r="AM147" s="6"/>
      <c r="AN147" s="6"/>
    </row>
    <row r="148" spans="32:40" ht="12" customHeight="1">
      <c r="AF148" s="6"/>
      <c r="AG148" s="6"/>
      <c r="AH148" s="6"/>
      <c r="AI148" s="6"/>
      <c r="AJ148" s="6"/>
      <c r="AK148" s="6"/>
      <c r="AL148" s="6"/>
      <c r="AM148" s="6"/>
      <c r="AN148" s="6"/>
    </row>
    <row r="149" spans="32:40" ht="12" customHeight="1">
      <c r="AF149" s="6"/>
      <c r="AG149" s="6"/>
      <c r="AH149" s="6"/>
      <c r="AI149" s="6"/>
      <c r="AJ149" s="6"/>
      <c r="AK149" s="6"/>
      <c r="AL149" s="6"/>
      <c r="AM149" s="6"/>
      <c r="AN149" s="6"/>
    </row>
    <row r="150" spans="32:40" ht="12" customHeight="1">
      <c r="AF150" s="6"/>
      <c r="AG150" s="6"/>
      <c r="AH150" s="6"/>
      <c r="AI150" s="6"/>
      <c r="AJ150" s="6"/>
      <c r="AK150" s="6"/>
      <c r="AL150" s="6"/>
      <c r="AM150" s="6"/>
      <c r="AN150" s="6"/>
    </row>
    <row r="151" spans="32:40" ht="12" customHeight="1">
      <c r="AF151" s="6"/>
      <c r="AG151" s="6"/>
      <c r="AH151" s="6"/>
      <c r="AI151" s="6"/>
      <c r="AJ151" s="6"/>
      <c r="AK151" s="6"/>
      <c r="AL151" s="6"/>
      <c r="AM151" s="6"/>
      <c r="AN151" s="6"/>
    </row>
    <row r="152" spans="32:40" ht="12" customHeight="1">
      <c r="AF152" s="6"/>
      <c r="AG152" s="6"/>
      <c r="AH152" s="6"/>
      <c r="AI152" s="6"/>
      <c r="AJ152" s="6"/>
      <c r="AK152" s="6"/>
      <c r="AL152" s="6"/>
      <c r="AM152" s="6"/>
      <c r="AN152" s="6"/>
    </row>
    <row r="153" spans="32:40" ht="12" customHeight="1">
      <c r="AF153" s="6"/>
      <c r="AG153" s="6"/>
      <c r="AH153" s="6"/>
      <c r="AI153" s="6"/>
      <c r="AJ153" s="6"/>
      <c r="AK153" s="6"/>
      <c r="AL153" s="6"/>
      <c r="AM153" s="6"/>
      <c r="AN153" s="6"/>
    </row>
    <row r="154" spans="32:40" ht="12" customHeight="1">
      <c r="AF154" s="6"/>
      <c r="AG154" s="6"/>
      <c r="AH154" s="6"/>
      <c r="AI154" s="6"/>
      <c r="AJ154" s="6"/>
      <c r="AK154" s="6"/>
      <c r="AL154" s="6"/>
      <c r="AM154" s="6"/>
      <c r="AN154" s="6"/>
    </row>
    <row r="155" spans="32:40" ht="12" customHeight="1">
      <c r="AF155" s="6"/>
      <c r="AG155" s="6"/>
      <c r="AH155" s="6"/>
      <c r="AI155" s="6"/>
      <c r="AJ155" s="6"/>
      <c r="AK155" s="6"/>
      <c r="AL155" s="6"/>
      <c r="AM155" s="6"/>
      <c r="AN155" s="6"/>
    </row>
    <row r="156" spans="32:40" ht="12" customHeight="1">
      <c r="AF156" s="6"/>
      <c r="AG156" s="6"/>
      <c r="AH156" s="6"/>
      <c r="AI156" s="6"/>
      <c r="AJ156" s="6"/>
      <c r="AK156" s="6"/>
      <c r="AL156" s="6"/>
      <c r="AM156" s="6"/>
      <c r="AN156" s="6"/>
    </row>
    <row r="157" spans="32:40" ht="12" customHeight="1">
      <c r="AF157" s="6"/>
      <c r="AG157" s="6"/>
      <c r="AH157" s="6"/>
      <c r="AI157" s="6"/>
      <c r="AJ157" s="6"/>
      <c r="AK157" s="6"/>
      <c r="AL157" s="6"/>
      <c r="AM157" s="6"/>
      <c r="AN157" s="6"/>
    </row>
    <row r="158" spans="32:40" ht="12" customHeight="1">
      <c r="AF158" s="6"/>
      <c r="AG158" s="6"/>
      <c r="AH158" s="6"/>
      <c r="AI158" s="6"/>
      <c r="AJ158" s="6"/>
      <c r="AK158" s="6"/>
      <c r="AL158" s="6"/>
      <c r="AM158" s="6"/>
      <c r="AN158" s="6"/>
    </row>
    <row r="159" spans="32:40" ht="12" customHeight="1">
      <c r="AF159" s="6"/>
      <c r="AG159" s="6"/>
      <c r="AH159" s="6"/>
      <c r="AI159" s="6"/>
      <c r="AJ159" s="6"/>
      <c r="AK159" s="6"/>
      <c r="AL159" s="6"/>
      <c r="AM159" s="6"/>
      <c r="AN159" s="6"/>
    </row>
    <row r="160" spans="32:40" ht="12" customHeight="1">
      <c r="AF160" s="6"/>
      <c r="AG160" s="6"/>
      <c r="AH160" s="6"/>
      <c r="AI160" s="6"/>
      <c r="AJ160" s="6"/>
      <c r="AK160" s="6"/>
      <c r="AL160" s="6"/>
      <c r="AM160" s="6"/>
      <c r="AN160" s="6"/>
    </row>
    <row r="161" spans="32:40" ht="12" customHeight="1">
      <c r="AF161" s="6"/>
      <c r="AG161" s="6"/>
      <c r="AH161" s="6"/>
      <c r="AI161" s="6"/>
      <c r="AJ161" s="6"/>
      <c r="AK161" s="6"/>
      <c r="AL161" s="6"/>
      <c r="AM161" s="6"/>
      <c r="AN161" s="6"/>
    </row>
    <row r="162" spans="32:40" ht="12" customHeight="1">
      <c r="AF162" s="6"/>
      <c r="AG162" s="6"/>
      <c r="AH162" s="6"/>
      <c r="AI162" s="6"/>
      <c r="AJ162" s="6"/>
      <c r="AK162" s="6"/>
      <c r="AL162" s="6"/>
      <c r="AM162" s="6"/>
      <c r="AN162" s="6"/>
    </row>
    <row r="163" spans="32:40" ht="12" customHeight="1">
      <c r="AF163" s="6"/>
      <c r="AG163" s="6"/>
      <c r="AH163" s="6"/>
      <c r="AI163" s="6"/>
      <c r="AJ163" s="6"/>
      <c r="AK163" s="6"/>
      <c r="AL163" s="6"/>
      <c r="AM163" s="6"/>
      <c r="AN163" s="6"/>
    </row>
    <row r="164" spans="32:40" ht="12" customHeight="1">
      <c r="AF164" s="6"/>
      <c r="AG164" s="6"/>
      <c r="AH164" s="6"/>
      <c r="AI164" s="6"/>
      <c r="AJ164" s="6"/>
      <c r="AK164" s="6"/>
      <c r="AL164" s="6"/>
      <c r="AM164" s="6"/>
      <c r="AN164" s="6"/>
    </row>
    <row r="165" spans="32:40" ht="12" customHeight="1">
      <c r="AF165" s="6"/>
      <c r="AG165" s="6"/>
      <c r="AH165" s="6"/>
      <c r="AI165" s="6"/>
      <c r="AJ165" s="6"/>
      <c r="AK165" s="6"/>
      <c r="AL165" s="6"/>
      <c r="AM165" s="6"/>
      <c r="AN165" s="6"/>
    </row>
    <row r="166" spans="32:40" ht="12" customHeight="1">
      <c r="AF166" s="6"/>
      <c r="AG166" s="6"/>
      <c r="AH166" s="6"/>
      <c r="AI166" s="6"/>
      <c r="AJ166" s="6"/>
      <c r="AK166" s="6"/>
      <c r="AL166" s="6"/>
      <c r="AM166" s="6"/>
      <c r="AN166" s="6"/>
    </row>
    <row r="167" spans="32:40" ht="12" customHeight="1">
      <c r="AF167" s="6"/>
      <c r="AG167" s="6"/>
      <c r="AH167" s="6"/>
      <c r="AI167" s="6"/>
      <c r="AJ167" s="6"/>
      <c r="AK167" s="6"/>
      <c r="AL167" s="6"/>
      <c r="AM167" s="6"/>
      <c r="AN167" s="6"/>
    </row>
    <row r="168" spans="32:40" ht="12" customHeight="1">
      <c r="AF168" s="6"/>
      <c r="AG168" s="6"/>
      <c r="AH168" s="6"/>
      <c r="AI168" s="6"/>
      <c r="AJ168" s="6"/>
      <c r="AK168" s="6"/>
      <c r="AL168" s="6"/>
      <c r="AM168" s="6"/>
      <c r="AN168" s="6"/>
    </row>
    <row r="169" spans="32:40" ht="12" customHeight="1">
      <c r="AF169" s="6"/>
      <c r="AG169" s="6"/>
      <c r="AH169" s="6"/>
      <c r="AI169" s="6"/>
      <c r="AJ169" s="6"/>
      <c r="AK169" s="6"/>
      <c r="AL169" s="6"/>
      <c r="AM169" s="6"/>
      <c r="AN169" s="6"/>
    </row>
    <row r="170" spans="32:40" ht="12" customHeight="1">
      <c r="AF170" s="6"/>
      <c r="AG170" s="6"/>
      <c r="AH170" s="6"/>
      <c r="AI170" s="6"/>
      <c r="AJ170" s="6"/>
      <c r="AK170" s="6"/>
      <c r="AL170" s="6"/>
      <c r="AM170" s="6"/>
      <c r="AN170" s="6"/>
    </row>
    <row r="171" spans="32:40" ht="12" customHeight="1">
      <c r="AF171" s="6"/>
      <c r="AG171" s="6"/>
      <c r="AH171" s="6"/>
      <c r="AI171" s="6"/>
      <c r="AJ171" s="6"/>
      <c r="AK171" s="6"/>
      <c r="AL171" s="6"/>
      <c r="AM171" s="6"/>
      <c r="AN171" s="6"/>
    </row>
    <row r="172" spans="32:40" ht="12" customHeight="1">
      <c r="AF172" s="6"/>
      <c r="AG172" s="6"/>
      <c r="AH172" s="6"/>
      <c r="AI172" s="6"/>
      <c r="AJ172" s="6"/>
      <c r="AK172" s="6"/>
      <c r="AL172" s="6"/>
      <c r="AM172" s="6"/>
      <c r="AN172" s="6"/>
    </row>
    <row r="173" spans="32:40" ht="12" customHeight="1">
      <c r="AF173" s="6"/>
      <c r="AG173" s="6"/>
      <c r="AH173" s="6"/>
      <c r="AI173" s="6"/>
      <c r="AJ173" s="6"/>
      <c r="AK173" s="6"/>
      <c r="AL173" s="6"/>
      <c r="AM173" s="6"/>
      <c r="AN173" s="6"/>
    </row>
    <row r="174" spans="32:40" ht="12" customHeight="1">
      <c r="AF174" s="6"/>
      <c r="AG174" s="6"/>
      <c r="AH174" s="6"/>
      <c r="AI174" s="6"/>
      <c r="AJ174" s="6"/>
      <c r="AK174" s="6"/>
      <c r="AL174" s="6"/>
      <c r="AM174" s="6"/>
      <c r="AN174" s="6"/>
    </row>
    <row r="175" spans="32:40" ht="12" customHeight="1">
      <c r="AF175" s="6"/>
      <c r="AG175" s="6"/>
      <c r="AH175" s="6"/>
      <c r="AI175" s="6"/>
      <c r="AJ175" s="6"/>
      <c r="AK175" s="6"/>
      <c r="AL175" s="6"/>
      <c r="AM175" s="6"/>
      <c r="AN175" s="6"/>
    </row>
    <row r="176" spans="32:40" ht="12" customHeight="1">
      <c r="AF176" s="6"/>
      <c r="AG176" s="6"/>
      <c r="AH176" s="6"/>
      <c r="AI176" s="6"/>
      <c r="AJ176" s="6"/>
      <c r="AK176" s="6"/>
      <c r="AL176" s="6"/>
      <c r="AM176" s="6"/>
      <c r="AN176" s="6"/>
    </row>
    <row r="177" spans="32:40" ht="12" customHeight="1">
      <c r="AF177" s="6"/>
      <c r="AG177" s="6"/>
      <c r="AH177" s="6"/>
      <c r="AI177" s="6"/>
      <c r="AJ177" s="6"/>
      <c r="AK177" s="6"/>
      <c r="AL177" s="6"/>
      <c r="AM177" s="6"/>
      <c r="AN177" s="6"/>
    </row>
    <row r="178" spans="32:40" ht="12" customHeight="1">
      <c r="AF178" s="6"/>
      <c r="AG178" s="6"/>
      <c r="AH178" s="6"/>
      <c r="AI178" s="6"/>
      <c r="AJ178" s="6"/>
      <c r="AK178" s="6"/>
      <c r="AL178" s="6"/>
      <c r="AM178" s="6"/>
      <c r="AN178" s="6"/>
    </row>
    <row r="179" spans="32:40" ht="12" customHeight="1">
      <c r="AF179" s="6"/>
      <c r="AG179" s="6"/>
      <c r="AH179" s="6"/>
      <c r="AI179" s="6"/>
      <c r="AJ179" s="6"/>
      <c r="AK179" s="6"/>
      <c r="AL179" s="6"/>
      <c r="AM179" s="6"/>
      <c r="AN179" s="6"/>
    </row>
    <row r="180" spans="32:40" ht="12" customHeight="1">
      <c r="AF180" s="6"/>
      <c r="AG180" s="6"/>
      <c r="AH180" s="6"/>
      <c r="AI180" s="6"/>
      <c r="AJ180" s="6"/>
      <c r="AK180" s="6"/>
      <c r="AL180" s="6"/>
      <c r="AM180" s="6"/>
      <c r="AN180" s="6"/>
    </row>
    <row r="181" spans="32:40" ht="12" customHeight="1">
      <c r="AF181" s="6"/>
      <c r="AG181" s="6"/>
      <c r="AH181" s="6"/>
      <c r="AI181" s="6"/>
      <c r="AJ181" s="6"/>
      <c r="AK181" s="6"/>
      <c r="AL181" s="6"/>
      <c r="AM181" s="6"/>
      <c r="AN181" s="6"/>
    </row>
    <row r="182" spans="32:40" ht="12" customHeight="1">
      <c r="AF182" s="6"/>
      <c r="AG182" s="6"/>
      <c r="AH182" s="6"/>
      <c r="AI182" s="6"/>
      <c r="AJ182" s="6"/>
      <c r="AK182" s="6"/>
      <c r="AL182" s="6"/>
      <c r="AM182" s="6"/>
      <c r="AN182" s="6"/>
    </row>
    <row r="183" spans="32:40" ht="12" customHeight="1">
      <c r="AF183" s="6"/>
      <c r="AG183" s="6"/>
      <c r="AH183" s="6"/>
      <c r="AI183" s="6"/>
      <c r="AJ183" s="6"/>
      <c r="AK183" s="6"/>
      <c r="AL183" s="6"/>
      <c r="AM183" s="6"/>
      <c r="AN183" s="6"/>
    </row>
    <row r="184" spans="32:40" ht="12" customHeight="1">
      <c r="AF184" s="6"/>
      <c r="AG184" s="6"/>
      <c r="AH184" s="6"/>
      <c r="AI184" s="6"/>
      <c r="AJ184" s="6"/>
      <c r="AK184" s="6"/>
      <c r="AL184" s="6"/>
      <c r="AM184" s="6"/>
      <c r="AN184" s="6"/>
    </row>
    <row r="185" spans="32:40" ht="12" customHeight="1">
      <c r="AF185" s="6"/>
      <c r="AG185" s="6"/>
      <c r="AH185" s="6"/>
      <c r="AI185" s="6"/>
      <c r="AJ185" s="6"/>
      <c r="AK185" s="6"/>
      <c r="AL185" s="6"/>
      <c r="AM185" s="6"/>
      <c r="AN185" s="6"/>
    </row>
    <row r="186" spans="32:40" ht="12" customHeight="1">
      <c r="AF186" s="6"/>
      <c r="AG186" s="6"/>
      <c r="AH186" s="6"/>
      <c r="AI186" s="6"/>
      <c r="AJ186" s="6"/>
      <c r="AK186" s="6"/>
      <c r="AL186" s="6"/>
      <c r="AM186" s="6"/>
      <c r="AN186" s="6"/>
    </row>
    <row r="187" spans="32:40" ht="12" customHeight="1">
      <c r="AF187" s="6"/>
      <c r="AG187" s="6"/>
      <c r="AH187" s="6"/>
      <c r="AI187" s="6"/>
      <c r="AJ187" s="6"/>
      <c r="AK187" s="6"/>
      <c r="AL187" s="6"/>
      <c r="AM187" s="6"/>
      <c r="AN187" s="6"/>
    </row>
    <row r="188" spans="32:40" ht="12" customHeight="1">
      <c r="AF188" s="6"/>
      <c r="AG188" s="6"/>
      <c r="AH188" s="6"/>
      <c r="AI188" s="6"/>
      <c r="AJ188" s="6"/>
      <c r="AK188" s="6"/>
      <c r="AL188" s="6"/>
      <c r="AM188" s="6"/>
      <c r="AN188" s="6"/>
    </row>
    <row r="189" spans="32:40" ht="12" customHeight="1">
      <c r="AF189" s="6"/>
      <c r="AG189" s="6"/>
      <c r="AH189" s="6"/>
      <c r="AI189" s="6"/>
      <c r="AJ189" s="6"/>
      <c r="AK189" s="6"/>
      <c r="AL189" s="6"/>
      <c r="AM189" s="6"/>
      <c r="AN189" s="6"/>
    </row>
    <row r="190" spans="32:40" ht="12" customHeight="1">
      <c r="AF190" s="6"/>
      <c r="AG190" s="6"/>
      <c r="AH190" s="6"/>
      <c r="AI190" s="6"/>
      <c r="AJ190" s="6"/>
      <c r="AK190" s="6"/>
      <c r="AL190" s="6"/>
      <c r="AM190" s="6"/>
      <c r="AN190" s="6"/>
    </row>
    <row r="191" spans="32:40" ht="12" customHeight="1">
      <c r="AF191" s="6"/>
      <c r="AG191" s="6"/>
      <c r="AH191" s="6"/>
      <c r="AI191" s="6"/>
      <c r="AJ191" s="6"/>
      <c r="AK191" s="6"/>
      <c r="AL191" s="6"/>
      <c r="AM191" s="6"/>
      <c r="AN191" s="6"/>
    </row>
    <row r="192" spans="32:40" ht="12" customHeight="1">
      <c r="AF192" s="6"/>
      <c r="AG192" s="6"/>
      <c r="AH192" s="6"/>
      <c r="AI192" s="6"/>
      <c r="AJ192" s="6"/>
      <c r="AK192" s="6"/>
      <c r="AL192" s="6"/>
      <c r="AM192" s="6"/>
      <c r="AN192" s="6"/>
    </row>
    <row r="193" spans="32:40" ht="12" customHeight="1">
      <c r="AF193" s="6"/>
      <c r="AG193" s="6"/>
      <c r="AH193" s="6"/>
      <c r="AI193" s="6"/>
      <c r="AJ193" s="6"/>
      <c r="AK193" s="6"/>
      <c r="AL193" s="6"/>
      <c r="AM193" s="6"/>
      <c r="AN193" s="6"/>
    </row>
    <row r="194" spans="32:40" ht="12" customHeight="1">
      <c r="AF194" s="6"/>
      <c r="AG194" s="6"/>
      <c r="AH194" s="6"/>
      <c r="AI194" s="6"/>
      <c r="AJ194" s="6"/>
      <c r="AK194" s="6"/>
      <c r="AL194" s="6"/>
      <c r="AM194" s="6"/>
      <c r="AN194" s="6"/>
    </row>
    <row r="195" spans="32:40" ht="12" customHeight="1">
      <c r="AF195" s="6"/>
      <c r="AG195" s="6"/>
      <c r="AH195" s="6"/>
      <c r="AI195" s="6"/>
      <c r="AJ195" s="6"/>
      <c r="AK195" s="6"/>
      <c r="AL195" s="6"/>
      <c r="AM195" s="6"/>
      <c r="AN195" s="6"/>
    </row>
    <row r="196" spans="32:40" ht="12" customHeight="1">
      <c r="AF196" s="6"/>
      <c r="AG196" s="6"/>
      <c r="AH196" s="6"/>
      <c r="AI196" s="6"/>
      <c r="AJ196" s="6"/>
      <c r="AK196" s="6"/>
      <c r="AL196" s="6"/>
      <c r="AM196" s="6"/>
      <c r="AN196" s="6"/>
    </row>
    <row r="197" spans="32:40" ht="12" customHeight="1">
      <c r="AF197" s="6"/>
      <c r="AG197" s="6"/>
      <c r="AH197" s="6"/>
      <c r="AI197" s="6"/>
      <c r="AJ197" s="6"/>
      <c r="AK197" s="6"/>
      <c r="AL197" s="6"/>
      <c r="AM197" s="6"/>
      <c r="AN197" s="6"/>
    </row>
    <row r="198" spans="32:40" ht="12" customHeight="1">
      <c r="AF198" s="6"/>
      <c r="AG198" s="6"/>
      <c r="AH198" s="6"/>
      <c r="AI198" s="6"/>
      <c r="AJ198" s="6"/>
      <c r="AK198" s="6"/>
      <c r="AL198" s="6"/>
      <c r="AM198" s="6"/>
      <c r="AN198" s="6"/>
    </row>
    <row r="199" spans="32:40" ht="12" customHeight="1">
      <c r="AF199" s="6"/>
      <c r="AG199" s="6"/>
      <c r="AH199" s="6"/>
      <c r="AI199" s="6"/>
      <c r="AJ199" s="6"/>
      <c r="AK199" s="6"/>
      <c r="AL199" s="6"/>
      <c r="AM199" s="6"/>
      <c r="AN199" s="6"/>
    </row>
    <row r="200" spans="32:40" ht="12" customHeight="1">
      <c r="AF200" s="6"/>
      <c r="AG200" s="6"/>
      <c r="AH200" s="6"/>
      <c r="AI200" s="6"/>
      <c r="AJ200" s="6"/>
      <c r="AK200" s="6"/>
      <c r="AL200" s="6"/>
      <c r="AM200" s="6"/>
      <c r="AN200" s="6"/>
    </row>
    <row r="201" spans="32:40" ht="12" customHeight="1">
      <c r="AF201" s="6"/>
      <c r="AG201" s="6"/>
      <c r="AH201" s="6"/>
      <c r="AI201" s="6"/>
      <c r="AJ201" s="6"/>
      <c r="AK201" s="6"/>
      <c r="AL201" s="6"/>
      <c r="AM201" s="6"/>
      <c r="AN201" s="6"/>
    </row>
    <row r="202" spans="32:40" ht="12" customHeight="1">
      <c r="AF202" s="6"/>
      <c r="AG202" s="6"/>
      <c r="AH202" s="6"/>
      <c r="AI202" s="6"/>
      <c r="AJ202" s="6"/>
      <c r="AK202" s="6"/>
      <c r="AL202" s="6"/>
      <c r="AM202" s="6"/>
      <c r="AN202" s="6"/>
    </row>
    <row r="203" spans="32:40" ht="12" customHeight="1">
      <c r="AF203" s="6"/>
      <c r="AG203" s="6"/>
      <c r="AH203" s="6"/>
      <c r="AI203" s="6"/>
      <c r="AJ203" s="6"/>
      <c r="AK203" s="6"/>
      <c r="AL203" s="6"/>
      <c r="AM203" s="6"/>
      <c r="AN203" s="6"/>
    </row>
    <row r="204" spans="32:40" ht="12" customHeight="1">
      <c r="AF204" s="6"/>
      <c r="AG204" s="6"/>
      <c r="AH204" s="6"/>
      <c r="AI204" s="6"/>
      <c r="AJ204" s="6"/>
      <c r="AK204" s="6"/>
      <c r="AL204" s="6"/>
      <c r="AM204" s="6"/>
      <c r="AN204" s="6"/>
    </row>
    <row r="205" spans="32:40" ht="12" customHeight="1">
      <c r="AF205" s="6"/>
      <c r="AG205" s="6"/>
      <c r="AH205" s="6"/>
      <c r="AI205" s="6"/>
      <c r="AJ205" s="6"/>
      <c r="AK205" s="6"/>
      <c r="AL205" s="6"/>
      <c r="AM205" s="6"/>
      <c r="AN205" s="6"/>
    </row>
    <row r="206" spans="32:40" ht="12" customHeight="1">
      <c r="AF206" s="6"/>
      <c r="AG206" s="6"/>
      <c r="AH206" s="6"/>
      <c r="AI206" s="6"/>
      <c r="AJ206" s="6"/>
      <c r="AK206" s="6"/>
      <c r="AL206" s="6"/>
      <c r="AM206" s="6"/>
      <c r="AN206" s="6"/>
    </row>
    <row r="207" spans="32:40" ht="12" customHeight="1">
      <c r="AF207" s="6"/>
      <c r="AG207" s="6"/>
      <c r="AH207" s="6"/>
      <c r="AI207" s="6"/>
      <c r="AJ207" s="6"/>
      <c r="AK207" s="6"/>
      <c r="AL207" s="6"/>
      <c r="AM207" s="6"/>
      <c r="AN207" s="6"/>
    </row>
    <row r="208" spans="32:40" ht="12" customHeight="1">
      <c r="AF208" s="6"/>
      <c r="AG208" s="6"/>
      <c r="AH208" s="6"/>
      <c r="AI208" s="6"/>
      <c r="AJ208" s="6"/>
      <c r="AK208" s="6"/>
      <c r="AL208" s="6"/>
      <c r="AM208" s="6"/>
      <c r="AN208" s="6"/>
    </row>
    <row r="209" spans="32:40" ht="12" customHeight="1">
      <c r="AF209" s="6"/>
      <c r="AG209" s="6"/>
      <c r="AH209" s="6"/>
      <c r="AI209" s="6"/>
      <c r="AJ209" s="6"/>
      <c r="AK209" s="6"/>
      <c r="AL209" s="6"/>
      <c r="AM209" s="6"/>
      <c r="AN209" s="6"/>
    </row>
    <row r="210" spans="32:40" ht="12" customHeight="1">
      <c r="AF210" s="6"/>
      <c r="AG210" s="6"/>
      <c r="AH210" s="6"/>
      <c r="AI210" s="6"/>
      <c r="AJ210" s="6"/>
      <c r="AK210" s="6"/>
      <c r="AL210" s="6"/>
      <c r="AM210" s="6"/>
      <c r="AN210" s="6"/>
    </row>
    <row r="211" spans="32:40" ht="12" customHeight="1">
      <c r="AF211" s="6"/>
      <c r="AG211" s="6"/>
      <c r="AH211" s="6"/>
      <c r="AI211" s="6"/>
      <c r="AJ211" s="6"/>
      <c r="AK211" s="6"/>
      <c r="AL211" s="6"/>
      <c r="AM211" s="6"/>
      <c r="AN211" s="6"/>
    </row>
    <row r="212" spans="32:40" ht="12" customHeight="1">
      <c r="AF212" s="6"/>
      <c r="AG212" s="6"/>
      <c r="AH212" s="6"/>
      <c r="AI212" s="6"/>
      <c r="AJ212" s="6"/>
      <c r="AK212" s="6"/>
      <c r="AL212" s="6"/>
      <c r="AM212" s="6"/>
      <c r="AN212" s="6"/>
    </row>
    <row r="213" spans="32:40" ht="12" customHeight="1">
      <c r="AF213" s="6"/>
      <c r="AG213" s="6"/>
      <c r="AH213" s="6"/>
      <c r="AI213" s="6"/>
      <c r="AJ213" s="6"/>
      <c r="AK213" s="6"/>
      <c r="AL213" s="6"/>
      <c r="AM213" s="6"/>
      <c r="AN213" s="6"/>
    </row>
    <row r="214" spans="32:40" ht="12" customHeight="1">
      <c r="AF214" s="6"/>
      <c r="AG214" s="6"/>
      <c r="AH214" s="6"/>
      <c r="AI214" s="6"/>
      <c r="AJ214" s="6"/>
      <c r="AK214" s="6"/>
      <c r="AL214" s="6"/>
      <c r="AM214" s="6"/>
      <c r="AN214" s="6"/>
    </row>
    <row r="215" spans="32:40" ht="12" customHeight="1">
      <c r="AF215" s="6"/>
      <c r="AG215" s="6"/>
      <c r="AH215" s="6"/>
      <c r="AI215" s="6"/>
      <c r="AJ215" s="6"/>
      <c r="AK215" s="6"/>
      <c r="AL215" s="6"/>
      <c r="AM215" s="6"/>
      <c r="AN215" s="6"/>
    </row>
    <row r="216" spans="32:40" ht="12" customHeight="1">
      <c r="AF216" s="6"/>
      <c r="AG216" s="6"/>
      <c r="AH216" s="6"/>
      <c r="AI216" s="6"/>
      <c r="AJ216" s="6"/>
      <c r="AK216" s="6"/>
      <c r="AL216" s="6"/>
      <c r="AM216" s="6"/>
      <c r="AN216" s="6"/>
    </row>
    <row r="217" spans="32:40" ht="12" customHeight="1">
      <c r="AF217" s="6"/>
      <c r="AG217" s="6"/>
      <c r="AH217" s="6"/>
      <c r="AI217" s="6"/>
      <c r="AJ217" s="6"/>
      <c r="AK217" s="6"/>
      <c r="AL217" s="6"/>
      <c r="AM217" s="6"/>
      <c r="AN217" s="6"/>
    </row>
    <row r="218" spans="32:40" ht="12" customHeight="1">
      <c r="AF218" s="6"/>
      <c r="AG218" s="6"/>
      <c r="AH218" s="6"/>
      <c r="AI218" s="6"/>
      <c r="AJ218" s="6"/>
      <c r="AK218" s="6"/>
      <c r="AL218" s="6"/>
      <c r="AM218" s="6"/>
      <c r="AN218" s="6"/>
    </row>
    <row r="219" spans="32:40" ht="12" customHeight="1">
      <c r="AF219" s="6"/>
      <c r="AG219" s="6"/>
      <c r="AH219" s="6"/>
      <c r="AI219" s="6"/>
      <c r="AJ219" s="6"/>
      <c r="AK219" s="6"/>
      <c r="AL219" s="6"/>
      <c r="AM219" s="6"/>
      <c r="AN219" s="6"/>
    </row>
    <row r="220" spans="32:40" ht="12" customHeight="1">
      <c r="AF220" s="6"/>
      <c r="AG220" s="6"/>
      <c r="AH220" s="6"/>
      <c r="AI220" s="6"/>
      <c r="AJ220" s="6"/>
      <c r="AK220" s="6"/>
      <c r="AL220" s="6"/>
      <c r="AM220" s="6"/>
      <c r="AN220" s="6"/>
    </row>
    <row r="221" spans="32:40" ht="12" customHeight="1">
      <c r="AF221" s="6"/>
      <c r="AG221" s="6"/>
      <c r="AH221" s="6"/>
      <c r="AI221" s="6"/>
      <c r="AJ221" s="6"/>
      <c r="AK221" s="6"/>
      <c r="AL221" s="6"/>
      <c r="AM221" s="6"/>
      <c r="AN221" s="6"/>
    </row>
    <row r="222" spans="32:40" ht="12" customHeight="1">
      <c r="AF222" s="6"/>
      <c r="AG222" s="6"/>
      <c r="AH222" s="6"/>
      <c r="AI222" s="6"/>
      <c r="AJ222" s="6"/>
      <c r="AK222" s="6"/>
      <c r="AL222" s="6"/>
      <c r="AM222" s="6"/>
      <c r="AN222" s="6"/>
    </row>
    <row r="223" spans="32:40" ht="12" customHeight="1">
      <c r="AF223" s="6"/>
      <c r="AG223" s="6"/>
      <c r="AH223" s="6"/>
      <c r="AI223" s="6"/>
      <c r="AJ223" s="6"/>
      <c r="AK223" s="6"/>
      <c r="AL223" s="6"/>
      <c r="AM223" s="6"/>
      <c r="AN223" s="6"/>
    </row>
    <row r="224" spans="32:40" ht="12" customHeight="1">
      <c r="AF224" s="6"/>
      <c r="AG224" s="6"/>
      <c r="AH224" s="6"/>
      <c r="AI224" s="6"/>
      <c r="AJ224" s="6"/>
      <c r="AK224" s="6"/>
      <c r="AL224" s="6"/>
      <c r="AM224" s="6"/>
      <c r="AN224" s="6"/>
    </row>
    <row r="225" spans="32:40" ht="12" customHeight="1">
      <c r="AF225" s="6"/>
      <c r="AG225" s="6"/>
      <c r="AH225" s="6"/>
      <c r="AI225" s="6"/>
      <c r="AJ225" s="6"/>
      <c r="AK225" s="6"/>
      <c r="AL225" s="6"/>
      <c r="AM225" s="6"/>
      <c r="AN225" s="6"/>
    </row>
    <row r="226" spans="32:40" ht="12" customHeight="1">
      <c r="AF226" s="6"/>
      <c r="AG226" s="6"/>
      <c r="AH226" s="6"/>
      <c r="AI226" s="6"/>
      <c r="AJ226" s="6"/>
      <c r="AK226" s="6"/>
      <c r="AL226" s="6"/>
      <c r="AM226" s="6"/>
      <c r="AN226" s="6"/>
    </row>
    <row r="227" spans="32:40" ht="12" customHeight="1">
      <c r="AF227" s="6"/>
      <c r="AG227" s="6"/>
      <c r="AH227" s="6"/>
      <c r="AI227" s="6"/>
      <c r="AJ227" s="6"/>
      <c r="AK227" s="6"/>
      <c r="AL227" s="6"/>
      <c r="AM227" s="6"/>
      <c r="AN227" s="6"/>
    </row>
    <row r="228" spans="32:40" ht="12" customHeight="1">
      <c r="AF228" s="6"/>
      <c r="AG228" s="6"/>
      <c r="AH228" s="6"/>
      <c r="AI228" s="6"/>
      <c r="AJ228" s="6"/>
      <c r="AK228" s="6"/>
      <c r="AL228" s="6"/>
      <c r="AM228" s="6"/>
      <c r="AN228" s="6"/>
    </row>
    <row r="229" spans="32:40" ht="12" customHeight="1">
      <c r="AF229" s="6"/>
      <c r="AG229" s="6"/>
      <c r="AH229" s="6"/>
      <c r="AI229" s="6"/>
      <c r="AJ229" s="6"/>
      <c r="AK229" s="6"/>
      <c r="AL229" s="6"/>
      <c r="AM229" s="6"/>
      <c r="AN229" s="6"/>
    </row>
    <row r="230" spans="32:40" ht="12" customHeight="1">
      <c r="AF230" s="6"/>
      <c r="AG230" s="6"/>
      <c r="AH230" s="6"/>
      <c r="AI230" s="6"/>
      <c r="AJ230" s="6"/>
      <c r="AK230" s="6"/>
      <c r="AL230" s="6"/>
      <c r="AM230" s="6"/>
      <c r="AN230" s="6"/>
    </row>
    <row r="231" spans="32:40" ht="12" customHeight="1">
      <c r="AF231" s="6"/>
      <c r="AG231" s="6"/>
      <c r="AH231" s="6"/>
      <c r="AI231" s="6"/>
      <c r="AJ231" s="6"/>
      <c r="AK231" s="6"/>
      <c r="AL231" s="6"/>
      <c r="AM231" s="6"/>
      <c r="AN231" s="6"/>
    </row>
    <row r="232" spans="32:40" ht="12" customHeight="1">
      <c r="AF232" s="6"/>
      <c r="AG232" s="6"/>
      <c r="AH232" s="6"/>
      <c r="AI232" s="6"/>
      <c r="AJ232" s="6"/>
      <c r="AK232" s="6"/>
      <c r="AL232" s="6"/>
      <c r="AM232" s="6"/>
      <c r="AN232" s="6"/>
    </row>
    <row r="233" spans="32:40" ht="12" customHeight="1">
      <c r="AF233" s="6"/>
      <c r="AG233" s="6"/>
      <c r="AH233" s="6"/>
      <c r="AI233" s="6"/>
      <c r="AJ233" s="6"/>
      <c r="AK233" s="6"/>
      <c r="AL233" s="6"/>
      <c r="AM233" s="6"/>
      <c r="AN233" s="6"/>
    </row>
    <row r="234" spans="32:40" ht="12" customHeight="1">
      <c r="AF234" s="6"/>
      <c r="AG234" s="6"/>
      <c r="AH234" s="6"/>
      <c r="AI234" s="6"/>
      <c r="AJ234" s="6"/>
      <c r="AK234" s="6"/>
      <c r="AL234" s="6"/>
      <c r="AM234" s="6"/>
      <c r="AN234" s="6"/>
    </row>
    <row r="235" spans="32:40" ht="12" customHeight="1">
      <c r="AF235" s="6"/>
      <c r="AG235" s="6"/>
      <c r="AH235" s="6"/>
      <c r="AI235" s="6"/>
      <c r="AJ235" s="6"/>
      <c r="AK235" s="6"/>
      <c r="AL235" s="6"/>
      <c r="AM235" s="6"/>
      <c r="AN235" s="6"/>
    </row>
    <row r="236" spans="32:40" ht="12" customHeight="1">
      <c r="AF236" s="6"/>
      <c r="AG236" s="6"/>
      <c r="AH236" s="6"/>
      <c r="AI236" s="6"/>
      <c r="AJ236" s="6"/>
      <c r="AK236" s="6"/>
      <c r="AL236" s="6"/>
      <c r="AM236" s="6"/>
      <c r="AN236" s="6"/>
    </row>
    <row r="237" spans="32:40" ht="12" customHeight="1">
      <c r="AF237" s="6"/>
      <c r="AG237" s="6"/>
      <c r="AH237" s="6"/>
      <c r="AI237" s="6"/>
      <c r="AJ237" s="6"/>
      <c r="AK237" s="6"/>
      <c r="AL237" s="6"/>
      <c r="AM237" s="6"/>
      <c r="AN237" s="6"/>
    </row>
    <row r="238" spans="32:40" ht="12" customHeight="1">
      <c r="AF238" s="6"/>
      <c r="AG238" s="6"/>
      <c r="AH238" s="6"/>
      <c r="AI238" s="6"/>
      <c r="AJ238" s="6"/>
      <c r="AK238" s="6"/>
      <c r="AL238" s="6"/>
      <c r="AM238" s="6"/>
      <c r="AN238" s="6"/>
    </row>
    <row r="239" spans="32:40" ht="12" customHeight="1">
      <c r="AF239" s="6"/>
      <c r="AG239" s="6"/>
      <c r="AH239" s="6"/>
      <c r="AI239" s="6"/>
      <c r="AJ239" s="6"/>
      <c r="AK239" s="6"/>
      <c r="AL239" s="6"/>
      <c r="AM239" s="6"/>
      <c r="AN239" s="6"/>
    </row>
    <row r="240" spans="32:40" ht="12" customHeight="1">
      <c r="AF240" s="6"/>
      <c r="AG240" s="6"/>
      <c r="AH240" s="6"/>
      <c r="AI240" s="6"/>
      <c r="AJ240" s="6"/>
      <c r="AK240" s="6"/>
      <c r="AL240" s="6"/>
      <c r="AM240" s="6"/>
      <c r="AN240" s="6"/>
    </row>
    <row r="241" spans="32:40" ht="12" customHeight="1">
      <c r="AF241" s="6"/>
      <c r="AG241" s="6"/>
      <c r="AH241" s="6"/>
      <c r="AI241" s="6"/>
      <c r="AJ241" s="6"/>
      <c r="AK241" s="6"/>
      <c r="AL241" s="6"/>
      <c r="AM241" s="6"/>
      <c r="AN241" s="6"/>
    </row>
    <row r="242" spans="32:40" ht="12" customHeight="1">
      <c r="AF242" s="6"/>
      <c r="AG242" s="6"/>
      <c r="AH242" s="6"/>
      <c r="AI242" s="6"/>
      <c r="AJ242" s="6"/>
      <c r="AK242" s="6"/>
      <c r="AL242" s="6"/>
      <c r="AM242" s="6"/>
      <c r="AN242" s="6"/>
    </row>
    <row r="243" spans="32:40" ht="12" customHeight="1">
      <c r="AF243" s="6"/>
      <c r="AG243" s="6"/>
      <c r="AH243" s="6"/>
      <c r="AI243" s="6"/>
      <c r="AJ243" s="6"/>
      <c r="AK243" s="6"/>
      <c r="AL243" s="6"/>
      <c r="AM243" s="6"/>
      <c r="AN243" s="6"/>
    </row>
    <row r="244" spans="32:40" ht="12" customHeight="1">
      <c r="AF244" s="6"/>
      <c r="AG244" s="6"/>
      <c r="AH244" s="6"/>
      <c r="AI244" s="6"/>
      <c r="AJ244" s="6"/>
      <c r="AK244" s="6"/>
      <c r="AL244" s="6"/>
      <c r="AM244" s="6"/>
      <c r="AN244" s="6"/>
    </row>
    <row r="245" spans="32:40" ht="12" customHeight="1">
      <c r="AF245" s="6"/>
      <c r="AG245" s="6"/>
      <c r="AH245" s="6"/>
      <c r="AI245" s="6"/>
      <c r="AJ245" s="6"/>
      <c r="AK245" s="6"/>
      <c r="AL245" s="6"/>
      <c r="AM245" s="6"/>
      <c r="AN245" s="6"/>
    </row>
    <row r="246" spans="32:40" ht="12" customHeight="1">
      <c r="AF246" s="6"/>
      <c r="AG246" s="6"/>
      <c r="AH246" s="6"/>
      <c r="AI246" s="6"/>
      <c r="AJ246" s="6"/>
      <c r="AK246" s="6"/>
      <c r="AL246" s="6"/>
      <c r="AM246" s="6"/>
      <c r="AN246" s="6"/>
    </row>
    <row r="247" spans="32:40" ht="12" customHeight="1">
      <c r="AF247" s="6"/>
      <c r="AG247" s="6"/>
      <c r="AH247" s="6"/>
      <c r="AI247" s="6"/>
      <c r="AJ247" s="6"/>
      <c r="AK247" s="6"/>
      <c r="AL247" s="6"/>
      <c r="AM247" s="6"/>
      <c r="AN247" s="6"/>
    </row>
    <row r="248" spans="32:40" ht="12" customHeight="1">
      <c r="AF248" s="6"/>
      <c r="AG248" s="6"/>
      <c r="AH248" s="6"/>
      <c r="AI248" s="6"/>
      <c r="AJ248" s="6"/>
      <c r="AK248" s="6"/>
      <c r="AL248" s="6"/>
      <c r="AM248" s="6"/>
      <c r="AN248" s="6"/>
    </row>
    <row r="249" spans="32:40" ht="12" customHeight="1">
      <c r="AF249" s="6"/>
      <c r="AG249" s="6"/>
      <c r="AH249" s="6"/>
      <c r="AI249" s="6"/>
      <c r="AJ249" s="6"/>
      <c r="AK249" s="6"/>
      <c r="AL249" s="6"/>
      <c r="AM249" s="6"/>
      <c r="AN249" s="6"/>
    </row>
    <row r="250" spans="32:40" ht="12" customHeight="1">
      <c r="AF250" s="6"/>
      <c r="AG250" s="6"/>
      <c r="AH250" s="6"/>
      <c r="AI250" s="6"/>
      <c r="AJ250" s="6"/>
      <c r="AK250" s="6"/>
      <c r="AL250" s="6"/>
      <c r="AM250" s="6"/>
      <c r="AN250" s="6"/>
    </row>
    <row r="251" spans="32:40" ht="12" customHeight="1">
      <c r="AF251" s="6"/>
      <c r="AG251" s="6"/>
      <c r="AH251" s="6"/>
      <c r="AI251" s="6"/>
      <c r="AJ251" s="6"/>
      <c r="AK251" s="6"/>
      <c r="AL251" s="6"/>
      <c r="AM251" s="6"/>
      <c r="AN251" s="6"/>
    </row>
    <row r="252" spans="32:40" ht="12" customHeight="1">
      <c r="AF252" s="6"/>
      <c r="AG252" s="6"/>
      <c r="AH252" s="6"/>
      <c r="AI252" s="6"/>
      <c r="AJ252" s="6"/>
      <c r="AK252" s="6"/>
      <c r="AL252" s="6"/>
      <c r="AM252" s="6"/>
      <c r="AN252" s="6"/>
    </row>
    <row r="253" spans="32:40" ht="12" customHeight="1">
      <c r="AF253" s="6"/>
      <c r="AG253" s="6"/>
      <c r="AH253" s="6"/>
      <c r="AI253" s="6"/>
      <c r="AJ253" s="6"/>
      <c r="AK253" s="6"/>
      <c r="AL253" s="6"/>
      <c r="AM253" s="6"/>
      <c r="AN253" s="6"/>
    </row>
    <row r="254" spans="32:40" ht="12" customHeight="1">
      <c r="AF254" s="6"/>
      <c r="AG254" s="6"/>
      <c r="AH254" s="6"/>
      <c r="AI254" s="6"/>
      <c r="AJ254" s="6"/>
      <c r="AK254" s="6"/>
      <c r="AL254" s="6"/>
      <c r="AM254" s="6"/>
      <c r="AN254" s="6"/>
    </row>
    <row r="255" spans="32:40" ht="12" customHeight="1">
      <c r="AF255" s="6"/>
      <c r="AG255" s="6"/>
      <c r="AH255" s="6"/>
      <c r="AI255" s="6"/>
      <c r="AJ255" s="6"/>
      <c r="AK255" s="6"/>
      <c r="AL255" s="6"/>
      <c r="AM255" s="6"/>
      <c r="AN255" s="6"/>
    </row>
    <row r="256" spans="32:40" ht="12" customHeight="1">
      <c r="AF256" s="6"/>
      <c r="AG256" s="6"/>
      <c r="AH256" s="6"/>
      <c r="AI256" s="6"/>
      <c r="AJ256" s="6"/>
      <c r="AK256" s="6"/>
      <c r="AL256" s="6"/>
      <c r="AM256" s="6"/>
      <c r="AN256" s="6"/>
    </row>
    <row r="257" spans="32:40" ht="12" customHeight="1">
      <c r="AF257" s="6"/>
      <c r="AG257" s="6"/>
      <c r="AH257" s="6"/>
      <c r="AI257" s="6"/>
      <c r="AJ257" s="6"/>
      <c r="AK257" s="6"/>
      <c r="AL257" s="6"/>
      <c r="AM257" s="6"/>
      <c r="AN257" s="6"/>
    </row>
    <row r="258" spans="32:40" ht="12" customHeight="1">
      <c r="AF258" s="6"/>
      <c r="AG258" s="6"/>
      <c r="AH258" s="6"/>
      <c r="AI258" s="6"/>
      <c r="AJ258" s="6"/>
      <c r="AK258" s="6"/>
      <c r="AL258" s="6"/>
      <c r="AM258" s="6"/>
      <c r="AN258" s="6"/>
    </row>
    <row r="259" spans="32:40" ht="12" customHeight="1">
      <c r="AF259" s="6"/>
      <c r="AG259" s="6"/>
      <c r="AH259" s="6"/>
      <c r="AI259" s="6"/>
      <c r="AJ259" s="6"/>
      <c r="AK259" s="6"/>
      <c r="AL259" s="6"/>
      <c r="AM259" s="6"/>
      <c r="AN259" s="6"/>
    </row>
    <row r="260" spans="32:40" ht="12" customHeight="1">
      <c r="AF260" s="6"/>
      <c r="AG260" s="6"/>
      <c r="AH260" s="6"/>
      <c r="AI260" s="6"/>
      <c r="AJ260" s="6"/>
      <c r="AK260" s="6"/>
      <c r="AL260" s="6"/>
      <c r="AM260" s="6"/>
      <c r="AN260" s="6"/>
    </row>
    <row r="261" spans="32:40" ht="12" customHeight="1">
      <c r="AF261" s="6"/>
      <c r="AG261" s="6"/>
      <c r="AH261" s="6"/>
      <c r="AI261" s="6"/>
      <c r="AJ261" s="6"/>
      <c r="AK261" s="6"/>
      <c r="AL261" s="6"/>
      <c r="AM261" s="6"/>
      <c r="AN261" s="6"/>
    </row>
    <row r="262" spans="32:40" ht="12" customHeight="1">
      <c r="AF262" s="6"/>
      <c r="AG262" s="6"/>
      <c r="AH262" s="6"/>
      <c r="AI262" s="6"/>
      <c r="AJ262" s="6"/>
      <c r="AK262" s="6"/>
      <c r="AL262" s="6"/>
      <c r="AM262" s="6"/>
      <c r="AN262" s="6"/>
    </row>
    <row r="263" spans="32:40" ht="12" customHeight="1">
      <c r="AF263" s="6"/>
      <c r="AG263" s="6"/>
      <c r="AH263" s="6"/>
      <c r="AI263" s="6"/>
      <c r="AJ263" s="6"/>
      <c r="AK263" s="6"/>
      <c r="AL263" s="6"/>
      <c r="AM263" s="6"/>
      <c r="AN263" s="6"/>
    </row>
    <row r="264" spans="32:40" ht="12" customHeight="1">
      <c r="AF264" s="6"/>
      <c r="AG264" s="6"/>
      <c r="AH264" s="6"/>
      <c r="AI264" s="6"/>
      <c r="AJ264" s="6"/>
      <c r="AK264" s="6"/>
      <c r="AL264" s="6"/>
      <c r="AM264" s="6"/>
      <c r="AN264" s="6"/>
    </row>
    <row r="265" spans="32:40" ht="12" customHeight="1">
      <c r="AF265" s="6"/>
      <c r="AG265" s="6"/>
      <c r="AH265" s="6"/>
      <c r="AI265" s="6"/>
      <c r="AJ265" s="6"/>
      <c r="AK265" s="6"/>
      <c r="AL265" s="6"/>
      <c r="AM265" s="6"/>
      <c r="AN265" s="6"/>
    </row>
    <row r="266" spans="32:40" ht="12" customHeight="1">
      <c r="AF266" s="6"/>
      <c r="AG266" s="6"/>
      <c r="AH266" s="6"/>
      <c r="AI266" s="6"/>
      <c r="AJ266" s="6"/>
      <c r="AK266" s="6"/>
      <c r="AL266" s="6"/>
      <c r="AM266" s="6"/>
      <c r="AN266" s="6"/>
    </row>
    <row r="267" spans="32:40" ht="12" customHeight="1">
      <c r="AF267" s="6"/>
      <c r="AG267" s="6"/>
      <c r="AH267" s="6"/>
      <c r="AI267" s="6"/>
      <c r="AJ267" s="6"/>
      <c r="AK267" s="6"/>
      <c r="AL267" s="6"/>
      <c r="AM267" s="6"/>
      <c r="AN267" s="6"/>
    </row>
    <row r="268" spans="32:40" ht="12" customHeight="1">
      <c r="AF268" s="6"/>
      <c r="AG268" s="6"/>
      <c r="AH268" s="6"/>
      <c r="AI268" s="6"/>
      <c r="AJ268" s="6"/>
      <c r="AK268" s="6"/>
      <c r="AL268" s="6"/>
      <c r="AM268" s="6"/>
      <c r="AN268" s="6"/>
    </row>
    <row r="269" spans="32:40" ht="12" customHeight="1">
      <c r="AF269" s="6"/>
      <c r="AG269" s="6"/>
      <c r="AH269" s="6"/>
      <c r="AI269" s="6"/>
      <c r="AJ269" s="6"/>
      <c r="AK269" s="6"/>
      <c r="AL269" s="6"/>
      <c r="AM269" s="6"/>
      <c r="AN269" s="6"/>
    </row>
    <row r="270" spans="32:40" ht="12" customHeight="1">
      <c r="AF270" s="6"/>
      <c r="AG270" s="6"/>
      <c r="AH270" s="6"/>
      <c r="AI270" s="6"/>
      <c r="AJ270" s="6"/>
      <c r="AK270" s="6"/>
      <c r="AL270" s="6"/>
      <c r="AM270" s="6"/>
      <c r="AN270" s="6"/>
    </row>
    <row r="271" spans="32:40" ht="12" customHeight="1">
      <c r="AF271" s="6"/>
      <c r="AG271" s="6"/>
      <c r="AH271" s="6"/>
      <c r="AI271" s="6"/>
      <c r="AJ271" s="6"/>
      <c r="AK271" s="6"/>
      <c r="AL271" s="6"/>
      <c r="AM271" s="6"/>
      <c r="AN271" s="6"/>
    </row>
    <row r="272" spans="32:40" ht="12" customHeight="1">
      <c r="AF272" s="6"/>
      <c r="AG272" s="6"/>
      <c r="AH272" s="6"/>
      <c r="AI272" s="6"/>
      <c r="AJ272" s="6"/>
      <c r="AK272" s="6"/>
      <c r="AL272" s="6"/>
      <c r="AM272" s="6"/>
      <c r="AN272" s="6"/>
    </row>
    <row r="273" spans="32:40" ht="12" customHeight="1">
      <c r="AF273" s="6"/>
      <c r="AG273" s="6"/>
      <c r="AH273" s="6"/>
      <c r="AI273" s="6"/>
      <c r="AJ273" s="6"/>
      <c r="AK273" s="6"/>
      <c r="AL273" s="6"/>
      <c r="AM273" s="6"/>
      <c r="AN273" s="6"/>
    </row>
    <row r="274" spans="32:40" ht="12" customHeight="1">
      <c r="AF274" s="6"/>
      <c r="AG274" s="6"/>
      <c r="AH274" s="6"/>
      <c r="AI274" s="6"/>
      <c r="AJ274" s="6"/>
      <c r="AK274" s="6"/>
      <c r="AL274" s="6"/>
      <c r="AM274" s="6"/>
      <c r="AN274" s="6"/>
    </row>
    <row r="275" spans="32:40" ht="12" customHeight="1">
      <c r="AF275" s="6"/>
      <c r="AG275" s="6"/>
      <c r="AH275" s="6"/>
      <c r="AI275" s="6"/>
      <c r="AJ275" s="6"/>
      <c r="AK275" s="6"/>
      <c r="AL275" s="6"/>
      <c r="AM275" s="6"/>
      <c r="AN275" s="6"/>
    </row>
    <row r="276" spans="32:40" ht="12" customHeight="1">
      <c r="AF276" s="6"/>
      <c r="AG276" s="6"/>
      <c r="AH276" s="6"/>
      <c r="AI276" s="6"/>
      <c r="AJ276" s="6"/>
      <c r="AK276" s="6"/>
      <c r="AL276" s="6"/>
      <c r="AM276" s="6"/>
      <c r="AN276" s="6"/>
    </row>
    <row r="277" spans="32:40" ht="12" customHeight="1">
      <c r="AF277" s="6"/>
      <c r="AG277" s="6"/>
      <c r="AH277" s="6"/>
      <c r="AI277" s="6"/>
      <c r="AJ277" s="6"/>
      <c r="AK277" s="6"/>
      <c r="AL277" s="6"/>
      <c r="AM277" s="6"/>
      <c r="AN277" s="6"/>
    </row>
    <row r="278" spans="32:40" ht="12" customHeight="1">
      <c r="AF278" s="6"/>
      <c r="AG278" s="6"/>
      <c r="AH278" s="6"/>
      <c r="AI278" s="6"/>
      <c r="AJ278" s="6"/>
      <c r="AK278" s="6"/>
      <c r="AL278" s="6"/>
      <c r="AM278" s="6"/>
      <c r="AN278" s="6"/>
    </row>
    <row r="279" spans="32:40" ht="12" customHeight="1">
      <c r="AF279" s="6"/>
      <c r="AG279" s="6"/>
      <c r="AH279" s="6"/>
      <c r="AI279" s="6"/>
      <c r="AJ279" s="6"/>
      <c r="AK279" s="6"/>
      <c r="AL279" s="6"/>
      <c r="AM279" s="6"/>
      <c r="AN279" s="6"/>
    </row>
    <row r="280" spans="32:40" ht="12" customHeight="1">
      <c r="AF280" s="6"/>
      <c r="AG280" s="6"/>
      <c r="AH280" s="6"/>
      <c r="AI280" s="6"/>
      <c r="AJ280" s="6"/>
      <c r="AK280" s="6"/>
      <c r="AL280" s="6"/>
      <c r="AM280" s="6"/>
      <c r="AN280" s="6"/>
    </row>
    <row r="281" spans="32:40" ht="12" customHeight="1">
      <c r="AF281" s="6"/>
      <c r="AG281" s="6"/>
      <c r="AH281" s="6"/>
      <c r="AI281" s="6"/>
      <c r="AJ281" s="6"/>
      <c r="AK281" s="6"/>
      <c r="AL281" s="6"/>
      <c r="AM281" s="6"/>
      <c r="AN281" s="6"/>
    </row>
    <row r="282" spans="32:40" ht="12" customHeight="1">
      <c r="AF282" s="6"/>
      <c r="AG282" s="6"/>
      <c r="AH282" s="6"/>
      <c r="AI282" s="6"/>
      <c r="AJ282" s="6"/>
      <c r="AK282" s="6"/>
      <c r="AL282" s="6"/>
      <c r="AM282" s="6"/>
      <c r="AN282" s="6"/>
    </row>
    <row r="283" spans="32:40" ht="12" customHeight="1">
      <c r="AF283" s="6"/>
      <c r="AG283" s="6"/>
      <c r="AH283" s="6"/>
      <c r="AI283" s="6"/>
      <c r="AJ283" s="6"/>
      <c r="AK283" s="6"/>
      <c r="AL283" s="6"/>
      <c r="AM283" s="6"/>
      <c r="AN283" s="6"/>
    </row>
    <row r="284" spans="32:40" ht="12" customHeight="1">
      <c r="AF284" s="6"/>
      <c r="AG284" s="6"/>
      <c r="AH284" s="6"/>
      <c r="AI284" s="6"/>
      <c r="AJ284" s="6"/>
      <c r="AK284" s="6"/>
      <c r="AL284" s="6"/>
      <c r="AM284" s="6"/>
      <c r="AN284" s="6"/>
    </row>
    <row r="285" spans="32:40" ht="12" customHeight="1">
      <c r="AF285" s="6"/>
      <c r="AG285" s="6"/>
      <c r="AH285" s="6"/>
      <c r="AI285" s="6"/>
      <c r="AJ285" s="6"/>
      <c r="AK285" s="6"/>
      <c r="AL285" s="6"/>
      <c r="AM285" s="6"/>
      <c r="AN285" s="6"/>
    </row>
    <row r="286" spans="32:40" ht="12" customHeight="1">
      <c r="AF286" s="6"/>
      <c r="AG286" s="6"/>
      <c r="AH286" s="6"/>
      <c r="AI286" s="6"/>
      <c r="AJ286" s="6"/>
      <c r="AK286" s="6"/>
      <c r="AL286" s="6"/>
      <c r="AM286" s="6"/>
      <c r="AN286" s="6"/>
    </row>
    <row r="287" spans="32:40" ht="12" customHeight="1">
      <c r="AF287" s="6"/>
      <c r="AG287" s="6"/>
      <c r="AH287" s="6"/>
      <c r="AI287" s="6"/>
      <c r="AJ287" s="6"/>
      <c r="AK287" s="6"/>
      <c r="AL287" s="6"/>
      <c r="AM287" s="6"/>
      <c r="AN287" s="6"/>
    </row>
    <row r="288" spans="32:40" ht="12" customHeight="1">
      <c r="AF288" s="6"/>
      <c r="AG288" s="6"/>
      <c r="AH288" s="6"/>
      <c r="AI288" s="6"/>
      <c r="AJ288" s="6"/>
      <c r="AK288" s="6"/>
      <c r="AL288" s="6"/>
      <c r="AM288" s="6"/>
      <c r="AN288" s="6"/>
    </row>
    <row r="289" spans="32:40" ht="12" customHeight="1">
      <c r="AF289" s="6"/>
      <c r="AG289" s="6"/>
      <c r="AH289" s="6"/>
      <c r="AI289" s="6"/>
      <c r="AJ289" s="6"/>
      <c r="AK289" s="6"/>
      <c r="AL289" s="6"/>
      <c r="AM289" s="6"/>
      <c r="AN289" s="6"/>
    </row>
    <row r="290" spans="32:40" ht="12" customHeight="1">
      <c r="AF290" s="6"/>
      <c r="AG290" s="6"/>
      <c r="AH290" s="6"/>
      <c r="AI290" s="6"/>
      <c r="AJ290" s="6"/>
      <c r="AK290" s="6"/>
      <c r="AL290" s="6"/>
      <c r="AM290" s="6"/>
      <c r="AN290" s="6"/>
    </row>
    <row r="291" spans="32:40" ht="12" customHeight="1">
      <c r="AF291" s="6"/>
      <c r="AG291" s="6"/>
      <c r="AH291" s="6"/>
      <c r="AI291" s="6"/>
      <c r="AJ291" s="6"/>
      <c r="AK291" s="6"/>
      <c r="AL291" s="6"/>
      <c r="AM291" s="6"/>
      <c r="AN291" s="6"/>
    </row>
    <row r="292" spans="32:40" ht="12" customHeight="1">
      <c r="AF292" s="6"/>
      <c r="AG292" s="6"/>
      <c r="AH292" s="6"/>
      <c r="AI292" s="6"/>
      <c r="AJ292" s="6"/>
      <c r="AK292" s="6"/>
      <c r="AL292" s="6"/>
      <c r="AM292" s="6"/>
      <c r="AN292" s="6"/>
    </row>
    <row r="293" spans="32:40" ht="12" customHeight="1">
      <c r="AF293" s="6"/>
      <c r="AG293" s="6"/>
      <c r="AH293" s="6"/>
      <c r="AI293" s="6"/>
      <c r="AJ293" s="6"/>
      <c r="AK293" s="6"/>
      <c r="AL293" s="6"/>
      <c r="AM293" s="6"/>
      <c r="AN293" s="6"/>
    </row>
    <row r="294" spans="32:40" ht="12" customHeight="1">
      <c r="AF294" s="6"/>
      <c r="AG294" s="6"/>
      <c r="AH294" s="6"/>
      <c r="AI294" s="6"/>
      <c r="AJ294" s="6"/>
      <c r="AK294" s="6"/>
      <c r="AL294" s="6"/>
      <c r="AM294" s="6"/>
      <c r="AN294" s="6"/>
    </row>
    <row r="295" spans="32:40" ht="12" customHeight="1">
      <c r="AF295" s="6"/>
      <c r="AG295" s="6"/>
      <c r="AH295" s="6"/>
      <c r="AI295" s="6"/>
      <c r="AJ295" s="6"/>
      <c r="AK295" s="6"/>
      <c r="AL295" s="6"/>
      <c r="AM295" s="6"/>
      <c r="AN295" s="6"/>
    </row>
    <row r="296" spans="32:40" ht="12" customHeight="1">
      <c r="AF296" s="6"/>
      <c r="AG296" s="6"/>
      <c r="AH296" s="6"/>
      <c r="AI296" s="6"/>
      <c r="AJ296" s="6"/>
      <c r="AK296" s="6"/>
      <c r="AL296" s="6"/>
      <c r="AM296" s="6"/>
      <c r="AN296" s="6"/>
    </row>
    <row r="297" spans="32:40" ht="12" customHeight="1">
      <c r="AF297" s="6"/>
      <c r="AG297" s="6"/>
      <c r="AH297" s="6"/>
      <c r="AI297" s="6"/>
      <c r="AJ297" s="6"/>
      <c r="AK297" s="6"/>
      <c r="AL297" s="6"/>
      <c r="AM297" s="6"/>
      <c r="AN297" s="6"/>
    </row>
    <row r="298" spans="32:40" ht="12" customHeight="1">
      <c r="AF298" s="6"/>
      <c r="AG298" s="6"/>
      <c r="AH298" s="6"/>
      <c r="AI298" s="6"/>
      <c r="AJ298" s="6"/>
      <c r="AK298" s="6"/>
      <c r="AL298" s="6"/>
      <c r="AM298" s="6"/>
      <c r="AN298" s="6"/>
    </row>
    <row r="299" spans="32:40" ht="12" customHeight="1">
      <c r="AF299" s="6"/>
      <c r="AG299" s="6"/>
      <c r="AH299" s="6"/>
      <c r="AI299" s="6"/>
      <c r="AJ299" s="6"/>
      <c r="AK299" s="6"/>
      <c r="AL299" s="6"/>
      <c r="AM299" s="6"/>
      <c r="AN299" s="6"/>
    </row>
    <row r="300" spans="32:40" ht="12" customHeight="1">
      <c r="AF300" s="6"/>
      <c r="AG300" s="6"/>
      <c r="AH300" s="6"/>
      <c r="AI300" s="6"/>
      <c r="AJ300" s="6"/>
      <c r="AK300" s="6"/>
      <c r="AL300" s="6"/>
      <c r="AM300" s="6"/>
      <c r="AN300" s="6"/>
    </row>
    <row r="301" spans="32:40" ht="12" customHeight="1">
      <c r="AF301" s="6"/>
      <c r="AG301" s="6"/>
      <c r="AH301" s="6"/>
      <c r="AI301" s="6"/>
      <c r="AJ301" s="6"/>
      <c r="AK301" s="6"/>
      <c r="AL301" s="6"/>
      <c r="AM301" s="6"/>
      <c r="AN301" s="6"/>
    </row>
    <row r="302" spans="32:40" ht="12" customHeight="1">
      <c r="AF302" s="6"/>
      <c r="AG302" s="6"/>
      <c r="AH302" s="6"/>
      <c r="AI302" s="6"/>
      <c r="AJ302" s="6"/>
      <c r="AK302" s="6"/>
      <c r="AL302" s="6"/>
      <c r="AM302" s="6"/>
      <c r="AN302" s="6"/>
    </row>
    <row r="303" spans="32:40" ht="12" customHeight="1">
      <c r="AF303" s="6"/>
      <c r="AG303" s="6"/>
      <c r="AH303" s="6"/>
      <c r="AI303" s="6"/>
      <c r="AJ303" s="6"/>
      <c r="AK303" s="6"/>
      <c r="AL303" s="6"/>
      <c r="AM303" s="6"/>
      <c r="AN303" s="6"/>
    </row>
    <row r="304" spans="32:40" ht="12" customHeight="1">
      <c r="AF304" s="6"/>
      <c r="AG304" s="6"/>
      <c r="AH304" s="6"/>
      <c r="AI304" s="6"/>
      <c r="AJ304" s="6"/>
      <c r="AK304" s="6"/>
      <c r="AL304" s="6"/>
      <c r="AM304" s="6"/>
      <c r="AN304" s="6"/>
    </row>
    <row r="305" spans="32:40" ht="12" customHeight="1">
      <c r="AF305" s="6"/>
      <c r="AG305" s="6"/>
      <c r="AH305" s="6"/>
      <c r="AI305" s="6"/>
      <c r="AJ305" s="6"/>
      <c r="AK305" s="6"/>
      <c r="AL305" s="6"/>
      <c r="AM305" s="6"/>
      <c r="AN305" s="6"/>
    </row>
    <row r="306" spans="32:40" ht="12" customHeight="1">
      <c r="AF306" s="6"/>
      <c r="AG306" s="6"/>
      <c r="AH306" s="6"/>
      <c r="AI306" s="6"/>
      <c r="AJ306" s="6"/>
      <c r="AK306" s="6"/>
      <c r="AL306" s="6"/>
      <c r="AM306" s="6"/>
      <c r="AN306" s="6"/>
    </row>
    <row r="307" spans="32:40" ht="12" customHeight="1">
      <c r="AF307" s="6"/>
      <c r="AG307" s="6"/>
      <c r="AH307" s="6"/>
      <c r="AI307" s="6"/>
      <c r="AJ307" s="6"/>
      <c r="AK307" s="6"/>
      <c r="AL307" s="6"/>
      <c r="AM307" s="6"/>
      <c r="AN307" s="6"/>
    </row>
    <row r="308" spans="32:40" ht="12" customHeight="1">
      <c r="AF308" s="6"/>
      <c r="AG308" s="6"/>
      <c r="AH308" s="6"/>
      <c r="AI308" s="6"/>
      <c r="AJ308" s="6"/>
      <c r="AK308" s="6"/>
      <c r="AL308" s="6"/>
      <c r="AM308" s="6"/>
      <c r="AN308" s="6"/>
    </row>
    <row r="309" spans="32:40" ht="12" customHeight="1">
      <c r="AF309" s="6"/>
      <c r="AG309" s="6"/>
      <c r="AH309" s="6"/>
      <c r="AI309" s="6"/>
      <c r="AJ309" s="6"/>
      <c r="AK309" s="6"/>
      <c r="AL309" s="6"/>
      <c r="AM309" s="6"/>
      <c r="AN309" s="6"/>
    </row>
    <row r="310" spans="32:40" ht="12" customHeight="1">
      <c r="AF310" s="6"/>
      <c r="AG310" s="6"/>
      <c r="AH310" s="6"/>
      <c r="AI310" s="6"/>
      <c r="AJ310" s="6"/>
      <c r="AK310" s="6"/>
      <c r="AL310" s="6"/>
      <c r="AM310" s="6"/>
      <c r="AN310" s="6"/>
    </row>
    <row r="311" spans="32:40" ht="12" customHeight="1">
      <c r="AF311" s="6"/>
      <c r="AG311" s="6"/>
      <c r="AH311" s="6"/>
      <c r="AI311" s="6"/>
      <c r="AJ311" s="6"/>
      <c r="AK311" s="6"/>
      <c r="AL311" s="6"/>
      <c r="AM311" s="6"/>
      <c r="AN311" s="6"/>
    </row>
    <row r="312" spans="32:40" ht="12" customHeight="1">
      <c r="AF312" s="6"/>
      <c r="AG312" s="6"/>
      <c r="AH312" s="6"/>
      <c r="AI312" s="6"/>
      <c r="AJ312" s="6"/>
      <c r="AK312" s="6"/>
      <c r="AL312" s="6"/>
      <c r="AM312" s="6"/>
      <c r="AN312" s="6"/>
    </row>
    <row r="313" spans="32:40" ht="12" customHeight="1">
      <c r="AF313" s="6"/>
      <c r="AG313" s="6"/>
      <c r="AH313" s="6"/>
      <c r="AI313" s="6"/>
      <c r="AJ313" s="6"/>
      <c r="AK313" s="6"/>
      <c r="AL313" s="6"/>
      <c r="AM313" s="6"/>
      <c r="AN313" s="6"/>
    </row>
    <row r="314" spans="32:40" ht="12" customHeight="1">
      <c r="AF314" s="6"/>
      <c r="AG314" s="6"/>
      <c r="AH314" s="6"/>
      <c r="AI314" s="6"/>
      <c r="AJ314" s="6"/>
      <c r="AK314" s="6"/>
      <c r="AL314" s="6"/>
      <c r="AM314" s="6"/>
      <c r="AN314" s="6"/>
    </row>
    <row r="315" spans="32:40" ht="12" customHeight="1">
      <c r="AF315" s="6"/>
      <c r="AG315" s="6"/>
      <c r="AH315" s="6"/>
      <c r="AI315" s="6"/>
      <c r="AJ315" s="6"/>
      <c r="AK315" s="6"/>
      <c r="AL315" s="6"/>
      <c r="AM315" s="6"/>
      <c r="AN315" s="6"/>
    </row>
    <row r="316" spans="32:40" ht="12" customHeight="1">
      <c r="AF316" s="6"/>
      <c r="AG316" s="6"/>
      <c r="AH316" s="6"/>
      <c r="AI316" s="6"/>
      <c r="AJ316" s="6"/>
      <c r="AK316" s="6"/>
      <c r="AL316" s="6"/>
      <c r="AM316" s="6"/>
      <c r="AN316" s="6"/>
    </row>
    <row r="317" spans="32:40" ht="12" customHeight="1">
      <c r="AF317" s="6"/>
      <c r="AG317" s="6"/>
      <c r="AH317" s="6"/>
      <c r="AI317" s="6"/>
      <c r="AJ317" s="6"/>
      <c r="AK317" s="6"/>
      <c r="AL317" s="6"/>
      <c r="AM317" s="6"/>
      <c r="AN317" s="6"/>
    </row>
    <row r="318" spans="32:40" ht="12" customHeight="1">
      <c r="AF318" s="6"/>
      <c r="AG318" s="6"/>
      <c r="AH318" s="6"/>
      <c r="AI318" s="6"/>
      <c r="AJ318" s="6"/>
      <c r="AK318" s="6"/>
      <c r="AL318" s="6"/>
      <c r="AM318" s="6"/>
      <c r="AN318" s="6"/>
    </row>
    <row r="319" spans="32:40" ht="12" customHeight="1">
      <c r="AF319" s="6"/>
      <c r="AG319" s="6"/>
      <c r="AH319" s="6"/>
      <c r="AI319" s="6"/>
      <c r="AJ319" s="6"/>
      <c r="AK319" s="6"/>
      <c r="AL319" s="6"/>
      <c r="AM319" s="6"/>
      <c r="AN319" s="6"/>
    </row>
    <row r="320" spans="32:40" ht="12" customHeight="1">
      <c r="AF320" s="6"/>
      <c r="AG320" s="6"/>
      <c r="AH320" s="6"/>
      <c r="AI320" s="6"/>
      <c r="AJ320" s="6"/>
      <c r="AK320" s="6"/>
      <c r="AL320" s="6"/>
      <c r="AM320" s="6"/>
      <c r="AN320" s="6"/>
    </row>
    <row r="321" spans="32:40" ht="12" customHeight="1">
      <c r="AF321" s="6"/>
      <c r="AG321" s="6"/>
      <c r="AH321" s="6"/>
      <c r="AI321" s="6"/>
      <c r="AJ321" s="6"/>
      <c r="AK321" s="6"/>
      <c r="AL321" s="6"/>
      <c r="AM321" s="6"/>
      <c r="AN321" s="6"/>
    </row>
    <row r="322" spans="32:40" ht="12" customHeight="1">
      <c r="AF322" s="6"/>
      <c r="AG322" s="6"/>
      <c r="AH322" s="6"/>
      <c r="AI322" s="6"/>
      <c r="AJ322" s="6"/>
      <c r="AK322" s="6"/>
      <c r="AL322" s="6"/>
      <c r="AM322" s="6"/>
      <c r="AN322" s="6"/>
    </row>
    <row r="323" spans="32:40" ht="12" customHeight="1">
      <c r="AF323" s="6"/>
      <c r="AG323" s="6"/>
      <c r="AH323" s="6"/>
      <c r="AI323" s="6"/>
      <c r="AJ323" s="6"/>
      <c r="AK323" s="6"/>
      <c r="AL323" s="6"/>
      <c r="AM323" s="6"/>
      <c r="AN323" s="6"/>
    </row>
    <row r="324" spans="32:40" ht="12" customHeight="1">
      <c r="AF324" s="6"/>
      <c r="AG324" s="6"/>
      <c r="AH324" s="6"/>
      <c r="AI324" s="6"/>
      <c r="AJ324" s="6"/>
      <c r="AK324" s="6"/>
      <c r="AL324" s="6"/>
      <c r="AM324" s="6"/>
      <c r="AN324" s="6"/>
    </row>
    <row r="325" spans="32:40" ht="12" customHeight="1">
      <c r="AF325" s="6"/>
      <c r="AG325" s="6"/>
      <c r="AH325" s="6"/>
      <c r="AI325" s="6"/>
      <c r="AJ325" s="6"/>
      <c r="AK325" s="6"/>
      <c r="AL325" s="6"/>
      <c r="AM325" s="6"/>
      <c r="AN325" s="6"/>
    </row>
    <row r="326" spans="32:40" ht="12" customHeight="1">
      <c r="AF326" s="6"/>
      <c r="AG326" s="6"/>
      <c r="AH326" s="6"/>
      <c r="AI326" s="6"/>
      <c r="AJ326" s="6"/>
      <c r="AK326" s="6"/>
      <c r="AL326" s="6"/>
      <c r="AM326" s="6"/>
      <c r="AN326" s="6"/>
    </row>
    <row r="327" spans="32:40" ht="12" customHeight="1">
      <c r="AF327" s="6"/>
      <c r="AG327" s="6"/>
      <c r="AH327" s="6"/>
      <c r="AI327" s="6"/>
      <c r="AJ327" s="6"/>
      <c r="AK327" s="6"/>
      <c r="AL327" s="6"/>
      <c r="AM327" s="6"/>
      <c r="AN327" s="6"/>
    </row>
    <row r="328" spans="32:40" ht="12" customHeight="1">
      <c r="AF328" s="6"/>
      <c r="AG328" s="6"/>
      <c r="AH328" s="6"/>
      <c r="AI328" s="6"/>
      <c r="AJ328" s="6"/>
      <c r="AK328" s="6"/>
      <c r="AL328" s="6"/>
      <c r="AM328" s="6"/>
      <c r="AN328" s="6"/>
    </row>
    <row r="329" spans="32:40" ht="12" customHeight="1">
      <c r="AF329" s="6"/>
      <c r="AG329" s="6"/>
      <c r="AH329" s="6"/>
      <c r="AI329" s="6"/>
      <c r="AJ329" s="6"/>
      <c r="AK329" s="6"/>
      <c r="AL329" s="6"/>
      <c r="AM329" s="6"/>
      <c r="AN329" s="6"/>
    </row>
    <row r="330" spans="32:40" ht="12" customHeight="1">
      <c r="AF330" s="6"/>
      <c r="AG330" s="6"/>
      <c r="AH330" s="6"/>
      <c r="AI330" s="6"/>
      <c r="AJ330" s="6"/>
      <c r="AK330" s="6"/>
      <c r="AL330" s="6"/>
      <c r="AM330" s="6"/>
      <c r="AN330" s="6"/>
    </row>
    <row r="331" spans="32:40" ht="12" customHeight="1">
      <c r="AF331" s="6"/>
      <c r="AG331" s="6"/>
      <c r="AH331" s="6"/>
      <c r="AI331" s="6"/>
      <c r="AJ331" s="6"/>
      <c r="AK331" s="6"/>
      <c r="AL331" s="6"/>
      <c r="AM331" s="6"/>
      <c r="AN331" s="6"/>
    </row>
    <row r="332" spans="32:40" ht="12" customHeight="1">
      <c r="AF332" s="6"/>
      <c r="AG332" s="6"/>
      <c r="AH332" s="6"/>
      <c r="AI332" s="6"/>
      <c r="AJ332" s="6"/>
      <c r="AK332" s="6"/>
      <c r="AL332" s="6"/>
      <c r="AM332" s="6"/>
      <c r="AN332" s="6"/>
    </row>
    <row r="333" spans="32:40" ht="12" customHeight="1">
      <c r="AF333" s="6"/>
      <c r="AG333" s="6"/>
      <c r="AH333" s="6"/>
      <c r="AI333" s="6"/>
      <c r="AJ333" s="6"/>
      <c r="AK333" s="6"/>
      <c r="AL333" s="6"/>
      <c r="AM333" s="6"/>
      <c r="AN333" s="6"/>
    </row>
    <row r="334" spans="32:40" ht="12" customHeight="1">
      <c r="AF334" s="6"/>
      <c r="AG334" s="6"/>
      <c r="AH334" s="6"/>
      <c r="AI334" s="6"/>
      <c r="AJ334" s="6"/>
      <c r="AK334" s="6"/>
      <c r="AL334" s="6"/>
      <c r="AM334" s="6"/>
      <c r="AN334" s="6"/>
    </row>
    <row r="335" spans="32:40" ht="12" customHeight="1">
      <c r="AF335" s="6"/>
      <c r="AG335" s="6"/>
      <c r="AH335" s="6"/>
      <c r="AI335" s="6"/>
      <c r="AJ335" s="6"/>
      <c r="AK335" s="6"/>
      <c r="AL335" s="6"/>
      <c r="AM335" s="6"/>
      <c r="AN335" s="6"/>
    </row>
    <row r="336" spans="32:40" ht="12" customHeight="1">
      <c r="AF336" s="6"/>
      <c r="AG336" s="6"/>
      <c r="AH336" s="6"/>
      <c r="AI336" s="6"/>
      <c r="AJ336" s="6"/>
      <c r="AK336" s="6"/>
      <c r="AL336" s="6"/>
      <c r="AM336" s="6"/>
      <c r="AN336" s="6"/>
    </row>
    <row r="337" spans="32:40" ht="12" customHeight="1">
      <c r="AF337" s="6"/>
      <c r="AG337" s="6"/>
      <c r="AH337" s="6"/>
      <c r="AI337" s="6"/>
      <c r="AJ337" s="6"/>
      <c r="AK337" s="6"/>
      <c r="AL337" s="6"/>
      <c r="AM337" s="6"/>
      <c r="AN337" s="6"/>
    </row>
    <row r="338" spans="32:40" ht="12" customHeight="1">
      <c r="AF338" s="6"/>
      <c r="AG338" s="6"/>
      <c r="AH338" s="6"/>
      <c r="AI338" s="6"/>
      <c r="AJ338" s="6"/>
      <c r="AK338" s="6"/>
      <c r="AL338" s="6"/>
      <c r="AM338" s="6"/>
      <c r="AN338" s="6"/>
    </row>
    <row r="339" spans="32:40" ht="12" customHeight="1">
      <c r="AF339" s="6"/>
      <c r="AG339" s="6"/>
      <c r="AH339" s="6"/>
      <c r="AI339" s="6"/>
      <c r="AJ339" s="6"/>
      <c r="AK339" s="6"/>
      <c r="AL339" s="6"/>
      <c r="AM339" s="6"/>
      <c r="AN339" s="6"/>
    </row>
    <row r="340" spans="32:40" ht="12" customHeight="1">
      <c r="AF340" s="6"/>
      <c r="AG340" s="6"/>
      <c r="AH340" s="6"/>
      <c r="AI340" s="6"/>
      <c r="AJ340" s="6"/>
      <c r="AK340" s="6"/>
      <c r="AL340" s="6"/>
      <c r="AM340" s="6"/>
      <c r="AN340" s="6"/>
    </row>
    <row r="341" spans="32:40" ht="12" customHeight="1">
      <c r="AF341" s="6"/>
      <c r="AG341" s="6"/>
      <c r="AH341" s="6"/>
      <c r="AI341" s="6"/>
      <c r="AJ341" s="6"/>
      <c r="AK341" s="6"/>
      <c r="AL341" s="6"/>
      <c r="AM341" s="6"/>
      <c r="AN341" s="6"/>
    </row>
    <row r="342" spans="32:40" ht="12" customHeight="1">
      <c r="AF342" s="6"/>
      <c r="AG342" s="6"/>
      <c r="AH342" s="6"/>
      <c r="AI342" s="6"/>
      <c r="AJ342" s="6"/>
      <c r="AK342" s="6"/>
      <c r="AL342" s="6"/>
      <c r="AM342" s="6"/>
      <c r="AN342" s="6"/>
    </row>
    <row r="343" spans="32:40" ht="12" customHeight="1">
      <c r="AF343" s="6"/>
      <c r="AG343" s="6"/>
      <c r="AH343" s="6"/>
      <c r="AI343" s="6"/>
      <c r="AJ343" s="6"/>
      <c r="AK343" s="6"/>
      <c r="AL343" s="6"/>
      <c r="AM343" s="6"/>
      <c r="AN343" s="6"/>
    </row>
    <row r="344" spans="32:40" ht="12" customHeight="1">
      <c r="AF344" s="6"/>
      <c r="AG344" s="6"/>
      <c r="AH344" s="6"/>
      <c r="AI344" s="6"/>
      <c r="AJ344" s="6"/>
      <c r="AK344" s="6"/>
      <c r="AL344" s="6"/>
      <c r="AM344" s="6"/>
      <c r="AN344" s="6"/>
    </row>
    <row r="345" spans="32:40" ht="12" customHeight="1">
      <c r="AF345" s="6"/>
      <c r="AG345" s="6"/>
      <c r="AH345" s="6"/>
      <c r="AI345" s="6"/>
      <c r="AJ345" s="6"/>
      <c r="AK345" s="6"/>
      <c r="AL345" s="6"/>
      <c r="AM345" s="6"/>
      <c r="AN345" s="6"/>
    </row>
    <row r="346" spans="32:40" ht="12" customHeight="1">
      <c r="AF346" s="6"/>
      <c r="AG346" s="6"/>
      <c r="AH346" s="6"/>
      <c r="AI346" s="6"/>
      <c r="AJ346" s="6"/>
      <c r="AK346" s="6"/>
      <c r="AL346" s="6"/>
      <c r="AM346" s="6"/>
      <c r="AN346" s="6"/>
    </row>
    <row r="347" spans="32:40" ht="12" customHeight="1">
      <c r="AF347" s="6"/>
      <c r="AG347" s="6"/>
      <c r="AH347" s="6"/>
      <c r="AI347" s="6"/>
      <c r="AJ347" s="6"/>
      <c r="AK347" s="6"/>
      <c r="AL347" s="6"/>
      <c r="AM347" s="6"/>
      <c r="AN347" s="6"/>
    </row>
    <row r="348" spans="32:40" ht="12" customHeight="1">
      <c r="AF348" s="6"/>
      <c r="AG348" s="6"/>
      <c r="AH348" s="6"/>
      <c r="AI348" s="6"/>
      <c r="AJ348" s="6"/>
      <c r="AK348" s="6"/>
      <c r="AL348" s="6"/>
      <c r="AM348" s="6"/>
      <c r="AN348" s="6"/>
    </row>
    <row r="349" spans="32:40" ht="12" customHeight="1">
      <c r="AF349" s="6"/>
      <c r="AG349" s="6"/>
      <c r="AH349" s="6"/>
      <c r="AI349" s="6"/>
      <c r="AJ349" s="6"/>
      <c r="AK349" s="6"/>
      <c r="AL349" s="6"/>
      <c r="AM349" s="6"/>
      <c r="AN349" s="6"/>
    </row>
    <row r="350" spans="32:40" ht="12" customHeight="1">
      <c r="AF350" s="6"/>
      <c r="AG350" s="6"/>
      <c r="AH350" s="6"/>
      <c r="AI350" s="6"/>
      <c r="AJ350" s="6"/>
      <c r="AK350" s="6"/>
      <c r="AL350" s="6"/>
      <c r="AM350" s="6"/>
      <c r="AN350" s="6"/>
    </row>
    <row r="351" spans="32:40" ht="12" customHeight="1">
      <c r="AF351" s="6"/>
      <c r="AG351" s="6"/>
      <c r="AH351" s="6"/>
      <c r="AI351" s="6"/>
      <c r="AJ351" s="6"/>
      <c r="AK351" s="6"/>
      <c r="AL351" s="6"/>
      <c r="AM351" s="6"/>
      <c r="AN351" s="6"/>
    </row>
    <row r="352" spans="32:40" ht="12" customHeight="1">
      <c r="AF352" s="6"/>
      <c r="AG352" s="6"/>
      <c r="AH352" s="6"/>
      <c r="AI352" s="6"/>
      <c r="AJ352" s="6"/>
      <c r="AK352" s="6"/>
      <c r="AL352" s="6"/>
      <c r="AM352" s="6"/>
      <c r="AN352" s="6"/>
    </row>
    <row r="353" spans="32:40" ht="12" customHeight="1">
      <c r="AF353" s="6"/>
      <c r="AG353" s="6"/>
      <c r="AH353" s="6"/>
      <c r="AI353" s="6"/>
      <c r="AJ353" s="6"/>
      <c r="AK353" s="6"/>
      <c r="AL353" s="6"/>
      <c r="AM353" s="6"/>
      <c r="AN353" s="6"/>
    </row>
    <row r="354" spans="32:40" ht="12" customHeight="1">
      <c r="AF354" s="6"/>
      <c r="AG354" s="6"/>
      <c r="AH354" s="6"/>
      <c r="AI354" s="6"/>
      <c r="AJ354" s="6"/>
      <c r="AK354" s="6"/>
      <c r="AL354" s="6"/>
      <c r="AM354" s="6"/>
      <c r="AN354" s="6"/>
    </row>
    <row r="355" spans="32:40" ht="12" customHeight="1">
      <c r="AF355" s="6"/>
      <c r="AG355" s="6"/>
      <c r="AH355" s="6"/>
      <c r="AI355" s="6"/>
      <c r="AJ355" s="6"/>
      <c r="AK355" s="6"/>
      <c r="AL355" s="6"/>
      <c r="AM355" s="6"/>
      <c r="AN355" s="6"/>
    </row>
    <row r="356" spans="32:40" ht="12" customHeight="1">
      <c r="AF356" s="6"/>
      <c r="AG356" s="6"/>
      <c r="AH356" s="6"/>
      <c r="AI356" s="6"/>
      <c r="AJ356" s="6"/>
      <c r="AK356" s="6"/>
      <c r="AL356" s="6"/>
      <c r="AM356" s="6"/>
      <c r="AN356" s="6"/>
    </row>
    <row r="357" spans="32:40" ht="12" customHeight="1">
      <c r="AF357" s="6"/>
      <c r="AG357" s="6"/>
      <c r="AH357" s="6"/>
      <c r="AI357" s="6"/>
      <c r="AJ357" s="6"/>
      <c r="AK357" s="6"/>
      <c r="AL357" s="6"/>
      <c r="AM357" s="6"/>
      <c r="AN357" s="6"/>
    </row>
    <row r="358" spans="32:40" ht="12" customHeight="1">
      <c r="AF358" s="6"/>
      <c r="AG358" s="6"/>
      <c r="AH358" s="6"/>
      <c r="AI358" s="6"/>
      <c r="AJ358" s="6"/>
      <c r="AK358" s="6"/>
      <c r="AL358" s="6"/>
      <c r="AM358" s="6"/>
      <c r="AN358" s="6"/>
    </row>
    <row r="359" spans="32:40" ht="12" customHeight="1">
      <c r="AF359" s="6"/>
      <c r="AG359" s="6"/>
      <c r="AH359" s="6"/>
      <c r="AI359" s="6"/>
      <c r="AJ359" s="6"/>
      <c r="AK359" s="6"/>
      <c r="AL359" s="6"/>
      <c r="AM359" s="6"/>
      <c r="AN359" s="6"/>
    </row>
    <row r="360" spans="32:40" ht="12" customHeight="1">
      <c r="AF360" s="6"/>
      <c r="AG360" s="6"/>
      <c r="AH360" s="6"/>
      <c r="AI360" s="6"/>
      <c r="AJ360" s="6"/>
      <c r="AK360" s="6"/>
      <c r="AL360" s="6"/>
      <c r="AM360" s="6"/>
      <c r="AN360" s="6"/>
    </row>
    <row r="361" spans="32:40" ht="12" customHeight="1">
      <c r="AF361" s="6"/>
      <c r="AG361" s="6"/>
      <c r="AH361" s="6"/>
      <c r="AI361" s="6"/>
      <c r="AJ361" s="6"/>
      <c r="AK361" s="6"/>
      <c r="AL361" s="6"/>
      <c r="AM361" s="6"/>
      <c r="AN361" s="6"/>
    </row>
    <row r="362" spans="32:40" ht="12" customHeight="1">
      <c r="AF362" s="6"/>
      <c r="AG362" s="6"/>
      <c r="AH362" s="6"/>
      <c r="AI362" s="6"/>
      <c r="AJ362" s="6"/>
      <c r="AK362" s="6"/>
      <c r="AL362" s="6"/>
      <c r="AM362" s="6"/>
      <c r="AN362" s="6"/>
    </row>
    <row r="363" spans="32:40" ht="12" customHeight="1">
      <c r="AF363" s="6"/>
      <c r="AG363" s="6"/>
      <c r="AH363" s="6"/>
      <c r="AI363" s="6"/>
      <c r="AJ363" s="6"/>
      <c r="AK363" s="6"/>
      <c r="AL363" s="6"/>
      <c r="AM363" s="6"/>
      <c r="AN363" s="6"/>
    </row>
    <row r="364" spans="32:40" ht="12" customHeight="1">
      <c r="AF364" s="6"/>
      <c r="AG364" s="6"/>
      <c r="AH364" s="6"/>
      <c r="AI364" s="6"/>
      <c r="AJ364" s="6"/>
      <c r="AK364" s="6"/>
      <c r="AL364" s="6"/>
      <c r="AM364" s="6"/>
      <c r="AN364" s="6"/>
    </row>
    <row r="365" spans="32:40" ht="12" customHeight="1">
      <c r="AF365" s="6"/>
      <c r="AG365" s="6"/>
      <c r="AH365" s="6"/>
      <c r="AI365" s="6"/>
      <c r="AJ365" s="6"/>
      <c r="AK365" s="6"/>
      <c r="AL365" s="6"/>
      <c r="AM365" s="6"/>
      <c r="AN365" s="6"/>
    </row>
    <row r="366" spans="32:40" ht="12" customHeight="1">
      <c r="AF366" s="6"/>
      <c r="AG366" s="6"/>
      <c r="AH366" s="6"/>
      <c r="AI366" s="6"/>
      <c r="AJ366" s="6"/>
      <c r="AK366" s="6"/>
      <c r="AL366" s="6"/>
      <c r="AM366" s="6"/>
      <c r="AN366" s="6"/>
    </row>
    <row r="367" spans="32:40" ht="12" customHeight="1">
      <c r="AF367" s="6"/>
      <c r="AG367" s="6"/>
      <c r="AH367" s="6"/>
      <c r="AI367" s="6"/>
      <c r="AJ367" s="6"/>
      <c r="AK367" s="6"/>
      <c r="AL367" s="6"/>
      <c r="AM367" s="6"/>
      <c r="AN367" s="6"/>
    </row>
    <row r="368" spans="32:40" ht="12" customHeight="1">
      <c r="AF368" s="6"/>
      <c r="AG368" s="6"/>
      <c r="AH368" s="6"/>
      <c r="AI368" s="6"/>
      <c r="AJ368" s="6"/>
      <c r="AK368" s="6"/>
      <c r="AL368" s="6"/>
      <c r="AM368" s="6"/>
      <c r="AN368" s="6"/>
    </row>
    <row r="369" spans="32:40" ht="12" customHeight="1">
      <c r="AF369" s="6"/>
      <c r="AG369" s="6"/>
      <c r="AH369" s="6"/>
      <c r="AI369" s="6"/>
      <c r="AJ369" s="6"/>
      <c r="AK369" s="6"/>
      <c r="AL369" s="6"/>
      <c r="AM369" s="6"/>
      <c r="AN369" s="6"/>
    </row>
    <row r="370" spans="32:40" ht="12" customHeight="1">
      <c r="AF370" s="6"/>
      <c r="AG370" s="6"/>
      <c r="AH370" s="6"/>
      <c r="AI370" s="6"/>
      <c r="AJ370" s="6"/>
      <c r="AK370" s="6"/>
      <c r="AL370" s="6"/>
      <c r="AM370" s="6"/>
      <c r="AN370" s="6"/>
    </row>
    <row r="371" spans="32:40" ht="12" customHeight="1">
      <c r="AF371" s="6"/>
      <c r="AG371" s="6"/>
      <c r="AH371" s="6"/>
      <c r="AI371" s="6"/>
      <c r="AJ371" s="6"/>
      <c r="AK371" s="6"/>
      <c r="AL371" s="6"/>
      <c r="AM371" s="6"/>
      <c r="AN371" s="6"/>
    </row>
    <row r="372" spans="32:40" ht="12" customHeight="1">
      <c r="AF372" s="6"/>
      <c r="AG372" s="6"/>
      <c r="AH372" s="6"/>
      <c r="AI372" s="6"/>
      <c r="AJ372" s="6"/>
      <c r="AK372" s="6"/>
      <c r="AL372" s="6"/>
      <c r="AM372" s="6"/>
      <c r="AN372" s="6"/>
    </row>
    <row r="373" spans="32:40" ht="12" customHeight="1">
      <c r="AF373" s="6"/>
      <c r="AG373" s="6"/>
      <c r="AH373" s="6"/>
      <c r="AI373" s="6"/>
      <c r="AJ373" s="6"/>
      <c r="AK373" s="6"/>
      <c r="AL373" s="6"/>
      <c r="AM373" s="6"/>
      <c r="AN373" s="6"/>
    </row>
    <row r="374" spans="32:40" ht="12" customHeight="1">
      <c r="AF374" s="6"/>
      <c r="AG374" s="6"/>
      <c r="AH374" s="6"/>
      <c r="AI374" s="6"/>
      <c r="AJ374" s="6"/>
      <c r="AK374" s="6"/>
      <c r="AL374" s="6"/>
      <c r="AM374" s="6"/>
      <c r="AN374" s="6"/>
    </row>
    <row r="375" spans="32:40" ht="12" customHeight="1">
      <c r="AF375" s="6"/>
      <c r="AG375" s="6"/>
      <c r="AH375" s="6"/>
      <c r="AI375" s="6"/>
      <c r="AJ375" s="6"/>
      <c r="AK375" s="6"/>
      <c r="AL375" s="6"/>
      <c r="AM375" s="6"/>
      <c r="AN375" s="6"/>
    </row>
    <row r="376" spans="32:40" ht="12" customHeight="1">
      <c r="AF376" s="6"/>
      <c r="AG376" s="6"/>
      <c r="AH376" s="6"/>
      <c r="AI376" s="6"/>
      <c r="AJ376" s="6"/>
      <c r="AK376" s="6"/>
      <c r="AL376" s="6"/>
      <c r="AM376" s="6"/>
      <c r="AN376" s="6"/>
    </row>
    <row r="377" spans="32:40" ht="12" customHeight="1">
      <c r="AF377" s="6"/>
      <c r="AG377" s="6"/>
      <c r="AH377" s="6"/>
      <c r="AI377" s="6"/>
      <c r="AJ377" s="6"/>
      <c r="AK377" s="6"/>
      <c r="AL377" s="6"/>
      <c r="AM377" s="6"/>
      <c r="AN377" s="6"/>
    </row>
    <row r="378" spans="32:40" ht="12" customHeight="1">
      <c r="AF378" s="6"/>
      <c r="AG378" s="6"/>
      <c r="AH378" s="6"/>
      <c r="AI378" s="6"/>
      <c r="AJ378" s="6"/>
      <c r="AK378" s="6"/>
      <c r="AL378" s="6"/>
      <c r="AM378" s="6"/>
      <c r="AN378" s="6"/>
    </row>
    <row r="379" spans="32:40" ht="12" customHeight="1">
      <c r="AF379" s="6"/>
      <c r="AG379" s="6"/>
      <c r="AH379" s="6"/>
      <c r="AI379" s="6"/>
      <c r="AJ379" s="6"/>
      <c r="AK379" s="6"/>
      <c r="AL379" s="6"/>
      <c r="AM379" s="6"/>
      <c r="AN379" s="6"/>
    </row>
    <row r="380" spans="32:40" ht="12" customHeight="1">
      <c r="AF380" s="6"/>
      <c r="AG380" s="6"/>
      <c r="AH380" s="6"/>
      <c r="AI380" s="6"/>
      <c r="AJ380" s="6"/>
      <c r="AK380" s="6"/>
      <c r="AL380" s="6"/>
      <c r="AM380" s="6"/>
      <c r="AN380" s="6"/>
    </row>
    <row r="381" spans="32:40" ht="12" customHeight="1">
      <c r="AF381" s="6"/>
      <c r="AG381" s="6"/>
      <c r="AH381" s="6"/>
      <c r="AI381" s="6"/>
      <c r="AJ381" s="6"/>
      <c r="AK381" s="6"/>
      <c r="AL381" s="6"/>
      <c r="AM381" s="6"/>
      <c r="AN381" s="6"/>
    </row>
    <row r="382" spans="32:40" ht="12" customHeight="1">
      <c r="AF382" s="6"/>
      <c r="AG382" s="6"/>
      <c r="AH382" s="6"/>
      <c r="AI382" s="6"/>
      <c r="AJ382" s="6"/>
      <c r="AK382" s="6"/>
      <c r="AL382" s="6"/>
      <c r="AM382" s="6"/>
      <c r="AN382" s="6"/>
    </row>
    <row r="383" spans="32:40" ht="12" customHeight="1">
      <c r="AF383" s="6"/>
      <c r="AG383" s="6"/>
      <c r="AH383" s="6"/>
      <c r="AI383" s="6"/>
      <c r="AJ383" s="6"/>
      <c r="AK383" s="6"/>
      <c r="AL383" s="6"/>
      <c r="AM383" s="6"/>
      <c r="AN383" s="6"/>
    </row>
    <row r="384" spans="32:40" ht="12" customHeight="1">
      <c r="AF384" s="6"/>
      <c r="AG384" s="6"/>
      <c r="AH384" s="6"/>
      <c r="AI384" s="6"/>
      <c r="AJ384" s="6"/>
      <c r="AK384" s="6"/>
      <c r="AL384" s="6"/>
      <c r="AM384" s="6"/>
      <c r="AN384" s="6"/>
    </row>
    <row r="385" spans="32:40" ht="12" customHeight="1">
      <c r="AF385" s="6"/>
      <c r="AG385" s="6"/>
      <c r="AH385" s="6"/>
      <c r="AI385" s="6"/>
      <c r="AJ385" s="6"/>
      <c r="AK385" s="6"/>
      <c r="AL385" s="6"/>
      <c r="AM385" s="6"/>
      <c r="AN385" s="6"/>
    </row>
    <row r="386" spans="32:40" ht="12" customHeight="1">
      <c r="AF386" s="6"/>
      <c r="AG386" s="6"/>
      <c r="AH386" s="6"/>
      <c r="AI386" s="6"/>
      <c r="AJ386" s="6"/>
      <c r="AK386" s="6"/>
      <c r="AL386" s="6"/>
      <c r="AM386" s="6"/>
      <c r="AN386" s="6"/>
    </row>
    <row r="387" spans="32:40" ht="12" customHeight="1">
      <c r="AF387" s="6"/>
      <c r="AG387" s="6"/>
      <c r="AH387" s="6"/>
      <c r="AI387" s="6"/>
      <c r="AJ387" s="6"/>
      <c r="AK387" s="6"/>
      <c r="AL387" s="6"/>
      <c r="AM387" s="6"/>
      <c r="AN387" s="6"/>
    </row>
    <row r="388" spans="32:40" ht="12" customHeight="1">
      <c r="AF388" s="6"/>
      <c r="AG388" s="6"/>
      <c r="AH388" s="6"/>
      <c r="AI388" s="6"/>
      <c r="AJ388" s="6"/>
      <c r="AK388" s="6"/>
      <c r="AL388" s="6"/>
      <c r="AM388" s="6"/>
      <c r="AN388" s="6"/>
    </row>
    <row r="389" spans="32:40" ht="12" customHeight="1">
      <c r="AF389" s="6"/>
      <c r="AG389" s="6"/>
      <c r="AH389" s="6"/>
      <c r="AI389" s="6"/>
      <c r="AJ389" s="6"/>
      <c r="AK389" s="6"/>
      <c r="AL389" s="6"/>
      <c r="AM389" s="6"/>
      <c r="AN389" s="6"/>
    </row>
    <row r="390" spans="32:40" ht="12" customHeight="1">
      <c r="AF390" s="6"/>
      <c r="AG390" s="6"/>
      <c r="AH390" s="6"/>
      <c r="AI390" s="6"/>
      <c r="AJ390" s="6"/>
      <c r="AK390" s="6"/>
      <c r="AL390" s="6"/>
      <c r="AM390" s="6"/>
      <c r="AN390" s="6"/>
    </row>
    <row r="391" spans="32:40" ht="12" customHeight="1">
      <c r="AF391" s="6"/>
      <c r="AG391" s="6"/>
      <c r="AH391" s="6"/>
      <c r="AI391" s="6"/>
      <c r="AJ391" s="6"/>
      <c r="AK391" s="6"/>
      <c r="AL391" s="6"/>
      <c r="AM391" s="6"/>
      <c r="AN391" s="6"/>
    </row>
    <row r="392" spans="32:40" ht="12" customHeight="1">
      <c r="AF392" s="6"/>
      <c r="AG392" s="6"/>
      <c r="AH392" s="6"/>
      <c r="AI392" s="6"/>
      <c r="AJ392" s="6"/>
      <c r="AK392" s="6"/>
      <c r="AL392" s="6"/>
      <c r="AM392" s="6"/>
      <c r="AN392" s="6"/>
    </row>
    <row r="393" spans="32:40" ht="12" customHeight="1">
      <c r="AF393" s="6"/>
      <c r="AG393" s="6"/>
      <c r="AH393" s="6"/>
      <c r="AI393" s="6"/>
      <c r="AJ393" s="6"/>
      <c r="AK393" s="6"/>
      <c r="AL393" s="6"/>
      <c r="AM393" s="6"/>
      <c r="AN393" s="6"/>
    </row>
    <row r="394" spans="32:40" ht="12" customHeight="1">
      <c r="AF394" s="6"/>
      <c r="AG394" s="6"/>
      <c r="AH394" s="6"/>
      <c r="AI394" s="6"/>
      <c r="AJ394" s="6"/>
      <c r="AK394" s="6"/>
      <c r="AL394" s="6"/>
      <c r="AM394" s="6"/>
      <c r="AN394" s="6"/>
    </row>
    <row r="395" spans="32:40" ht="12" customHeight="1">
      <c r="AF395" s="6"/>
      <c r="AG395" s="6"/>
      <c r="AH395" s="6"/>
      <c r="AI395" s="6"/>
      <c r="AJ395" s="6"/>
      <c r="AK395" s="6"/>
      <c r="AL395" s="6"/>
      <c r="AM395" s="6"/>
      <c r="AN395" s="6"/>
    </row>
    <row r="396" spans="32:40" ht="12" customHeight="1">
      <c r="AF396" s="6"/>
      <c r="AG396" s="6"/>
      <c r="AH396" s="6"/>
      <c r="AI396" s="6"/>
      <c r="AJ396" s="6"/>
      <c r="AK396" s="6"/>
      <c r="AL396" s="6"/>
      <c r="AM396" s="6"/>
      <c r="AN396" s="6"/>
    </row>
    <row r="397" spans="32:40" ht="12" customHeight="1">
      <c r="AF397" s="6"/>
      <c r="AG397" s="6"/>
      <c r="AH397" s="6"/>
      <c r="AI397" s="6"/>
      <c r="AJ397" s="6"/>
      <c r="AK397" s="6"/>
      <c r="AL397" s="6"/>
      <c r="AM397" s="6"/>
      <c r="AN397" s="6"/>
    </row>
    <row r="398" spans="32:40" ht="12" customHeight="1">
      <c r="AF398" s="6"/>
      <c r="AG398" s="6"/>
      <c r="AH398" s="6"/>
      <c r="AI398" s="6"/>
      <c r="AJ398" s="6"/>
      <c r="AK398" s="6"/>
      <c r="AL398" s="6"/>
      <c r="AM398" s="6"/>
      <c r="AN398" s="6"/>
    </row>
    <row r="399" spans="32:40" ht="12" customHeight="1">
      <c r="AF399" s="6"/>
      <c r="AG399" s="6"/>
      <c r="AH399" s="6"/>
      <c r="AI399" s="6"/>
      <c r="AJ399" s="6"/>
      <c r="AK399" s="6"/>
      <c r="AL399" s="6"/>
      <c r="AM399" s="6"/>
      <c r="AN399" s="6"/>
    </row>
    <row r="400" spans="32:40" ht="12" customHeight="1">
      <c r="AF400" s="6"/>
      <c r="AG400" s="6"/>
      <c r="AH400" s="6"/>
      <c r="AI400" s="6"/>
      <c r="AJ400" s="6"/>
      <c r="AK400" s="6"/>
      <c r="AL400" s="6"/>
      <c r="AM400" s="6"/>
      <c r="AN400" s="6"/>
    </row>
    <row r="401" spans="32:40" ht="12" customHeight="1">
      <c r="AF401" s="6"/>
      <c r="AG401" s="6"/>
      <c r="AH401" s="6"/>
      <c r="AI401" s="6"/>
      <c r="AJ401" s="6"/>
      <c r="AK401" s="6"/>
      <c r="AL401" s="6"/>
      <c r="AM401" s="6"/>
      <c r="AN401" s="6"/>
    </row>
    <row r="402" spans="32:40" ht="12" customHeight="1">
      <c r="AF402" s="6"/>
      <c r="AG402" s="6"/>
      <c r="AH402" s="6"/>
      <c r="AI402" s="6"/>
      <c r="AJ402" s="6"/>
      <c r="AK402" s="6"/>
      <c r="AL402" s="6"/>
      <c r="AM402" s="6"/>
      <c r="AN402" s="6"/>
    </row>
    <row r="403" spans="32:40" ht="12" customHeight="1">
      <c r="AF403" s="6"/>
      <c r="AG403" s="6"/>
      <c r="AH403" s="6"/>
      <c r="AI403" s="6"/>
      <c r="AJ403" s="6"/>
      <c r="AK403" s="6"/>
      <c r="AL403" s="6"/>
      <c r="AM403" s="6"/>
      <c r="AN403" s="6"/>
    </row>
    <row r="404" spans="32:40" ht="12" customHeight="1">
      <c r="AF404" s="6"/>
      <c r="AG404" s="6"/>
      <c r="AH404" s="6"/>
      <c r="AI404" s="6"/>
      <c r="AJ404" s="6"/>
      <c r="AK404" s="6"/>
      <c r="AL404" s="6"/>
      <c r="AM404" s="6"/>
      <c r="AN404" s="6"/>
    </row>
    <row r="405" spans="32:40" ht="12" customHeight="1">
      <c r="AF405" s="6"/>
      <c r="AG405" s="6"/>
      <c r="AH405" s="6"/>
      <c r="AI405" s="6"/>
      <c r="AJ405" s="6"/>
      <c r="AK405" s="6"/>
      <c r="AL405" s="6"/>
      <c r="AM405" s="6"/>
      <c r="AN405" s="6"/>
    </row>
    <row r="406" spans="32:40" ht="12" customHeight="1">
      <c r="AF406" s="6"/>
      <c r="AG406" s="6"/>
      <c r="AH406" s="6"/>
      <c r="AI406" s="6"/>
      <c r="AJ406" s="6"/>
      <c r="AK406" s="6"/>
      <c r="AL406" s="6"/>
      <c r="AM406" s="6"/>
      <c r="AN406" s="6"/>
    </row>
    <row r="407" spans="32:40" ht="12" customHeight="1">
      <c r="AF407" s="6"/>
      <c r="AG407" s="6"/>
      <c r="AH407" s="6"/>
      <c r="AI407" s="6"/>
      <c r="AJ407" s="6"/>
      <c r="AK407" s="6"/>
      <c r="AL407" s="6"/>
      <c r="AM407" s="6"/>
      <c r="AN407" s="6"/>
    </row>
    <row r="408" spans="32:40" ht="12" customHeight="1">
      <c r="AF408" s="6"/>
      <c r="AG408" s="6"/>
      <c r="AH408" s="6"/>
      <c r="AI408" s="6"/>
      <c r="AJ408" s="6"/>
      <c r="AK408" s="6"/>
      <c r="AL408" s="6"/>
      <c r="AM408" s="6"/>
      <c r="AN408" s="6"/>
    </row>
    <row r="409" spans="32:40" ht="12" customHeight="1">
      <c r="AF409" s="6"/>
      <c r="AG409" s="6"/>
      <c r="AH409" s="6"/>
      <c r="AI409" s="6"/>
      <c r="AJ409" s="6"/>
      <c r="AK409" s="6"/>
      <c r="AL409" s="6"/>
      <c r="AM409" s="6"/>
      <c r="AN409" s="6"/>
    </row>
    <row r="410" spans="32:40" ht="12" customHeight="1">
      <c r="AF410" s="6"/>
      <c r="AG410" s="6"/>
      <c r="AH410" s="6"/>
      <c r="AI410" s="6"/>
      <c r="AJ410" s="6"/>
      <c r="AK410" s="6"/>
      <c r="AL410" s="6"/>
      <c r="AM410" s="6"/>
      <c r="AN410" s="6"/>
    </row>
    <row r="411" spans="32:40" ht="12" customHeight="1">
      <c r="AF411" s="6"/>
      <c r="AG411" s="6"/>
      <c r="AH411" s="6"/>
      <c r="AI411" s="6"/>
      <c r="AJ411" s="6"/>
      <c r="AK411" s="6"/>
      <c r="AL411" s="6"/>
      <c r="AM411" s="6"/>
      <c r="AN411" s="6"/>
    </row>
    <row r="412" spans="32:40" ht="12" customHeight="1">
      <c r="AF412" s="6"/>
      <c r="AG412" s="6"/>
      <c r="AH412" s="6"/>
      <c r="AI412" s="6"/>
      <c r="AJ412" s="6"/>
      <c r="AK412" s="6"/>
      <c r="AL412" s="6"/>
      <c r="AM412" s="6"/>
      <c r="AN412" s="6"/>
    </row>
    <row r="413" spans="32:40" ht="12" customHeight="1">
      <c r="AF413" s="6"/>
      <c r="AG413" s="6"/>
      <c r="AH413" s="6"/>
      <c r="AI413" s="6"/>
      <c r="AJ413" s="6"/>
      <c r="AK413" s="6"/>
      <c r="AL413" s="6"/>
      <c r="AM413" s="6"/>
      <c r="AN413" s="6"/>
    </row>
    <row r="414" spans="32:40" ht="12" customHeight="1">
      <c r="AF414" s="6"/>
      <c r="AG414" s="6"/>
      <c r="AH414" s="6"/>
      <c r="AI414" s="6"/>
      <c r="AJ414" s="6"/>
      <c r="AK414" s="6"/>
      <c r="AL414" s="6"/>
      <c r="AM414" s="6"/>
      <c r="AN414" s="6"/>
    </row>
    <row r="415" spans="32:40" ht="12" customHeight="1">
      <c r="AF415" s="6"/>
      <c r="AG415" s="6"/>
      <c r="AH415" s="6"/>
      <c r="AI415" s="6"/>
      <c r="AJ415" s="6"/>
      <c r="AK415" s="6"/>
      <c r="AL415" s="6"/>
      <c r="AM415" s="6"/>
      <c r="AN415" s="6"/>
    </row>
    <row r="416" spans="32:40" ht="12" customHeight="1">
      <c r="AF416" s="6"/>
      <c r="AG416" s="6"/>
      <c r="AH416" s="6"/>
      <c r="AI416" s="6"/>
      <c r="AJ416" s="6"/>
      <c r="AK416" s="6"/>
      <c r="AL416" s="6"/>
      <c r="AM416" s="6"/>
      <c r="AN416" s="6"/>
    </row>
    <row r="417" spans="32:40" ht="12" customHeight="1">
      <c r="AF417" s="6"/>
      <c r="AG417" s="6"/>
      <c r="AH417" s="6"/>
      <c r="AI417" s="6"/>
      <c r="AJ417" s="6"/>
      <c r="AK417" s="6"/>
      <c r="AL417" s="6"/>
      <c r="AM417" s="6"/>
      <c r="AN417" s="6"/>
    </row>
    <row r="418" spans="32:40" ht="12" customHeight="1">
      <c r="AF418" s="6"/>
      <c r="AG418" s="6"/>
      <c r="AH418" s="6"/>
      <c r="AI418" s="6"/>
      <c r="AJ418" s="6"/>
      <c r="AK418" s="6"/>
      <c r="AL418" s="6"/>
      <c r="AM418" s="6"/>
      <c r="AN418" s="6"/>
    </row>
    <row r="419" spans="32:40" ht="12" customHeight="1">
      <c r="AF419" s="6"/>
      <c r="AG419" s="6"/>
      <c r="AH419" s="6"/>
      <c r="AI419" s="6"/>
      <c r="AJ419" s="6"/>
      <c r="AK419" s="6"/>
      <c r="AL419" s="6"/>
      <c r="AM419" s="6"/>
      <c r="AN419" s="6"/>
    </row>
    <row r="420" spans="32:40" ht="12" customHeight="1">
      <c r="AF420" s="6"/>
      <c r="AG420" s="6"/>
      <c r="AH420" s="6"/>
      <c r="AI420" s="6"/>
      <c r="AJ420" s="6"/>
      <c r="AK420" s="6"/>
      <c r="AL420" s="6"/>
      <c r="AM420" s="6"/>
      <c r="AN420" s="6"/>
    </row>
    <row r="421" spans="32:40" ht="12" customHeight="1">
      <c r="AF421" s="6"/>
      <c r="AG421" s="6"/>
      <c r="AH421" s="6"/>
      <c r="AI421" s="6"/>
      <c r="AJ421" s="6"/>
      <c r="AK421" s="6"/>
      <c r="AL421" s="6"/>
      <c r="AM421" s="6"/>
      <c r="AN421" s="6"/>
    </row>
    <row r="422" spans="32:40" ht="12" customHeight="1">
      <c r="AF422" s="6"/>
      <c r="AG422" s="6"/>
      <c r="AH422" s="6"/>
      <c r="AI422" s="6"/>
      <c r="AJ422" s="6"/>
      <c r="AK422" s="6"/>
      <c r="AL422" s="6"/>
      <c r="AM422" s="6"/>
      <c r="AN422" s="6"/>
    </row>
    <row r="423" spans="32:40" ht="12" customHeight="1">
      <c r="AF423" s="6"/>
      <c r="AG423" s="6"/>
      <c r="AH423" s="6"/>
      <c r="AI423" s="6"/>
      <c r="AJ423" s="6"/>
      <c r="AK423" s="6"/>
      <c r="AL423" s="6"/>
      <c r="AM423" s="6"/>
      <c r="AN423" s="6"/>
    </row>
    <row r="424" spans="32:40" ht="12" customHeight="1">
      <c r="AF424" s="6"/>
      <c r="AG424" s="6"/>
      <c r="AH424" s="6"/>
      <c r="AI424" s="6"/>
      <c r="AJ424" s="6"/>
      <c r="AK424" s="6"/>
      <c r="AL424" s="6"/>
      <c r="AM424" s="6"/>
      <c r="AN424" s="6"/>
    </row>
    <row r="425" spans="32:40" ht="12" customHeight="1">
      <c r="AF425" s="6"/>
      <c r="AG425" s="6"/>
      <c r="AH425" s="6"/>
      <c r="AI425" s="6"/>
      <c r="AJ425" s="6"/>
      <c r="AK425" s="6"/>
      <c r="AL425" s="6"/>
      <c r="AM425" s="6"/>
      <c r="AN425" s="6"/>
    </row>
    <row r="426" spans="32:40" ht="12" customHeight="1">
      <c r="AF426" s="6"/>
      <c r="AG426" s="6"/>
      <c r="AH426" s="6"/>
      <c r="AI426" s="6"/>
      <c r="AJ426" s="6"/>
      <c r="AK426" s="6"/>
      <c r="AL426" s="6"/>
      <c r="AM426" s="6"/>
      <c r="AN426" s="6"/>
    </row>
    <row r="427" spans="32:40" ht="12" customHeight="1">
      <c r="AF427" s="6"/>
      <c r="AG427" s="6"/>
      <c r="AH427" s="6"/>
      <c r="AI427" s="6"/>
      <c r="AJ427" s="6"/>
      <c r="AK427" s="6"/>
      <c r="AL427" s="6"/>
      <c r="AM427" s="6"/>
      <c r="AN427" s="6"/>
    </row>
    <row r="428" spans="32:40" ht="12" customHeight="1">
      <c r="AF428" s="6"/>
      <c r="AG428" s="6"/>
      <c r="AH428" s="6"/>
      <c r="AI428" s="6"/>
      <c r="AJ428" s="6"/>
      <c r="AK428" s="6"/>
      <c r="AL428" s="6"/>
      <c r="AM428" s="6"/>
      <c r="AN428" s="6"/>
    </row>
    <row r="429" spans="32:40" ht="12" customHeight="1">
      <c r="AF429" s="6"/>
      <c r="AG429" s="6"/>
      <c r="AH429" s="6"/>
      <c r="AI429" s="6"/>
      <c r="AJ429" s="6"/>
      <c r="AK429" s="6"/>
      <c r="AL429" s="6"/>
      <c r="AM429" s="6"/>
      <c r="AN429" s="6"/>
    </row>
    <row r="430" spans="32:40" ht="12" customHeight="1">
      <c r="AF430" s="6"/>
      <c r="AG430" s="6"/>
      <c r="AH430" s="6"/>
      <c r="AI430" s="6"/>
      <c r="AJ430" s="6"/>
      <c r="AK430" s="6"/>
      <c r="AL430" s="6"/>
      <c r="AM430" s="6"/>
      <c r="AN430" s="6"/>
    </row>
    <row r="431" spans="32:40" ht="12" customHeight="1">
      <c r="AF431" s="6"/>
      <c r="AG431" s="6"/>
      <c r="AH431" s="6"/>
      <c r="AI431" s="6"/>
      <c r="AJ431" s="6"/>
      <c r="AK431" s="6"/>
      <c r="AL431" s="6"/>
      <c r="AM431" s="6"/>
      <c r="AN431" s="6"/>
    </row>
    <row r="432" spans="32:40" ht="12" customHeight="1">
      <c r="AF432" s="6"/>
      <c r="AG432" s="6"/>
      <c r="AH432" s="6"/>
      <c r="AI432" s="6"/>
      <c r="AJ432" s="6"/>
      <c r="AK432" s="6"/>
      <c r="AL432" s="6"/>
      <c r="AM432" s="6"/>
      <c r="AN432" s="6"/>
    </row>
    <row r="433" spans="32:40" ht="12" customHeight="1">
      <c r="AF433" s="6"/>
      <c r="AG433" s="6"/>
      <c r="AH433" s="6"/>
      <c r="AI433" s="6"/>
      <c r="AJ433" s="6"/>
      <c r="AK433" s="6"/>
      <c r="AL433" s="6"/>
      <c r="AM433" s="6"/>
      <c r="AN433" s="6"/>
    </row>
    <row r="434" spans="32:40" ht="12" customHeight="1">
      <c r="AF434" s="6"/>
      <c r="AG434" s="6"/>
      <c r="AH434" s="6"/>
      <c r="AI434" s="6"/>
      <c r="AJ434" s="6"/>
      <c r="AK434" s="6"/>
      <c r="AL434" s="6"/>
      <c r="AM434" s="6"/>
      <c r="AN434" s="6"/>
    </row>
    <row r="435" spans="32:40" ht="12" customHeight="1">
      <c r="AF435" s="6"/>
      <c r="AG435" s="6"/>
      <c r="AH435" s="6"/>
      <c r="AI435" s="6"/>
      <c r="AJ435" s="6"/>
      <c r="AK435" s="6"/>
      <c r="AL435" s="6"/>
      <c r="AM435" s="6"/>
      <c r="AN435" s="6"/>
    </row>
    <row r="436" spans="32:40" ht="12" customHeight="1">
      <c r="AF436" s="6"/>
      <c r="AG436" s="6"/>
      <c r="AH436" s="6"/>
      <c r="AI436" s="6"/>
      <c r="AJ436" s="6"/>
      <c r="AK436" s="6"/>
      <c r="AL436" s="6"/>
      <c r="AM436" s="6"/>
      <c r="AN436" s="6"/>
    </row>
    <row r="437" spans="32:40" ht="12" customHeight="1">
      <c r="AF437" s="6"/>
      <c r="AG437" s="6"/>
      <c r="AH437" s="6"/>
      <c r="AI437" s="6"/>
      <c r="AJ437" s="6"/>
      <c r="AK437" s="6"/>
      <c r="AL437" s="6"/>
      <c r="AM437" s="6"/>
      <c r="AN437" s="6"/>
    </row>
    <row r="438" spans="32:40" ht="12" customHeight="1">
      <c r="AF438" s="6"/>
      <c r="AG438" s="6"/>
      <c r="AH438" s="6"/>
      <c r="AI438" s="6"/>
      <c r="AJ438" s="6"/>
      <c r="AK438" s="6"/>
      <c r="AL438" s="6"/>
      <c r="AM438" s="6"/>
      <c r="AN438" s="6"/>
    </row>
    <row r="439" spans="32:40" ht="12" customHeight="1">
      <c r="AF439" s="6"/>
      <c r="AG439" s="6"/>
      <c r="AH439" s="6"/>
      <c r="AI439" s="6"/>
      <c r="AJ439" s="6"/>
      <c r="AK439" s="6"/>
      <c r="AL439" s="6"/>
      <c r="AM439" s="6"/>
      <c r="AN439" s="6"/>
    </row>
    <row r="440" spans="32:40" ht="12" customHeight="1">
      <c r="AF440" s="6"/>
      <c r="AG440" s="6"/>
      <c r="AH440" s="6"/>
      <c r="AI440" s="6"/>
      <c r="AJ440" s="6"/>
      <c r="AK440" s="6"/>
      <c r="AL440" s="6"/>
      <c r="AM440" s="6"/>
      <c r="AN440" s="6"/>
    </row>
    <row r="441" spans="32:40" ht="12" customHeight="1">
      <c r="AF441" s="6"/>
      <c r="AG441" s="6"/>
      <c r="AH441" s="6"/>
      <c r="AI441" s="6"/>
      <c r="AJ441" s="6"/>
      <c r="AK441" s="6"/>
      <c r="AL441" s="6"/>
      <c r="AM441" s="6"/>
      <c r="AN441" s="6"/>
    </row>
    <row r="442" spans="32:40" ht="12" customHeight="1">
      <c r="AF442" s="6"/>
      <c r="AG442" s="6"/>
      <c r="AH442" s="6"/>
      <c r="AI442" s="6"/>
      <c r="AJ442" s="6"/>
      <c r="AK442" s="6"/>
      <c r="AL442" s="6"/>
      <c r="AM442" s="6"/>
      <c r="AN442" s="6"/>
    </row>
    <row r="443" spans="32:40" ht="12" customHeight="1">
      <c r="AF443" s="6"/>
      <c r="AG443" s="6"/>
      <c r="AH443" s="6"/>
      <c r="AI443" s="6"/>
      <c r="AJ443" s="6"/>
      <c r="AK443" s="6"/>
      <c r="AL443" s="6"/>
      <c r="AM443" s="6"/>
      <c r="AN443" s="6"/>
    </row>
    <row r="444" spans="32:40" ht="12" customHeight="1">
      <c r="AF444" s="6"/>
      <c r="AG444" s="6"/>
      <c r="AH444" s="6"/>
      <c r="AI444" s="6"/>
      <c r="AJ444" s="6"/>
      <c r="AK444" s="6"/>
      <c r="AL444" s="6"/>
      <c r="AM444" s="6"/>
      <c r="AN444" s="6"/>
    </row>
    <row r="445" spans="32:40" ht="12" customHeight="1">
      <c r="AF445" s="6"/>
      <c r="AG445" s="6"/>
      <c r="AH445" s="6"/>
      <c r="AI445" s="6"/>
      <c r="AJ445" s="6"/>
      <c r="AK445" s="6"/>
      <c r="AL445" s="6"/>
      <c r="AM445" s="6"/>
      <c r="AN445" s="6"/>
    </row>
    <row r="446" spans="32:40" ht="12" customHeight="1">
      <c r="AF446" s="6"/>
      <c r="AG446" s="6"/>
      <c r="AH446" s="6"/>
      <c r="AI446" s="6"/>
      <c r="AJ446" s="6"/>
      <c r="AK446" s="6"/>
      <c r="AL446" s="6"/>
      <c r="AM446" s="6"/>
      <c r="AN446" s="6"/>
    </row>
    <row r="447" spans="32:40" ht="12" customHeight="1">
      <c r="AF447" s="6"/>
      <c r="AG447" s="6"/>
      <c r="AH447" s="6"/>
      <c r="AI447" s="6"/>
      <c r="AJ447" s="6"/>
      <c r="AK447" s="6"/>
      <c r="AL447" s="6"/>
      <c r="AM447" s="6"/>
      <c r="AN447" s="6"/>
    </row>
    <row r="448" spans="32:40" ht="12" customHeight="1">
      <c r="AF448" s="6"/>
      <c r="AG448" s="6"/>
      <c r="AH448" s="6"/>
      <c r="AI448" s="6"/>
      <c r="AJ448" s="6"/>
      <c r="AK448" s="6"/>
      <c r="AL448" s="6"/>
      <c r="AM448" s="6"/>
      <c r="AN448" s="6"/>
    </row>
    <row r="449" spans="32:40" ht="12" customHeight="1">
      <c r="AF449" s="6"/>
      <c r="AG449" s="6"/>
      <c r="AH449" s="6"/>
      <c r="AI449" s="6"/>
      <c r="AJ449" s="6"/>
      <c r="AK449" s="6"/>
      <c r="AL449" s="6"/>
      <c r="AM449" s="6"/>
      <c r="AN449" s="6"/>
    </row>
    <row r="450" spans="32:40" ht="12" customHeight="1">
      <c r="AF450" s="6"/>
      <c r="AG450" s="6"/>
      <c r="AH450" s="6"/>
      <c r="AI450" s="6"/>
      <c r="AJ450" s="6"/>
      <c r="AK450" s="6"/>
      <c r="AL450" s="6"/>
      <c r="AM450" s="6"/>
      <c r="AN450" s="6"/>
    </row>
    <row r="451" spans="32:40" ht="12" customHeight="1">
      <c r="AF451" s="6"/>
      <c r="AG451" s="6"/>
      <c r="AH451" s="6"/>
      <c r="AI451" s="6"/>
      <c r="AJ451" s="6"/>
      <c r="AK451" s="6"/>
      <c r="AL451" s="6"/>
      <c r="AM451" s="6"/>
      <c r="AN451" s="6"/>
    </row>
    <row r="452" spans="32:40" ht="12" customHeight="1">
      <c r="AF452" s="6"/>
      <c r="AG452" s="6"/>
      <c r="AH452" s="6"/>
      <c r="AI452" s="6"/>
      <c r="AJ452" s="6"/>
      <c r="AK452" s="6"/>
      <c r="AL452" s="6"/>
      <c r="AM452" s="6"/>
      <c r="AN452" s="6"/>
    </row>
    <row r="453" spans="32:40" ht="12" customHeight="1">
      <c r="AF453" s="6"/>
      <c r="AG453" s="6"/>
      <c r="AH453" s="6"/>
      <c r="AI453" s="6"/>
      <c r="AJ453" s="6"/>
      <c r="AK453" s="6"/>
      <c r="AL453" s="6"/>
      <c r="AM453" s="6"/>
      <c r="AN453" s="6"/>
    </row>
    <row r="454" spans="32:40" ht="12" customHeight="1">
      <c r="AF454" s="6"/>
      <c r="AG454" s="6"/>
      <c r="AH454" s="6"/>
      <c r="AI454" s="6"/>
      <c r="AJ454" s="6"/>
      <c r="AK454" s="6"/>
      <c r="AL454" s="6"/>
      <c r="AM454" s="6"/>
      <c r="AN454" s="6"/>
    </row>
    <row r="455" spans="32:40" ht="12" customHeight="1">
      <c r="AF455" s="6"/>
      <c r="AG455" s="6"/>
      <c r="AH455" s="6"/>
      <c r="AI455" s="6"/>
      <c r="AJ455" s="6"/>
      <c r="AK455" s="6"/>
      <c r="AL455" s="6"/>
      <c r="AM455" s="6"/>
      <c r="AN455" s="6"/>
    </row>
    <row r="456" spans="32:40" ht="12" customHeight="1">
      <c r="AF456" s="6"/>
      <c r="AG456" s="6"/>
      <c r="AH456" s="6"/>
      <c r="AI456" s="6"/>
      <c r="AJ456" s="6"/>
      <c r="AK456" s="6"/>
      <c r="AL456" s="6"/>
      <c r="AM456" s="6"/>
      <c r="AN456" s="6"/>
    </row>
    <row r="457" spans="32:40" ht="12" customHeight="1">
      <c r="AF457" s="6"/>
      <c r="AG457" s="6"/>
      <c r="AH457" s="6"/>
      <c r="AI457" s="6"/>
      <c r="AJ457" s="6"/>
      <c r="AK457" s="6"/>
      <c r="AL457" s="6"/>
      <c r="AM457" s="6"/>
      <c r="AN457" s="6"/>
    </row>
    <row r="458" spans="32:40" ht="12" customHeight="1">
      <c r="AF458" s="6"/>
      <c r="AG458" s="6"/>
      <c r="AH458" s="6"/>
      <c r="AI458" s="6"/>
      <c r="AJ458" s="6"/>
      <c r="AK458" s="6"/>
      <c r="AL458" s="6"/>
      <c r="AM458" s="6"/>
      <c r="AN458" s="6"/>
    </row>
    <row r="459" spans="32:40" ht="12" customHeight="1">
      <c r="AF459" s="6"/>
      <c r="AG459" s="6"/>
      <c r="AH459" s="6"/>
      <c r="AI459" s="6"/>
      <c r="AJ459" s="6"/>
      <c r="AK459" s="6"/>
      <c r="AL459" s="6"/>
      <c r="AM459" s="6"/>
      <c r="AN459" s="6"/>
    </row>
    <row r="460" spans="32:40" ht="12" customHeight="1">
      <c r="AF460" s="6"/>
      <c r="AG460" s="6"/>
      <c r="AH460" s="6"/>
      <c r="AI460" s="6"/>
      <c r="AJ460" s="6"/>
      <c r="AK460" s="6"/>
      <c r="AL460" s="6"/>
      <c r="AM460" s="6"/>
      <c r="AN460" s="6"/>
    </row>
    <row r="461" spans="32:40" ht="12" customHeight="1">
      <c r="AF461" s="6"/>
      <c r="AG461" s="6"/>
      <c r="AH461" s="6"/>
      <c r="AI461" s="6"/>
      <c r="AJ461" s="6"/>
      <c r="AK461" s="6"/>
      <c r="AL461" s="6"/>
      <c r="AM461" s="6"/>
      <c r="AN461" s="6"/>
    </row>
    <row r="462" spans="32:40" ht="12" customHeight="1">
      <c r="AF462" s="6"/>
      <c r="AG462" s="6"/>
      <c r="AH462" s="6"/>
      <c r="AI462" s="6"/>
      <c r="AJ462" s="6"/>
      <c r="AK462" s="6"/>
      <c r="AL462" s="6"/>
      <c r="AM462" s="6"/>
      <c r="AN462" s="6"/>
    </row>
    <row r="463" spans="32:40" ht="12" customHeight="1">
      <c r="AF463" s="6"/>
      <c r="AG463" s="6"/>
      <c r="AH463" s="6"/>
      <c r="AI463" s="6"/>
      <c r="AJ463" s="6"/>
      <c r="AK463" s="6"/>
      <c r="AL463" s="6"/>
      <c r="AM463" s="6"/>
      <c r="AN463" s="6"/>
    </row>
    <row r="464" spans="32:40" ht="12" customHeight="1">
      <c r="AF464" s="6"/>
      <c r="AG464" s="6"/>
      <c r="AH464" s="6"/>
      <c r="AI464" s="6"/>
      <c r="AJ464" s="6"/>
      <c r="AK464" s="6"/>
      <c r="AL464" s="6"/>
      <c r="AM464" s="6"/>
      <c r="AN464" s="6"/>
    </row>
    <row r="465" spans="32:40" ht="12" customHeight="1">
      <c r="AF465" s="6"/>
      <c r="AG465" s="6"/>
      <c r="AH465" s="6"/>
      <c r="AI465" s="6"/>
      <c r="AJ465" s="6"/>
      <c r="AK465" s="6"/>
      <c r="AL465" s="6"/>
      <c r="AM465" s="6"/>
      <c r="AN465" s="6"/>
    </row>
    <row r="466" spans="32:40" ht="12" customHeight="1">
      <c r="AF466" s="6"/>
      <c r="AG466" s="6"/>
      <c r="AH466" s="6"/>
      <c r="AI466" s="6"/>
      <c r="AJ466" s="6"/>
      <c r="AK466" s="6"/>
      <c r="AL466" s="6"/>
      <c r="AM466" s="6"/>
      <c r="AN466" s="6"/>
    </row>
    <row r="467" spans="32:40" ht="12" customHeight="1">
      <c r="AF467" s="6"/>
      <c r="AG467" s="6"/>
      <c r="AH467" s="6"/>
      <c r="AI467" s="6"/>
      <c r="AJ467" s="6"/>
      <c r="AK467" s="6"/>
      <c r="AL467" s="6"/>
      <c r="AM467" s="6"/>
      <c r="AN467" s="6"/>
    </row>
    <row r="468" spans="32:40" ht="12" customHeight="1">
      <c r="AF468" s="6"/>
      <c r="AG468" s="6"/>
      <c r="AH468" s="6"/>
      <c r="AI468" s="6"/>
      <c r="AJ468" s="6"/>
      <c r="AK468" s="6"/>
      <c r="AL468" s="6"/>
      <c r="AM468" s="6"/>
      <c r="AN468" s="6"/>
    </row>
    <row r="469" spans="32:40" ht="12" customHeight="1">
      <c r="AF469" s="6"/>
      <c r="AG469" s="6"/>
      <c r="AH469" s="6"/>
      <c r="AI469" s="6"/>
      <c r="AJ469" s="6"/>
      <c r="AK469" s="6"/>
      <c r="AL469" s="6"/>
      <c r="AM469" s="6"/>
      <c r="AN469" s="6"/>
    </row>
    <row r="470" spans="32:40" ht="12" customHeight="1">
      <c r="AF470" s="6"/>
      <c r="AG470" s="6"/>
      <c r="AH470" s="6"/>
      <c r="AI470" s="6"/>
      <c r="AJ470" s="6"/>
      <c r="AK470" s="6"/>
      <c r="AL470" s="6"/>
      <c r="AM470" s="6"/>
      <c r="AN470" s="6"/>
    </row>
    <row r="471" spans="32:40" ht="12" customHeight="1">
      <c r="AF471" s="6"/>
      <c r="AG471" s="6"/>
      <c r="AH471" s="6"/>
      <c r="AI471" s="6"/>
      <c r="AJ471" s="6"/>
      <c r="AK471" s="6"/>
      <c r="AL471" s="6"/>
      <c r="AM471" s="6"/>
      <c r="AN471" s="6"/>
    </row>
    <row r="472" spans="32:40" ht="12" customHeight="1">
      <c r="AF472" s="6"/>
      <c r="AG472" s="6"/>
      <c r="AH472" s="6"/>
      <c r="AI472" s="6"/>
      <c r="AJ472" s="6"/>
      <c r="AK472" s="6"/>
      <c r="AL472" s="6"/>
      <c r="AM472" s="6"/>
      <c r="AN472" s="6"/>
    </row>
    <row r="473" spans="32:40" ht="12" customHeight="1">
      <c r="AF473" s="6"/>
      <c r="AG473" s="6"/>
      <c r="AH473" s="6"/>
      <c r="AI473" s="6"/>
      <c r="AJ473" s="6"/>
      <c r="AK473" s="6"/>
      <c r="AL473" s="6"/>
      <c r="AM473" s="6"/>
      <c r="AN473" s="6"/>
    </row>
    <row r="474" spans="32:40" ht="12" customHeight="1">
      <c r="AF474" s="6"/>
      <c r="AG474" s="6"/>
      <c r="AH474" s="6"/>
      <c r="AI474" s="6"/>
      <c r="AJ474" s="6"/>
      <c r="AK474" s="6"/>
      <c r="AL474" s="6"/>
      <c r="AM474" s="6"/>
      <c r="AN474" s="6"/>
    </row>
    <row r="475" spans="32:40" ht="12" customHeight="1">
      <c r="AF475" s="6"/>
      <c r="AG475" s="6"/>
      <c r="AH475" s="6"/>
      <c r="AI475" s="6"/>
      <c r="AJ475" s="6"/>
      <c r="AK475" s="6"/>
      <c r="AL475" s="6"/>
      <c r="AM475" s="6"/>
      <c r="AN475" s="6"/>
    </row>
    <row r="476" spans="32:40" ht="12" customHeight="1">
      <c r="AF476" s="6"/>
      <c r="AG476" s="6"/>
      <c r="AH476" s="6"/>
      <c r="AI476" s="6"/>
      <c r="AJ476" s="6"/>
      <c r="AK476" s="6"/>
      <c r="AL476" s="6"/>
      <c r="AM476" s="6"/>
      <c r="AN476" s="6"/>
    </row>
    <row r="477" spans="32:40" ht="12" customHeight="1">
      <c r="AF477" s="6"/>
      <c r="AG477" s="6"/>
      <c r="AH477" s="6"/>
      <c r="AI477" s="6"/>
      <c r="AJ477" s="6"/>
      <c r="AK477" s="6"/>
      <c r="AL477" s="6"/>
      <c r="AM477" s="6"/>
      <c r="AN477" s="6"/>
    </row>
    <row r="478" spans="32:40" ht="12" customHeight="1">
      <c r="AF478" s="6"/>
      <c r="AG478" s="6"/>
      <c r="AH478" s="6"/>
      <c r="AI478" s="6"/>
      <c r="AJ478" s="6"/>
      <c r="AK478" s="6"/>
      <c r="AL478" s="6"/>
      <c r="AM478" s="6"/>
      <c r="AN478" s="6"/>
    </row>
    <row r="479" spans="32:40" ht="12" customHeight="1">
      <c r="AF479" s="6"/>
      <c r="AG479" s="6"/>
      <c r="AH479" s="6"/>
      <c r="AI479" s="6"/>
      <c r="AJ479" s="6"/>
      <c r="AK479" s="6"/>
      <c r="AL479" s="6"/>
      <c r="AM479" s="6"/>
      <c r="AN479" s="6"/>
    </row>
    <row r="480" spans="32:40" ht="12" customHeight="1">
      <c r="AF480" s="6"/>
      <c r="AG480" s="6"/>
      <c r="AH480" s="6"/>
      <c r="AI480" s="6"/>
      <c r="AJ480" s="6"/>
      <c r="AK480" s="6"/>
      <c r="AL480" s="6"/>
      <c r="AM480" s="6"/>
      <c r="AN480" s="6"/>
    </row>
    <row r="481" spans="32:40" ht="12" customHeight="1">
      <c r="AF481" s="6"/>
      <c r="AG481" s="6"/>
      <c r="AH481" s="6"/>
      <c r="AI481" s="6"/>
      <c r="AJ481" s="6"/>
      <c r="AK481" s="6"/>
      <c r="AL481" s="6"/>
      <c r="AM481" s="6"/>
      <c r="AN481" s="6"/>
    </row>
    <row r="482" spans="32:40" ht="12" customHeight="1">
      <c r="AF482" s="6"/>
      <c r="AG482" s="6"/>
      <c r="AH482" s="6"/>
      <c r="AI482" s="6"/>
      <c r="AJ482" s="6"/>
      <c r="AK482" s="6"/>
      <c r="AL482" s="6"/>
      <c r="AM482" s="6"/>
      <c r="AN482" s="6"/>
    </row>
    <row r="483" spans="32:40" ht="12" customHeight="1">
      <c r="AF483" s="6"/>
      <c r="AG483" s="6"/>
      <c r="AH483" s="6"/>
      <c r="AI483" s="6"/>
      <c r="AJ483" s="6"/>
      <c r="AK483" s="6"/>
      <c r="AL483" s="6"/>
      <c r="AM483" s="6"/>
      <c r="AN483" s="6"/>
    </row>
    <row r="484" spans="32:40" ht="12" customHeight="1">
      <c r="AF484" s="6"/>
      <c r="AG484" s="6"/>
      <c r="AH484" s="6"/>
      <c r="AI484" s="6"/>
      <c r="AJ484" s="6"/>
      <c r="AK484" s="6"/>
      <c r="AL484" s="6"/>
      <c r="AM484" s="6"/>
      <c r="AN484" s="6"/>
    </row>
    <row r="485" spans="32:40" ht="12" customHeight="1">
      <c r="AF485" s="6"/>
      <c r="AG485" s="6"/>
      <c r="AH485" s="6"/>
      <c r="AI485" s="6"/>
      <c r="AJ485" s="6"/>
      <c r="AK485" s="6"/>
      <c r="AL485" s="6"/>
      <c r="AM485" s="6"/>
      <c r="AN485" s="6"/>
    </row>
    <row r="486" spans="32:40" ht="12" customHeight="1">
      <c r="AF486" s="6"/>
      <c r="AG486" s="6"/>
      <c r="AH486" s="6"/>
      <c r="AI486" s="6"/>
      <c r="AJ486" s="6"/>
      <c r="AK486" s="6"/>
      <c r="AL486" s="6"/>
      <c r="AM486" s="6"/>
      <c r="AN486" s="6"/>
    </row>
    <row r="487" spans="32:40" ht="12" customHeight="1">
      <c r="AF487" s="6"/>
      <c r="AG487" s="6"/>
      <c r="AH487" s="6"/>
      <c r="AI487" s="6"/>
      <c r="AJ487" s="6"/>
      <c r="AK487" s="6"/>
      <c r="AL487" s="6"/>
      <c r="AM487" s="6"/>
      <c r="AN487" s="6"/>
    </row>
    <row r="488" spans="32:40" ht="12" customHeight="1">
      <c r="AF488" s="6"/>
      <c r="AG488" s="6"/>
      <c r="AH488" s="6"/>
      <c r="AI488" s="6"/>
      <c r="AJ488" s="6"/>
      <c r="AK488" s="6"/>
      <c r="AL488" s="6"/>
      <c r="AM488" s="6"/>
      <c r="AN488" s="6"/>
    </row>
    <row r="489" spans="32:40" ht="12" customHeight="1">
      <c r="AF489" s="6"/>
      <c r="AG489" s="6"/>
      <c r="AH489" s="6"/>
      <c r="AI489" s="6"/>
      <c r="AJ489" s="6"/>
      <c r="AK489" s="6"/>
      <c r="AL489" s="6"/>
      <c r="AM489" s="6"/>
      <c r="AN489" s="6"/>
    </row>
    <row r="490" spans="32:40" ht="12" customHeight="1">
      <c r="AF490" s="6"/>
      <c r="AG490" s="6"/>
      <c r="AH490" s="6"/>
      <c r="AI490" s="6"/>
      <c r="AJ490" s="6"/>
      <c r="AK490" s="6"/>
      <c r="AL490" s="6"/>
      <c r="AM490" s="6"/>
      <c r="AN490" s="6"/>
    </row>
    <row r="491" spans="32:40" ht="12" customHeight="1">
      <c r="AF491" s="6"/>
      <c r="AG491" s="6"/>
      <c r="AH491" s="6"/>
      <c r="AI491" s="6"/>
      <c r="AJ491" s="6"/>
      <c r="AK491" s="6"/>
      <c r="AL491" s="6"/>
      <c r="AM491" s="6"/>
      <c r="AN491" s="6"/>
    </row>
    <row r="492" spans="32:40" ht="12" customHeight="1">
      <c r="AF492" s="6"/>
      <c r="AG492" s="6"/>
      <c r="AH492" s="6"/>
      <c r="AI492" s="6"/>
      <c r="AJ492" s="6"/>
      <c r="AK492" s="6"/>
      <c r="AL492" s="6"/>
      <c r="AM492" s="6"/>
      <c r="AN492" s="6"/>
    </row>
    <row r="493" spans="32:40" ht="12" customHeight="1">
      <c r="AF493" s="6"/>
      <c r="AG493" s="6"/>
      <c r="AH493" s="6"/>
      <c r="AI493" s="6"/>
      <c r="AJ493" s="6"/>
      <c r="AK493" s="6"/>
      <c r="AL493" s="6"/>
      <c r="AM493" s="6"/>
      <c r="AN493" s="6"/>
    </row>
    <row r="494" spans="32:40" ht="12" customHeight="1">
      <c r="AF494" s="6"/>
      <c r="AG494" s="6"/>
      <c r="AH494" s="6"/>
      <c r="AI494" s="6"/>
      <c r="AJ494" s="6"/>
      <c r="AK494" s="6"/>
      <c r="AL494" s="6"/>
      <c r="AM494" s="6"/>
      <c r="AN494" s="6"/>
    </row>
    <row r="495" spans="32:40" ht="12" customHeight="1">
      <c r="AF495" s="6"/>
      <c r="AG495" s="6"/>
      <c r="AH495" s="6"/>
      <c r="AI495" s="6"/>
      <c r="AJ495" s="6"/>
      <c r="AK495" s="6"/>
      <c r="AL495" s="6"/>
      <c r="AM495" s="6"/>
      <c r="AN495" s="6"/>
    </row>
    <row r="496" spans="32:40" ht="12" customHeight="1">
      <c r="AF496" s="6"/>
      <c r="AG496" s="6"/>
      <c r="AH496" s="6"/>
      <c r="AI496" s="6"/>
      <c r="AJ496" s="6"/>
      <c r="AK496" s="6"/>
      <c r="AL496" s="6"/>
      <c r="AM496" s="6"/>
      <c r="AN496" s="6"/>
    </row>
    <row r="497" spans="32:40" ht="12" customHeight="1">
      <c r="AF497" s="6"/>
      <c r="AG497" s="6"/>
      <c r="AH497" s="6"/>
      <c r="AI497" s="6"/>
      <c r="AJ497" s="6"/>
      <c r="AK497" s="6"/>
      <c r="AL497" s="6"/>
      <c r="AM497" s="6"/>
      <c r="AN497" s="6"/>
    </row>
    <row r="498" spans="32:40" ht="12" customHeight="1">
      <c r="AF498" s="6"/>
      <c r="AG498" s="6"/>
      <c r="AH498" s="6"/>
      <c r="AI498" s="6"/>
      <c r="AJ498" s="6"/>
      <c r="AK498" s="6"/>
      <c r="AL498" s="6"/>
      <c r="AM498" s="6"/>
      <c r="AN498" s="6"/>
    </row>
    <row r="499" spans="32:40" ht="12" customHeight="1">
      <c r="AF499" s="6"/>
      <c r="AG499" s="6"/>
      <c r="AH499" s="6"/>
      <c r="AI499" s="6"/>
      <c r="AJ499" s="6"/>
      <c r="AK499" s="6"/>
      <c r="AL499" s="6"/>
      <c r="AM499" s="6"/>
      <c r="AN499" s="6"/>
    </row>
    <row r="500" spans="32:40" ht="12" customHeight="1">
      <c r="AF500" s="6"/>
      <c r="AG500" s="6"/>
      <c r="AH500" s="6"/>
      <c r="AI500" s="6"/>
      <c r="AJ500" s="6"/>
      <c r="AK500" s="6"/>
      <c r="AL500" s="6"/>
      <c r="AM500" s="6"/>
      <c r="AN500" s="6"/>
    </row>
    <row r="501" spans="32:40" ht="12" customHeight="1">
      <c r="AF501" s="6"/>
      <c r="AG501" s="6"/>
      <c r="AH501" s="6"/>
      <c r="AI501" s="6"/>
      <c r="AJ501" s="6"/>
      <c r="AK501" s="6"/>
      <c r="AL501" s="6"/>
      <c r="AM501" s="6"/>
      <c r="AN501" s="6"/>
    </row>
    <row r="502" spans="32:40" ht="12" customHeight="1">
      <c r="AF502" s="6"/>
      <c r="AG502" s="6"/>
      <c r="AH502" s="6"/>
      <c r="AI502" s="6"/>
      <c r="AJ502" s="6"/>
      <c r="AK502" s="6"/>
      <c r="AL502" s="6"/>
      <c r="AM502" s="6"/>
      <c r="AN502" s="6"/>
    </row>
    <row r="503" spans="32:40" ht="12" customHeight="1">
      <c r="AF503" s="6"/>
      <c r="AG503" s="6"/>
      <c r="AH503" s="6"/>
      <c r="AI503" s="6"/>
      <c r="AJ503" s="6"/>
      <c r="AK503" s="6"/>
      <c r="AL503" s="6"/>
      <c r="AM503" s="6"/>
      <c r="AN503" s="6"/>
    </row>
    <row r="504" spans="32:40" ht="12" customHeight="1">
      <c r="AF504" s="6"/>
      <c r="AG504" s="6"/>
      <c r="AH504" s="6"/>
      <c r="AI504" s="6"/>
      <c r="AJ504" s="6"/>
      <c r="AK504" s="6"/>
      <c r="AL504" s="6"/>
      <c r="AM504" s="6"/>
      <c r="AN504" s="6"/>
    </row>
    <row r="505" spans="32:40" ht="12" customHeight="1">
      <c r="AF505" s="6"/>
      <c r="AG505" s="6"/>
      <c r="AH505" s="6"/>
      <c r="AI505" s="6"/>
      <c r="AJ505" s="6"/>
      <c r="AK505" s="6"/>
      <c r="AL505" s="6"/>
      <c r="AM505" s="6"/>
      <c r="AN505" s="6"/>
    </row>
    <row r="506" spans="32:40" ht="12" customHeight="1">
      <c r="AF506" s="6"/>
      <c r="AG506" s="6"/>
      <c r="AH506" s="6"/>
      <c r="AI506" s="6"/>
      <c r="AJ506" s="6"/>
      <c r="AK506" s="6"/>
      <c r="AL506" s="6"/>
      <c r="AM506" s="6"/>
      <c r="AN506" s="6"/>
    </row>
    <row r="507" spans="32:40" ht="12" customHeight="1">
      <c r="AF507" s="6"/>
      <c r="AG507" s="6"/>
      <c r="AH507" s="6"/>
      <c r="AI507" s="6"/>
      <c r="AJ507" s="6"/>
      <c r="AK507" s="6"/>
      <c r="AL507" s="6"/>
      <c r="AM507" s="6"/>
      <c r="AN507" s="6"/>
    </row>
    <row r="508" spans="32:40" ht="12" customHeight="1">
      <c r="AF508" s="6"/>
      <c r="AG508" s="6"/>
      <c r="AH508" s="6"/>
      <c r="AI508" s="6"/>
      <c r="AJ508" s="6"/>
      <c r="AK508" s="6"/>
      <c r="AL508" s="6"/>
      <c r="AM508" s="6"/>
      <c r="AN508" s="6"/>
    </row>
    <row r="509" spans="32:40" ht="12" customHeight="1">
      <c r="AF509" s="6"/>
      <c r="AG509" s="6"/>
      <c r="AH509" s="6"/>
      <c r="AI509" s="6"/>
      <c r="AJ509" s="6"/>
      <c r="AK509" s="6"/>
      <c r="AL509" s="6"/>
      <c r="AM509" s="6"/>
      <c r="AN509" s="6"/>
    </row>
    <row r="510" spans="32:40" ht="12" customHeight="1">
      <c r="AF510" s="6"/>
      <c r="AG510" s="6"/>
      <c r="AH510" s="6"/>
      <c r="AI510" s="6"/>
      <c r="AJ510" s="6"/>
      <c r="AK510" s="6"/>
      <c r="AL510" s="6"/>
      <c r="AM510" s="6"/>
      <c r="AN510" s="6"/>
    </row>
    <row r="511" spans="32:40" ht="12" customHeight="1">
      <c r="AF511" s="6"/>
      <c r="AG511" s="6"/>
      <c r="AH511" s="6"/>
      <c r="AI511" s="6"/>
      <c r="AJ511" s="6"/>
      <c r="AK511" s="6"/>
      <c r="AL511" s="6"/>
      <c r="AM511" s="6"/>
      <c r="AN511" s="6"/>
    </row>
    <row r="512" spans="32:40" ht="12" customHeight="1">
      <c r="AF512" s="6"/>
      <c r="AG512" s="6"/>
      <c r="AH512" s="6"/>
      <c r="AI512" s="6"/>
      <c r="AJ512" s="6"/>
      <c r="AK512" s="6"/>
      <c r="AL512" s="6"/>
      <c r="AM512" s="6"/>
      <c r="AN512" s="6"/>
    </row>
    <row r="513" spans="32:40" ht="12" customHeight="1">
      <c r="AF513" s="6"/>
      <c r="AG513" s="6"/>
      <c r="AH513" s="6"/>
      <c r="AI513" s="6"/>
      <c r="AJ513" s="6"/>
      <c r="AK513" s="6"/>
      <c r="AL513" s="6"/>
      <c r="AM513" s="6"/>
      <c r="AN513" s="6"/>
    </row>
    <row r="514" spans="32:40" ht="12" customHeight="1">
      <c r="AF514" s="6"/>
      <c r="AG514" s="6"/>
      <c r="AH514" s="6"/>
      <c r="AI514" s="6"/>
      <c r="AJ514" s="6"/>
      <c r="AK514" s="6"/>
      <c r="AL514" s="6"/>
      <c r="AM514" s="6"/>
      <c r="AN514" s="6"/>
    </row>
    <row r="515" spans="32:40" ht="12" customHeight="1">
      <c r="AF515" s="6"/>
      <c r="AG515" s="6"/>
      <c r="AH515" s="6"/>
      <c r="AI515" s="6"/>
      <c r="AJ515" s="6"/>
      <c r="AK515" s="6"/>
      <c r="AL515" s="6"/>
      <c r="AM515" s="6"/>
      <c r="AN515" s="6"/>
    </row>
    <row r="516" spans="32:40" ht="12" customHeight="1">
      <c r="AF516" s="6"/>
      <c r="AG516" s="6"/>
      <c r="AH516" s="6"/>
      <c r="AI516" s="6"/>
      <c r="AJ516" s="6"/>
      <c r="AK516" s="6"/>
      <c r="AL516" s="6"/>
      <c r="AM516" s="6"/>
      <c r="AN516" s="6"/>
    </row>
    <row r="517" spans="32:40" ht="12" customHeight="1">
      <c r="AF517" s="6"/>
      <c r="AG517" s="6"/>
      <c r="AH517" s="6"/>
      <c r="AI517" s="6"/>
      <c r="AJ517" s="6"/>
      <c r="AK517" s="6"/>
      <c r="AL517" s="6"/>
      <c r="AM517" s="6"/>
      <c r="AN517" s="6"/>
    </row>
    <row r="518" spans="32:40" ht="12" customHeight="1">
      <c r="AF518" s="6"/>
      <c r="AG518" s="6"/>
      <c r="AH518" s="6"/>
      <c r="AI518" s="6"/>
      <c r="AJ518" s="6"/>
      <c r="AK518" s="6"/>
      <c r="AL518" s="6"/>
      <c r="AM518" s="6"/>
      <c r="AN518" s="6"/>
    </row>
    <row r="519" spans="32:40" ht="12" customHeight="1">
      <c r="AF519" s="6"/>
      <c r="AG519" s="6"/>
      <c r="AH519" s="6"/>
      <c r="AI519" s="6"/>
      <c r="AJ519" s="6"/>
      <c r="AK519" s="6"/>
      <c r="AL519" s="6"/>
      <c r="AM519" s="6"/>
      <c r="AN519" s="6"/>
    </row>
    <row r="520" spans="32:40" ht="12" customHeight="1">
      <c r="AF520" s="6"/>
      <c r="AG520" s="6"/>
      <c r="AH520" s="6"/>
      <c r="AI520" s="6"/>
      <c r="AJ520" s="6"/>
      <c r="AK520" s="6"/>
      <c r="AL520" s="6"/>
      <c r="AM520" s="6"/>
      <c r="AN520" s="6"/>
    </row>
    <row r="521" spans="32:40" ht="12" customHeight="1">
      <c r="AF521" s="6"/>
      <c r="AG521" s="6"/>
      <c r="AH521" s="6"/>
      <c r="AI521" s="6"/>
      <c r="AJ521" s="6"/>
      <c r="AK521" s="6"/>
      <c r="AL521" s="6"/>
      <c r="AM521" s="6"/>
      <c r="AN521" s="6"/>
    </row>
    <row r="522" spans="32:40" ht="12" customHeight="1">
      <c r="AF522" s="6"/>
      <c r="AG522" s="6"/>
      <c r="AH522" s="6"/>
      <c r="AI522" s="6"/>
      <c r="AJ522" s="6"/>
      <c r="AK522" s="6"/>
      <c r="AL522" s="6"/>
      <c r="AM522" s="6"/>
      <c r="AN522" s="6"/>
    </row>
    <row r="523" spans="32:40" ht="12" customHeight="1">
      <c r="AF523" s="6"/>
      <c r="AG523" s="6"/>
      <c r="AH523" s="6"/>
      <c r="AI523" s="6"/>
      <c r="AJ523" s="6"/>
      <c r="AK523" s="6"/>
      <c r="AL523" s="6"/>
      <c r="AM523" s="6"/>
      <c r="AN523" s="6"/>
    </row>
    <row r="524" spans="32:40" ht="12" customHeight="1">
      <c r="AF524" s="6"/>
      <c r="AG524" s="6"/>
      <c r="AH524" s="6"/>
      <c r="AI524" s="6"/>
      <c r="AJ524" s="6"/>
      <c r="AK524" s="6"/>
      <c r="AL524" s="6"/>
      <c r="AM524" s="6"/>
      <c r="AN524" s="6"/>
    </row>
    <row r="525" spans="32:40" ht="12" customHeight="1">
      <c r="AF525" s="6"/>
      <c r="AG525" s="6"/>
      <c r="AH525" s="6"/>
      <c r="AI525" s="6"/>
      <c r="AJ525" s="6"/>
      <c r="AK525" s="6"/>
      <c r="AL525" s="6"/>
      <c r="AM525" s="6"/>
      <c r="AN525" s="6"/>
    </row>
    <row r="526" spans="32:40" ht="12" customHeight="1">
      <c r="AF526" s="6"/>
      <c r="AG526" s="6"/>
      <c r="AH526" s="6"/>
      <c r="AI526" s="6"/>
      <c r="AJ526" s="6"/>
      <c r="AK526" s="6"/>
      <c r="AL526" s="6"/>
      <c r="AM526" s="6"/>
      <c r="AN526" s="6"/>
    </row>
    <row r="527" spans="32:40" ht="12" customHeight="1">
      <c r="AF527" s="6"/>
      <c r="AG527" s="6"/>
      <c r="AH527" s="6"/>
      <c r="AI527" s="6"/>
      <c r="AJ527" s="6"/>
      <c r="AK527" s="6"/>
      <c r="AL527" s="6"/>
      <c r="AM527" s="6"/>
      <c r="AN527" s="6"/>
    </row>
    <row r="528" spans="32:40" ht="12" customHeight="1">
      <c r="AF528" s="6"/>
      <c r="AG528" s="6"/>
      <c r="AH528" s="6"/>
      <c r="AI528" s="6"/>
      <c r="AJ528" s="6"/>
      <c r="AK528" s="6"/>
      <c r="AL528" s="6"/>
      <c r="AM528" s="6"/>
      <c r="AN528" s="6"/>
    </row>
    <row r="529" spans="32:40" ht="12" customHeight="1">
      <c r="AF529" s="6"/>
      <c r="AG529" s="6"/>
      <c r="AH529" s="6"/>
      <c r="AI529" s="6"/>
      <c r="AJ529" s="6"/>
      <c r="AK529" s="6"/>
      <c r="AL529" s="6"/>
      <c r="AM529" s="6"/>
      <c r="AN529" s="6"/>
    </row>
    <row r="530" spans="32:40" ht="12" customHeight="1">
      <c r="AF530" s="6"/>
      <c r="AG530" s="6"/>
      <c r="AH530" s="6"/>
      <c r="AI530" s="6"/>
      <c r="AJ530" s="6"/>
      <c r="AK530" s="6"/>
      <c r="AL530" s="6"/>
      <c r="AM530" s="6"/>
      <c r="AN530" s="6"/>
    </row>
    <row r="531" spans="32:40" ht="12" customHeight="1">
      <c r="AF531" s="6"/>
      <c r="AG531" s="6"/>
      <c r="AH531" s="6"/>
      <c r="AI531" s="6"/>
      <c r="AJ531" s="6"/>
      <c r="AK531" s="6"/>
      <c r="AL531" s="6"/>
      <c r="AM531" s="6"/>
      <c r="AN531" s="6"/>
    </row>
    <row r="532" spans="32:40" ht="12" customHeight="1">
      <c r="AF532" s="6"/>
      <c r="AG532" s="6"/>
      <c r="AH532" s="6"/>
      <c r="AI532" s="6"/>
      <c r="AJ532" s="6"/>
      <c r="AK532" s="6"/>
      <c r="AL532" s="6"/>
      <c r="AM532" s="6"/>
      <c r="AN532" s="6"/>
    </row>
    <row r="533" spans="32:40" ht="12" customHeight="1">
      <c r="AF533" s="6"/>
      <c r="AG533" s="6"/>
      <c r="AH533" s="6"/>
      <c r="AI533" s="6"/>
      <c r="AJ533" s="6"/>
      <c r="AK533" s="6"/>
      <c r="AL533" s="6"/>
      <c r="AM533" s="6"/>
      <c r="AN533" s="6"/>
    </row>
    <row r="534" spans="32:40" ht="12" customHeight="1">
      <c r="AF534" s="6"/>
      <c r="AG534" s="6"/>
      <c r="AH534" s="6"/>
      <c r="AI534" s="6"/>
      <c r="AJ534" s="6"/>
      <c r="AK534" s="6"/>
      <c r="AL534" s="6"/>
      <c r="AM534" s="6"/>
      <c r="AN534" s="6"/>
    </row>
    <row r="535" spans="32:40" ht="12" customHeight="1">
      <c r="AF535" s="6"/>
      <c r="AG535" s="6"/>
      <c r="AH535" s="6"/>
      <c r="AI535" s="6"/>
      <c r="AJ535" s="6"/>
      <c r="AK535" s="6"/>
      <c r="AL535" s="6"/>
      <c r="AM535" s="6"/>
      <c r="AN535" s="6"/>
    </row>
    <row r="536" spans="32:40" ht="12" customHeight="1">
      <c r="AF536" s="6"/>
      <c r="AG536" s="6"/>
      <c r="AH536" s="6"/>
      <c r="AI536" s="6"/>
      <c r="AJ536" s="6"/>
      <c r="AK536" s="6"/>
      <c r="AL536" s="6"/>
      <c r="AM536" s="6"/>
      <c r="AN536" s="6"/>
    </row>
    <row r="537" spans="32:40" ht="12" customHeight="1">
      <c r="AF537" s="6"/>
      <c r="AG537" s="6"/>
      <c r="AH537" s="6"/>
      <c r="AI537" s="6"/>
      <c r="AJ537" s="6"/>
      <c r="AK537" s="6"/>
      <c r="AL537" s="6"/>
      <c r="AM537" s="6"/>
      <c r="AN537" s="6"/>
    </row>
    <row r="538" spans="32:40" ht="12" customHeight="1">
      <c r="AF538" s="6"/>
      <c r="AG538" s="6"/>
      <c r="AH538" s="6"/>
      <c r="AI538" s="6"/>
      <c r="AJ538" s="6"/>
      <c r="AK538" s="6"/>
      <c r="AL538" s="6"/>
      <c r="AM538" s="6"/>
      <c r="AN538" s="6"/>
    </row>
    <row r="539" spans="32:40" ht="12" customHeight="1">
      <c r="AF539" s="6"/>
      <c r="AG539" s="6"/>
      <c r="AH539" s="6"/>
      <c r="AI539" s="6"/>
      <c r="AJ539" s="6"/>
      <c r="AK539" s="6"/>
      <c r="AL539" s="6"/>
      <c r="AM539" s="6"/>
      <c r="AN539" s="6"/>
    </row>
    <row r="540" spans="32:40" ht="12" customHeight="1">
      <c r="AF540" s="6"/>
      <c r="AG540" s="6"/>
      <c r="AH540" s="6"/>
      <c r="AI540" s="6"/>
      <c r="AJ540" s="6"/>
      <c r="AK540" s="6"/>
      <c r="AL540" s="6"/>
      <c r="AM540" s="6"/>
      <c r="AN540" s="6"/>
    </row>
    <row r="541" spans="32:40" ht="12" customHeight="1">
      <c r="AF541" s="6"/>
      <c r="AG541" s="6"/>
      <c r="AH541" s="6"/>
      <c r="AI541" s="6"/>
      <c r="AJ541" s="6"/>
      <c r="AK541" s="6"/>
      <c r="AL541" s="6"/>
      <c r="AM541" s="6"/>
      <c r="AN541" s="6"/>
    </row>
    <row r="542" spans="32:40" ht="12" customHeight="1">
      <c r="AF542" s="6"/>
      <c r="AG542" s="6"/>
      <c r="AH542" s="6"/>
      <c r="AI542" s="6"/>
      <c r="AJ542" s="6"/>
      <c r="AK542" s="6"/>
      <c r="AL542" s="6"/>
      <c r="AM542" s="6"/>
      <c r="AN542" s="6"/>
    </row>
    <row r="543" spans="32:40" ht="12" customHeight="1">
      <c r="AF543" s="6"/>
      <c r="AG543" s="6"/>
      <c r="AH543" s="6"/>
      <c r="AI543" s="6"/>
      <c r="AJ543" s="6"/>
      <c r="AK543" s="6"/>
      <c r="AL543" s="6"/>
      <c r="AM543" s="6"/>
      <c r="AN543" s="6"/>
    </row>
    <row r="544" spans="32:40" ht="12" customHeight="1">
      <c r="AF544" s="6"/>
      <c r="AG544" s="6"/>
      <c r="AH544" s="6"/>
      <c r="AI544" s="6"/>
      <c r="AJ544" s="6"/>
      <c r="AK544" s="6"/>
      <c r="AL544" s="6"/>
      <c r="AM544" s="6"/>
      <c r="AN544" s="6"/>
    </row>
    <row r="545" spans="32:40" ht="12" customHeight="1">
      <c r="AF545" s="6"/>
      <c r="AG545" s="6"/>
      <c r="AH545" s="6"/>
      <c r="AI545" s="6"/>
      <c r="AJ545" s="6"/>
      <c r="AK545" s="6"/>
      <c r="AL545" s="6"/>
      <c r="AM545" s="6"/>
      <c r="AN545" s="6"/>
    </row>
    <row r="546" spans="32:40" ht="12" customHeight="1">
      <c r="AF546" s="6"/>
      <c r="AG546" s="6"/>
      <c r="AH546" s="6"/>
      <c r="AI546" s="6"/>
      <c r="AJ546" s="6"/>
      <c r="AK546" s="6"/>
      <c r="AL546" s="6"/>
      <c r="AM546" s="6"/>
      <c r="AN546" s="6"/>
    </row>
    <row r="547" spans="32:40" ht="12" customHeight="1">
      <c r="AF547" s="6"/>
      <c r="AG547" s="6"/>
      <c r="AH547" s="6"/>
      <c r="AI547" s="6"/>
      <c r="AJ547" s="6"/>
      <c r="AK547" s="6"/>
      <c r="AL547" s="6"/>
      <c r="AM547" s="6"/>
      <c r="AN547" s="6"/>
    </row>
    <row r="548" spans="32:40" ht="12" customHeight="1">
      <c r="AF548" s="6"/>
      <c r="AG548" s="6"/>
      <c r="AH548" s="6"/>
      <c r="AI548" s="6"/>
      <c r="AJ548" s="6"/>
      <c r="AK548" s="6"/>
      <c r="AL548" s="6"/>
      <c r="AM548" s="6"/>
      <c r="AN548" s="6"/>
    </row>
    <row r="549" spans="32:40" ht="12" customHeight="1">
      <c r="AF549" s="6"/>
      <c r="AG549" s="6"/>
      <c r="AH549" s="6"/>
      <c r="AI549" s="6"/>
      <c r="AJ549" s="6"/>
      <c r="AK549" s="6"/>
      <c r="AL549" s="6"/>
      <c r="AM549" s="6"/>
      <c r="AN549" s="6"/>
    </row>
    <row r="550" spans="32:40" ht="12" customHeight="1">
      <c r="AF550" s="6"/>
      <c r="AG550" s="6"/>
      <c r="AH550" s="6"/>
      <c r="AI550" s="6"/>
      <c r="AJ550" s="6"/>
      <c r="AK550" s="6"/>
      <c r="AL550" s="6"/>
      <c r="AM550" s="6"/>
      <c r="AN550" s="6"/>
    </row>
    <row r="551" spans="32:40" ht="12" customHeight="1">
      <c r="AF551" s="6"/>
      <c r="AG551" s="6"/>
      <c r="AH551" s="6"/>
      <c r="AI551" s="6"/>
      <c r="AJ551" s="6"/>
      <c r="AK551" s="6"/>
      <c r="AL551" s="6"/>
      <c r="AM551" s="6"/>
      <c r="AN551" s="6"/>
    </row>
    <row r="552" spans="32:40" ht="12" customHeight="1">
      <c r="AF552" s="6"/>
      <c r="AG552" s="6"/>
      <c r="AH552" s="6"/>
      <c r="AI552" s="6"/>
      <c r="AJ552" s="6"/>
      <c r="AK552" s="6"/>
      <c r="AL552" s="6"/>
      <c r="AM552" s="6"/>
      <c r="AN552" s="6"/>
    </row>
    <row r="553" spans="32:40" ht="12" customHeight="1">
      <c r="AF553" s="6"/>
      <c r="AG553" s="6"/>
      <c r="AH553" s="6"/>
      <c r="AI553" s="6"/>
      <c r="AJ553" s="6"/>
      <c r="AK553" s="6"/>
      <c r="AL553" s="6"/>
      <c r="AM553" s="6"/>
      <c r="AN553" s="6"/>
    </row>
    <row r="554" spans="32:40" ht="12" customHeight="1">
      <c r="AF554" s="6"/>
      <c r="AG554" s="6"/>
      <c r="AH554" s="6"/>
      <c r="AI554" s="6"/>
      <c r="AJ554" s="6"/>
      <c r="AK554" s="6"/>
      <c r="AL554" s="6"/>
      <c r="AM554" s="6"/>
      <c r="AN554" s="6"/>
    </row>
    <row r="555" spans="32:40" ht="12" customHeight="1">
      <c r="AF555" s="6"/>
      <c r="AG555" s="6"/>
      <c r="AH555" s="6"/>
      <c r="AI555" s="6"/>
      <c r="AJ555" s="6"/>
      <c r="AK555" s="6"/>
      <c r="AL555" s="6"/>
      <c r="AM555" s="6"/>
      <c r="AN555" s="6"/>
    </row>
    <row r="556" spans="32:40" ht="12" customHeight="1">
      <c r="AF556" s="6"/>
      <c r="AG556" s="6"/>
      <c r="AH556" s="6"/>
      <c r="AI556" s="6"/>
      <c r="AJ556" s="6"/>
      <c r="AK556" s="6"/>
      <c r="AL556" s="6"/>
      <c r="AM556" s="6"/>
      <c r="AN556" s="6"/>
    </row>
    <row r="557" spans="32:40" ht="12" customHeight="1">
      <c r="AF557" s="6"/>
      <c r="AG557" s="6"/>
      <c r="AH557" s="6"/>
      <c r="AI557" s="6"/>
      <c r="AJ557" s="6"/>
      <c r="AK557" s="6"/>
      <c r="AL557" s="6"/>
      <c r="AM557" s="6"/>
      <c r="AN557" s="6"/>
    </row>
    <row r="558" spans="32:40" ht="12" customHeight="1">
      <c r="AF558" s="6"/>
      <c r="AG558" s="6"/>
      <c r="AH558" s="6"/>
      <c r="AI558" s="6"/>
      <c r="AJ558" s="6"/>
      <c r="AK558" s="6"/>
      <c r="AL558" s="6"/>
      <c r="AM558" s="6"/>
      <c r="AN558" s="6"/>
    </row>
    <row r="559" spans="32:40" ht="12" customHeight="1">
      <c r="AF559" s="6"/>
      <c r="AG559" s="6"/>
      <c r="AH559" s="6"/>
      <c r="AI559" s="6"/>
      <c r="AJ559" s="6"/>
      <c r="AK559" s="6"/>
      <c r="AL559" s="6"/>
      <c r="AM559" s="6"/>
      <c r="AN559" s="6"/>
    </row>
    <row r="560" spans="32:40" ht="12" customHeight="1">
      <c r="AF560" s="6"/>
      <c r="AG560" s="6"/>
      <c r="AH560" s="6"/>
      <c r="AI560" s="6"/>
      <c r="AJ560" s="6"/>
      <c r="AK560" s="6"/>
      <c r="AL560" s="6"/>
      <c r="AM560" s="6"/>
      <c r="AN560" s="6"/>
    </row>
    <row r="561" spans="32:40" ht="12" customHeight="1">
      <c r="AF561" s="6"/>
      <c r="AG561" s="6"/>
      <c r="AH561" s="6"/>
      <c r="AI561" s="6"/>
      <c r="AJ561" s="6"/>
      <c r="AK561" s="6"/>
      <c r="AL561" s="6"/>
      <c r="AM561" s="6"/>
      <c r="AN561" s="6"/>
    </row>
    <row r="562" spans="32:40" ht="12" customHeight="1">
      <c r="AF562" s="6"/>
      <c r="AG562" s="6"/>
      <c r="AH562" s="6"/>
      <c r="AI562" s="6"/>
      <c r="AJ562" s="6"/>
      <c r="AK562" s="6"/>
      <c r="AL562" s="6"/>
      <c r="AM562" s="6"/>
      <c r="AN562" s="6"/>
    </row>
    <row r="563" spans="32:40" ht="12" customHeight="1">
      <c r="AF563" s="6"/>
      <c r="AG563" s="6"/>
      <c r="AH563" s="6"/>
      <c r="AI563" s="6"/>
      <c r="AJ563" s="6"/>
      <c r="AK563" s="6"/>
      <c r="AL563" s="6"/>
      <c r="AM563" s="6"/>
      <c r="AN563" s="6"/>
    </row>
    <row r="564" spans="32:40" ht="12" customHeight="1">
      <c r="AF564" s="6"/>
      <c r="AG564" s="6"/>
      <c r="AH564" s="6"/>
      <c r="AI564" s="6"/>
      <c r="AJ564" s="6"/>
      <c r="AK564" s="6"/>
      <c r="AL564" s="6"/>
      <c r="AM564" s="6"/>
      <c r="AN564" s="6"/>
    </row>
    <row r="565" spans="32:40" ht="12" customHeight="1">
      <c r="AF565" s="6"/>
      <c r="AG565" s="6"/>
      <c r="AH565" s="6"/>
      <c r="AI565" s="6"/>
      <c r="AJ565" s="6"/>
      <c r="AK565" s="6"/>
      <c r="AL565" s="6"/>
      <c r="AM565" s="6"/>
      <c r="AN565" s="6"/>
    </row>
    <row r="566" spans="32:40" ht="12" customHeight="1">
      <c r="AF566" s="6"/>
      <c r="AG566" s="6"/>
      <c r="AH566" s="6"/>
      <c r="AI566" s="6"/>
      <c r="AJ566" s="6"/>
      <c r="AK566" s="6"/>
      <c r="AL566" s="6"/>
      <c r="AM566" s="6"/>
      <c r="AN566" s="6"/>
    </row>
    <row r="567" spans="32:40" ht="12" customHeight="1">
      <c r="AF567" s="6"/>
      <c r="AG567" s="6"/>
      <c r="AH567" s="6"/>
      <c r="AI567" s="6"/>
      <c r="AJ567" s="6"/>
      <c r="AK567" s="6"/>
      <c r="AL567" s="6"/>
      <c r="AM567" s="6"/>
      <c r="AN567" s="6"/>
    </row>
    <row r="568" spans="32:40" ht="12" customHeight="1">
      <c r="AF568" s="6"/>
      <c r="AG568" s="6"/>
      <c r="AH568" s="6"/>
      <c r="AI568" s="6"/>
      <c r="AJ568" s="6"/>
      <c r="AK568" s="6"/>
      <c r="AL568" s="6"/>
      <c r="AM568" s="6"/>
      <c r="AN568" s="6"/>
    </row>
    <row r="569" spans="32:40" ht="12" customHeight="1">
      <c r="AF569" s="6"/>
      <c r="AG569" s="6"/>
      <c r="AH569" s="6"/>
      <c r="AI569" s="6"/>
      <c r="AJ569" s="6"/>
      <c r="AK569" s="6"/>
      <c r="AL569" s="6"/>
      <c r="AM569" s="6"/>
      <c r="AN569" s="6"/>
    </row>
    <row r="570" spans="32:40" ht="12" customHeight="1">
      <c r="AF570" s="6"/>
      <c r="AG570" s="6"/>
      <c r="AH570" s="6"/>
      <c r="AI570" s="6"/>
      <c r="AJ570" s="6"/>
      <c r="AK570" s="6"/>
      <c r="AL570" s="6"/>
      <c r="AM570" s="6"/>
      <c r="AN570" s="6"/>
    </row>
    <row r="571" spans="32:40" ht="12" customHeight="1">
      <c r="AF571" s="6"/>
      <c r="AG571" s="6"/>
      <c r="AH571" s="6"/>
      <c r="AI571" s="6"/>
      <c r="AJ571" s="6"/>
      <c r="AK571" s="6"/>
      <c r="AL571" s="6"/>
      <c r="AM571" s="6"/>
      <c r="AN571" s="6"/>
    </row>
    <row r="572" spans="32:40" ht="12" customHeight="1">
      <c r="AF572" s="6"/>
      <c r="AG572" s="6"/>
      <c r="AH572" s="6"/>
      <c r="AI572" s="6"/>
      <c r="AJ572" s="6"/>
      <c r="AK572" s="6"/>
      <c r="AL572" s="6"/>
      <c r="AM572" s="6"/>
      <c r="AN572" s="6"/>
    </row>
    <row r="573" spans="32:40" ht="12" customHeight="1">
      <c r="AF573" s="6"/>
      <c r="AG573" s="6"/>
      <c r="AH573" s="6"/>
      <c r="AI573" s="6"/>
      <c r="AJ573" s="6"/>
      <c r="AK573" s="6"/>
      <c r="AL573" s="6"/>
      <c r="AM573" s="6"/>
      <c r="AN573" s="6"/>
    </row>
    <row r="574" spans="32:40" ht="12" customHeight="1">
      <c r="AF574" s="6"/>
      <c r="AG574" s="6"/>
      <c r="AH574" s="6"/>
      <c r="AI574" s="6"/>
      <c r="AJ574" s="6"/>
      <c r="AK574" s="6"/>
      <c r="AL574" s="6"/>
      <c r="AM574" s="6"/>
      <c r="AN574" s="6"/>
    </row>
    <row r="575" spans="32:40" ht="12" customHeight="1">
      <c r="AF575" s="6"/>
      <c r="AG575" s="6"/>
      <c r="AH575" s="6"/>
      <c r="AI575" s="6"/>
      <c r="AJ575" s="6"/>
      <c r="AK575" s="6"/>
      <c r="AL575" s="6"/>
      <c r="AM575" s="6"/>
      <c r="AN575" s="6"/>
    </row>
    <row r="576" spans="32:40" ht="12" customHeight="1">
      <c r="AF576" s="6"/>
      <c r="AG576" s="6"/>
      <c r="AH576" s="6"/>
      <c r="AI576" s="6"/>
      <c r="AJ576" s="6"/>
      <c r="AK576" s="6"/>
      <c r="AL576" s="6"/>
      <c r="AM576" s="6"/>
      <c r="AN576" s="6"/>
    </row>
    <row r="577" spans="32:40" ht="12" customHeight="1">
      <c r="AF577" s="6"/>
      <c r="AG577" s="6"/>
      <c r="AH577" s="6"/>
      <c r="AI577" s="6"/>
      <c r="AJ577" s="6"/>
      <c r="AK577" s="6"/>
      <c r="AL577" s="6"/>
      <c r="AM577" s="6"/>
      <c r="AN577" s="6"/>
    </row>
    <row r="578" spans="32:40" ht="12" customHeight="1">
      <c r="AF578" s="6"/>
      <c r="AG578" s="6"/>
      <c r="AH578" s="6"/>
      <c r="AI578" s="6"/>
      <c r="AJ578" s="6"/>
      <c r="AK578" s="6"/>
      <c r="AL578" s="6"/>
      <c r="AM578" s="6"/>
      <c r="AN578" s="6"/>
    </row>
    <row r="579" spans="32:40" ht="12" customHeight="1">
      <c r="AF579" s="6"/>
      <c r="AG579" s="6"/>
      <c r="AH579" s="6"/>
      <c r="AI579" s="6"/>
      <c r="AJ579" s="6"/>
      <c r="AK579" s="6"/>
      <c r="AL579" s="6"/>
      <c r="AM579" s="6"/>
      <c r="AN579" s="6"/>
    </row>
    <row r="580" spans="32:40" ht="12" customHeight="1">
      <c r="AF580" s="6"/>
      <c r="AG580" s="6"/>
      <c r="AH580" s="6"/>
      <c r="AI580" s="6"/>
      <c r="AJ580" s="6"/>
      <c r="AK580" s="6"/>
      <c r="AL580" s="6"/>
      <c r="AM580" s="6"/>
      <c r="AN580" s="6"/>
    </row>
    <row r="581" spans="32:40" ht="12" customHeight="1">
      <c r="AF581" s="6"/>
      <c r="AG581" s="6"/>
      <c r="AH581" s="6"/>
      <c r="AI581" s="6"/>
      <c r="AJ581" s="6"/>
      <c r="AK581" s="6"/>
      <c r="AL581" s="6"/>
      <c r="AM581" s="6"/>
      <c r="AN581" s="6"/>
    </row>
    <row r="582" spans="32:40" ht="12" customHeight="1">
      <c r="AF582" s="6"/>
      <c r="AG582" s="6"/>
      <c r="AH582" s="6"/>
      <c r="AI582" s="6"/>
      <c r="AJ582" s="6"/>
      <c r="AK582" s="6"/>
      <c r="AL582" s="6"/>
      <c r="AM582" s="6"/>
      <c r="AN582" s="6"/>
    </row>
    <row r="583" spans="32:40" ht="12" customHeight="1">
      <c r="AF583" s="6"/>
      <c r="AG583" s="6"/>
      <c r="AH583" s="6"/>
      <c r="AI583" s="6"/>
      <c r="AJ583" s="6"/>
      <c r="AK583" s="6"/>
      <c r="AL583" s="6"/>
      <c r="AM583" s="6"/>
      <c r="AN583" s="6"/>
    </row>
    <row r="584" spans="32:40" ht="12" customHeight="1">
      <c r="AF584" s="6"/>
      <c r="AG584" s="6"/>
      <c r="AH584" s="6"/>
      <c r="AI584" s="6"/>
      <c r="AJ584" s="6"/>
      <c r="AK584" s="6"/>
      <c r="AL584" s="6"/>
      <c r="AM584" s="6"/>
      <c r="AN584" s="6"/>
    </row>
    <row r="585" spans="32:40" ht="12" customHeight="1">
      <c r="AF585" s="6"/>
      <c r="AG585" s="6"/>
      <c r="AH585" s="6"/>
      <c r="AI585" s="6"/>
      <c r="AJ585" s="6"/>
      <c r="AK585" s="6"/>
      <c r="AL585" s="6"/>
      <c r="AM585" s="6"/>
      <c r="AN585" s="6"/>
    </row>
    <row r="586" spans="32:40" ht="12" customHeight="1">
      <c r="AF586" s="6"/>
      <c r="AG586" s="6"/>
      <c r="AH586" s="6"/>
      <c r="AI586" s="6"/>
      <c r="AJ586" s="6"/>
      <c r="AK586" s="6"/>
      <c r="AL586" s="6"/>
      <c r="AM586" s="6"/>
      <c r="AN586" s="6"/>
    </row>
    <row r="587" spans="32:40" ht="12" customHeight="1">
      <c r="AF587" s="6"/>
      <c r="AG587" s="6"/>
      <c r="AH587" s="6"/>
      <c r="AI587" s="6"/>
      <c r="AJ587" s="6"/>
      <c r="AK587" s="6"/>
      <c r="AL587" s="6"/>
      <c r="AM587" s="6"/>
      <c r="AN587" s="6"/>
    </row>
    <row r="588" spans="32:40" ht="12" customHeight="1">
      <c r="AF588" s="6"/>
      <c r="AG588" s="6"/>
      <c r="AH588" s="6"/>
      <c r="AI588" s="6"/>
      <c r="AJ588" s="6"/>
      <c r="AK588" s="6"/>
      <c r="AL588" s="6"/>
      <c r="AM588" s="6"/>
      <c r="AN588" s="6"/>
    </row>
    <row r="589" spans="32:40" ht="12" customHeight="1">
      <c r="AF589" s="6"/>
      <c r="AG589" s="6"/>
      <c r="AH589" s="6"/>
      <c r="AI589" s="6"/>
      <c r="AJ589" s="6"/>
      <c r="AK589" s="6"/>
      <c r="AL589" s="6"/>
      <c r="AM589" s="6"/>
      <c r="AN589" s="6"/>
    </row>
    <row r="590" spans="32:40" ht="12" customHeight="1">
      <c r="AF590" s="6"/>
      <c r="AG590" s="6"/>
      <c r="AH590" s="6"/>
      <c r="AI590" s="6"/>
      <c r="AJ590" s="6"/>
      <c r="AK590" s="6"/>
      <c r="AL590" s="6"/>
      <c r="AM590" s="6"/>
      <c r="AN590" s="6"/>
    </row>
    <row r="591" spans="32:40" ht="12" customHeight="1">
      <c r="AF591" s="6"/>
      <c r="AG591" s="6"/>
      <c r="AH591" s="6"/>
      <c r="AI591" s="6"/>
      <c r="AJ591" s="6"/>
      <c r="AK591" s="6"/>
      <c r="AL591" s="6"/>
      <c r="AM591" s="6"/>
      <c r="AN591" s="6"/>
    </row>
    <row r="592" spans="32:40" ht="12" customHeight="1">
      <c r="AF592" s="6"/>
      <c r="AG592" s="6"/>
      <c r="AH592" s="6"/>
      <c r="AI592" s="6"/>
      <c r="AJ592" s="6"/>
      <c r="AK592" s="6"/>
      <c r="AL592" s="6"/>
      <c r="AM592" s="6"/>
      <c r="AN592" s="6"/>
    </row>
    <row r="593" spans="32:40" ht="12" customHeight="1">
      <c r="AF593" s="6"/>
      <c r="AG593" s="6"/>
      <c r="AH593" s="6"/>
      <c r="AI593" s="6"/>
      <c r="AJ593" s="6"/>
      <c r="AK593" s="6"/>
      <c r="AL593" s="6"/>
      <c r="AM593" s="6"/>
      <c r="AN593" s="6"/>
    </row>
    <row r="594" spans="32:40" ht="12" customHeight="1">
      <c r="AF594" s="6"/>
      <c r="AG594" s="6"/>
      <c r="AH594" s="6"/>
      <c r="AI594" s="6"/>
      <c r="AJ594" s="6"/>
      <c r="AK594" s="6"/>
      <c r="AL594" s="6"/>
      <c r="AM594" s="6"/>
      <c r="AN594" s="6"/>
    </row>
    <row r="595" spans="32:40" ht="12" customHeight="1">
      <c r="AF595" s="6"/>
      <c r="AG595" s="6"/>
      <c r="AH595" s="6"/>
      <c r="AI595" s="6"/>
      <c r="AJ595" s="6"/>
      <c r="AK595" s="6"/>
      <c r="AL595" s="6"/>
      <c r="AM595" s="6"/>
      <c r="AN595" s="6"/>
    </row>
    <row r="596" spans="32:40" ht="12" customHeight="1">
      <c r="AF596" s="6"/>
      <c r="AG596" s="6"/>
      <c r="AH596" s="6"/>
      <c r="AI596" s="6"/>
      <c r="AJ596" s="6"/>
      <c r="AK596" s="6"/>
      <c r="AL596" s="6"/>
      <c r="AM596" s="6"/>
      <c r="AN596" s="6"/>
    </row>
    <row r="597" spans="32:40" ht="12" customHeight="1">
      <c r="AF597" s="6"/>
      <c r="AG597" s="6"/>
      <c r="AH597" s="6"/>
      <c r="AI597" s="6"/>
      <c r="AJ597" s="6"/>
      <c r="AK597" s="6"/>
      <c r="AL597" s="6"/>
      <c r="AM597" s="6"/>
      <c r="AN597" s="6"/>
    </row>
    <row r="598" spans="32:40" ht="12" customHeight="1">
      <c r="AF598" s="6"/>
      <c r="AG598" s="6"/>
      <c r="AH598" s="6"/>
      <c r="AI598" s="6"/>
      <c r="AJ598" s="6"/>
      <c r="AK598" s="6"/>
      <c r="AL598" s="6"/>
      <c r="AM598" s="6"/>
      <c r="AN598" s="6"/>
    </row>
    <row r="599" spans="32:40" ht="12" customHeight="1">
      <c r="AF599" s="6"/>
      <c r="AG599" s="6"/>
      <c r="AH599" s="6"/>
      <c r="AI599" s="6"/>
      <c r="AJ599" s="6"/>
      <c r="AK599" s="6"/>
      <c r="AL599" s="6"/>
      <c r="AM599" s="6"/>
      <c r="AN599" s="6"/>
    </row>
    <row r="600" spans="32:40" ht="12" customHeight="1">
      <c r="AF600" s="6"/>
      <c r="AG600" s="6"/>
      <c r="AH600" s="6"/>
      <c r="AI600" s="6"/>
      <c r="AJ600" s="6"/>
      <c r="AK600" s="6"/>
      <c r="AL600" s="6"/>
      <c r="AM600" s="6"/>
      <c r="AN600" s="6"/>
    </row>
    <row r="601" spans="32:40" ht="12" customHeight="1">
      <c r="AF601" s="6"/>
      <c r="AG601" s="6"/>
      <c r="AH601" s="6"/>
      <c r="AI601" s="6"/>
      <c r="AJ601" s="6"/>
      <c r="AK601" s="6"/>
      <c r="AL601" s="6"/>
      <c r="AM601" s="6"/>
      <c r="AN601" s="6"/>
    </row>
    <row r="602" spans="32:40" ht="12" customHeight="1">
      <c r="AF602" s="6"/>
      <c r="AG602" s="6"/>
      <c r="AH602" s="6"/>
      <c r="AI602" s="6"/>
      <c r="AJ602" s="6"/>
      <c r="AK602" s="6"/>
      <c r="AL602" s="6"/>
      <c r="AM602" s="6"/>
      <c r="AN602" s="6"/>
    </row>
    <row r="603" spans="32:40" ht="12" customHeight="1">
      <c r="AF603" s="6"/>
      <c r="AG603" s="6"/>
      <c r="AH603" s="6"/>
      <c r="AI603" s="6"/>
      <c r="AJ603" s="6"/>
      <c r="AK603" s="6"/>
      <c r="AL603" s="6"/>
      <c r="AM603" s="6"/>
      <c r="AN603" s="6"/>
    </row>
    <row r="604" spans="32:40" ht="12" customHeight="1">
      <c r="AF604" s="6"/>
      <c r="AG604" s="6"/>
      <c r="AH604" s="6"/>
      <c r="AI604" s="6"/>
      <c r="AJ604" s="6"/>
      <c r="AK604" s="6"/>
      <c r="AL604" s="6"/>
      <c r="AM604" s="6"/>
      <c r="AN604" s="6"/>
    </row>
    <row r="605" spans="32:40" ht="12" customHeight="1">
      <c r="AF605" s="6"/>
      <c r="AG605" s="6"/>
      <c r="AH605" s="6"/>
      <c r="AI605" s="6"/>
      <c r="AJ605" s="6"/>
      <c r="AK605" s="6"/>
      <c r="AL605" s="6"/>
      <c r="AM605" s="6"/>
      <c r="AN605" s="6"/>
    </row>
    <row r="606" spans="32:40" ht="12" customHeight="1">
      <c r="AF606" s="6"/>
      <c r="AG606" s="6"/>
      <c r="AH606" s="6"/>
      <c r="AI606" s="6"/>
      <c r="AJ606" s="6"/>
      <c r="AK606" s="6"/>
      <c r="AL606" s="6"/>
      <c r="AM606" s="6"/>
      <c r="AN606" s="6"/>
    </row>
    <row r="607" spans="32:40" ht="12" customHeight="1">
      <c r="AF607" s="6"/>
      <c r="AG607" s="6"/>
      <c r="AH607" s="6"/>
      <c r="AI607" s="6"/>
      <c r="AJ607" s="6"/>
      <c r="AK607" s="6"/>
      <c r="AL607" s="6"/>
      <c r="AM607" s="6"/>
      <c r="AN607" s="6"/>
    </row>
    <row r="608" spans="32:40" ht="12" customHeight="1">
      <c r="AF608" s="6"/>
      <c r="AG608" s="6"/>
      <c r="AH608" s="6"/>
      <c r="AI608" s="6"/>
      <c r="AJ608" s="6"/>
      <c r="AK608" s="6"/>
      <c r="AL608" s="6"/>
      <c r="AM608" s="6"/>
      <c r="AN608" s="6"/>
    </row>
    <row r="609" spans="32:40" ht="12" customHeight="1">
      <c r="AF609" s="6"/>
      <c r="AG609" s="6"/>
      <c r="AH609" s="6"/>
      <c r="AI609" s="6"/>
      <c r="AJ609" s="6"/>
      <c r="AK609" s="6"/>
      <c r="AL609" s="6"/>
      <c r="AM609" s="6"/>
      <c r="AN609" s="6"/>
    </row>
    <row r="610" spans="32:40" ht="12" customHeight="1">
      <c r="AF610" s="6"/>
      <c r="AG610" s="6"/>
      <c r="AH610" s="6"/>
      <c r="AI610" s="6"/>
      <c r="AJ610" s="6"/>
      <c r="AK610" s="6"/>
      <c r="AL610" s="6"/>
      <c r="AM610" s="6"/>
      <c r="AN610" s="6"/>
    </row>
    <row r="611" spans="32:40" ht="12" customHeight="1">
      <c r="AF611" s="6"/>
      <c r="AG611" s="6"/>
      <c r="AH611" s="6"/>
      <c r="AI611" s="6"/>
      <c r="AJ611" s="6"/>
      <c r="AK611" s="6"/>
      <c r="AL611" s="6"/>
      <c r="AM611" s="6"/>
      <c r="AN611" s="6"/>
    </row>
    <row r="612" spans="32:40" ht="12" customHeight="1">
      <c r="AF612" s="6"/>
      <c r="AG612" s="6"/>
      <c r="AH612" s="6"/>
      <c r="AI612" s="6"/>
      <c r="AJ612" s="6"/>
      <c r="AK612" s="6"/>
      <c r="AL612" s="6"/>
      <c r="AM612" s="6"/>
      <c r="AN612" s="6"/>
    </row>
    <row r="613" spans="32:40" ht="12" customHeight="1">
      <c r="AF613" s="6"/>
      <c r="AG613" s="6"/>
      <c r="AH613" s="6"/>
      <c r="AI613" s="6"/>
      <c r="AJ613" s="6"/>
      <c r="AK613" s="6"/>
      <c r="AL613" s="6"/>
      <c r="AM613" s="6"/>
      <c r="AN613" s="6"/>
    </row>
    <row r="614" spans="32:40" ht="12" customHeight="1">
      <c r="AF614" s="6"/>
      <c r="AG614" s="6"/>
      <c r="AH614" s="6"/>
      <c r="AI614" s="6"/>
      <c r="AJ614" s="6"/>
      <c r="AK614" s="6"/>
      <c r="AL614" s="6"/>
      <c r="AM614" s="6"/>
      <c r="AN614" s="6"/>
    </row>
    <row r="615" spans="32:40" ht="12" customHeight="1">
      <c r="AF615" s="6"/>
      <c r="AG615" s="6"/>
      <c r="AH615" s="6"/>
      <c r="AI615" s="6"/>
      <c r="AJ615" s="6"/>
      <c r="AK615" s="6"/>
      <c r="AL615" s="6"/>
      <c r="AM615" s="6"/>
      <c r="AN615" s="6"/>
    </row>
    <row r="616" spans="32:40" ht="12" customHeight="1">
      <c r="AF616" s="6"/>
      <c r="AG616" s="6"/>
      <c r="AH616" s="6"/>
      <c r="AI616" s="6"/>
      <c r="AJ616" s="6"/>
      <c r="AK616" s="6"/>
      <c r="AL616" s="6"/>
      <c r="AM616" s="6"/>
      <c r="AN616" s="6"/>
    </row>
    <row r="617" spans="32:40" ht="12" customHeight="1">
      <c r="AF617" s="6"/>
      <c r="AG617" s="6"/>
      <c r="AH617" s="6"/>
      <c r="AI617" s="6"/>
      <c r="AJ617" s="6"/>
      <c r="AK617" s="6"/>
      <c r="AL617" s="6"/>
      <c r="AM617" s="6"/>
      <c r="AN617" s="6"/>
    </row>
    <row r="618" spans="32:40" ht="12" customHeight="1">
      <c r="AF618" s="6"/>
      <c r="AG618" s="6"/>
      <c r="AH618" s="6"/>
      <c r="AI618" s="6"/>
      <c r="AJ618" s="6"/>
      <c r="AK618" s="6"/>
      <c r="AL618" s="6"/>
      <c r="AM618" s="6"/>
      <c r="AN618" s="6"/>
    </row>
    <row r="619" spans="32:40" ht="12" customHeight="1">
      <c r="AF619" s="6"/>
      <c r="AG619" s="6"/>
      <c r="AH619" s="6"/>
      <c r="AI619" s="6"/>
      <c r="AJ619" s="6"/>
      <c r="AK619" s="6"/>
      <c r="AL619" s="6"/>
      <c r="AM619" s="6"/>
      <c r="AN619" s="6"/>
    </row>
    <row r="620" spans="32:40" ht="12" customHeight="1">
      <c r="AF620" s="6"/>
      <c r="AG620" s="6"/>
      <c r="AH620" s="6"/>
      <c r="AI620" s="6"/>
      <c r="AJ620" s="6"/>
      <c r="AK620" s="6"/>
      <c r="AL620" s="6"/>
      <c r="AM620" s="6"/>
      <c r="AN620" s="6"/>
    </row>
    <row r="621" spans="32:40" ht="12" customHeight="1">
      <c r="AF621" s="6"/>
      <c r="AG621" s="6"/>
      <c r="AH621" s="6"/>
      <c r="AI621" s="6"/>
      <c r="AJ621" s="6"/>
      <c r="AK621" s="6"/>
      <c r="AL621" s="6"/>
      <c r="AM621" s="6"/>
      <c r="AN621" s="6"/>
    </row>
    <row r="622" spans="32:40" ht="12" customHeight="1">
      <c r="AF622" s="6"/>
      <c r="AG622" s="6"/>
      <c r="AH622" s="6"/>
      <c r="AI622" s="6"/>
      <c r="AJ622" s="6"/>
      <c r="AK622" s="6"/>
      <c r="AL622" s="6"/>
      <c r="AM622" s="6"/>
      <c r="AN622" s="6"/>
    </row>
    <row r="623" spans="32:40" ht="12" customHeight="1">
      <c r="AF623" s="6"/>
      <c r="AG623" s="6"/>
      <c r="AH623" s="6"/>
      <c r="AI623" s="6"/>
      <c r="AJ623" s="6"/>
      <c r="AK623" s="6"/>
      <c r="AL623" s="6"/>
      <c r="AM623" s="6"/>
      <c r="AN623" s="6"/>
    </row>
    <row r="624" spans="32:40" ht="12" customHeight="1">
      <c r="AF624" s="6"/>
      <c r="AG624" s="6"/>
      <c r="AH624" s="6"/>
      <c r="AI624" s="6"/>
      <c r="AJ624" s="6"/>
      <c r="AK624" s="6"/>
      <c r="AL624" s="6"/>
      <c r="AM624" s="6"/>
      <c r="AN624" s="6"/>
    </row>
    <row r="625" spans="32:40" ht="12" customHeight="1">
      <c r="AF625" s="6"/>
      <c r="AG625" s="6"/>
      <c r="AH625" s="6"/>
      <c r="AI625" s="6"/>
      <c r="AJ625" s="6"/>
      <c r="AK625" s="6"/>
      <c r="AL625" s="6"/>
      <c r="AM625" s="6"/>
      <c r="AN625" s="6"/>
    </row>
    <row r="626" spans="32:40" ht="12" customHeight="1">
      <c r="AF626" s="6"/>
      <c r="AG626" s="6"/>
      <c r="AH626" s="6"/>
      <c r="AI626" s="6"/>
      <c r="AJ626" s="6"/>
      <c r="AK626" s="6"/>
      <c r="AL626" s="6"/>
      <c r="AM626" s="6"/>
      <c r="AN626" s="6"/>
    </row>
    <row r="627" spans="32:40" ht="12" customHeight="1">
      <c r="AF627" s="6"/>
      <c r="AG627" s="6"/>
      <c r="AH627" s="6"/>
      <c r="AI627" s="6"/>
      <c r="AJ627" s="6"/>
      <c r="AK627" s="6"/>
      <c r="AL627" s="6"/>
      <c r="AM627" s="6"/>
      <c r="AN627" s="6"/>
    </row>
    <row r="628" spans="32:40" ht="12" customHeight="1">
      <c r="AF628" s="6"/>
      <c r="AG628" s="6"/>
      <c r="AH628" s="6"/>
      <c r="AI628" s="6"/>
      <c r="AJ628" s="6"/>
      <c r="AK628" s="6"/>
      <c r="AL628" s="6"/>
      <c r="AM628" s="6"/>
      <c r="AN628" s="6"/>
    </row>
    <row r="629" spans="32:40" ht="12" customHeight="1">
      <c r="AF629" s="6"/>
      <c r="AG629" s="6"/>
      <c r="AH629" s="6"/>
      <c r="AI629" s="6"/>
      <c r="AJ629" s="6"/>
      <c r="AK629" s="6"/>
      <c r="AL629" s="6"/>
      <c r="AM629" s="6"/>
      <c r="AN629" s="6"/>
    </row>
    <row r="630" spans="32:40" ht="12" customHeight="1">
      <c r="AF630" s="6"/>
      <c r="AG630" s="6"/>
      <c r="AH630" s="6"/>
      <c r="AI630" s="6"/>
      <c r="AJ630" s="6"/>
      <c r="AK630" s="6"/>
      <c r="AL630" s="6"/>
      <c r="AM630" s="6"/>
      <c r="AN630" s="6"/>
    </row>
    <row r="631" spans="32:40" ht="12" customHeight="1">
      <c r="AF631" s="6"/>
      <c r="AG631" s="6"/>
      <c r="AH631" s="6"/>
      <c r="AI631" s="6"/>
      <c r="AJ631" s="6"/>
      <c r="AK631" s="6"/>
      <c r="AL631" s="6"/>
      <c r="AM631" s="6"/>
      <c r="AN631" s="6"/>
    </row>
    <row r="632" spans="32:40" ht="12" customHeight="1">
      <c r="AF632" s="6"/>
      <c r="AG632" s="6"/>
      <c r="AH632" s="6"/>
      <c r="AI632" s="6"/>
      <c r="AJ632" s="6"/>
      <c r="AK632" s="6"/>
      <c r="AL632" s="6"/>
      <c r="AM632" s="6"/>
      <c r="AN632" s="6"/>
    </row>
    <row r="633" spans="32:40" ht="12" customHeight="1">
      <c r="AF633" s="6"/>
      <c r="AG633" s="6"/>
      <c r="AH633" s="6"/>
      <c r="AI633" s="6"/>
      <c r="AJ633" s="6"/>
      <c r="AK633" s="6"/>
      <c r="AL633" s="6"/>
      <c r="AM633" s="6"/>
      <c r="AN633" s="6"/>
    </row>
    <row r="634" spans="32:40" ht="12" customHeight="1">
      <c r="AF634" s="6"/>
      <c r="AG634" s="6"/>
      <c r="AH634" s="6"/>
      <c r="AI634" s="6"/>
      <c r="AJ634" s="6"/>
      <c r="AK634" s="6"/>
      <c r="AL634" s="6"/>
      <c r="AM634" s="6"/>
      <c r="AN634" s="6"/>
    </row>
    <row r="635" spans="32:40" ht="12" customHeight="1">
      <c r="AF635" s="6"/>
      <c r="AG635" s="6"/>
      <c r="AH635" s="6"/>
      <c r="AI635" s="6"/>
      <c r="AJ635" s="6"/>
      <c r="AK635" s="6"/>
      <c r="AL635" s="6"/>
      <c r="AM635" s="6"/>
      <c r="AN635" s="6"/>
    </row>
    <row r="636" spans="32:40" ht="12" customHeight="1">
      <c r="AF636" s="6"/>
      <c r="AG636" s="6"/>
      <c r="AH636" s="6"/>
      <c r="AI636" s="6"/>
      <c r="AJ636" s="6"/>
      <c r="AK636" s="6"/>
      <c r="AL636" s="6"/>
      <c r="AM636" s="6"/>
      <c r="AN636" s="6"/>
    </row>
    <row r="637" spans="32:40" ht="12" customHeight="1">
      <c r="AF637" s="6"/>
      <c r="AG637" s="6"/>
      <c r="AH637" s="6"/>
      <c r="AI637" s="6"/>
      <c r="AJ637" s="6"/>
      <c r="AK637" s="6"/>
      <c r="AL637" s="6"/>
      <c r="AM637" s="6"/>
      <c r="AN637" s="6"/>
    </row>
    <row r="638" spans="32:40" ht="12" customHeight="1">
      <c r="AF638" s="6"/>
      <c r="AG638" s="6"/>
      <c r="AH638" s="6"/>
      <c r="AI638" s="6"/>
      <c r="AJ638" s="6"/>
      <c r="AK638" s="6"/>
      <c r="AL638" s="6"/>
      <c r="AM638" s="6"/>
      <c r="AN638" s="6"/>
    </row>
    <row r="639" spans="32:40" ht="12" customHeight="1">
      <c r="AF639" s="6"/>
      <c r="AG639" s="6"/>
      <c r="AH639" s="6"/>
      <c r="AI639" s="6"/>
      <c r="AJ639" s="6"/>
      <c r="AK639" s="6"/>
      <c r="AL639" s="6"/>
      <c r="AM639" s="6"/>
      <c r="AN639" s="6"/>
    </row>
    <row r="640" spans="32:40" ht="12" customHeight="1">
      <c r="AF640" s="6"/>
      <c r="AG640" s="6"/>
      <c r="AH640" s="6"/>
      <c r="AI640" s="6"/>
      <c r="AJ640" s="6"/>
      <c r="AK640" s="6"/>
      <c r="AL640" s="6"/>
      <c r="AM640" s="6"/>
      <c r="AN640" s="6"/>
    </row>
    <row r="641" spans="32:40" ht="12" customHeight="1">
      <c r="AF641" s="6"/>
      <c r="AG641" s="6"/>
      <c r="AH641" s="6"/>
      <c r="AI641" s="6"/>
      <c r="AJ641" s="6"/>
      <c r="AK641" s="6"/>
      <c r="AL641" s="6"/>
      <c r="AM641" s="6"/>
      <c r="AN641" s="6"/>
    </row>
    <row r="642" spans="32:40" ht="12" customHeight="1">
      <c r="AF642" s="6"/>
      <c r="AG642" s="6"/>
      <c r="AH642" s="6"/>
      <c r="AI642" s="6"/>
      <c r="AJ642" s="6"/>
      <c r="AK642" s="6"/>
      <c r="AL642" s="6"/>
      <c r="AM642" s="6"/>
      <c r="AN642" s="6"/>
    </row>
    <row r="643" spans="32:40" ht="12" customHeight="1">
      <c r="AF643" s="6"/>
      <c r="AG643" s="6"/>
      <c r="AH643" s="6"/>
      <c r="AI643" s="6"/>
      <c r="AJ643" s="6"/>
      <c r="AK643" s="6"/>
      <c r="AL643" s="6"/>
      <c r="AM643" s="6"/>
      <c r="AN643" s="6"/>
    </row>
    <row r="644" spans="32:40" ht="12" customHeight="1">
      <c r="AF644" s="6"/>
      <c r="AG644" s="6"/>
      <c r="AH644" s="6"/>
      <c r="AI644" s="6"/>
      <c r="AJ644" s="6"/>
      <c r="AK644" s="6"/>
      <c r="AL644" s="6"/>
      <c r="AM644" s="6"/>
      <c r="AN644" s="6"/>
    </row>
    <row r="645" spans="32:40" ht="12" customHeight="1">
      <c r="AF645" s="6"/>
      <c r="AG645" s="6"/>
      <c r="AH645" s="6"/>
      <c r="AI645" s="6"/>
      <c r="AJ645" s="6"/>
      <c r="AK645" s="6"/>
      <c r="AL645" s="6"/>
      <c r="AM645" s="6"/>
      <c r="AN645" s="6"/>
    </row>
    <row r="646" spans="32:40" ht="12" customHeight="1">
      <c r="AF646" s="6"/>
      <c r="AG646" s="6"/>
      <c r="AH646" s="6"/>
      <c r="AI646" s="6"/>
      <c r="AJ646" s="6"/>
      <c r="AK646" s="6"/>
      <c r="AL646" s="6"/>
      <c r="AM646" s="6"/>
      <c r="AN646" s="6"/>
    </row>
    <row r="647" spans="32:40" ht="12" customHeight="1">
      <c r="AF647" s="6"/>
      <c r="AG647" s="6"/>
      <c r="AH647" s="6"/>
      <c r="AI647" s="6"/>
      <c r="AJ647" s="6"/>
      <c r="AK647" s="6"/>
      <c r="AL647" s="6"/>
      <c r="AM647" s="6"/>
      <c r="AN647" s="6"/>
    </row>
    <row r="648" spans="32:40" ht="12" customHeight="1">
      <c r="AF648" s="6"/>
      <c r="AG648" s="6"/>
      <c r="AH648" s="6"/>
      <c r="AI648" s="6"/>
      <c r="AJ648" s="6"/>
      <c r="AK648" s="6"/>
      <c r="AL648" s="6"/>
      <c r="AM648" s="6"/>
      <c r="AN648" s="6"/>
    </row>
    <row r="649" spans="32:40" ht="12" customHeight="1">
      <c r="AF649" s="6"/>
      <c r="AG649" s="6"/>
      <c r="AH649" s="6"/>
      <c r="AI649" s="6"/>
      <c r="AJ649" s="6"/>
      <c r="AK649" s="6"/>
      <c r="AL649" s="6"/>
      <c r="AM649" s="6"/>
      <c r="AN649" s="6"/>
    </row>
    <row r="650" spans="32:40" ht="12" customHeight="1">
      <c r="AF650" s="6"/>
      <c r="AG650" s="6"/>
      <c r="AH650" s="6"/>
      <c r="AI650" s="6"/>
      <c r="AJ650" s="6"/>
      <c r="AK650" s="6"/>
      <c r="AL650" s="6"/>
      <c r="AM650" s="6"/>
      <c r="AN650" s="6"/>
    </row>
    <row r="651" spans="32:40" ht="12" customHeight="1">
      <c r="AF651" s="6"/>
      <c r="AG651" s="6"/>
      <c r="AH651" s="6"/>
      <c r="AI651" s="6"/>
      <c r="AJ651" s="6"/>
      <c r="AK651" s="6"/>
      <c r="AL651" s="6"/>
      <c r="AM651" s="6"/>
      <c r="AN651" s="6"/>
    </row>
    <row r="652" spans="32:40" ht="12" customHeight="1">
      <c r="AF652" s="6"/>
      <c r="AG652" s="6"/>
      <c r="AH652" s="6"/>
      <c r="AI652" s="6"/>
      <c r="AJ652" s="6"/>
      <c r="AK652" s="6"/>
      <c r="AL652" s="6"/>
      <c r="AM652" s="6"/>
      <c r="AN652" s="6"/>
    </row>
    <row r="653" spans="32:40" ht="12" customHeight="1">
      <c r="AF653" s="6"/>
      <c r="AG653" s="6"/>
      <c r="AH653" s="6"/>
      <c r="AI653" s="6"/>
      <c r="AJ653" s="6"/>
      <c r="AK653" s="6"/>
      <c r="AL653" s="6"/>
      <c r="AM653" s="6"/>
      <c r="AN653" s="6"/>
    </row>
    <row r="654" spans="32:40" ht="12" customHeight="1">
      <c r="AF654" s="6"/>
      <c r="AG654" s="6"/>
      <c r="AH654" s="6"/>
      <c r="AI654" s="6"/>
      <c r="AJ654" s="6"/>
      <c r="AK654" s="6"/>
      <c r="AL654" s="6"/>
      <c r="AM654" s="6"/>
      <c r="AN654" s="6"/>
    </row>
    <row r="655" spans="32:40" ht="12" customHeight="1">
      <c r="AF655" s="6"/>
      <c r="AG655" s="6"/>
      <c r="AH655" s="6"/>
      <c r="AI655" s="6"/>
      <c r="AJ655" s="6"/>
      <c r="AK655" s="6"/>
      <c r="AL655" s="6"/>
      <c r="AM655" s="6"/>
      <c r="AN655" s="6"/>
    </row>
    <row r="656" spans="32:40" ht="12" customHeight="1">
      <c r="AF656" s="6"/>
      <c r="AG656" s="6"/>
      <c r="AH656" s="6"/>
      <c r="AI656" s="6"/>
      <c r="AJ656" s="6"/>
      <c r="AK656" s="6"/>
      <c r="AL656" s="6"/>
      <c r="AM656" s="6"/>
      <c r="AN656" s="6"/>
    </row>
    <row r="657" spans="32:40" ht="12" customHeight="1">
      <c r="AF657" s="6"/>
      <c r="AG657" s="6"/>
      <c r="AH657" s="6"/>
      <c r="AI657" s="6"/>
      <c r="AJ657" s="6"/>
      <c r="AK657" s="6"/>
      <c r="AL657" s="6"/>
      <c r="AM657" s="6"/>
      <c r="AN657" s="6"/>
    </row>
    <row r="658" spans="32:40" ht="12" customHeight="1">
      <c r="AF658" s="6"/>
      <c r="AG658" s="6"/>
      <c r="AH658" s="6"/>
      <c r="AI658" s="6"/>
      <c r="AJ658" s="6"/>
      <c r="AK658" s="6"/>
      <c r="AL658" s="6"/>
      <c r="AM658" s="6"/>
      <c r="AN658" s="6"/>
    </row>
    <row r="659" spans="32:40" ht="12" customHeight="1">
      <c r="AF659" s="6"/>
      <c r="AG659" s="6"/>
      <c r="AH659" s="6"/>
      <c r="AI659" s="6"/>
      <c r="AJ659" s="6"/>
      <c r="AK659" s="6"/>
      <c r="AL659" s="6"/>
      <c r="AM659" s="6"/>
      <c r="AN659" s="6"/>
    </row>
    <row r="660" spans="32:40" ht="12" customHeight="1">
      <c r="AF660" s="6"/>
      <c r="AG660" s="6"/>
      <c r="AH660" s="6"/>
      <c r="AI660" s="6"/>
      <c r="AJ660" s="6"/>
      <c r="AK660" s="6"/>
      <c r="AL660" s="6"/>
      <c r="AM660" s="6"/>
      <c r="AN660" s="6"/>
    </row>
    <row r="661" spans="32:40" ht="12" customHeight="1">
      <c r="AF661" s="6"/>
      <c r="AG661" s="6"/>
      <c r="AH661" s="6"/>
      <c r="AI661" s="6"/>
      <c r="AJ661" s="6"/>
      <c r="AK661" s="6"/>
      <c r="AL661" s="6"/>
      <c r="AM661" s="6"/>
      <c r="AN661" s="6"/>
    </row>
    <row r="662" spans="32:40" ht="12" customHeight="1">
      <c r="AF662" s="6"/>
      <c r="AG662" s="6"/>
      <c r="AH662" s="6"/>
      <c r="AI662" s="6"/>
      <c r="AJ662" s="6"/>
      <c r="AK662" s="6"/>
      <c r="AL662" s="6"/>
      <c r="AM662" s="6"/>
      <c r="AN662" s="6"/>
    </row>
    <row r="663" spans="32:40" ht="12" customHeight="1">
      <c r="AF663" s="6"/>
      <c r="AG663" s="6"/>
      <c r="AH663" s="6"/>
      <c r="AI663" s="6"/>
      <c r="AJ663" s="6"/>
      <c r="AK663" s="6"/>
      <c r="AL663" s="6"/>
      <c r="AM663" s="6"/>
      <c r="AN663" s="6"/>
    </row>
    <row r="664" spans="32:40" ht="12" customHeight="1">
      <c r="AF664" s="6"/>
      <c r="AG664" s="6"/>
      <c r="AH664" s="6"/>
      <c r="AI664" s="6"/>
      <c r="AJ664" s="6"/>
      <c r="AK664" s="6"/>
      <c r="AL664" s="6"/>
      <c r="AM664" s="6"/>
      <c r="AN664" s="6"/>
    </row>
    <row r="665" spans="32:40" ht="12" customHeight="1">
      <c r="AF665" s="6"/>
      <c r="AG665" s="6"/>
      <c r="AH665" s="6"/>
      <c r="AI665" s="6"/>
      <c r="AJ665" s="6"/>
      <c r="AK665" s="6"/>
      <c r="AL665" s="6"/>
      <c r="AM665" s="6"/>
      <c r="AN665" s="6"/>
    </row>
    <row r="666" spans="32:40" ht="12" customHeight="1">
      <c r="AF666" s="6"/>
      <c r="AG666" s="6"/>
      <c r="AH666" s="6"/>
      <c r="AI666" s="6"/>
      <c r="AJ666" s="6"/>
      <c r="AK666" s="6"/>
      <c r="AL666" s="6"/>
      <c r="AM666" s="6"/>
      <c r="AN666" s="6"/>
    </row>
    <row r="667" spans="32:40" ht="12" customHeight="1">
      <c r="AF667" s="6"/>
      <c r="AG667" s="6"/>
      <c r="AH667" s="6"/>
      <c r="AI667" s="6"/>
      <c r="AJ667" s="6"/>
      <c r="AK667" s="6"/>
      <c r="AL667" s="6"/>
      <c r="AM667" s="6"/>
      <c r="AN667" s="6"/>
    </row>
    <row r="668" spans="32:40" ht="12" customHeight="1">
      <c r="AF668" s="6"/>
      <c r="AG668" s="6"/>
      <c r="AH668" s="6"/>
      <c r="AI668" s="6"/>
      <c r="AJ668" s="6"/>
      <c r="AK668" s="6"/>
      <c r="AL668" s="6"/>
      <c r="AM668" s="6"/>
      <c r="AN668" s="6"/>
    </row>
    <row r="669" spans="32:40" ht="12" customHeight="1">
      <c r="AF669" s="6"/>
      <c r="AG669" s="6"/>
      <c r="AH669" s="6"/>
      <c r="AI669" s="6"/>
      <c r="AJ669" s="6"/>
      <c r="AK669" s="6"/>
      <c r="AL669" s="6"/>
      <c r="AM669" s="6"/>
      <c r="AN669" s="6"/>
    </row>
    <row r="670" spans="32:40" ht="12" customHeight="1">
      <c r="AF670" s="6"/>
      <c r="AG670" s="6"/>
      <c r="AH670" s="6"/>
      <c r="AI670" s="6"/>
      <c r="AJ670" s="6"/>
      <c r="AK670" s="6"/>
      <c r="AL670" s="6"/>
      <c r="AM670" s="6"/>
      <c r="AN670" s="6"/>
    </row>
    <row r="671" spans="32:40" ht="12" customHeight="1">
      <c r="AF671" s="6"/>
      <c r="AG671" s="6"/>
      <c r="AH671" s="6"/>
      <c r="AI671" s="6"/>
      <c r="AJ671" s="6"/>
      <c r="AK671" s="6"/>
      <c r="AL671" s="6"/>
      <c r="AM671" s="6"/>
      <c r="AN671" s="6"/>
    </row>
    <row r="672" spans="32:40" ht="12" customHeight="1">
      <c r="AF672" s="6"/>
      <c r="AG672" s="6"/>
      <c r="AH672" s="6"/>
      <c r="AI672" s="6"/>
      <c r="AJ672" s="6"/>
      <c r="AK672" s="6"/>
      <c r="AL672" s="6"/>
      <c r="AM672" s="6"/>
      <c r="AN672" s="6"/>
    </row>
    <row r="673" spans="32:40" ht="12" customHeight="1">
      <c r="AF673" s="6"/>
      <c r="AG673" s="6"/>
      <c r="AH673" s="6"/>
      <c r="AI673" s="6"/>
      <c r="AJ673" s="6"/>
      <c r="AK673" s="6"/>
      <c r="AL673" s="6"/>
      <c r="AM673" s="6"/>
      <c r="AN673" s="6"/>
    </row>
    <row r="674" spans="32:40" ht="12" customHeight="1">
      <c r="AF674" s="6"/>
      <c r="AG674" s="6"/>
      <c r="AH674" s="6"/>
      <c r="AI674" s="6"/>
      <c r="AJ674" s="6"/>
      <c r="AK674" s="6"/>
      <c r="AL674" s="6"/>
      <c r="AM674" s="6"/>
      <c r="AN674" s="6"/>
    </row>
    <row r="675" spans="32:40" ht="12" customHeight="1">
      <c r="AF675" s="6"/>
      <c r="AG675" s="6"/>
      <c r="AH675" s="6"/>
      <c r="AI675" s="6"/>
      <c r="AJ675" s="6"/>
      <c r="AK675" s="6"/>
      <c r="AL675" s="6"/>
      <c r="AM675" s="6"/>
      <c r="AN675" s="6"/>
    </row>
    <row r="676" spans="32:40" ht="12" customHeight="1">
      <c r="AF676" s="6"/>
      <c r="AG676" s="6"/>
      <c r="AH676" s="6"/>
      <c r="AI676" s="6"/>
      <c r="AJ676" s="6"/>
      <c r="AK676" s="6"/>
      <c r="AL676" s="6"/>
      <c r="AM676" s="6"/>
      <c r="AN676" s="6"/>
    </row>
    <row r="677" spans="32:40" ht="12" customHeight="1">
      <c r="AF677" s="6"/>
      <c r="AG677" s="6"/>
      <c r="AH677" s="6"/>
      <c r="AI677" s="6"/>
      <c r="AJ677" s="6"/>
      <c r="AK677" s="6"/>
      <c r="AL677" s="6"/>
      <c r="AM677" s="6"/>
      <c r="AN677" s="6"/>
    </row>
    <row r="678" spans="32:40" ht="12" customHeight="1">
      <c r="AF678" s="6"/>
      <c r="AG678" s="6"/>
      <c r="AH678" s="6"/>
      <c r="AI678" s="6"/>
      <c r="AJ678" s="6"/>
      <c r="AK678" s="6"/>
      <c r="AL678" s="6"/>
      <c r="AM678" s="6"/>
      <c r="AN678" s="6"/>
    </row>
    <row r="679" spans="32:40" ht="12" customHeight="1">
      <c r="AF679" s="6"/>
      <c r="AG679" s="6"/>
      <c r="AH679" s="6"/>
      <c r="AI679" s="6"/>
      <c r="AJ679" s="6"/>
      <c r="AK679" s="6"/>
      <c r="AL679" s="6"/>
      <c r="AM679" s="6"/>
      <c r="AN679" s="6"/>
    </row>
    <row r="680" spans="32:40" ht="12" customHeight="1">
      <c r="AF680" s="6"/>
      <c r="AG680" s="6"/>
      <c r="AH680" s="6"/>
      <c r="AI680" s="6"/>
      <c r="AJ680" s="6"/>
      <c r="AK680" s="6"/>
      <c r="AL680" s="6"/>
      <c r="AM680" s="6"/>
      <c r="AN680" s="6"/>
    </row>
    <row r="681" spans="32:40" ht="12" customHeight="1">
      <c r="AF681" s="6"/>
      <c r="AG681" s="6"/>
      <c r="AH681" s="6"/>
      <c r="AI681" s="6"/>
      <c r="AJ681" s="6"/>
      <c r="AK681" s="6"/>
      <c r="AL681" s="6"/>
      <c r="AM681" s="6"/>
      <c r="AN681" s="6"/>
    </row>
    <row r="682" spans="32:40" ht="12" customHeight="1">
      <c r="AF682" s="6"/>
      <c r="AG682" s="6"/>
      <c r="AH682" s="6"/>
      <c r="AI682" s="6"/>
      <c r="AJ682" s="6"/>
      <c r="AK682" s="6"/>
      <c r="AL682" s="6"/>
      <c r="AM682" s="6"/>
      <c r="AN682" s="6"/>
    </row>
    <row r="683" spans="32:40" ht="12" customHeight="1">
      <c r="AF683" s="6"/>
      <c r="AG683" s="6"/>
      <c r="AH683" s="6"/>
      <c r="AI683" s="6"/>
      <c r="AJ683" s="6"/>
      <c r="AK683" s="6"/>
      <c r="AL683" s="6"/>
      <c r="AM683" s="6"/>
      <c r="AN683" s="6"/>
    </row>
    <row r="684" spans="32:40" ht="12" customHeight="1">
      <c r="AF684" s="6"/>
      <c r="AG684" s="6"/>
      <c r="AH684" s="6"/>
      <c r="AI684" s="6"/>
      <c r="AJ684" s="6"/>
      <c r="AK684" s="6"/>
      <c r="AL684" s="6"/>
      <c r="AM684" s="6"/>
      <c r="AN684" s="6"/>
    </row>
    <row r="685" spans="32:40" ht="12" customHeight="1">
      <c r="AF685" s="6"/>
      <c r="AG685" s="6"/>
      <c r="AH685" s="6"/>
      <c r="AI685" s="6"/>
      <c r="AJ685" s="6"/>
      <c r="AK685" s="6"/>
      <c r="AL685" s="6"/>
      <c r="AM685" s="6"/>
      <c r="AN685" s="6"/>
    </row>
    <row r="686" spans="32:40" ht="12" customHeight="1">
      <c r="AF686" s="6"/>
      <c r="AG686" s="6"/>
      <c r="AH686" s="6"/>
      <c r="AI686" s="6"/>
      <c r="AJ686" s="6"/>
      <c r="AK686" s="6"/>
      <c r="AL686" s="6"/>
      <c r="AM686" s="6"/>
      <c r="AN686" s="6"/>
    </row>
    <row r="687" spans="32:40" ht="12" customHeight="1">
      <c r="AF687" s="6"/>
      <c r="AG687" s="6"/>
      <c r="AH687" s="6"/>
      <c r="AI687" s="6"/>
      <c r="AJ687" s="6"/>
      <c r="AK687" s="6"/>
      <c r="AL687" s="6"/>
      <c r="AM687" s="6"/>
      <c r="AN687" s="6"/>
    </row>
    <row r="688" spans="32:40" ht="12" customHeight="1">
      <c r="AF688" s="6"/>
      <c r="AG688" s="6"/>
      <c r="AH688" s="6"/>
      <c r="AI688" s="6"/>
      <c r="AJ688" s="6"/>
      <c r="AK688" s="6"/>
      <c r="AL688" s="6"/>
      <c r="AM688" s="6"/>
      <c r="AN688" s="6"/>
    </row>
    <row r="689" spans="32:40" ht="12" customHeight="1">
      <c r="AF689" s="6"/>
      <c r="AG689" s="6"/>
      <c r="AH689" s="6"/>
      <c r="AI689" s="6"/>
      <c r="AJ689" s="6"/>
      <c r="AK689" s="6"/>
      <c r="AL689" s="6"/>
      <c r="AM689" s="6"/>
      <c r="AN689" s="6"/>
    </row>
    <row r="690" spans="32:40" ht="12" customHeight="1">
      <c r="AF690" s="6"/>
      <c r="AG690" s="6"/>
      <c r="AH690" s="6"/>
      <c r="AI690" s="6"/>
      <c r="AJ690" s="6"/>
      <c r="AK690" s="6"/>
      <c r="AL690" s="6"/>
      <c r="AM690" s="6"/>
      <c r="AN690" s="6"/>
    </row>
    <row r="691" spans="32:40" ht="12" customHeight="1">
      <c r="AF691" s="6"/>
      <c r="AG691" s="6"/>
      <c r="AH691" s="6"/>
      <c r="AI691" s="6"/>
      <c r="AJ691" s="6"/>
      <c r="AK691" s="6"/>
      <c r="AL691" s="6"/>
      <c r="AM691" s="6"/>
      <c r="AN691" s="6"/>
    </row>
    <row r="692" spans="32:40" ht="12" customHeight="1">
      <c r="AF692" s="6"/>
      <c r="AG692" s="6"/>
      <c r="AH692" s="6"/>
      <c r="AI692" s="6"/>
      <c r="AJ692" s="6"/>
      <c r="AK692" s="6"/>
      <c r="AL692" s="6"/>
      <c r="AM692" s="6"/>
      <c r="AN692" s="6"/>
    </row>
    <row r="693" spans="32:40" ht="12" customHeight="1">
      <c r="AF693" s="6"/>
      <c r="AG693" s="6"/>
      <c r="AH693" s="6"/>
      <c r="AI693" s="6"/>
      <c r="AJ693" s="6"/>
      <c r="AK693" s="6"/>
      <c r="AL693" s="6"/>
      <c r="AM693" s="6"/>
      <c r="AN693" s="6"/>
    </row>
    <row r="694" spans="32:40" ht="12" customHeight="1">
      <c r="AF694" s="6"/>
      <c r="AG694" s="6"/>
      <c r="AH694" s="6"/>
      <c r="AI694" s="6"/>
      <c r="AJ694" s="6"/>
      <c r="AK694" s="6"/>
      <c r="AL694" s="6"/>
      <c r="AM694" s="6"/>
      <c r="AN694" s="6"/>
    </row>
    <row r="695" spans="32:40" ht="12" customHeight="1">
      <c r="AF695" s="6"/>
      <c r="AG695" s="6"/>
      <c r="AH695" s="6"/>
      <c r="AI695" s="6"/>
      <c r="AJ695" s="6"/>
      <c r="AK695" s="6"/>
      <c r="AL695" s="6"/>
      <c r="AM695" s="6"/>
      <c r="AN695" s="6"/>
    </row>
    <row r="696" spans="32:40" ht="12" customHeight="1">
      <c r="AF696" s="6"/>
      <c r="AG696" s="6"/>
      <c r="AH696" s="6"/>
      <c r="AI696" s="6"/>
      <c r="AJ696" s="6"/>
      <c r="AK696" s="6"/>
      <c r="AL696" s="6"/>
      <c r="AM696" s="6"/>
      <c r="AN696" s="6"/>
    </row>
    <row r="697" spans="32:40" ht="12" customHeight="1">
      <c r="AF697" s="6"/>
      <c r="AG697" s="6"/>
      <c r="AH697" s="6"/>
      <c r="AI697" s="6"/>
      <c r="AJ697" s="6"/>
      <c r="AK697" s="6"/>
      <c r="AL697" s="6"/>
      <c r="AM697" s="6"/>
      <c r="AN697" s="6"/>
    </row>
    <row r="698" spans="32:40" ht="12" customHeight="1">
      <c r="AF698" s="6"/>
      <c r="AG698" s="6"/>
      <c r="AH698" s="6"/>
      <c r="AI698" s="6"/>
      <c r="AJ698" s="6"/>
      <c r="AK698" s="6"/>
      <c r="AL698" s="6"/>
      <c r="AM698" s="6"/>
      <c r="AN698" s="6"/>
    </row>
    <row r="699" spans="32:40" ht="12" customHeight="1">
      <c r="AF699" s="6"/>
      <c r="AG699" s="6"/>
      <c r="AH699" s="6"/>
      <c r="AI699" s="6"/>
      <c r="AJ699" s="6"/>
      <c r="AK699" s="6"/>
      <c r="AL699" s="6"/>
      <c r="AM699" s="6"/>
      <c r="AN699" s="6"/>
    </row>
    <row r="700" spans="32:40" ht="12" customHeight="1">
      <c r="AF700" s="6"/>
      <c r="AG700" s="6"/>
      <c r="AH700" s="6"/>
      <c r="AI700" s="6"/>
      <c r="AJ700" s="6"/>
      <c r="AK700" s="6"/>
      <c r="AL700" s="6"/>
      <c r="AM700" s="6"/>
      <c r="AN700" s="6"/>
    </row>
    <row r="701" spans="32:40" ht="12" customHeight="1">
      <c r="AF701" s="6"/>
      <c r="AG701" s="6"/>
      <c r="AH701" s="6"/>
      <c r="AI701" s="6"/>
      <c r="AJ701" s="6"/>
      <c r="AK701" s="6"/>
      <c r="AL701" s="6"/>
      <c r="AM701" s="6"/>
      <c r="AN701" s="6"/>
    </row>
    <row r="702" spans="32:40" ht="12" customHeight="1">
      <c r="AF702" s="6"/>
      <c r="AG702" s="6"/>
      <c r="AH702" s="6"/>
      <c r="AI702" s="6"/>
      <c r="AJ702" s="6"/>
      <c r="AK702" s="6"/>
      <c r="AL702" s="6"/>
      <c r="AM702" s="6"/>
      <c r="AN702" s="6"/>
    </row>
    <row r="703" spans="32:40" ht="12" customHeight="1">
      <c r="AF703" s="6"/>
      <c r="AG703" s="6"/>
      <c r="AH703" s="6"/>
      <c r="AI703" s="6"/>
      <c r="AJ703" s="6"/>
      <c r="AK703" s="6"/>
      <c r="AL703" s="6"/>
      <c r="AM703" s="6"/>
      <c r="AN703" s="6"/>
    </row>
    <row r="704" spans="32:40" ht="12" customHeight="1">
      <c r="AF704" s="6"/>
      <c r="AG704" s="6"/>
      <c r="AH704" s="6"/>
      <c r="AI704" s="6"/>
      <c r="AJ704" s="6"/>
      <c r="AK704" s="6"/>
      <c r="AL704" s="6"/>
      <c r="AM704" s="6"/>
      <c r="AN704" s="6"/>
    </row>
    <row r="705" spans="32:40" ht="12" customHeight="1">
      <c r="AF705" s="6"/>
      <c r="AG705" s="6"/>
      <c r="AH705" s="6"/>
      <c r="AI705" s="6"/>
      <c r="AJ705" s="6"/>
      <c r="AK705" s="6"/>
      <c r="AL705" s="6"/>
      <c r="AM705" s="6"/>
      <c r="AN705" s="6"/>
    </row>
    <row r="706" spans="32:40" ht="12" customHeight="1">
      <c r="AF706" s="6"/>
      <c r="AG706" s="6"/>
      <c r="AH706" s="6"/>
      <c r="AI706" s="6"/>
      <c r="AJ706" s="6"/>
      <c r="AK706" s="6"/>
      <c r="AL706" s="6"/>
      <c r="AM706" s="6"/>
      <c r="AN706" s="6"/>
    </row>
    <row r="707" spans="32:40" ht="12" customHeight="1">
      <c r="AF707" s="6"/>
      <c r="AG707" s="6"/>
      <c r="AH707" s="6"/>
      <c r="AI707" s="6"/>
      <c r="AJ707" s="6"/>
      <c r="AK707" s="6"/>
      <c r="AL707" s="6"/>
      <c r="AM707" s="6"/>
      <c r="AN707" s="6"/>
    </row>
    <row r="708" spans="32:40" ht="12" customHeight="1">
      <c r="AF708" s="6"/>
      <c r="AG708" s="6"/>
      <c r="AH708" s="6"/>
      <c r="AI708" s="6"/>
      <c r="AJ708" s="6"/>
      <c r="AK708" s="6"/>
      <c r="AL708" s="6"/>
      <c r="AM708" s="6"/>
      <c r="AN708" s="6"/>
    </row>
    <row r="709" spans="32:40" ht="12" customHeight="1">
      <c r="AF709" s="6"/>
      <c r="AG709" s="6"/>
      <c r="AH709" s="6"/>
      <c r="AI709" s="6"/>
      <c r="AJ709" s="6"/>
      <c r="AK709" s="6"/>
      <c r="AL709" s="6"/>
      <c r="AM709" s="6"/>
      <c r="AN709" s="6"/>
    </row>
    <row r="710" spans="32:40" ht="12" customHeight="1">
      <c r="AF710" s="6"/>
      <c r="AG710" s="6"/>
      <c r="AH710" s="6"/>
      <c r="AI710" s="6"/>
      <c r="AJ710" s="6"/>
      <c r="AK710" s="6"/>
      <c r="AL710" s="6"/>
      <c r="AM710" s="6"/>
      <c r="AN710" s="6"/>
    </row>
    <row r="711" spans="32:40" ht="12" customHeight="1">
      <c r="AF711" s="6"/>
      <c r="AG711" s="6"/>
      <c r="AH711" s="6"/>
      <c r="AI711" s="6"/>
      <c r="AJ711" s="6"/>
      <c r="AK711" s="6"/>
      <c r="AL711" s="6"/>
      <c r="AM711" s="6"/>
      <c r="AN711" s="6"/>
    </row>
    <row r="712" spans="32:40" ht="12" customHeight="1">
      <c r="AF712" s="6"/>
      <c r="AG712" s="6"/>
      <c r="AH712" s="6"/>
      <c r="AI712" s="6"/>
      <c r="AJ712" s="6"/>
      <c r="AK712" s="6"/>
      <c r="AL712" s="6"/>
      <c r="AM712" s="6"/>
      <c r="AN712" s="6"/>
    </row>
    <row r="713" spans="32:40" ht="12" customHeight="1">
      <c r="AF713" s="6"/>
      <c r="AG713" s="6"/>
      <c r="AH713" s="6"/>
      <c r="AI713" s="6"/>
      <c r="AJ713" s="6"/>
      <c r="AK713" s="6"/>
      <c r="AL713" s="6"/>
      <c r="AM713" s="6"/>
      <c r="AN713" s="6"/>
    </row>
    <row r="714" spans="32:40" ht="12" customHeight="1">
      <c r="AF714" s="6"/>
      <c r="AG714" s="6"/>
      <c r="AH714" s="6"/>
      <c r="AI714" s="6"/>
      <c r="AJ714" s="6"/>
      <c r="AK714" s="6"/>
      <c r="AL714" s="6"/>
      <c r="AM714" s="6"/>
      <c r="AN714" s="6"/>
    </row>
    <row r="715" spans="32:40" ht="12" customHeight="1">
      <c r="AF715" s="6"/>
      <c r="AG715" s="6"/>
      <c r="AH715" s="6"/>
      <c r="AI715" s="6"/>
      <c r="AJ715" s="6"/>
      <c r="AK715" s="6"/>
      <c r="AL715" s="6"/>
      <c r="AM715" s="6"/>
      <c r="AN715" s="6"/>
    </row>
    <row r="716" spans="32:40" ht="12" customHeight="1">
      <c r="AF716" s="6"/>
      <c r="AG716" s="6"/>
      <c r="AH716" s="6"/>
      <c r="AI716" s="6"/>
      <c r="AJ716" s="6"/>
      <c r="AK716" s="6"/>
      <c r="AL716" s="6"/>
      <c r="AM716" s="6"/>
      <c r="AN716" s="6"/>
    </row>
    <row r="717" spans="32:40" ht="12" customHeight="1">
      <c r="AF717" s="6"/>
      <c r="AG717" s="6"/>
      <c r="AH717" s="6"/>
      <c r="AI717" s="6"/>
      <c r="AJ717" s="6"/>
      <c r="AK717" s="6"/>
      <c r="AL717" s="6"/>
      <c r="AM717" s="6"/>
      <c r="AN717" s="6"/>
    </row>
    <row r="718" spans="32:40" ht="12" customHeight="1">
      <c r="AF718" s="6"/>
      <c r="AG718" s="6"/>
      <c r="AH718" s="6"/>
      <c r="AI718" s="6"/>
      <c r="AJ718" s="6"/>
      <c r="AK718" s="6"/>
      <c r="AL718" s="6"/>
      <c r="AM718" s="6"/>
      <c r="AN718" s="6"/>
    </row>
    <row r="719" spans="32:40" ht="12" customHeight="1">
      <c r="AF719" s="6"/>
      <c r="AG719" s="6"/>
      <c r="AH719" s="6"/>
      <c r="AI719" s="6"/>
      <c r="AJ719" s="6"/>
      <c r="AK719" s="6"/>
      <c r="AL719" s="6"/>
      <c r="AM719" s="6"/>
      <c r="AN719" s="6"/>
    </row>
    <row r="720" spans="32:40" ht="12" customHeight="1">
      <c r="AF720" s="6"/>
      <c r="AG720" s="6"/>
      <c r="AH720" s="6"/>
      <c r="AI720" s="6"/>
      <c r="AJ720" s="6"/>
      <c r="AK720" s="6"/>
      <c r="AL720" s="6"/>
      <c r="AM720" s="6"/>
      <c r="AN720" s="6"/>
    </row>
    <row r="721" spans="32:40" ht="12" customHeight="1">
      <c r="AF721" s="6"/>
      <c r="AG721" s="6"/>
      <c r="AH721" s="6"/>
      <c r="AI721" s="6"/>
      <c r="AJ721" s="6"/>
      <c r="AK721" s="6"/>
      <c r="AL721" s="6"/>
      <c r="AM721" s="6"/>
      <c r="AN721" s="6"/>
    </row>
    <row r="722" spans="32:40" ht="12" customHeight="1">
      <c r="AF722" s="6"/>
      <c r="AG722" s="6"/>
      <c r="AH722" s="6"/>
      <c r="AI722" s="6"/>
      <c r="AJ722" s="6"/>
      <c r="AK722" s="6"/>
      <c r="AL722" s="6"/>
      <c r="AM722" s="6"/>
      <c r="AN722" s="6"/>
    </row>
    <row r="723" spans="32:40" ht="12" customHeight="1">
      <c r="AF723" s="6"/>
      <c r="AG723" s="6"/>
      <c r="AH723" s="6"/>
      <c r="AI723" s="6"/>
      <c r="AJ723" s="6"/>
      <c r="AK723" s="6"/>
      <c r="AL723" s="6"/>
      <c r="AM723" s="6"/>
      <c r="AN723" s="6"/>
    </row>
    <row r="724" spans="32:40" ht="12" customHeight="1">
      <c r="AF724" s="6"/>
      <c r="AG724" s="6"/>
      <c r="AH724" s="6"/>
      <c r="AI724" s="6"/>
      <c r="AJ724" s="6"/>
      <c r="AK724" s="6"/>
      <c r="AL724" s="6"/>
      <c r="AM724" s="6"/>
      <c r="AN724" s="6"/>
    </row>
    <row r="725" spans="32:40" ht="12" customHeight="1">
      <c r="AF725" s="6"/>
      <c r="AG725" s="6"/>
      <c r="AH725" s="6"/>
      <c r="AI725" s="6"/>
      <c r="AJ725" s="6"/>
      <c r="AK725" s="6"/>
      <c r="AL725" s="6"/>
      <c r="AM725" s="6"/>
      <c r="AN725" s="6"/>
    </row>
    <row r="726" spans="32:40" ht="12" customHeight="1">
      <c r="AF726" s="6"/>
      <c r="AG726" s="6"/>
      <c r="AH726" s="6"/>
      <c r="AI726" s="6"/>
      <c r="AJ726" s="6"/>
      <c r="AK726" s="6"/>
      <c r="AL726" s="6"/>
      <c r="AM726" s="6"/>
      <c r="AN726" s="6"/>
    </row>
    <row r="727" spans="32:40" ht="12" customHeight="1">
      <c r="AF727" s="6"/>
      <c r="AG727" s="6"/>
      <c r="AH727" s="6"/>
      <c r="AI727" s="6"/>
      <c r="AJ727" s="6"/>
      <c r="AK727" s="6"/>
      <c r="AL727" s="6"/>
      <c r="AM727" s="6"/>
      <c r="AN727" s="6"/>
    </row>
    <row r="728" spans="32:40" ht="12" customHeight="1">
      <c r="AF728" s="6"/>
      <c r="AG728" s="6"/>
      <c r="AH728" s="6"/>
      <c r="AI728" s="6"/>
      <c r="AJ728" s="6"/>
      <c r="AK728" s="6"/>
      <c r="AL728" s="6"/>
      <c r="AM728" s="6"/>
      <c r="AN728" s="6"/>
    </row>
    <row r="729" spans="32:40" ht="12" customHeight="1">
      <c r="AF729" s="6"/>
      <c r="AG729" s="6"/>
      <c r="AH729" s="6"/>
      <c r="AI729" s="6"/>
      <c r="AJ729" s="6"/>
      <c r="AK729" s="6"/>
      <c r="AL729" s="6"/>
      <c r="AM729" s="6"/>
      <c r="AN729" s="6"/>
    </row>
    <row r="730" spans="32:40" ht="12" customHeight="1">
      <c r="AF730" s="6"/>
      <c r="AG730" s="6"/>
      <c r="AH730" s="6"/>
      <c r="AI730" s="6"/>
      <c r="AJ730" s="6"/>
      <c r="AK730" s="6"/>
      <c r="AL730" s="6"/>
      <c r="AM730" s="6"/>
      <c r="AN730" s="6"/>
    </row>
    <row r="731" spans="32:40" ht="12" customHeight="1">
      <c r="AF731" s="6"/>
      <c r="AG731" s="6"/>
      <c r="AH731" s="6"/>
      <c r="AI731" s="6"/>
      <c r="AJ731" s="6"/>
      <c r="AK731" s="6"/>
      <c r="AL731" s="6"/>
      <c r="AM731" s="6"/>
      <c r="AN731" s="6"/>
    </row>
    <row r="732" spans="32:40" ht="12" customHeight="1">
      <c r="AF732" s="6"/>
      <c r="AG732" s="6"/>
      <c r="AH732" s="6"/>
      <c r="AI732" s="6"/>
      <c r="AJ732" s="6"/>
      <c r="AK732" s="6"/>
      <c r="AL732" s="6"/>
      <c r="AM732" s="6"/>
      <c r="AN732" s="6"/>
    </row>
    <row r="733" spans="32:40" ht="12" customHeight="1">
      <c r="AF733" s="6"/>
      <c r="AG733" s="6"/>
      <c r="AH733" s="6"/>
      <c r="AI733" s="6"/>
      <c r="AJ733" s="6"/>
      <c r="AK733" s="6"/>
      <c r="AL733" s="6"/>
      <c r="AM733" s="6"/>
      <c r="AN733" s="6"/>
    </row>
    <row r="734" spans="32:40" ht="12" customHeight="1">
      <c r="AF734" s="6"/>
      <c r="AG734" s="6"/>
      <c r="AH734" s="6"/>
      <c r="AI734" s="6"/>
      <c r="AJ734" s="6"/>
      <c r="AK734" s="6"/>
      <c r="AL734" s="6"/>
      <c r="AM734" s="6"/>
      <c r="AN734" s="6"/>
    </row>
    <row r="735" spans="32:40" ht="12" customHeight="1">
      <c r="AF735" s="6"/>
      <c r="AG735" s="6"/>
      <c r="AH735" s="6"/>
      <c r="AI735" s="6"/>
      <c r="AJ735" s="6"/>
      <c r="AK735" s="6"/>
      <c r="AL735" s="6"/>
      <c r="AM735" s="6"/>
      <c r="AN735" s="6"/>
    </row>
    <row r="736" spans="32:40" ht="12" customHeight="1">
      <c r="AF736" s="6"/>
      <c r="AG736" s="6"/>
      <c r="AH736" s="6"/>
      <c r="AI736" s="6"/>
      <c r="AJ736" s="6"/>
      <c r="AK736" s="6"/>
      <c r="AL736" s="6"/>
      <c r="AM736" s="6"/>
      <c r="AN736" s="6"/>
    </row>
    <row r="737" spans="32:40" ht="12" customHeight="1">
      <c r="AF737" s="6"/>
      <c r="AG737" s="6"/>
      <c r="AH737" s="6"/>
      <c r="AI737" s="6"/>
      <c r="AJ737" s="6"/>
      <c r="AK737" s="6"/>
      <c r="AL737" s="6"/>
      <c r="AM737" s="6"/>
      <c r="AN737" s="6"/>
    </row>
    <row r="738" spans="32:40" ht="12" customHeight="1">
      <c r="AF738" s="6"/>
      <c r="AG738" s="6"/>
      <c r="AH738" s="6"/>
      <c r="AI738" s="6"/>
      <c r="AJ738" s="6"/>
      <c r="AK738" s="6"/>
      <c r="AL738" s="6"/>
      <c r="AM738" s="6"/>
      <c r="AN738" s="6"/>
    </row>
    <row r="739" spans="32:40" ht="12" customHeight="1">
      <c r="AF739" s="6"/>
      <c r="AG739" s="6"/>
      <c r="AH739" s="6"/>
      <c r="AI739" s="6"/>
      <c r="AJ739" s="6"/>
      <c r="AK739" s="6"/>
      <c r="AL739" s="6"/>
      <c r="AM739" s="6"/>
      <c r="AN739" s="6"/>
    </row>
    <row r="740" spans="32:40" ht="12" customHeight="1">
      <c r="AF740" s="6"/>
      <c r="AG740" s="6"/>
      <c r="AH740" s="6"/>
      <c r="AI740" s="6"/>
      <c r="AJ740" s="6"/>
      <c r="AK740" s="6"/>
      <c r="AL740" s="6"/>
      <c r="AM740" s="6"/>
      <c r="AN740" s="6"/>
    </row>
    <row r="741" spans="32:40" ht="12" customHeight="1">
      <c r="AF741" s="6"/>
      <c r="AG741" s="6"/>
      <c r="AH741" s="6"/>
      <c r="AI741" s="6"/>
      <c r="AJ741" s="6"/>
      <c r="AK741" s="6"/>
      <c r="AL741" s="6"/>
      <c r="AM741" s="6"/>
      <c r="AN741" s="6"/>
    </row>
    <row r="742" spans="32:40" ht="12" customHeight="1">
      <c r="AF742" s="6"/>
      <c r="AG742" s="6"/>
      <c r="AH742" s="6"/>
      <c r="AI742" s="6"/>
      <c r="AJ742" s="6"/>
      <c r="AK742" s="6"/>
      <c r="AL742" s="6"/>
      <c r="AM742" s="6"/>
      <c r="AN742" s="6"/>
    </row>
    <row r="743" spans="32:40" ht="12" customHeight="1">
      <c r="AF743" s="6"/>
      <c r="AG743" s="6"/>
      <c r="AH743" s="6"/>
      <c r="AI743" s="6"/>
      <c r="AJ743" s="6"/>
      <c r="AK743" s="6"/>
      <c r="AL743" s="6"/>
      <c r="AM743" s="6"/>
      <c r="AN743" s="6"/>
    </row>
    <row r="744" spans="32:40" ht="12" customHeight="1">
      <c r="AF744" s="6"/>
      <c r="AG744" s="6"/>
      <c r="AH744" s="6"/>
      <c r="AI744" s="6"/>
      <c r="AJ744" s="6"/>
      <c r="AK744" s="6"/>
      <c r="AL744" s="6"/>
      <c r="AM744" s="6"/>
      <c r="AN744" s="6"/>
    </row>
    <row r="745" spans="32:40" ht="12" customHeight="1">
      <c r="AF745" s="6"/>
      <c r="AG745" s="6"/>
      <c r="AH745" s="6"/>
      <c r="AI745" s="6"/>
      <c r="AJ745" s="6"/>
      <c r="AK745" s="6"/>
      <c r="AL745" s="6"/>
      <c r="AM745" s="6"/>
      <c r="AN745" s="6"/>
    </row>
    <row r="746" spans="32:40" ht="12" customHeight="1">
      <c r="AF746" s="6"/>
      <c r="AG746" s="6"/>
      <c r="AH746" s="6"/>
      <c r="AI746" s="6"/>
      <c r="AJ746" s="6"/>
      <c r="AK746" s="6"/>
      <c r="AL746" s="6"/>
      <c r="AM746" s="6"/>
      <c r="AN746" s="6"/>
    </row>
    <row r="747" spans="32:40" ht="12" customHeight="1">
      <c r="AF747" s="6"/>
      <c r="AG747" s="6"/>
      <c r="AH747" s="6"/>
      <c r="AI747" s="6"/>
      <c r="AJ747" s="6"/>
      <c r="AK747" s="6"/>
      <c r="AL747" s="6"/>
      <c r="AM747" s="6"/>
      <c r="AN747" s="6"/>
    </row>
    <row r="748" spans="32:40" ht="12" customHeight="1">
      <c r="AF748" s="6"/>
      <c r="AG748" s="6"/>
      <c r="AH748" s="6"/>
      <c r="AI748" s="6"/>
      <c r="AJ748" s="6"/>
      <c r="AK748" s="6"/>
      <c r="AL748" s="6"/>
      <c r="AM748" s="6"/>
      <c r="AN748" s="6"/>
    </row>
    <row r="749" spans="32:40" ht="12" customHeight="1">
      <c r="AF749" s="6"/>
      <c r="AG749" s="6"/>
      <c r="AH749" s="6"/>
      <c r="AI749" s="6"/>
      <c r="AJ749" s="6"/>
      <c r="AK749" s="6"/>
      <c r="AL749" s="6"/>
      <c r="AM749" s="6"/>
      <c r="AN749" s="6"/>
    </row>
    <row r="750" spans="32:40" ht="12" customHeight="1">
      <c r="AF750" s="6"/>
      <c r="AG750" s="6"/>
      <c r="AH750" s="6"/>
      <c r="AI750" s="6"/>
      <c r="AJ750" s="6"/>
      <c r="AK750" s="6"/>
      <c r="AL750" s="6"/>
      <c r="AM750" s="6"/>
      <c r="AN750" s="6"/>
    </row>
    <row r="751" spans="32:40" ht="12" customHeight="1">
      <c r="AF751" s="6"/>
      <c r="AG751" s="6"/>
      <c r="AH751" s="6"/>
      <c r="AI751" s="6"/>
      <c r="AJ751" s="6"/>
      <c r="AK751" s="6"/>
      <c r="AL751" s="6"/>
      <c r="AM751" s="6"/>
      <c r="AN751" s="6"/>
    </row>
    <row r="752" spans="32:40" ht="12" customHeight="1">
      <c r="AF752" s="6"/>
      <c r="AG752" s="6"/>
      <c r="AH752" s="6"/>
      <c r="AI752" s="6"/>
      <c r="AJ752" s="6"/>
      <c r="AK752" s="6"/>
      <c r="AL752" s="6"/>
      <c r="AM752" s="6"/>
      <c r="AN752" s="6"/>
    </row>
    <row r="753" spans="32:40" ht="12" customHeight="1">
      <c r="AF753" s="6"/>
      <c r="AG753" s="6"/>
      <c r="AH753" s="6"/>
      <c r="AI753" s="6"/>
      <c r="AJ753" s="6"/>
      <c r="AK753" s="6"/>
      <c r="AL753" s="6"/>
      <c r="AM753" s="6"/>
      <c r="AN753" s="6"/>
    </row>
    <row r="754" spans="32:40" ht="12" customHeight="1">
      <c r="AF754" s="6"/>
      <c r="AG754" s="6"/>
      <c r="AH754" s="6"/>
      <c r="AI754" s="6"/>
      <c r="AJ754" s="6"/>
      <c r="AK754" s="6"/>
      <c r="AL754" s="6"/>
      <c r="AM754" s="6"/>
      <c r="AN754" s="6"/>
    </row>
    <row r="755" spans="32:40" ht="12" customHeight="1">
      <c r="AF755" s="6"/>
      <c r="AG755" s="6"/>
      <c r="AH755" s="6"/>
      <c r="AI755" s="6"/>
      <c r="AJ755" s="6"/>
      <c r="AK755" s="6"/>
      <c r="AL755" s="6"/>
      <c r="AM755" s="6"/>
      <c r="AN755" s="6"/>
    </row>
    <row r="756" spans="32:40" ht="12" customHeight="1">
      <c r="AF756" s="6"/>
      <c r="AG756" s="6"/>
      <c r="AH756" s="6"/>
      <c r="AI756" s="6"/>
      <c r="AJ756" s="6"/>
      <c r="AK756" s="6"/>
      <c r="AL756" s="6"/>
      <c r="AM756" s="6"/>
      <c r="AN756" s="6"/>
    </row>
    <row r="757" spans="32:40" ht="12" customHeight="1">
      <c r="AF757" s="6"/>
      <c r="AG757" s="6"/>
      <c r="AH757" s="6"/>
      <c r="AI757" s="6"/>
      <c r="AJ757" s="6"/>
      <c r="AK757" s="6"/>
      <c r="AL757" s="6"/>
      <c r="AM757" s="6"/>
      <c r="AN757" s="6"/>
    </row>
    <row r="758" spans="32:40" ht="12" customHeight="1">
      <c r="AF758" s="6"/>
      <c r="AG758" s="6"/>
      <c r="AH758" s="6"/>
      <c r="AI758" s="6"/>
      <c r="AJ758" s="6"/>
      <c r="AK758" s="6"/>
      <c r="AL758" s="6"/>
      <c r="AM758" s="6"/>
      <c r="AN758" s="6"/>
    </row>
    <row r="759" spans="32:40" ht="12" customHeight="1">
      <c r="AF759" s="6"/>
      <c r="AG759" s="6"/>
      <c r="AH759" s="6"/>
      <c r="AI759" s="6"/>
      <c r="AJ759" s="6"/>
      <c r="AK759" s="6"/>
      <c r="AL759" s="6"/>
      <c r="AM759" s="6"/>
      <c r="AN759" s="6"/>
    </row>
    <row r="760" spans="32:40" ht="12" customHeight="1">
      <c r="AF760" s="6"/>
      <c r="AG760" s="6"/>
      <c r="AH760" s="6"/>
      <c r="AI760" s="6"/>
      <c r="AJ760" s="6"/>
      <c r="AK760" s="6"/>
      <c r="AL760" s="6"/>
      <c r="AM760" s="6"/>
      <c r="AN760" s="6"/>
    </row>
    <row r="761" spans="32:40" ht="12" customHeight="1">
      <c r="AF761" s="6"/>
      <c r="AG761" s="6"/>
      <c r="AH761" s="6"/>
      <c r="AI761" s="6"/>
      <c r="AJ761" s="6"/>
      <c r="AK761" s="6"/>
      <c r="AL761" s="6"/>
      <c r="AM761" s="6"/>
      <c r="AN761" s="6"/>
    </row>
    <row r="762" spans="32:40" ht="12" customHeight="1">
      <c r="AF762" s="6"/>
      <c r="AG762" s="6"/>
      <c r="AH762" s="6"/>
      <c r="AI762" s="6"/>
      <c r="AJ762" s="6"/>
      <c r="AK762" s="6"/>
      <c r="AL762" s="6"/>
      <c r="AM762" s="6"/>
      <c r="AN762" s="6"/>
    </row>
    <row r="763" spans="32:40" ht="12" customHeight="1">
      <c r="AF763" s="6"/>
      <c r="AG763" s="6"/>
      <c r="AH763" s="6"/>
      <c r="AI763" s="6"/>
      <c r="AJ763" s="6"/>
      <c r="AK763" s="6"/>
      <c r="AL763" s="6"/>
      <c r="AM763" s="6"/>
      <c r="AN763" s="6"/>
    </row>
    <row r="764" spans="32:40" ht="12" customHeight="1">
      <c r="AF764" s="6"/>
      <c r="AG764" s="6"/>
      <c r="AH764" s="6"/>
      <c r="AI764" s="6"/>
      <c r="AJ764" s="6"/>
      <c r="AK764" s="6"/>
      <c r="AL764" s="6"/>
      <c r="AM764" s="6"/>
      <c r="AN764" s="6"/>
    </row>
    <row r="765" spans="32:40" ht="12" customHeight="1">
      <c r="AF765" s="6"/>
      <c r="AG765" s="6"/>
      <c r="AH765" s="6"/>
      <c r="AI765" s="6"/>
      <c r="AJ765" s="6"/>
      <c r="AK765" s="6"/>
      <c r="AL765" s="6"/>
      <c r="AM765" s="6"/>
      <c r="AN765" s="6"/>
    </row>
    <row r="766" spans="32:40" ht="12" customHeight="1">
      <c r="AF766" s="6"/>
      <c r="AG766" s="6"/>
      <c r="AH766" s="6"/>
      <c r="AI766" s="6"/>
      <c r="AJ766" s="6"/>
      <c r="AK766" s="6"/>
      <c r="AL766" s="6"/>
      <c r="AM766" s="6"/>
      <c r="AN766" s="6"/>
    </row>
    <row r="767" spans="32:40" ht="12" customHeight="1">
      <c r="AF767" s="6"/>
      <c r="AG767" s="6"/>
      <c r="AH767" s="6"/>
      <c r="AI767" s="6"/>
      <c r="AJ767" s="6"/>
      <c r="AK767" s="6"/>
      <c r="AL767" s="6"/>
      <c r="AM767" s="6"/>
      <c r="AN767" s="6"/>
    </row>
    <row r="768" spans="32:40" ht="12" customHeight="1">
      <c r="AF768" s="6"/>
      <c r="AG768" s="6"/>
      <c r="AH768" s="6"/>
      <c r="AI768" s="6"/>
      <c r="AJ768" s="6"/>
      <c r="AK768" s="6"/>
      <c r="AL768" s="6"/>
      <c r="AM768" s="6"/>
      <c r="AN768" s="6"/>
    </row>
    <row r="769" spans="32:40" ht="12" customHeight="1">
      <c r="AF769" s="6"/>
      <c r="AG769" s="6"/>
      <c r="AH769" s="6"/>
      <c r="AI769" s="6"/>
      <c r="AJ769" s="6"/>
      <c r="AK769" s="6"/>
      <c r="AL769" s="6"/>
      <c r="AM769" s="6"/>
      <c r="AN769" s="6"/>
    </row>
    <row r="770" spans="32:40" ht="12" customHeight="1">
      <c r="AF770" s="6"/>
      <c r="AG770" s="6"/>
      <c r="AH770" s="6"/>
      <c r="AI770" s="6"/>
      <c r="AJ770" s="6"/>
      <c r="AK770" s="6"/>
      <c r="AL770" s="6"/>
      <c r="AM770" s="6"/>
      <c r="AN770" s="6"/>
    </row>
    <row r="771" spans="32:40" ht="12" customHeight="1">
      <c r="AF771" s="6"/>
      <c r="AG771" s="6"/>
      <c r="AH771" s="6"/>
      <c r="AI771" s="6"/>
      <c r="AJ771" s="6"/>
      <c r="AK771" s="6"/>
      <c r="AL771" s="6"/>
      <c r="AM771" s="6"/>
      <c r="AN771" s="6"/>
    </row>
    <row r="772" spans="32:40" ht="12" customHeight="1">
      <c r="AF772" s="6"/>
      <c r="AG772" s="6"/>
      <c r="AH772" s="6"/>
      <c r="AI772" s="6"/>
      <c r="AJ772" s="6"/>
      <c r="AK772" s="6"/>
      <c r="AL772" s="6"/>
      <c r="AM772" s="6"/>
      <c r="AN772" s="6"/>
    </row>
    <row r="773" spans="32:40" ht="12" customHeight="1">
      <c r="AF773" s="6"/>
      <c r="AG773" s="6"/>
      <c r="AH773" s="6"/>
      <c r="AI773" s="6"/>
      <c r="AJ773" s="6"/>
      <c r="AK773" s="6"/>
      <c r="AL773" s="6"/>
      <c r="AM773" s="6"/>
      <c r="AN773" s="6"/>
    </row>
    <row r="774" spans="32:40" ht="12" customHeight="1">
      <c r="AF774" s="6"/>
      <c r="AG774" s="6"/>
      <c r="AH774" s="6"/>
      <c r="AI774" s="6"/>
      <c r="AJ774" s="6"/>
      <c r="AK774" s="6"/>
      <c r="AL774" s="6"/>
      <c r="AM774" s="6"/>
      <c r="AN774" s="6"/>
    </row>
    <row r="775" spans="32:40" ht="12" customHeight="1">
      <c r="AF775" s="6"/>
      <c r="AG775" s="6"/>
      <c r="AH775" s="6"/>
      <c r="AI775" s="6"/>
      <c r="AJ775" s="6"/>
      <c r="AK775" s="6"/>
      <c r="AL775" s="6"/>
      <c r="AM775" s="6"/>
      <c r="AN775" s="6"/>
    </row>
    <row r="776" spans="32:40" ht="12" customHeight="1">
      <c r="AF776" s="6"/>
      <c r="AG776" s="6"/>
      <c r="AH776" s="6"/>
      <c r="AI776" s="6"/>
      <c r="AJ776" s="6"/>
      <c r="AK776" s="6"/>
      <c r="AL776" s="6"/>
      <c r="AM776" s="6"/>
      <c r="AN776" s="6"/>
    </row>
    <row r="777" spans="32:40" ht="12" customHeight="1">
      <c r="AF777" s="6"/>
      <c r="AG777" s="6"/>
      <c r="AH777" s="6"/>
      <c r="AI777" s="6"/>
      <c r="AJ777" s="6"/>
      <c r="AK777" s="6"/>
      <c r="AL777" s="6"/>
      <c r="AM777" s="6"/>
      <c r="AN777" s="6"/>
    </row>
    <row r="778" spans="32:40" ht="12" customHeight="1">
      <c r="AF778" s="6"/>
      <c r="AG778" s="6"/>
      <c r="AH778" s="6"/>
      <c r="AI778" s="6"/>
      <c r="AJ778" s="6"/>
      <c r="AK778" s="6"/>
      <c r="AL778" s="6"/>
      <c r="AM778" s="6"/>
      <c r="AN778" s="6"/>
    </row>
    <row r="779" spans="32:40" ht="12" customHeight="1">
      <c r="AF779" s="6"/>
      <c r="AG779" s="6"/>
      <c r="AH779" s="6"/>
      <c r="AI779" s="6"/>
      <c r="AJ779" s="6"/>
      <c r="AK779" s="6"/>
      <c r="AL779" s="6"/>
      <c r="AM779" s="6"/>
      <c r="AN779" s="6"/>
    </row>
    <row r="780" spans="32:40" ht="12" customHeight="1">
      <c r="AF780" s="6"/>
      <c r="AG780" s="6"/>
      <c r="AH780" s="6"/>
      <c r="AI780" s="6"/>
      <c r="AJ780" s="6"/>
      <c r="AK780" s="6"/>
      <c r="AL780" s="6"/>
      <c r="AM780" s="6"/>
      <c r="AN780" s="6"/>
    </row>
    <row r="781" spans="32:40" ht="12" customHeight="1">
      <c r="AF781" s="6"/>
      <c r="AG781" s="6"/>
      <c r="AH781" s="6"/>
      <c r="AI781" s="6"/>
      <c r="AJ781" s="6"/>
      <c r="AK781" s="6"/>
      <c r="AL781" s="6"/>
      <c r="AM781" s="6"/>
      <c r="AN781" s="6"/>
    </row>
    <row r="782" spans="32:40" ht="12" customHeight="1">
      <c r="AF782" s="6"/>
      <c r="AG782" s="6"/>
      <c r="AH782" s="6"/>
      <c r="AI782" s="6"/>
      <c r="AJ782" s="6"/>
      <c r="AK782" s="6"/>
      <c r="AL782" s="6"/>
      <c r="AM782" s="6"/>
      <c r="AN782" s="6"/>
    </row>
    <row r="783" spans="32:40" ht="12" customHeight="1">
      <c r="AF783" s="6"/>
      <c r="AG783" s="6"/>
      <c r="AH783" s="6"/>
      <c r="AI783" s="6"/>
      <c r="AJ783" s="6"/>
      <c r="AK783" s="6"/>
      <c r="AL783" s="6"/>
      <c r="AM783" s="6"/>
      <c r="AN783" s="6"/>
    </row>
    <row r="784" spans="32:40" ht="12" customHeight="1">
      <c r="AF784" s="6"/>
      <c r="AG784" s="6"/>
      <c r="AH784" s="6"/>
      <c r="AI784" s="6"/>
      <c r="AJ784" s="6"/>
      <c r="AK784" s="6"/>
      <c r="AL784" s="6"/>
      <c r="AM784" s="6"/>
      <c r="AN784" s="6"/>
    </row>
    <row r="785" spans="32:40" ht="12" customHeight="1">
      <c r="AF785" s="6"/>
      <c r="AG785" s="6"/>
      <c r="AH785" s="6"/>
      <c r="AI785" s="6"/>
      <c r="AJ785" s="6"/>
      <c r="AK785" s="6"/>
      <c r="AL785" s="6"/>
      <c r="AM785" s="6"/>
      <c r="AN785" s="6"/>
    </row>
    <row r="786" spans="32:40" ht="12" customHeight="1">
      <c r="AF786" s="6"/>
      <c r="AG786" s="6"/>
      <c r="AH786" s="6"/>
      <c r="AI786" s="6"/>
      <c r="AJ786" s="6"/>
      <c r="AK786" s="6"/>
      <c r="AL786" s="6"/>
      <c r="AM786" s="6"/>
      <c r="AN786" s="6"/>
    </row>
    <row r="787" spans="32:40" ht="12" customHeight="1">
      <c r="AF787" s="6"/>
      <c r="AG787" s="6"/>
      <c r="AH787" s="6"/>
      <c r="AI787" s="6"/>
      <c r="AJ787" s="6"/>
      <c r="AK787" s="6"/>
      <c r="AL787" s="6"/>
      <c r="AM787" s="6"/>
      <c r="AN787" s="6"/>
    </row>
    <row r="788" spans="32:40" ht="12" customHeight="1">
      <c r="AF788" s="6"/>
      <c r="AG788" s="6"/>
      <c r="AH788" s="6"/>
      <c r="AI788" s="6"/>
      <c r="AJ788" s="6"/>
      <c r="AK788" s="6"/>
      <c r="AL788" s="6"/>
      <c r="AM788" s="6"/>
      <c r="AN788" s="6"/>
    </row>
    <row r="789" spans="32:40" ht="12" customHeight="1">
      <c r="AF789" s="6"/>
      <c r="AG789" s="6"/>
      <c r="AH789" s="6"/>
      <c r="AI789" s="6"/>
      <c r="AJ789" s="6"/>
      <c r="AK789" s="6"/>
      <c r="AL789" s="6"/>
      <c r="AM789" s="6"/>
      <c r="AN789" s="6"/>
    </row>
    <row r="790" spans="32:40" ht="12" customHeight="1">
      <c r="AF790" s="6"/>
      <c r="AG790" s="6"/>
      <c r="AH790" s="6"/>
      <c r="AI790" s="6"/>
      <c r="AJ790" s="6"/>
      <c r="AK790" s="6"/>
      <c r="AL790" s="6"/>
      <c r="AM790" s="6"/>
      <c r="AN790" s="6"/>
    </row>
    <row r="791" spans="32:40" ht="12" customHeight="1">
      <c r="AF791" s="6"/>
      <c r="AG791" s="6"/>
      <c r="AH791" s="6"/>
      <c r="AI791" s="6"/>
      <c r="AJ791" s="6"/>
      <c r="AK791" s="6"/>
      <c r="AL791" s="6"/>
      <c r="AM791" s="6"/>
      <c r="AN791" s="6"/>
    </row>
    <row r="792" spans="32:40" ht="12" customHeight="1">
      <c r="AF792" s="6"/>
      <c r="AG792" s="6"/>
      <c r="AH792" s="6"/>
      <c r="AI792" s="6"/>
      <c r="AJ792" s="6"/>
      <c r="AK792" s="6"/>
      <c r="AL792" s="6"/>
      <c r="AM792" s="6"/>
      <c r="AN792" s="6"/>
    </row>
    <row r="793" spans="32:40" ht="12" customHeight="1">
      <c r="AF793" s="6"/>
      <c r="AG793" s="6"/>
      <c r="AH793" s="6"/>
      <c r="AI793" s="6"/>
      <c r="AJ793" s="6"/>
      <c r="AK793" s="6"/>
      <c r="AL793" s="6"/>
      <c r="AM793" s="6"/>
      <c r="AN793" s="6"/>
    </row>
    <row r="794" spans="32:40" ht="12" customHeight="1">
      <c r="AF794" s="6"/>
      <c r="AG794" s="6"/>
      <c r="AH794" s="6"/>
      <c r="AI794" s="6"/>
      <c r="AJ794" s="6"/>
      <c r="AK794" s="6"/>
      <c r="AL794" s="6"/>
      <c r="AM794" s="6"/>
      <c r="AN794" s="6"/>
    </row>
    <row r="795" spans="32:40" ht="12" customHeight="1">
      <c r="AF795" s="6"/>
      <c r="AG795" s="6"/>
      <c r="AH795" s="6"/>
      <c r="AI795" s="6"/>
      <c r="AJ795" s="6"/>
      <c r="AK795" s="6"/>
      <c r="AL795" s="6"/>
      <c r="AM795" s="6"/>
      <c r="AN795" s="6"/>
    </row>
    <row r="796" spans="32:40" ht="12" customHeight="1">
      <c r="AF796" s="6"/>
      <c r="AG796" s="6"/>
      <c r="AH796" s="6"/>
      <c r="AI796" s="6"/>
      <c r="AJ796" s="6"/>
      <c r="AK796" s="6"/>
      <c r="AL796" s="6"/>
      <c r="AM796" s="6"/>
      <c r="AN796" s="6"/>
    </row>
    <row r="797" spans="32:40" ht="12" customHeight="1">
      <c r="AF797" s="6"/>
      <c r="AG797" s="6"/>
      <c r="AH797" s="6"/>
      <c r="AI797" s="6"/>
      <c r="AJ797" s="6"/>
      <c r="AK797" s="6"/>
      <c r="AL797" s="6"/>
      <c r="AM797" s="6"/>
      <c r="AN797" s="6"/>
    </row>
    <row r="798" spans="32:40" ht="12" customHeight="1">
      <c r="AF798" s="6"/>
      <c r="AG798" s="6"/>
      <c r="AH798" s="6"/>
      <c r="AI798" s="6"/>
      <c r="AJ798" s="6"/>
      <c r="AK798" s="6"/>
      <c r="AL798" s="6"/>
      <c r="AM798" s="6"/>
      <c r="AN798" s="6"/>
    </row>
    <row r="799" spans="32:40" ht="12" customHeight="1">
      <c r="AF799" s="6"/>
      <c r="AG799" s="6"/>
      <c r="AH799" s="6"/>
      <c r="AI799" s="6"/>
      <c r="AJ799" s="6"/>
      <c r="AK799" s="6"/>
      <c r="AL799" s="6"/>
      <c r="AM799" s="6"/>
      <c r="AN799" s="6"/>
    </row>
    <row r="800" spans="32:40" ht="12" customHeight="1">
      <c r="AF800" s="6"/>
      <c r="AG800" s="6"/>
      <c r="AH800" s="6"/>
      <c r="AI800" s="6"/>
      <c r="AJ800" s="6"/>
      <c r="AK800" s="6"/>
      <c r="AL800" s="6"/>
      <c r="AM800" s="6"/>
      <c r="AN800" s="6"/>
    </row>
    <row r="801" spans="32:40" ht="12" customHeight="1">
      <c r="AF801" s="6"/>
      <c r="AG801" s="6"/>
      <c r="AH801" s="6"/>
      <c r="AI801" s="6"/>
      <c r="AJ801" s="6"/>
      <c r="AK801" s="6"/>
      <c r="AL801" s="6"/>
      <c r="AM801" s="6"/>
      <c r="AN801" s="6"/>
    </row>
    <row r="802" spans="32:40" ht="12" customHeight="1">
      <c r="AF802" s="6"/>
      <c r="AG802" s="6"/>
      <c r="AH802" s="6"/>
      <c r="AI802" s="6"/>
      <c r="AJ802" s="6"/>
      <c r="AK802" s="6"/>
      <c r="AL802" s="6"/>
      <c r="AM802" s="6"/>
      <c r="AN802" s="6"/>
    </row>
    <row r="803" spans="32:40" ht="12" customHeight="1">
      <c r="AF803" s="6"/>
      <c r="AG803" s="6"/>
      <c r="AH803" s="6"/>
      <c r="AI803" s="6"/>
      <c r="AJ803" s="6"/>
      <c r="AK803" s="6"/>
      <c r="AL803" s="6"/>
      <c r="AM803" s="6"/>
      <c r="AN803" s="6"/>
    </row>
    <row r="804" spans="32:40" ht="12" customHeight="1">
      <c r="AF804" s="6"/>
      <c r="AG804" s="6"/>
      <c r="AH804" s="6"/>
      <c r="AI804" s="6"/>
      <c r="AJ804" s="6"/>
      <c r="AK804" s="6"/>
      <c r="AL804" s="6"/>
      <c r="AM804" s="6"/>
      <c r="AN804" s="6"/>
    </row>
    <row r="805" spans="32:40" ht="12" customHeight="1">
      <c r="AF805" s="6"/>
      <c r="AG805" s="6"/>
      <c r="AH805" s="6"/>
      <c r="AI805" s="6"/>
      <c r="AJ805" s="6"/>
      <c r="AK805" s="6"/>
      <c r="AL805" s="6"/>
      <c r="AM805" s="6"/>
      <c r="AN805" s="6"/>
    </row>
    <row r="806" spans="32:40" ht="12" customHeight="1">
      <c r="AF806" s="6"/>
      <c r="AG806" s="6"/>
      <c r="AH806" s="6"/>
      <c r="AI806" s="6"/>
      <c r="AJ806" s="6"/>
      <c r="AK806" s="6"/>
      <c r="AL806" s="6"/>
      <c r="AM806" s="6"/>
      <c r="AN806" s="6"/>
    </row>
    <row r="807" spans="32:40" ht="12" customHeight="1">
      <c r="AF807" s="6"/>
      <c r="AG807" s="6"/>
      <c r="AH807" s="6"/>
      <c r="AI807" s="6"/>
      <c r="AJ807" s="6"/>
      <c r="AK807" s="6"/>
      <c r="AL807" s="6"/>
      <c r="AM807" s="6"/>
      <c r="AN807" s="6"/>
    </row>
    <row r="808" spans="32:40" ht="12" customHeight="1">
      <c r="AF808" s="6"/>
      <c r="AG808" s="6"/>
      <c r="AH808" s="6"/>
      <c r="AI808" s="6"/>
      <c r="AJ808" s="6"/>
      <c r="AK808" s="6"/>
      <c r="AL808" s="6"/>
      <c r="AM808" s="6"/>
      <c r="AN808" s="6"/>
    </row>
    <row r="809" spans="32:40" ht="12" customHeight="1">
      <c r="AF809" s="6"/>
      <c r="AG809" s="6"/>
      <c r="AH809" s="6"/>
      <c r="AI809" s="6"/>
      <c r="AJ809" s="6"/>
      <c r="AK809" s="6"/>
      <c r="AL809" s="6"/>
      <c r="AM809" s="6"/>
      <c r="AN809" s="6"/>
    </row>
    <row r="810" spans="32:40" ht="12" customHeight="1">
      <c r="AF810" s="6"/>
      <c r="AG810" s="6"/>
      <c r="AH810" s="6"/>
      <c r="AI810" s="6"/>
      <c r="AJ810" s="6"/>
      <c r="AK810" s="6"/>
      <c r="AL810" s="6"/>
      <c r="AM810" s="6"/>
      <c r="AN810" s="6"/>
    </row>
    <row r="811" spans="32:40" ht="12" customHeight="1">
      <c r="AF811" s="6"/>
      <c r="AG811" s="6"/>
      <c r="AH811" s="6"/>
      <c r="AI811" s="6"/>
      <c r="AJ811" s="6"/>
      <c r="AK811" s="6"/>
      <c r="AL811" s="6"/>
      <c r="AM811" s="6"/>
      <c r="AN811" s="6"/>
    </row>
    <row r="812" spans="32:40" ht="12" customHeight="1">
      <c r="AF812" s="6"/>
      <c r="AG812" s="6"/>
      <c r="AH812" s="6"/>
      <c r="AI812" s="6"/>
      <c r="AJ812" s="6"/>
      <c r="AK812" s="6"/>
      <c r="AL812" s="6"/>
      <c r="AM812" s="6"/>
      <c r="AN812" s="6"/>
    </row>
    <row r="813" spans="32:40" ht="12" customHeight="1">
      <c r="AF813" s="6"/>
      <c r="AG813" s="6"/>
      <c r="AH813" s="6"/>
      <c r="AI813" s="6"/>
      <c r="AJ813" s="6"/>
      <c r="AK813" s="6"/>
      <c r="AL813" s="6"/>
      <c r="AM813" s="6"/>
      <c r="AN813" s="6"/>
    </row>
    <row r="814" spans="32:40" ht="12" customHeight="1">
      <c r="AF814" s="6"/>
      <c r="AG814" s="6"/>
      <c r="AH814" s="6"/>
      <c r="AI814" s="6"/>
      <c r="AJ814" s="6"/>
      <c r="AK814" s="6"/>
      <c r="AL814" s="6"/>
      <c r="AM814" s="6"/>
      <c r="AN814" s="6"/>
    </row>
    <row r="815" spans="32:40" ht="12" customHeight="1">
      <c r="AF815" s="6"/>
      <c r="AG815" s="6"/>
      <c r="AH815" s="6"/>
      <c r="AI815" s="6"/>
      <c r="AJ815" s="6"/>
      <c r="AK815" s="6"/>
      <c r="AL815" s="6"/>
      <c r="AM815" s="6"/>
      <c r="AN815" s="6"/>
    </row>
    <row r="816" spans="32:40" ht="12" customHeight="1">
      <c r="AF816" s="6"/>
      <c r="AG816" s="6"/>
      <c r="AH816" s="6"/>
      <c r="AI816" s="6"/>
      <c r="AJ816" s="6"/>
      <c r="AK816" s="6"/>
      <c r="AL816" s="6"/>
      <c r="AM816" s="6"/>
      <c r="AN816" s="6"/>
    </row>
    <row r="817" spans="32:40" ht="12" customHeight="1">
      <c r="AF817" s="6"/>
      <c r="AG817" s="6"/>
      <c r="AH817" s="6"/>
      <c r="AI817" s="6"/>
      <c r="AJ817" s="6"/>
      <c r="AK817" s="6"/>
      <c r="AL817" s="6"/>
      <c r="AM817" s="6"/>
      <c r="AN817" s="6"/>
    </row>
    <row r="818" spans="32:40" ht="12" customHeight="1">
      <c r="AF818" s="6"/>
      <c r="AG818" s="6"/>
      <c r="AH818" s="6"/>
      <c r="AI818" s="6"/>
      <c r="AJ818" s="6"/>
      <c r="AK818" s="6"/>
      <c r="AL818" s="6"/>
      <c r="AM818" s="6"/>
      <c r="AN818" s="6"/>
    </row>
    <row r="819" spans="32:40" ht="12" customHeight="1">
      <c r="AF819" s="6"/>
      <c r="AG819" s="6"/>
      <c r="AH819" s="6"/>
      <c r="AI819" s="6"/>
      <c r="AJ819" s="6"/>
      <c r="AK819" s="6"/>
      <c r="AL819" s="6"/>
      <c r="AM819" s="6"/>
      <c r="AN819" s="6"/>
    </row>
    <row r="820" spans="32:40" ht="12" customHeight="1">
      <c r="AF820" s="6"/>
      <c r="AG820" s="6"/>
      <c r="AH820" s="6"/>
      <c r="AI820" s="6"/>
      <c r="AJ820" s="6"/>
      <c r="AK820" s="6"/>
      <c r="AL820" s="6"/>
      <c r="AM820" s="6"/>
      <c r="AN820" s="6"/>
    </row>
    <row r="821" spans="32:40" ht="12" customHeight="1">
      <c r="AF821" s="6"/>
      <c r="AG821" s="6"/>
      <c r="AH821" s="6"/>
      <c r="AI821" s="6"/>
      <c r="AJ821" s="6"/>
      <c r="AK821" s="6"/>
      <c r="AL821" s="6"/>
      <c r="AM821" s="6"/>
      <c r="AN821" s="6"/>
    </row>
    <row r="822" spans="32:40" ht="12" customHeight="1">
      <c r="AF822" s="6"/>
      <c r="AG822" s="6"/>
      <c r="AH822" s="6"/>
      <c r="AI822" s="6"/>
      <c r="AJ822" s="6"/>
      <c r="AK822" s="6"/>
      <c r="AL822" s="6"/>
      <c r="AM822" s="6"/>
      <c r="AN822" s="6"/>
    </row>
    <row r="823" spans="32:40" ht="12" customHeight="1">
      <c r="AF823" s="6"/>
      <c r="AG823" s="6"/>
      <c r="AH823" s="6"/>
      <c r="AI823" s="6"/>
      <c r="AJ823" s="6"/>
      <c r="AK823" s="6"/>
      <c r="AL823" s="6"/>
      <c r="AM823" s="6"/>
      <c r="AN823" s="6"/>
    </row>
    <row r="824" spans="32:40" ht="12" customHeight="1">
      <c r="AF824" s="6"/>
      <c r="AG824" s="6"/>
      <c r="AH824" s="6"/>
      <c r="AI824" s="6"/>
      <c r="AJ824" s="6"/>
      <c r="AK824" s="6"/>
      <c r="AL824" s="6"/>
      <c r="AM824" s="6"/>
      <c r="AN824" s="6"/>
    </row>
    <row r="825" spans="32:40" ht="12" customHeight="1">
      <c r="AF825" s="6"/>
      <c r="AG825" s="6"/>
      <c r="AH825" s="6"/>
      <c r="AI825" s="6"/>
      <c r="AJ825" s="6"/>
      <c r="AK825" s="6"/>
      <c r="AL825" s="6"/>
      <c r="AM825" s="6"/>
      <c r="AN825" s="6"/>
    </row>
    <row r="826" spans="32:40" ht="12" customHeight="1">
      <c r="AF826" s="6"/>
      <c r="AG826" s="6"/>
      <c r="AH826" s="6"/>
      <c r="AI826" s="6"/>
      <c r="AJ826" s="6"/>
      <c r="AK826" s="6"/>
      <c r="AL826" s="6"/>
      <c r="AM826" s="6"/>
      <c r="AN826" s="6"/>
    </row>
    <row r="827" spans="32:40" ht="12" customHeight="1">
      <c r="AF827" s="6"/>
      <c r="AG827" s="6"/>
      <c r="AH827" s="6"/>
      <c r="AI827" s="6"/>
      <c r="AJ827" s="6"/>
      <c r="AK827" s="6"/>
      <c r="AL827" s="6"/>
      <c r="AM827" s="6"/>
      <c r="AN827" s="6"/>
    </row>
    <row r="828" spans="32:40" ht="12" customHeight="1">
      <c r="AF828" s="6"/>
      <c r="AG828" s="6"/>
      <c r="AH828" s="6"/>
      <c r="AI828" s="6"/>
      <c r="AJ828" s="6"/>
      <c r="AK828" s="6"/>
      <c r="AL828" s="6"/>
      <c r="AM828" s="6"/>
      <c r="AN828" s="6"/>
    </row>
    <row r="829" spans="32:40" ht="12" customHeight="1">
      <c r="AF829" s="6"/>
      <c r="AG829" s="6"/>
      <c r="AH829" s="6"/>
      <c r="AI829" s="6"/>
      <c r="AJ829" s="6"/>
      <c r="AK829" s="6"/>
      <c r="AL829" s="6"/>
      <c r="AM829" s="6"/>
      <c r="AN829" s="6"/>
    </row>
    <row r="830" spans="32:40" ht="12" customHeight="1">
      <c r="AF830" s="6"/>
      <c r="AG830" s="6"/>
      <c r="AH830" s="6"/>
      <c r="AI830" s="6"/>
      <c r="AJ830" s="6"/>
      <c r="AK830" s="6"/>
      <c r="AL830" s="6"/>
      <c r="AM830" s="6"/>
      <c r="AN830" s="6"/>
    </row>
    <row r="831" spans="32:40" ht="12" customHeight="1">
      <c r="AF831" s="6"/>
      <c r="AG831" s="6"/>
      <c r="AH831" s="6"/>
      <c r="AI831" s="6"/>
      <c r="AJ831" s="6"/>
      <c r="AK831" s="6"/>
      <c r="AL831" s="6"/>
      <c r="AM831" s="6"/>
      <c r="AN831" s="6"/>
    </row>
    <row r="832" spans="32:40" ht="12" customHeight="1">
      <c r="AF832" s="6"/>
      <c r="AG832" s="6"/>
      <c r="AH832" s="6"/>
      <c r="AI832" s="6"/>
      <c r="AJ832" s="6"/>
      <c r="AK832" s="6"/>
      <c r="AL832" s="6"/>
      <c r="AM832" s="6"/>
      <c r="AN832" s="6"/>
    </row>
    <row r="833" spans="32:40" ht="12" customHeight="1">
      <c r="AF833" s="6"/>
      <c r="AG833" s="6"/>
      <c r="AH833" s="6"/>
      <c r="AI833" s="6"/>
      <c r="AJ833" s="6"/>
      <c r="AK833" s="6"/>
      <c r="AL833" s="6"/>
      <c r="AM833" s="6"/>
      <c r="AN833" s="6"/>
    </row>
    <row r="834" spans="32:40" ht="12" customHeight="1">
      <c r="AF834" s="6"/>
      <c r="AG834" s="6"/>
      <c r="AH834" s="6"/>
      <c r="AI834" s="6"/>
      <c r="AJ834" s="6"/>
      <c r="AK834" s="6"/>
      <c r="AL834" s="6"/>
      <c r="AM834" s="6"/>
      <c r="AN834" s="6"/>
    </row>
    <row r="835" spans="32:40" ht="12" customHeight="1">
      <c r="AF835" s="6"/>
      <c r="AG835" s="6"/>
      <c r="AH835" s="6"/>
      <c r="AI835" s="6"/>
      <c r="AJ835" s="6"/>
      <c r="AK835" s="6"/>
      <c r="AL835" s="6"/>
      <c r="AM835" s="6"/>
      <c r="AN835" s="6"/>
    </row>
    <row r="836" spans="32:40" ht="12" customHeight="1">
      <c r="AF836" s="6"/>
      <c r="AG836" s="6"/>
      <c r="AH836" s="6"/>
      <c r="AI836" s="6"/>
      <c r="AJ836" s="6"/>
      <c r="AK836" s="6"/>
      <c r="AL836" s="6"/>
      <c r="AM836" s="6"/>
      <c r="AN836" s="6"/>
    </row>
    <row r="837" spans="32:40" ht="12" customHeight="1">
      <c r="AF837" s="6"/>
      <c r="AG837" s="6"/>
      <c r="AH837" s="6"/>
      <c r="AI837" s="6"/>
      <c r="AJ837" s="6"/>
      <c r="AK837" s="6"/>
      <c r="AL837" s="6"/>
      <c r="AM837" s="6"/>
      <c r="AN837" s="6"/>
    </row>
    <row r="838" spans="32:40" ht="12" customHeight="1">
      <c r="AF838" s="6"/>
      <c r="AG838" s="6"/>
      <c r="AH838" s="6"/>
      <c r="AI838" s="6"/>
      <c r="AJ838" s="6"/>
      <c r="AK838" s="6"/>
      <c r="AL838" s="6"/>
      <c r="AM838" s="6"/>
      <c r="AN838" s="6"/>
    </row>
    <row r="839" spans="32:40" ht="12" customHeight="1">
      <c r="AF839" s="6"/>
      <c r="AG839" s="6"/>
      <c r="AH839" s="6"/>
      <c r="AI839" s="6"/>
      <c r="AJ839" s="6"/>
      <c r="AK839" s="6"/>
      <c r="AL839" s="6"/>
      <c r="AM839" s="6"/>
      <c r="AN839" s="6"/>
    </row>
    <row r="840" spans="32:40" ht="12" customHeight="1">
      <c r="AF840" s="6"/>
      <c r="AG840" s="6"/>
      <c r="AH840" s="6"/>
      <c r="AI840" s="6"/>
      <c r="AJ840" s="6"/>
      <c r="AK840" s="6"/>
      <c r="AL840" s="6"/>
      <c r="AM840" s="6"/>
      <c r="AN840" s="6"/>
    </row>
    <row r="841" spans="32:40" ht="12" customHeight="1">
      <c r="AF841" s="6"/>
      <c r="AG841" s="6"/>
      <c r="AH841" s="6"/>
      <c r="AI841" s="6"/>
      <c r="AJ841" s="6"/>
      <c r="AK841" s="6"/>
      <c r="AL841" s="6"/>
      <c r="AM841" s="6"/>
      <c r="AN841" s="6"/>
    </row>
    <row r="842" spans="32:40" ht="12" customHeight="1">
      <c r="AF842" s="6"/>
      <c r="AG842" s="6"/>
      <c r="AH842" s="6"/>
      <c r="AI842" s="6"/>
      <c r="AJ842" s="6"/>
      <c r="AK842" s="6"/>
      <c r="AL842" s="6"/>
      <c r="AM842" s="6"/>
      <c r="AN842" s="6"/>
    </row>
    <row r="843" spans="32:40" ht="12" customHeight="1">
      <c r="AF843" s="6"/>
      <c r="AG843" s="6"/>
      <c r="AH843" s="6"/>
      <c r="AI843" s="6"/>
      <c r="AJ843" s="6"/>
      <c r="AK843" s="6"/>
      <c r="AL843" s="6"/>
      <c r="AM843" s="6"/>
      <c r="AN843" s="6"/>
    </row>
    <row r="844" spans="32:40" ht="12" customHeight="1">
      <c r="AF844" s="6"/>
      <c r="AG844" s="6"/>
      <c r="AH844" s="6"/>
      <c r="AI844" s="6"/>
      <c r="AJ844" s="6"/>
      <c r="AK844" s="6"/>
      <c r="AL844" s="6"/>
      <c r="AM844" s="6"/>
      <c r="AN844" s="6"/>
    </row>
    <row r="845" spans="32:40" ht="12" customHeight="1">
      <c r="AF845" s="6"/>
      <c r="AG845" s="6"/>
      <c r="AH845" s="6"/>
      <c r="AI845" s="6"/>
      <c r="AJ845" s="6"/>
      <c r="AK845" s="6"/>
      <c r="AL845" s="6"/>
      <c r="AM845" s="6"/>
      <c r="AN845" s="6"/>
    </row>
    <row r="846" spans="32:40" ht="12" customHeight="1">
      <c r="AF846" s="6"/>
      <c r="AG846" s="6"/>
      <c r="AH846" s="6"/>
      <c r="AI846" s="6"/>
      <c r="AJ846" s="6"/>
      <c r="AK846" s="6"/>
      <c r="AL846" s="6"/>
      <c r="AM846" s="6"/>
      <c r="AN846" s="6"/>
    </row>
    <row r="847" spans="32:40" ht="12" customHeight="1">
      <c r="AF847" s="6"/>
      <c r="AG847" s="6"/>
      <c r="AH847" s="6"/>
      <c r="AI847" s="6"/>
      <c r="AJ847" s="6"/>
      <c r="AK847" s="6"/>
      <c r="AL847" s="6"/>
      <c r="AM847" s="6"/>
      <c r="AN847" s="6"/>
    </row>
    <row r="848" spans="32:40" ht="12" customHeight="1">
      <c r="AF848" s="6"/>
      <c r="AG848" s="6"/>
      <c r="AH848" s="6"/>
      <c r="AI848" s="6"/>
      <c r="AJ848" s="6"/>
      <c r="AK848" s="6"/>
      <c r="AL848" s="6"/>
      <c r="AM848" s="6"/>
      <c r="AN848" s="6"/>
    </row>
    <row r="849" spans="32:40" ht="12" customHeight="1">
      <c r="AF849" s="6"/>
      <c r="AG849" s="6"/>
      <c r="AH849" s="6"/>
      <c r="AI849" s="6"/>
      <c r="AJ849" s="6"/>
      <c r="AK849" s="6"/>
      <c r="AL849" s="6"/>
      <c r="AM849" s="6"/>
      <c r="AN849" s="6"/>
    </row>
    <row r="850" spans="32:40" ht="12" customHeight="1">
      <c r="AF850" s="6"/>
      <c r="AG850" s="6"/>
      <c r="AH850" s="6"/>
      <c r="AI850" s="6"/>
      <c r="AJ850" s="6"/>
      <c r="AK850" s="6"/>
      <c r="AL850" s="6"/>
      <c r="AM850" s="6"/>
      <c r="AN850" s="6"/>
    </row>
    <row r="851" spans="32:40" ht="12" customHeight="1">
      <c r="AF851" s="6"/>
      <c r="AG851" s="6"/>
      <c r="AH851" s="6"/>
      <c r="AI851" s="6"/>
      <c r="AJ851" s="6"/>
      <c r="AK851" s="6"/>
      <c r="AL851" s="6"/>
      <c r="AM851" s="6"/>
      <c r="AN851" s="6"/>
    </row>
    <row r="852" spans="32:40" ht="12" customHeight="1">
      <c r="AF852" s="6"/>
      <c r="AG852" s="6"/>
      <c r="AH852" s="6"/>
      <c r="AI852" s="6"/>
      <c r="AJ852" s="6"/>
      <c r="AK852" s="6"/>
      <c r="AL852" s="6"/>
      <c r="AM852" s="6"/>
      <c r="AN852" s="6"/>
    </row>
    <row r="853" spans="32:40" ht="12" customHeight="1">
      <c r="AF853" s="6"/>
      <c r="AG853" s="6"/>
      <c r="AH853" s="6"/>
      <c r="AI853" s="6"/>
      <c r="AJ853" s="6"/>
      <c r="AK853" s="6"/>
      <c r="AL853" s="6"/>
      <c r="AM853" s="6"/>
      <c r="AN853" s="6"/>
    </row>
    <row r="854" spans="32:40" ht="12" customHeight="1">
      <c r="AF854" s="6"/>
      <c r="AG854" s="6"/>
      <c r="AH854" s="6"/>
      <c r="AI854" s="6"/>
      <c r="AJ854" s="6"/>
      <c r="AK854" s="6"/>
      <c r="AL854" s="6"/>
      <c r="AM854" s="6"/>
      <c r="AN854" s="6"/>
    </row>
    <row r="855" spans="32:40" ht="12" customHeight="1">
      <c r="AF855" s="6"/>
      <c r="AG855" s="6"/>
      <c r="AH855" s="6"/>
      <c r="AI855" s="6"/>
      <c r="AJ855" s="6"/>
      <c r="AK855" s="6"/>
      <c r="AL855" s="6"/>
      <c r="AM855" s="6"/>
      <c r="AN855" s="6"/>
    </row>
    <row r="856" spans="32:40" ht="12" customHeight="1">
      <c r="AF856" s="6"/>
      <c r="AG856" s="6"/>
      <c r="AH856" s="6"/>
      <c r="AI856" s="6"/>
      <c r="AJ856" s="6"/>
      <c r="AK856" s="6"/>
      <c r="AL856" s="6"/>
      <c r="AM856" s="6"/>
      <c r="AN856" s="6"/>
    </row>
    <row r="857" spans="32:40" ht="12" customHeight="1">
      <c r="AF857" s="6"/>
      <c r="AG857" s="6"/>
      <c r="AH857" s="6"/>
      <c r="AI857" s="6"/>
      <c r="AJ857" s="6"/>
      <c r="AK857" s="6"/>
      <c r="AL857" s="6"/>
      <c r="AM857" s="6"/>
      <c r="AN857" s="6"/>
    </row>
    <row r="858" spans="32:40" ht="12" customHeight="1">
      <c r="AF858" s="6"/>
      <c r="AG858" s="6"/>
      <c r="AH858" s="6"/>
      <c r="AI858" s="6"/>
      <c r="AJ858" s="6"/>
      <c r="AK858" s="6"/>
      <c r="AL858" s="6"/>
      <c r="AM858" s="6"/>
      <c r="AN858" s="6"/>
    </row>
    <row r="859" spans="32:40" ht="12" customHeight="1">
      <c r="AF859" s="6"/>
      <c r="AG859" s="6"/>
      <c r="AH859" s="6"/>
      <c r="AI859" s="6"/>
      <c r="AJ859" s="6"/>
      <c r="AK859" s="6"/>
      <c r="AL859" s="6"/>
      <c r="AM859" s="6"/>
      <c r="AN859" s="6"/>
    </row>
    <row r="860" spans="32:40" ht="12" customHeight="1">
      <c r="AF860" s="6"/>
      <c r="AG860" s="6"/>
      <c r="AH860" s="6"/>
      <c r="AI860" s="6"/>
      <c r="AJ860" s="6"/>
      <c r="AK860" s="6"/>
      <c r="AL860" s="6"/>
      <c r="AM860" s="6"/>
      <c r="AN860" s="6"/>
    </row>
    <row r="861" spans="32:40" ht="12" customHeight="1">
      <c r="AF861" s="6"/>
      <c r="AG861" s="6"/>
      <c r="AH861" s="6"/>
      <c r="AI861" s="6"/>
      <c r="AJ861" s="6"/>
      <c r="AK861" s="6"/>
      <c r="AL861" s="6"/>
      <c r="AM861" s="6"/>
      <c r="AN861" s="6"/>
    </row>
    <row r="862" spans="32:40" ht="12" customHeight="1">
      <c r="AF862" s="6"/>
      <c r="AG862" s="6"/>
      <c r="AH862" s="6"/>
      <c r="AI862" s="6"/>
      <c r="AJ862" s="6"/>
      <c r="AK862" s="6"/>
      <c r="AL862" s="6"/>
      <c r="AM862" s="6"/>
      <c r="AN862" s="6"/>
    </row>
    <row r="863" spans="32:40" ht="12" customHeight="1">
      <c r="AF863" s="6"/>
      <c r="AG863" s="6"/>
      <c r="AH863" s="6"/>
      <c r="AI863" s="6"/>
      <c r="AJ863" s="6"/>
      <c r="AK863" s="6"/>
      <c r="AL863" s="6"/>
      <c r="AM863" s="6"/>
      <c r="AN863" s="6"/>
    </row>
    <row r="864" spans="32:40" ht="12" customHeight="1">
      <c r="AF864" s="6"/>
      <c r="AG864" s="6"/>
      <c r="AH864" s="6"/>
      <c r="AI864" s="6"/>
      <c r="AJ864" s="6"/>
      <c r="AK864" s="6"/>
      <c r="AL864" s="6"/>
      <c r="AM864" s="6"/>
      <c r="AN864" s="6"/>
    </row>
    <row r="865" spans="32:40" ht="12" customHeight="1">
      <c r="AF865" s="6"/>
      <c r="AG865" s="6"/>
      <c r="AH865" s="6"/>
      <c r="AI865" s="6"/>
      <c r="AJ865" s="6"/>
      <c r="AK865" s="6"/>
      <c r="AL865" s="6"/>
      <c r="AM865" s="6"/>
      <c r="AN865" s="6"/>
    </row>
    <row r="866" spans="32:40" ht="12" customHeight="1">
      <c r="AF866" s="6"/>
      <c r="AG866" s="6"/>
      <c r="AH866" s="6"/>
      <c r="AI866" s="6"/>
      <c r="AJ866" s="6"/>
      <c r="AK866" s="6"/>
      <c r="AL866" s="6"/>
      <c r="AM866" s="6"/>
      <c r="AN866" s="6"/>
    </row>
    <row r="867" spans="32:40" ht="12" customHeight="1">
      <c r="AF867" s="6"/>
      <c r="AG867" s="6"/>
      <c r="AH867" s="6"/>
      <c r="AI867" s="6"/>
      <c r="AJ867" s="6"/>
      <c r="AK867" s="6"/>
      <c r="AL867" s="6"/>
      <c r="AM867" s="6"/>
      <c r="AN867" s="6"/>
    </row>
    <row r="868" spans="32:40" ht="12" customHeight="1">
      <c r="AF868" s="6"/>
      <c r="AG868" s="6"/>
      <c r="AH868" s="6"/>
      <c r="AI868" s="6"/>
      <c r="AJ868" s="6"/>
      <c r="AK868" s="6"/>
      <c r="AL868" s="6"/>
      <c r="AM868" s="6"/>
      <c r="AN868" s="6"/>
    </row>
    <row r="869" spans="32:40" ht="12" customHeight="1">
      <c r="AF869" s="6"/>
      <c r="AG869" s="6"/>
      <c r="AH869" s="6"/>
      <c r="AI869" s="6"/>
      <c r="AJ869" s="6"/>
      <c r="AK869" s="6"/>
      <c r="AL869" s="6"/>
      <c r="AM869" s="6"/>
      <c r="AN869" s="6"/>
    </row>
    <row r="870" spans="32:40" ht="12" customHeight="1">
      <c r="AF870" s="6"/>
      <c r="AG870" s="6"/>
      <c r="AH870" s="6"/>
      <c r="AI870" s="6"/>
      <c r="AJ870" s="6"/>
      <c r="AK870" s="6"/>
      <c r="AL870" s="6"/>
      <c r="AM870" s="6"/>
      <c r="AN870" s="6"/>
    </row>
    <row r="871" spans="32:40" ht="12" customHeight="1">
      <c r="AF871" s="6"/>
      <c r="AG871" s="6"/>
      <c r="AH871" s="6"/>
      <c r="AI871" s="6"/>
      <c r="AJ871" s="6"/>
      <c r="AK871" s="6"/>
      <c r="AL871" s="6"/>
      <c r="AM871" s="6"/>
      <c r="AN871" s="6"/>
    </row>
    <row r="872" spans="32:40" ht="12" customHeight="1">
      <c r="AF872" s="6"/>
      <c r="AG872" s="6"/>
      <c r="AH872" s="6"/>
      <c r="AI872" s="6"/>
      <c r="AJ872" s="6"/>
      <c r="AK872" s="6"/>
      <c r="AL872" s="6"/>
      <c r="AM872" s="6"/>
      <c r="AN872" s="6"/>
    </row>
    <row r="873" spans="32:40" ht="12" customHeight="1">
      <c r="AF873" s="6"/>
      <c r="AG873" s="6"/>
      <c r="AH873" s="6"/>
      <c r="AI873" s="6"/>
      <c r="AJ873" s="6"/>
      <c r="AK873" s="6"/>
      <c r="AL873" s="6"/>
      <c r="AM873" s="6"/>
      <c r="AN873" s="6"/>
    </row>
    <row r="874" spans="32:40" ht="12" customHeight="1">
      <c r="AF874" s="6"/>
      <c r="AG874" s="6"/>
      <c r="AH874" s="6"/>
      <c r="AI874" s="6"/>
      <c r="AJ874" s="6"/>
      <c r="AK874" s="6"/>
      <c r="AL874" s="6"/>
      <c r="AM874" s="6"/>
      <c r="AN874" s="6"/>
    </row>
    <row r="875" spans="32:40" ht="12" customHeight="1">
      <c r="AF875" s="6"/>
      <c r="AG875" s="6"/>
      <c r="AH875" s="6"/>
      <c r="AI875" s="6"/>
      <c r="AJ875" s="6"/>
      <c r="AK875" s="6"/>
      <c r="AL875" s="6"/>
      <c r="AM875" s="6"/>
      <c r="AN875" s="6"/>
    </row>
    <row r="876" spans="32:40" ht="12" customHeight="1">
      <c r="AF876" s="6"/>
      <c r="AG876" s="6"/>
      <c r="AH876" s="6"/>
      <c r="AI876" s="6"/>
      <c r="AJ876" s="6"/>
      <c r="AK876" s="6"/>
      <c r="AL876" s="6"/>
      <c r="AM876" s="6"/>
      <c r="AN876" s="6"/>
    </row>
    <row r="877" spans="32:40" ht="12" customHeight="1">
      <c r="AF877" s="6"/>
      <c r="AG877" s="6"/>
      <c r="AH877" s="6"/>
      <c r="AI877" s="6"/>
      <c r="AJ877" s="6"/>
      <c r="AK877" s="6"/>
      <c r="AL877" s="6"/>
      <c r="AM877" s="6"/>
      <c r="AN877" s="6"/>
    </row>
    <row r="878" spans="32:40" ht="12" customHeight="1">
      <c r="AF878" s="6"/>
      <c r="AG878" s="6"/>
      <c r="AH878" s="6"/>
      <c r="AI878" s="6"/>
      <c r="AJ878" s="6"/>
      <c r="AK878" s="6"/>
      <c r="AL878" s="6"/>
      <c r="AM878" s="6"/>
      <c r="AN878" s="6"/>
    </row>
    <row r="879" spans="32:40" ht="12" customHeight="1">
      <c r="AF879" s="6"/>
      <c r="AG879" s="6"/>
      <c r="AH879" s="6"/>
      <c r="AI879" s="6"/>
      <c r="AJ879" s="6"/>
      <c r="AK879" s="6"/>
      <c r="AL879" s="6"/>
      <c r="AM879" s="6"/>
      <c r="AN879" s="6"/>
    </row>
    <row r="880" spans="32:40" ht="12" customHeight="1">
      <c r="AF880" s="6"/>
      <c r="AG880" s="6"/>
      <c r="AH880" s="6"/>
      <c r="AI880" s="6"/>
      <c r="AJ880" s="6"/>
      <c r="AK880" s="6"/>
      <c r="AL880" s="6"/>
      <c r="AM880" s="6"/>
      <c r="AN880" s="6"/>
    </row>
    <row r="881" spans="32:40" ht="12" customHeight="1">
      <c r="AF881" s="6"/>
      <c r="AG881" s="6"/>
      <c r="AH881" s="6"/>
      <c r="AI881" s="6"/>
      <c r="AJ881" s="6"/>
      <c r="AK881" s="6"/>
      <c r="AL881" s="6"/>
      <c r="AM881" s="6"/>
      <c r="AN881" s="6"/>
    </row>
    <row r="882" spans="32:40" ht="12" customHeight="1">
      <c r="AF882" s="6"/>
      <c r="AG882" s="6"/>
      <c r="AH882" s="6"/>
      <c r="AI882" s="6"/>
      <c r="AJ882" s="6"/>
      <c r="AK882" s="6"/>
      <c r="AL882" s="6"/>
      <c r="AM882" s="6"/>
      <c r="AN882" s="6"/>
    </row>
    <row r="883" spans="32:40" ht="12" customHeight="1">
      <c r="AF883" s="6"/>
      <c r="AG883" s="6"/>
      <c r="AH883" s="6"/>
      <c r="AI883" s="6"/>
      <c r="AJ883" s="6"/>
      <c r="AK883" s="6"/>
      <c r="AL883" s="6"/>
      <c r="AM883" s="6"/>
      <c r="AN883" s="6"/>
    </row>
    <row r="884" spans="32:40" ht="12" customHeight="1">
      <c r="AF884" s="6"/>
      <c r="AG884" s="6"/>
      <c r="AH884" s="6"/>
      <c r="AI884" s="6"/>
      <c r="AJ884" s="6"/>
      <c r="AK884" s="6"/>
      <c r="AL884" s="6"/>
      <c r="AM884" s="6"/>
      <c r="AN884" s="6"/>
    </row>
    <row r="885" spans="32:40" ht="12" customHeight="1">
      <c r="AF885" s="6"/>
      <c r="AG885" s="6"/>
      <c r="AH885" s="6"/>
      <c r="AI885" s="6"/>
      <c r="AJ885" s="6"/>
      <c r="AK885" s="6"/>
      <c r="AL885" s="6"/>
      <c r="AM885" s="6"/>
      <c r="AN885" s="6"/>
    </row>
    <row r="886" spans="32:40" ht="12" customHeight="1">
      <c r="AF886" s="6"/>
      <c r="AG886" s="6"/>
      <c r="AH886" s="6"/>
      <c r="AI886" s="6"/>
      <c r="AJ886" s="6"/>
      <c r="AK886" s="6"/>
      <c r="AL886" s="6"/>
      <c r="AM886" s="6"/>
      <c r="AN886" s="6"/>
    </row>
    <row r="887" spans="32:40" ht="12" customHeight="1">
      <c r="AF887" s="6"/>
      <c r="AG887" s="6"/>
      <c r="AH887" s="6"/>
      <c r="AI887" s="6"/>
      <c r="AJ887" s="6"/>
      <c r="AK887" s="6"/>
      <c r="AL887" s="6"/>
      <c r="AM887" s="6"/>
      <c r="AN887" s="6"/>
    </row>
    <row r="888" spans="32:40" ht="12" customHeight="1">
      <c r="AF888" s="6"/>
      <c r="AG888" s="6"/>
      <c r="AH888" s="6"/>
      <c r="AI888" s="6"/>
      <c r="AJ888" s="6"/>
      <c r="AK888" s="6"/>
      <c r="AL888" s="6"/>
      <c r="AM888" s="6"/>
      <c r="AN888" s="6"/>
    </row>
    <row r="889" spans="32:40" ht="12" customHeight="1">
      <c r="AF889" s="6"/>
      <c r="AG889" s="6"/>
      <c r="AH889" s="6"/>
      <c r="AI889" s="6"/>
      <c r="AJ889" s="6"/>
      <c r="AK889" s="6"/>
      <c r="AL889" s="6"/>
      <c r="AM889" s="6"/>
      <c r="AN889" s="6"/>
    </row>
    <row r="890" spans="32:40" ht="12" customHeight="1">
      <c r="AF890" s="6"/>
      <c r="AG890" s="6"/>
      <c r="AH890" s="6"/>
      <c r="AI890" s="6"/>
      <c r="AJ890" s="6"/>
      <c r="AK890" s="6"/>
      <c r="AL890" s="6"/>
      <c r="AM890" s="6"/>
      <c r="AN890" s="6"/>
    </row>
    <row r="891" spans="32:40" ht="12" customHeight="1">
      <c r="AF891" s="6"/>
      <c r="AG891" s="6"/>
      <c r="AH891" s="6"/>
      <c r="AI891" s="6"/>
      <c r="AJ891" s="6"/>
      <c r="AK891" s="6"/>
      <c r="AL891" s="6"/>
      <c r="AM891" s="6"/>
      <c r="AN891" s="6"/>
    </row>
    <row r="892" spans="32:40" ht="12" customHeight="1">
      <c r="AF892" s="6"/>
      <c r="AG892" s="6"/>
      <c r="AH892" s="6"/>
      <c r="AI892" s="6"/>
      <c r="AJ892" s="6"/>
      <c r="AK892" s="6"/>
      <c r="AL892" s="6"/>
      <c r="AM892" s="6"/>
      <c r="AN892" s="6"/>
    </row>
    <row r="893" spans="32:40" ht="12" customHeight="1">
      <c r="AF893" s="6"/>
      <c r="AG893" s="6"/>
      <c r="AH893" s="6"/>
      <c r="AI893" s="6"/>
      <c r="AJ893" s="6"/>
      <c r="AK893" s="6"/>
      <c r="AL893" s="6"/>
      <c r="AM893" s="6"/>
      <c r="AN893" s="6"/>
    </row>
    <row r="894" spans="32:40" ht="12" customHeight="1">
      <c r="AF894" s="6"/>
      <c r="AG894" s="6"/>
      <c r="AH894" s="6"/>
      <c r="AI894" s="6"/>
      <c r="AJ894" s="6"/>
      <c r="AK894" s="6"/>
      <c r="AL894" s="6"/>
      <c r="AM894" s="6"/>
      <c r="AN894" s="6"/>
    </row>
    <row r="895" spans="32:40" ht="12" customHeight="1">
      <c r="AF895" s="6"/>
      <c r="AG895" s="6"/>
      <c r="AH895" s="6"/>
      <c r="AI895" s="6"/>
      <c r="AJ895" s="6"/>
      <c r="AK895" s="6"/>
      <c r="AL895" s="6"/>
      <c r="AM895" s="6"/>
      <c r="AN895" s="6"/>
    </row>
    <row r="896" spans="32:40" ht="12" customHeight="1">
      <c r="AF896" s="6"/>
      <c r="AG896" s="6"/>
      <c r="AH896" s="6"/>
      <c r="AI896" s="6"/>
      <c r="AJ896" s="6"/>
      <c r="AK896" s="6"/>
      <c r="AL896" s="6"/>
      <c r="AM896" s="6"/>
      <c r="AN896" s="6"/>
    </row>
    <row r="897" spans="32:40" ht="12" customHeight="1">
      <c r="AF897" s="6"/>
      <c r="AG897" s="6"/>
      <c r="AH897" s="6"/>
      <c r="AI897" s="6"/>
      <c r="AJ897" s="6"/>
      <c r="AK897" s="6"/>
      <c r="AL897" s="6"/>
      <c r="AM897" s="6"/>
      <c r="AN897" s="6"/>
    </row>
    <row r="898" spans="32:40" ht="12" customHeight="1">
      <c r="AF898" s="6"/>
      <c r="AG898" s="6"/>
      <c r="AH898" s="6"/>
      <c r="AI898" s="6"/>
      <c r="AJ898" s="6"/>
      <c r="AK898" s="6"/>
      <c r="AL898" s="6"/>
      <c r="AM898" s="6"/>
      <c r="AN898" s="6"/>
    </row>
    <row r="899" spans="32:40" ht="12" customHeight="1">
      <c r="AF899" s="6"/>
      <c r="AG899" s="6"/>
      <c r="AH899" s="6"/>
      <c r="AI899" s="6"/>
      <c r="AJ899" s="6"/>
      <c r="AK899" s="6"/>
      <c r="AL899" s="6"/>
      <c r="AM899" s="6"/>
      <c r="AN899" s="6"/>
    </row>
    <row r="900" spans="32:40" ht="12" customHeight="1">
      <c r="AF900" s="6"/>
      <c r="AG900" s="6"/>
      <c r="AH900" s="6"/>
      <c r="AI900" s="6"/>
      <c r="AJ900" s="6"/>
      <c r="AK900" s="6"/>
      <c r="AL900" s="6"/>
      <c r="AM900" s="6"/>
      <c r="AN900" s="6"/>
    </row>
    <row r="901" spans="32:40" ht="12" customHeight="1">
      <c r="AF901" s="6"/>
      <c r="AG901" s="6"/>
      <c r="AH901" s="6"/>
      <c r="AI901" s="6"/>
      <c r="AJ901" s="6"/>
      <c r="AK901" s="6"/>
      <c r="AL901" s="6"/>
      <c r="AM901" s="6"/>
      <c r="AN901" s="6"/>
    </row>
    <row r="902" spans="32:40" ht="12" customHeight="1">
      <c r="AF902" s="6"/>
      <c r="AG902" s="6"/>
      <c r="AH902" s="6"/>
      <c r="AI902" s="6"/>
      <c r="AJ902" s="6"/>
      <c r="AK902" s="6"/>
      <c r="AL902" s="6"/>
      <c r="AM902" s="6"/>
      <c r="AN902" s="6"/>
    </row>
    <row r="903" spans="32:40" ht="12" customHeight="1">
      <c r="AF903" s="6"/>
      <c r="AG903" s="6"/>
      <c r="AH903" s="6"/>
      <c r="AI903" s="6"/>
      <c r="AJ903" s="6"/>
      <c r="AK903" s="6"/>
      <c r="AL903" s="6"/>
      <c r="AM903" s="6"/>
      <c r="AN903" s="6"/>
    </row>
    <row r="904" spans="32:40" ht="12" customHeight="1">
      <c r="AF904" s="6"/>
      <c r="AG904" s="6"/>
      <c r="AH904" s="6"/>
      <c r="AI904" s="6"/>
      <c r="AJ904" s="6"/>
      <c r="AK904" s="6"/>
      <c r="AL904" s="6"/>
      <c r="AM904" s="6"/>
      <c r="AN904" s="6"/>
    </row>
    <row r="905" spans="32:40" ht="12" customHeight="1">
      <c r="AF905" s="6"/>
      <c r="AG905" s="6"/>
      <c r="AI905" s="6"/>
      <c r="AJ905" s="6"/>
      <c r="AK905" s="6"/>
      <c r="AL905" s="6"/>
      <c r="AM905" s="6"/>
      <c r="AN905" s="6"/>
    </row>
    <row r="906" spans="32:40" ht="12" customHeight="1">
      <c r="AF906" s="6"/>
      <c r="AG906" s="6"/>
      <c r="AI906" s="6"/>
      <c r="AJ906" s="6"/>
      <c r="AK906" s="6"/>
      <c r="AL906" s="6"/>
      <c r="AM906" s="6"/>
      <c r="AN906" s="6"/>
    </row>
    <row r="907" spans="32:40" ht="12" customHeight="1">
      <c r="AF907" s="6"/>
      <c r="AG907" s="6"/>
      <c r="AI907" s="6"/>
      <c r="AJ907" s="6"/>
      <c r="AK907" s="6"/>
      <c r="AL907" s="6"/>
      <c r="AM907" s="6"/>
      <c r="AN907" s="6"/>
    </row>
    <row r="908" spans="32:40" ht="12" customHeight="1">
      <c r="AF908" s="6"/>
      <c r="AG908" s="6"/>
      <c r="AI908" s="6"/>
      <c r="AJ908" s="6"/>
      <c r="AK908" s="6"/>
      <c r="AL908" s="6"/>
      <c r="AM908" s="6"/>
      <c r="AN908" s="6"/>
    </row>
    <row r="909" spans="32:40" ht="12" customHeight="1">
      <c r="AF909" s="6"/>
      <c r="AG909" s="6"/>
      <c r="AI909" s="6"/>
      <c r="AJ909" s="6"/>
      <c r="AK909" s="6"/>
      <c r="AL909" s="6"/>
      <c r="AM909" s="6"/>
      <c r="AN909" s="6"/>
    </row>
    <row r="910" spans="32:40" ht="12" customHeight="1">
      <c r="AF910" s="6"/>
      <c r="AG910" s="6"/>
      <c r="AI910" s="6"/>
      <c r="AJ910" s="6"/>
      <c r="AK910" s="6"/>
      <c r="AL910" s="6"/>
      <c r="AM910" s="6"/>
      <c r="AN910" s="6"/>
    </row>
    <row r="911" spans="32:40" ht="12" customHeight="1">
      <c r="AF911" s="6"/>
      <c r="AG911" s="6"/>
      <c r="AI911" s="6"/>
      <c r="AJ911" s="6"/>
      <c r="AK911" s="6"/>
      <c r="AL911" s="6"/>
      <c r="AM911" s="6"/>
      <c r="AN911" s="6"/>
    </row>
    <row r="912" spans="32:40" ht="12" customHeight="1">
      <c r="AF912" s="6"/>
      <c r="AG912" s="6"/>
      <c r="AI912" s="6"/>
      <c r="AJ912" s="6"/>
      <c r="AK912" s="6"/>
      <c r="AL912" s="6"/>
      <c r="AM912" s="6"/>
      <c r="AN912" s="6"/>
    </row>
    <row r="913" spans="32:40" ht="12" customHeight="1">
      <c r="AF913" s="6"/>
      <c r="AG913" s="6"/>
      <c r="AI913" s="6"/>
      <c r="AJ913" s="6"/>
      <c r="AK913" s="6"/>
      <c r="AL913" s="6"/>
      <c r="AM913" s="6"/>
      <c r="AN913" s="6"/>
    </row>
    <row r="914" spans="32:40" ht="12" customHeight="1">
      <c r="AF914" s="6"/>
      <c r="AG914" s="6"/>
      <c r="AI914" s="6"/>
      <c r="AJ914" s="6"/>
      <c r="AK914" s="6"/>
      <c r="AL914" s="6"/>
      <c r="AM914" s="6"/>
      <c r="AN914" s="6"/>
    </row>
    <row r="915" spans="32:40" ht="12" customHeight="1">
      <c r="AF915" s="6"/>
      <c r="AG915" s="6"/>
      <c r="AI915" s="6"/>
      <c r="AJ915" s="6"/>
      <c r="AK915" s="6"/>
      <c r="AL915" s="6"/>
      <c r="AM915" s="6"/>
      <c r="AN915" s="6"/>
    </row>
    <row r="916" spans="32:40" ht="12" customHeight="1">
      <c r="AF916" s="6"/>
      <c r="AG916" s="6"/>
      <c r="AI916" s="6"/>
      <c r="AJ916" s="6"/>
      <c r="AK916" s="6"/>
      <c r="AL916" s="6"/>
      <c r="AM916" s="6"/>
      <c r="AN916" s="6"/>
    </row>
    <row r="917" spans="32:40" ht="12" customHeight="1">
      <c r="AF917" s="6"/>
      <c r="AG917" s="6"/>
      <c r="AI917" s="6"/>
      <c r="AJ917" s="6"/>
      <c r="AK917" s="6"/>
      <c r="AL917" s="6"/>
      <c r="AM917" s="6"/>
      <c r="AN917" s="6"/>
    </row>
    <row r="918" spans="32:40" ht="12" customHeight="1">
      <c r="AF918" s="6"/>
      <c r="AG918" s="6"/>
      <c r="AI918" s="6"/>
      <c r="AJ918" s="6"/>
      <c r="AK918" s="6"/>
      <c r="AL918" s="6"/>
      <c r="AM918" s="6"/>
      <c r="AN918" s="6"/>
    </row>
    <row r="919" spans="32:40" ht="12" customHeight="1">
      <c r="AF919" s="6"/>
      <c r="AG919" s="6"/>
      <c r="AI919" s="6"/>
      <c r="AJ919" s="6"/>
      <c r="AK919" s="6"/>
      <c r="AL919" s="6"/>
      <c r="AM919" s="6"/>
      <c r="AN919" s="6"/>
    </row>
    <row r="920" spans="32:40" ht="12" customHeight="1">
      <c r="AF920" s="6"/>
      <c r="AG920" s="6"/>
      <c r="AI920" s="6"/>
      <c r="AJ920" s="6"/>
      <c r="AK920" s="6"/>
      <c r="AL920" s="6"/>
      <c r="AM920" s="6"/>
      <c r="AN920" s="6"/>
    </row>
    <row r="921" spans="32:40" ht="12" customHeight="1">
      <c r="AF921" s="6"/>
      <c r="AG921" s="6"/>
      <c r="AI921" s="6"/>
      <c r="AJ921" s="6"/>
      <c r="AK921" s="6"/>
      <c r="AL921" s="6"/>
      <c r="AM921" s="6"/>
      <c r="AN921" s="6"/>
    </row>
    <row r="922" spans="32:40" ht="12" customHeight="1">
      <c r="AF922" s="6"/>
      <c r="AG922" s="6"/>
      <c r="AI922" s="6"/>
      <c r="AJ922" s="6"/>
      <c r="AK922" s="6"/>
      <c r="AL922" s="6"/>
      <c r="AM922" s="6"/>
      <c r="AN922" s="6"/>
    </row>
    <row r="923" spans="32:40" ht="12" customHeight="1">
      <c r="AF923" s="6"/>
      <c r="AG923" s="6"/>
      <c r="AI923" s="6"/>
      <c r="AJ923" s="6"/>
      <c r="AK923" s="6"/>
      <c r="AL923" s="6"/>
      <c r="AM923" s="6"/>
      <c r="AN923" s="6"/>
    </row>
    <row r="924" spans="32:40" ht="12" customHeight="1">
      <c r="AF924" s="6"/>
      <c r="AG924" s="6"/>
      <c r="AI924" s="6"/>
      <c r="AJ924" s="6"/>
      <c r="AK924" s="6"/>
      <c r="AL924" s="6"/>
      <c r="AM924" s="6"/>
      <c r="AN924" s="6"/>
    </row>
    <row r="925" spans="32:40" ht="12" customHeight="1">
      <c r="AF925" s="6"/>
      <c r="AG925" s="6"/>
      <c r="AI925" s="6"/>
      <c r="AJ925" s="6"/>
      <c r="AK925" s="6"/>
      <c r="AL925" s="6"/>
      <c r="AM925" s="6"/>
      <c r="AN925" s="6"/>
    </row>
    <row r="926" spans="32:40" ht="12" customHeight="1">
      <c r="AF926" s="6"/>
      <c r="AG926" s="6"/>
      <c r="AI926" s="6"/>
      <c r="AJ926" s="6"/>
      <c r="AK926" s="6"/>
      <c r="AL926" s="6"/>
      <c r="AM926" s="6"/>
      <c r="AN926" s="6"/>
    </row>
    <row r="927" spans="32:40" ht="12" customHeight="1">
      <c r="AF927" s="6"/>
      <c r="AG927" s="6"/>
      <c r="AI927" s="6"/>
      <c r="AJ927" s="6"/>
      <c r="AK927" s="6"/>
      <c r="AL927" s="6"/>
      <c r="AM927" s="6"/>
      <c r="AN927" s="6"/>
    </row>
    <row r="928" spans="32:40" ht="12" customHeight="1">
      <c r="AF928" s="6"/>
      <c r="AG928" s="6"/>
      <c r="AI928" s="6"/>
      <c r="AJ928" s="6"/>
      <c r="AK928" s="6"/>
      <c r="AL928" s="6"/>
      <c r="AM928" s="6"/>
      <c r="AN928" s="6"/>
    </row>
    <row r="929" spans="32:40" ht="12" customHeight="1">
      <c r="AF929" s="6"/>
      <c r="AG929" s="6"/>
      <c r="AI929" s="6"/>
      <c r="AJ929" s="6"/>
      <c r="AK929" s="6"/>
      <c r="AL929" s="6"/>
      <c r="AM929" s="6"/>
      <c r="AN929" s="6"/>
    </row>
    <row r="930" spans="32:40" ht="12" customHeight="1">
      <c r="AF930" s="6"/>
      <c r="AG930" s="6"/>
      <c r="AI930" s="6"/>
      <c r="AJ930" s="6"/>
      <c r="AK930" s="6"/>
      <c r="AL930" s="6"/>
      <c r="AM930" s="6"/>
      <c r="AN930" s="6"/>
    </row>
    <row r="931" spans="32:40" ht="12" customHeight="1">
      <c r="AF931" s="6"/>
      <c r="AG931" s="6"/>
      <c r="AI931" s="6"/>
      <c r="AJ931" s="6"/>
      <c r="AK931" s="6"/>
      <c r="AL931" s="6"/>
      <c r="AM931" s="6"/>
      <c r="AN931" s="6"/>
    </row>
    <row r="932" spans="32:40" ht="12" customHeight="1">
      <c r="AF932" s="6"/>
      <c r="AG932" s="6"/>
      <c r="AI932" s="6"/>
      <c r="AJ932" s="6"/>
      <c r="AK932" s="6"/>
      <c r="AL932" s="6"/>
      <c r="AM932" s="6"/>
      <c r="AN932" s="6"/>
    </row>
    <row r="933" spans="32:40" ht="12" customHeight="1">
      <c r="AF933" s="6"/>
      <c r="AG933" s="6"/>
      <c r="AI933" s="6"/>
      <c r="AJ933" s="6"/>
      <c r="AK933" s="6"/>
      <c r="AL933" s="6"/>
      <c r="AM933" s="6"/>
      <c r="AN933" s="6"/>
    </row>
    <row r="934" spans="32:40" ht="12" customHeight="1">
      <c r="AF934" s="6"/>
      <c r="AG934" s="6"/>
      <c r="AI934" s="6"/>
      <c r="AJ934" s="6"/>
      <c r="AK934" s="6"/>
      <c r="AL934" s="6"/>
      <c r="AM934" s="6"/>
      <c r="AN934" s="6"/>
    </row>
    <row r="935" spans="32:40" ht="12" customHeight="1">
      <c r="AF935" s="6"/>
      <c r="AG935" s="6"/>
      <c r="AI935" s="6"/>
      <c r="AJ935" s="6"/>
      <c r="AK935" s="6"/>
      <c r="AL935" s="6"/>
      <c r="AM935" s="6"/>
      <c r="AN935" s="6"/>
    </row>
    <row r="936" spans="32:40" ht="12" customHeight="1">
      <c r="AF936" s="6"/>
      <c r="AG936" s="6"/>
      <c r="AI936" s="6"/>
      <c r="AJ936" s="6"/>
      <c r="AK936" s="6"/>
      <c r="AL936" s="6"/>
      <c r="AM936" s="6"/>
      <c r="AN936" s="6"/>
    </row>
    <row r="937" spans="32:40" ht="12" customHeight="1">
      <c r="AF937" s="6"/>
      <c r="AG937" s="6"/>
      <c r="AI937" s="6"/>
      <c r="AJ937" s="6"/>
      <c r="AK937" s="6"/>
      <c r="AL937" s="6"/>
      <c r="AM937" s="6"/>
      <c r="AN937" s="6"/>
    </row>
    <row r="938" spans="32:40" ht="12" customHeight="1">
      <c r="AF938" s="6"/>
      <c r="AG938" s="6"/>
      <c r="AI938" s="6"/>
      <c r="AJ938" s="6"/>
      <c r="AK938" s="6"/>
      <c r="AL938" s="6"/>
      <c r="AM938" s="6"/>
      <c r="AN938" s="6"/>
    </row>
    <row r="939" spans="32:40" ht="12" customHeight="1">
      <c r="AF939" s="6"/>
      <c r="AG939" s="6"/>
      <c r="AI939" s="6"/>
      <c r="AJ939" s="6"/>
      <c r="AK939" s="6"/>
      <c r="AL939" s="6"/>
      <c r="AM939" s="6"/>
      <c r="AN939" s="6"/>
    </row>
    <row r="940" spans="32:40" ht="12" customHeight="1">
      <c r="AF940" s="6"/>
      <c r="AG940" s="6"/>
      <c r="AI940" s="6"/>
      <c r="AJ940" s="6"/>
      <c r="AK940" s="6"/>
      <c r="AL940" s="6"/>
      <c r="AM940" s="6"/>
      <c r="AN940" s="6"/>
    </row>
    <row r="941" spans="32:40" ht="12" customHeight="1">
      <c r="AF941" s="6"/>
      <c r="AG941" s="6"/>
      <c r="AI941" s="6"/>
      <c r="AJ941" s="6"/>
      <c r="AK941" s="6"/>
      <c r="AL941" s="6"/>
      <c r="AM941" s="6"/>
      <c r="AN941" s="6"/>
    </row>
    <row r="942" spans="32:40" ht="12" customHeight="1">
      <c r="AF942" s="6"/>
      <c r="AG942" s="6"/>
      <c r="AI942" s="6"/>
      <c r="AJ942" s="6"/>
      <c r="AK942" s="6"/>
      <c r="AL942" s="6"/>
      <c r="AM942" s="6"/>
      <c r="AN942" s="6"/>
    </row>
    <row r="943" spans="32:40" ht="12" customHeight="1">
      <c r="AF943" s="6"/>
      <c r="AG943" s="6"/>
      <c r="AI943" s="6"/>
      <c r="AJ943" s="6"/>
      <c r="AK943" s="6"/>
      <c r="AL943" s="6"/>
      <c r="AM943" s="6"/>
      <c r="AN943" s="6"/>
    </row>
    <row r="944" spans="32:40" ht="12" customHeight="1">
      <c r="AF944" s="6"/>
      <c r="AG944" s="6"/>
      <c r="AI944" s="6"/>
      <c r="AJ944" s="6"/>
      <c r="AK944" s="6"/>
      <c r="AL944" s="6"/>
      <c r="AM944" s="6"/>
      <c r="AN944" s="6"/>
    </row>
    <row r="945" spans="32:40" ht="12" customHeight="1">
      <c r="AF945" s="6"/>
      <c r="AG945" s="6"/>
      <c r="AI945" s="6"/>
      <c r="AJ945" s="6"/>
      <c r="AK945" s="6"/>
      <c r="AL945" s="6"/>
      <c r="AM945" s="6"/>
      <c r="AN945" s="6"/>
    </row>
    <row r="946" spans="32:40" ht="12" customHeight="1">
      <c r="AF946" s="6"/>
      <c r="AG946" s="6"/>
      <c r="AI946" s="6"/>
      <c r="AJ946" s="6"/>
      <c r="AK946" s="6"/>
      <c r="AL946" s="6"/>
      <c r="AM946" s="6"/>
      <c r="AN946" s="6"/>
    </row>
    <row r="947" spans="32:40" ht="12" customHeight="1">
      <c r="AF947" s="6"/>
      <c r="AG947" s="6"/>
      <c r="AI947" s="6"/>
      <c r="AJ947" s="6"/>
      <c r="AK947" s="6"/>
      <c r="AL947" s="6"/>
      <c r="AM947" s="6"/>
      <c r="AN947" s="6"/>
    </row>
    <row r="948" spans="32:40" ht="12" customHeight="1">
      <c r="AF948" s="6"/>
      <c r="AG948" s="6"/>
      <c r="AI948" s="6"/>
      <c r="AJ948" s="6"/>
      <c r="AK948" s="6"/>
      <c r="AL948" s="6"/>
      <c r="AM948" s="6"/>
      <c r="AN948" s="6"/>
    </row>
    <row r="949" spans="32:40" ht="12" customHeight="1">
      <c r="AF949" s="6"/>
      <c r="AG949" s="6"/>
      <c r="AI949" s="6"/>
      <c r="AJ949" s="6"/>
      <c r="AK949" s="6"/>
      <c r="AL949" s="6"/>
      <c r="AM949" s="6"/>
      <c r="AN949" s="6"/>
    </row>
    <row r="950" spans="32:40" ht="12" customHeight="1">
      <c r="AF950" s="6"/>
      <c r="AG950" s="6"/>
      <c r="AI950" s="6"/>
      <c r="AJ950" s="6"/>
      <c r="AK950" s="6"/>
      <c r="AL950" s="6"/>
      <c r="AM950" s="6"/>
      <c r="AN950" s="6"/>
    </row>
    <row r="951" spans="32:40" ht="12" customHeight="1">
      <c r="AF951" s="6"/>
      <c r="AG951" s="6"/>
      <c r="AI951" s="6"/>
      <c r="AJ951" s="6"/>
      <c r="AK951" s="6"/>
      <c r="AL951" s="6"/>
      <c r="AM951" s="6"/>
      <c r="AN951" s="6"/>
    </row>
    <row r="952" spans="32:40" ht="12" customHeight="1">
      <c r="AF952" s="6"/>
      <c r="AG952" s="6"/>
      <c r="AI952" s="6"/>
      <c r="AJ952" s="6"/>
      <c r="AK952" s="6"/>
      <c r="AL952" s="6"/>
      <c r="AM952" s="6"/>
      <c r="AN952" s="6"/>
    </row>
    <row r="953" spans="32:40" ht="12" customHeight="1">
      <c r="AF953" s="6"/>
      <c r="AG953" s="6"/>
      <c r="AI953" s="6"/>
      <c r="AJ953" s="6"/>
      <c r="AK953" s="6"/>
      <c r="AL953" s="6"/>
      <c r="AM953" s="6"/>
      <c r="AN953" s="6"/>
    </row>
    <row r="954" spans="32:40" ht="12" customHeight="1">
      <c r="AF954" s="6"/>
      <c r="AG954" s="6"/>
      <c r="AI954" s="6"/>
      <c r="AJ954" s="6"/>
      <c r="AK954" s="6"/>
      <c r="AL954" s="6"/>
      <c r="AM954" s="6"/>
      <c r="AN954" s="6"/>
    </row>
    <row r="955" spans="32:40" ht="12" customHeight="1">
      <c r="AF955" s="6"/>
      <c r="AG955" s="6"/>
      <c r="AI955" s="6"/>
      <c r="AJ955" s="6"/>
      <c r="AK955" s="6"/>
      <c r="AL955" s="6"/>
      <c r="AM955" s="6"/>
      <c r="AN955" s="6"/>
    </row>
    <row r="956" spans="32:40" ht="12" customHeight="1">
      <c r="AF956" s="6"/>
      <c r="AG956" s="6"/>
      <c r="AI956" s="6"/>
      <c r="AJ956" s="6"/>
      <c r="AK956" s="6"/>
      <c r="AL956" s="6"/>
      <c r="AM956" s="6"/>
      <c r="AN956" s="6"/>
    </row>
    <row r="957" spans="32:40" ht="12" customHeight="1">
      <c r="AF957" s="6"/>
      <c r="AG957" s="6"/>
      <c r="AI957" s="6"/>
      <c r="AJ957" s="6"/>
      <c r="AK957" s="6"/>
      <c r="AL957" s="6"/>
      <c r="AM957" s="6"/>
      <c r="AN957" s="6"/>
    </row>
    <row r="958" spans="32:40" ht="12" customHeight="1">
      <c r="AF958" s="6"/>
      <c r="AG958" s="6"/>
      <c r="AI958" s="6"/>
      <c r="AJ958" s="6"/>
      <c r="AK958" s="6"/>
      <c r="AL958" s="6"/>
      <c r="AM958" s="6"/>
      <c r="AN958" s="6"/>
    </row>
    <row r="959" spans="32:40" ht="12" customHeight="1">
      <c r="AF959" s="6"/>
      <c r="AG959" s="6"/>
      <c r="AI959" s="6"/>
      <c r="AJ959" s="6"/>
      <c r="AK959" s="6"/>
      <c r="AL959" s="6"/>
      <c r="AM959" s="6"/>
      <c r="AN959" s="6"/>
    </row>
    <row r="960" spans="32:40" ht="12" customHeight="1">
      <c r="AF960" s="6"/>
      <c r="AG960" s="6"/>
      <c r="AI960" s="6"/>
      <c r="AJ960" s="6"/>
      <c r="AK960" s="6"/>
      <c r="AL960" s="6"/>
      <c r="AM960" s="6"/>
      <c r="AN960" s="6"/>
    </row>
    <row r="961" spans="32:40" ht="12" customHeight="1">
      <c r="AF961" s="6"/>
      <c r="AG961" s="6"/>
      <c r="AI961" s="6"/>
      <c r="AJ961" s="6"/>
      <c r="AK961" s="6"/>
      <c r="AL961" s="6"/>
      <c r="AM961" s="6"/>
      <c r="AN961" s="6"/>
    </row>
    <row r="962" spans="32:40" ht="12" customHeight="1">
      <c r="AF962" s="6"/>
      <c r="AG962" s="6"/>
      <c r="AI962" s="6"/>
      <c r="AJ962" s="6"/>
      <c r="AK962" s="6"/>
      <c r="AL962" s="6"/>
      <c r="AM962" s="6"/>
      <c r="AN962" s="6"/>
    </row>
    <row r="963" spans="32:40" ht="12" customHeight="1">
      <c r="AF963" s="6"/>
      <c r="AG963" s="6"/>
      <c r="AI963" s="6"/>
      <c r="AJ963" s="6"/>
      <c r="AK963" s="6"/>
      <c r="AL963" s="6"/>
      <c r="AM963" s="6"/>
      <c r="AN963" s="6"/>
    </row>
    <row r="964" spans="32:40" ht="12" customHeight="1">
      <c r="AF964" s="6"/>
      <c r="AG964" s="6"/>
      <c r="AI964" s="6"/>
      <c r="AJ964" s="6"/>
      <c r="AK964" s="6"/>
      <c r="AL964" s="6"/>
      <c r="AM964" s="6"/>
      <c r="AN964" s="6"/>
    </row>
    <row r="965" spans="32:40" ht="12" customHeight="1">
      <c r="AF965" s="6"/>
      <c r="AG965" s="6"/>
      <c r="AI965" s="6"/>
      <c r="AJ965" s="6"/>
      <c r="AK965" s="6"/>
      <c r="AL965" s="6"/>
      <c r="AM965" s="6"/>
      <c r="AN965" s="6"/>
    </row>
    <row r="966" spans="32:40" ht="12" customHeight="1">
      <c r="AF966" s="6"/>
      <c r="AG966" s="6"/>
      <c r="AI966" s="6"/>
      <c r="AJ966" s="6"/>
      <c r="AK966" s="6"/>
      <c r="AL966" s="6"/>
      <c r="AM966" s="6"/>
      <c r="AN966" s="6"/>
    </row>
    <row r="967" spans="32:40" ht="12" customHeight="1">
      <c r="AF967" s="6"/>
      <c r="AG967" s="6"/>
      <c r="AI967" s="6"/>
      <c r="AJ967" s="6"/>
      <c r="AK967" s="6"/>
      <c r="AL967" s="6"/>
      <c r="AM967" s="6"/>
      <c r="AN967" s="6"/>
    </row>
    <row r="968" spans="32:40" ht="12" customHeight="1">
      <c r="AF968" s="6"/>
      <c r="AG968" s="6"/>
      <c r="AI968" s="6"/>
      <c r="AJ968" s="6"/>
      <c r="AK968" s="6"/>
      <c r="AL968" s="6"/>
      <c r="AM968" s="6"/>
      <c r="AN968" s="6"/>
    </row>
    <row r="969" spans="32:40" ht="12" customHeight="1">
      <c r="AF969" s="6"/>
      <c r="AG969" s="6"/>
      <c r="AI969" s="6"/>
      <c r="AJ969" s="6"/>
      <c r="AK969" s="6"/>
      <c r="AL969" s="6"/>
      <c r="AM969" s="6"/>
      <c r="AN969" s="6"/>
    </row>
    <row r="970" spans="32:40" ht="12" customHeight="1">
      <c r="AF970" s="6"/>
      <c r="AG970" s="6"/>
      <c r="AI970" s="6"/>
      <c r="AJ970" s="6"/>
      <c r="AK970" s="6"/>
      <c r="AL970" s="6"/>
      <c r="AM970" s="6"/>
      <c r="AN970" s="6"/>
    </row>
    <row r="971" spans="32:40" ht="12" customHeight="1">
      <c r="AF971" s="6"/>
      <c r="AG971" s="6"/>
      <c r="AI971" s="6"/>
      <c r="AJ971" s="6"/>
      <c r="AK971" s="6"/>
      <c r="AL971" s="6"/>
      <c r="AM971" s="6"/>
      <c r="AN971" s="6"/>
    </row>
    <row r="972" spans="32:40" ht="12" customHeight="1">
      <c r="AF972" s="6"/>
      <c r="AG972" s="6"/>
      <c r="AI972" s="6"/>
      <c r="AJ972" s="6"/>
      <c r="AK972" s="6"/>
      <c r="AL972" s="6"/>
      <c r="AM972" s="6"/>
      <c r="AN972" s="6"/>
    </row>
    <row r="973" spans="32:40" ht="12" customHeight="1">
      <c r="AF973" s="6"/>
      <c r="AG973" s="6"/>
      <c r="AI973" s="6"/>
      <c r="AJ973" s="6"/>
      <c r="AK973" s="6"/>
      <c r="AL973" s="6"/>
      <c r="AM973" s="6"/>
      <c r="AN973" s="6"/>
    </row>
    <row r="974" spans="32:40" ht="12" customHeight="1">
      <c r="AF974" s="6"/>
      <c r="AG974" s="6"/>
      <c r="AI974" s="6"/>
      <c r="AJ974" s="6"/>
      <c r="AK974" s="6"/>
      <c r="AL974" s="6"/>
      <c r="AM974" s="6"/>
      <c r="AN974" s="6"/>
    </row>
    <row r="975" spans="32:40" ht="12" customHeight="1">
      <c r="AF975" s="6"/>
      <c r="AG975" s="6"/>
      <c r="AI975" s="6"/>
      <c r="AJ975" s="6"/>
      <c r="AK975" s="6"/>
      <c r="AL975" s="6"/>
      <c r="AM975" s="6"/>
      <c r="AN975" s="6"/>
    </row>
    <row r="976" spans="32:40" ht="12" customHeight="1">
      <c r="AF976" s="6"/>
      <c r="AG976" s="6"/>
      <c r="AI976" s="6"/>
      <c r="AJ976" s="6"/>
      <c r="AK976" s="6"/>
      <c r="AL976" s="6"/>
      <c r="AM976" s="6"/>
      <c r="AN976" s="6"/>
    </row>
    <row r="977" spans="32:40" ht="12" customHeight="1">
      <c r="AF977" s="6"/>
      <c r="AG977" s="6"/>
      <c r="AI977" s="6"/>
      <c r="AJ977" s="6"/>
      <c r="AK977" s="6"/>
      <c r="AL977" s="6"/>
      <c r="AM977" s="6"/>
      <c r="AN977" s="6"/>
    </row>
    <row r="978" spans="32:40" ht="12" customHeight="1">
      <c r="AF978" s="6"/>
      <c r="AG978" s="6"/>
      <c r="AI978" s="6"/>
      <c r="AJ978" s="6"/>
      <c r="AK978" s="6"/>
      <c r="AL978" s="6"/>
      <c r="AM978" s="6"/>
      <c r="AN978" s="6"/>
    </row>
    <row r="979" spans="32:40" ht="12" customHeight="1">
      <c r="AF979" s="6"/>
      <c r="AG979" s="6"/>
      <c r="AI979" s="6"/>
      <c r="AJ979" s="6"/>
      <c r="AK979" s="6"/>
      <c r="AL979" s="6"/>
      <c r="AM979" s="6"/>
      <c r="AN979" s="6"/>
    </row>
    <row r="980" spans="32:40" ht="12" customHeight="1">
      <c r="AF980" s="6"/>
      <c r="AG980" s="6"/>
      <c r="AI980" s="6"/>
      <c r="AJ980" s="6"/>
      <c r="AK980" s="6"/>
      <c r="AL980" s="6"/>
      <c r="AM980" s="6"/>
      <c r="AN980" s="6"/>
    </row>
    <row r="981" spans="32:40" ht="12" customHeight="1">
      <c r="AF981" s="6"/>
      <c r="AG981" s="6"/>
      <c r="AI981" s="6"/>
      <c r="AJ981" s="6"/>
      <c r="AK981" s="6"/>
      <c r="AL981" s="6"/>
      <c r="AM981" s="6"/>
      <c r="AN981" s="6"/>
    </row>
    <row r="982" spans="32:40" ht="12" customHeight="1">
      <c r="AF982" s="6"/>
      <c r="AG982" s="6"/>
      <c r="AI982" s="6"/>
      <c r="AJ982" s="6"/>
      <c r="AK982" s="6"/>
      <c r="AL982" s="6"/>
      <c r="AM982" s="6"/>
      <c r="AN982" s="6"/>
    </row>
    <row r="983" spans="32:40" ht="12" customHeight="1">
      <c r="AF983" s="6"/>
      <c r="AG983" s="6"/>
      <c r="AI983" s="6"/>
      <c r="AJ983" s="6"/>
      <c r="AK983" s="6"/>
      <c r="AL983" s="6"/>
      <c r="AM983" s="6"/>
      <c r="AN983" s="6"/>
    </row>
    <row r="984" spans="32:40" ht="12" customHeight="1">
      <c r="AF984" s="6"/>
      <c r="AG984" s="6"/>
      <c r="AI984" s="6"/>
      <c r="AJ984" s="6"/>
      <c r="AK984" s="6"/>
      <c r="AL984" s="6"/>
      <c r="AM984" s="6"/>
      <c r="AN984" s="6"/>
    </row>
    <row r="985" spans="32:40" ht="12" customHeight="1">
      <c r="AF985" s="6"/>
      <c r="AG985" s="6"/>
      <c r="AI985" s="6"/>
      <c r="AJ985" s="6"/>
      <c r="AK985" s="6"/>
      <c r="AL985" s="6"/>
      <c r="AM985" s="6"/>
      <c r="AN985" s="6"/>
    </row>
    <row r="986" spans="32:40" ht="12" customHeight="1">
      <c r="AF986" s="6"/>
      <c r="AG986" s="6"/>
      <c r="AI986" s="6"/>
      <c r="AJ986" s="6"/>
      <c r="AK986" s="6"/>
      <c r="AL986" s="6"/>
      <c r="AM986" s="6"/>
      <c r="AN986" s="6"/>
    </row>
    <row r="987" spans="32:40" ht="12" customHeight="1">
      <c r="AF987" s="6"/>
      <c r="AG987" s="6"/>
      <c r="AI987" s="6"/>
      <c r="AJ987" s="6"/>
      <c r="AK987" s="6"/>
      <c r="AL987" s="6"/>
      <c r="AM987" s="6"/>
      <c r="AN987" s="6"/>
    </row>
    <row r="988" spans="32:40" ht="12" customHeight="1">
      <c r="AF988" s="6"/>
      <c r="AG988" s="6"/>
      <c r="AI988" s="6"/>
      <c r="AJ988" s="6"/>
      <c r="AK988" s="6"/>
      <c r="AL988" s="6"/>
      <c r="AM988" s="6"/>
      <c r="AN988" s="6"/>
    </row>
    <row r="989" spans="32:40" ht="12" customHeight="1">
      <c r="AF989" s="6"/>
      <c r="AG989" s="6"/>
      <c r="AI989" s="6"/>
      <c r="AJ989" s="6"/>
      <c r="AK989" s="6"/>
      <c r="AL989" s="6"/>
      <c r="AM989" s="6"/>
      <c r="AN989" s="6"/>
    </row>
    <row r="990" spans="32:40" ht="12" customHeight="1">
      <c r="AF990" s="6"/>
      <c r="AG990" s="6"/>
      <c r="AI990" s="6"/>
      <c r="AJ990" s="6"/>
      <c r="AK990" s="6"/>
      <c r="AL990" s="6"/>
      <c r="AM990" s="6"/>
      <c r="AN990" s="6"/>
    </row>
    <row r="991" spans="32:40" ht="12" customHeight="1">
      <c r="AF991" s="6"/>
      <c r="AG991" s="6"/>
      <c r="AI991" s="6"/>
      <c r="AJ991" s="6"/>
      <c r="AK991" s="6"/>
      <c r="AL991" s="6"/>
      <c r="AM991" s="6"/>
      <c r="AN991" s="6"/>
    </row>
    <row r="992" spans="32:40" ht="12" customHeight="1">
      <c r="AF992" s="6"/>
      <c r="AG992" s="6"/>
      <c r="AI992" s="6"/>
      <c r="AJ992" s="6"/>
      <c r="AK992" s="6"/>
      <c r="AL992" s="6"/>
      <c r="AM992" s="6"/>
      <c r="AN992" s="6"/>
    </row>
    <row r="993" spans="32:40" ht="12" customHeight="1">
      <c r="AF993" s="6"/>
      <c r="AG993" s="6"/>
      <c r="AI993" s="6"/>
      <c r="AJ993" s="6"/>
      <c r="AK993" s="6"/>
      <c r="AL993" s="6"/>
      <c r="AM993" s="6"/>
      <c r="AN993" s="6"/>
    </row>
    <row r="994" spans="32:40" ht="12" customHeight="1">
      <c r="AF994" s="6"/>
      <c r="AG994" s="6"/>
      <c r="AI994" s="6"/>
      <c r="AJ994" s="6"/>
      <c r="AK994" s="6"/>
      <c r="AL994" s="6"/>
      <c r="AM994" s="6"/>
      <c r="AN994" s="6"/>
    </row>
    <row r="995" spans="32:40" ht="12" customHeight="1">
      <c r="AF995" s="6"/>
      <c r="AG995" s="6"/>
      <c r="AI995" s="6"/>
      <c r="AJ995" s="6"/>
      <c r="AK995" s="6"/>
      <c r="AL995" s="6"/>
      <c r="AM995" s="6"/>
      <c r="AN995" s="6"/>
    </row>
    <row r="996" spans="32:40" ht="12" customHeight="1">
      <c r="AF996" s="6"/>
      <c r="AG996" s="6"/>
      <c r="AI996" s="6"/>
      <c r="AJ996" s="6"/>
      <c r="AK996" s="6"/>
      <c r="AL996" s="6"/>
      <c r="AM996" s="6"/>
      <c r="AN996" s="6"/>
    </row>
    <row r="997" spans="32:40" ht="12" customHeight="1">
      <c r="AF997" s="6"/>
      <c r="AG997" s="6"/>
      <c r="AI997" s="6"/>
      <c r="AJ997" s="6"/>
      <c r="AK997" s="6"/>
      <c r="AL997" s="6"/>
      <c r="AM997" s="6"/>
      <c r="AN997" s="6"/>
    </row>
    <row r="998" spans="32:40" ht="12" customHeight="1">
      <c r="AF998" s="6"/>
      <c r="AG998" s="6"/>
      <c r="AI998" s="6"/>
      <c r="AJ998" s="6"/>
      <c r="AK998" s="6"/>
      <c r="AL998" s="6"/>
      <c r="AM998" s="6"/>
      <c r="AN998" s="6"/>
    </row>
    <row r="999" spans="32:40" ht="12" customHeight="1">
      <c r="AF999" s="6"/>
      <c r="AG999" s="6"/>
      <c r="AI999" s="6"/>
      <c r="AJ999" s="6"/>
      <c r="AK999" s="6"/>
      <c r="AL999" s="6"/>
      <c r="AM999" s="6"/>
      <c r="AN999" s="6"/>
    </row>
    <row r="1000" spans="32:40" ht="12" customHeight="1">
      <c r="AF1000" s="6"/>
      <c r="AG1000" s="6"/>
      <c r="AI1000" s="6"/>
      <c r="AJ1000" s="6"/>
      <c r="AK1000" s="6"/>
      <c r="AL1000" s="6"/>
      <c r="AM1000" s="6"/>
      <c r="AN1000" s="6"/>
    </row>
    <row r="1001" spans="32:40" ht="12" customHeight="1">
      <c r="AF1001" s="6"/>
      <c r="AG1001" s="6"/>
      <c r="AI1001" s="6"/>
      <c r="AJ1001" s="6"/>
      <c r="AK1001" s="6"/>
      <c r="AL1001" s="6"/>
      <c r="AM1001" s="6"/>
      <c r="AN1001" s="6"/>
    </row>
  </sheetData>
  <mergeCells count="269">
    <mergeCell ref="AD54:AD55"/>
    <mergeCell ref="AE54:AE55"/>
    <mergeCell ref="AB50:AB51"/>
    <mergeCell ref="AB52:AB53"/>
    <mergeCell ref="AC52:AC53"/>
    <mergeCell ref="AD52:AD53"/>
    <mergeCell ref="AE52:AE53"/>
    <mergeCell ref="AB54:AB55"/>
    <mergeCell ref="AC54:AC55"/>
    <mergeCell ref="AB46:AB47"/>
    <mergeCell ref="AC46:AC47"/>
    <mergeCell ref="AC50:AC51"/>
    <mergeCell ref="AD50:AD51"/>
    <mergeCell ref="AD46:AD47"/>
    <mergeCell ref="AE46:AE47"/>
    <mergeCell ref="AB48:AB49"/>
    <mergeCell ref="AC48:AC49"/>
    <mergeCell ref="AD48:AD49"/>
    <mergeCell ref="AE48:AE49"/>
    <mergeCell ref="AE50:AE51"/>
    <mergeCell ref="N41:R42"/>
    <mergeCell ref="I45:I46"/>
    <mergeCell ref="N48:R49"/>
    <mergeCell ref="A35:A36"/>
    <mergeCell ref="A38:A39"/>
    <mergeCell ref="B38:B39"/>
    <mergeCell ref="C38:C39"/>
    <mergeCell ref="D38:D39"/>
    <mergeCell ref="A40:A41"/>
    <mergeCell ref="B40:B41"/>
    <mergeCell ref="B44:B45"/>
    <mergeCell ref="C44:C45"/>
    <mergeCell ref="C40:C41"/>
    <mergeCell ref="D40:D41"/>
    <mergeCell ref="A42:A43"/>
    <mergeCell ref="B42:B43"/>
    <mergeCell ref="C42:C43"/>
    <mergeCell ref="D42:D43"/>
    <mergeCell ref="D44:D45"/>
    <mergeCell ref="A29:A30"/>
    <mergeCell ref="B29:B30"/>
    <mergeCell ref="C29:C30"/>
    <mergeCell ref="D29:D30"/>
    <mergeCell ref="A31:A32"/>
    <mergeCell ref="B31:B32"/>
    <mergeCell ref="N33:R34"/>
    <mergeCell ref="A33:A34"/>
    <mergeCell ref="B33:B34"/>
    <mergeCell ref="C33:C34"/>
    <mergeCell ref="D33:D34"/>
    <mergeCell ref="N27:R28"/>
    <mergeCell ref="AB27:AB28"/>
    <mergeCell ref="AE27:AE28"/>
    <mergeCell ref="A25:A26"/>
    <mergeCell ref="B25:B26"/>
    <mergeCell ref="C25:C26"/>
    <mergeCell ref="D25:D26"/>
    <mergeCell ref="B27:B28"/>
    <mergeCell ref="C27:C28"/>
    <mergeCell ref="D27:D28"/>
    <mergeCell ref="A27:A28"/>
    <mergeCell ref="AB68:AB69"/>
    <mergeCell ref="AC68:AC69"/>
    <mergeCell ref="AD68:AD69"/>
    <mergeCell ref="AE68:AE69"/>
    <mergeCell ref="F1:Z1"/>
    <mergeCell ref="AD1:AE2"/>
    <mergeCell ref="F2:Z2"/>
    <mergeCell ref="C3:AB3"/>
    <mergeCell ref="AD3:AE3"/>
    <mergeCell ref="H4:V4"/>
    <mergeCell ref="AB4:AE4"/>
    <mergeCell ref="C5:C6"/>
    <mergeCell ref="D5:D6"/>
    <mergeCell ref="AB5:AB6"/>
    <mergeCell ref="AC5:AC6"/>
    <mergeCell ref="AD5:AD6"/>
    <mergeCell ref="AE5:AE6"/>
    <mergeCell ref="C9:C10"/>
    <mergeCell ref="D9:D10"/>
    <mergeCell ref="AB7:AB8"/>
    <mergeCell ref="AC7:AC8"/>
    <mergeCell ref="AD7:AD8"/>
    <mergeCell ref="AE7:AE8"/>
    <mergeCell ref="AC9:AC10"/>
    <mergeCell ref="AD29:AD30"/>
    <mergeCell ref="AE29:AE30"/>
    <mergeCell ref="AB23:AB24"/>
    <mergeCell ref="AB25:AB26"/>
    <mergeCell ref="AC25:AC26"/>
    <mergeCell ref="AD25:AD26"/>
    <mergeCell ref="AE25:AE26"/>
    <mergeCell ref="AB29:AB30"/>
    <mergeCell ref="AC29:AC30"/>
    <mergeCell ref="AC27:AC28"/>
    <mergeCell ref="AD27:AD28"/>
    <mergeCell ref="AC17:AC18"/>
    <mergeCell ref="AD17:AD18"/>
    <mergeCell ref="AE17:AE18"/>
    <mergeCell ref="AB21:AB22"/>
    <mergeCell ref="AC21:AC22"/>
    <mergeCell ref="AD21:AD22"/>
    <mergeCell ref="AE21:AE22"/>
    <mergeCell ref="AC23:AC24"/>
    <mergeCell ref="AD23:AD24"/>
    <mergeCell ref="AE23:AE24"/>
    <mergeCell ref="AB17:AB18"/>
    <mergeCell ref="AB19:AB20"/>
    <mergeCell ref="AC19:AC20"/>
    <mergeCell ref="AD19:AD20"/>
    <mergeCell ref="AE19:AE20"/>
    <mergeCell ref="AB9:AB10"/>
    <mergeCell ref="AB11:AB12"/>
    <mergeCell ref="AC11:AC12"/>
    <mergeCell ref="AD11:AD12"/>
    <mergeCell ref="AE11:AE12"/>
    <mergeCell ref="AB13:AB14"/>
    <mergeCell ref="AC13:AC14"/>
    <mergeCell ref="AB15:AB16"/>
    <mergeCell ref="AC15:AC16"/>
    <mergeCell ref="AD15:AD16"/>
    <mergeCell ref="AE15:AE16"/>
    <mergeCell ref="AD9:AD10"/>
    <mergeCell ref="AE9:AE10"/>
    <mergeCell ref="AD13:AD14"/>
    <mergeCell ref="AE13:AE14"/>
    <mergeCell ref="AB60:AB61"/>
    <mergeCell ref="AC60:AC61"/>
    <mergeCell ref="AD60:AD61"/>
    <mergeCell ref="AE60:AE61"/>
    <mergeCell ref="AB62:AB63"/>
    <mergeCell ref="AC62:AC63"/>
    <mergeCell ref="AC66:AC67"/>
    <mergeCell ref="AD66:AD67"/>
    <mergeCell ref="AD62:AD63"/>
    <mergeCell ref="AE62:AE63"/>
    <mergeCell ref="AB64:AB65"/>
    <mergeCell ref="AC64:AC65"/>
    <mergeCell ref="AD64:AD65"/>
    <mergeCell ref="AE64:AE65"/>
    <mergeCell ref="AE66:AE67"/>
    <mergeCell ref="AB66:AB67"/>
    <mergeCell ref="AB38:AB39"/>
    <mergeCell ref="AC38:AC39"/>
    <mergeCell ref="AB56:AB57"/>
    <mergeCell ref="AC56:AC57"/>
    <mergeCell ref="AD56:AD57"/>
    <mergeCell ref="AE56:AE57"/>
    <mergeCell ref="AC58:AC59"/>
    <mergeCell ref="AD58:AD59"/>
    <mergeCell ref="AE58:AE59"/>
    <mergeCell ref="AB58:AB59"/>
    <mergeCell ref="AD38:AD39"/>
    <mergeCell ref="AE38:AE39"/>
    <mergeCell ref="AB40:AB41"/>
    <mergeCell ref="AC40:AC41"/>
    <mergeCell ref="AD40:AD41"/>
    <mergeCell ref="AE40:AE41"/>
    <mergeCell ref="AC42:AC43"/>
    <mergeCell ref="AD42:AD43"/>
    <mergeCell ref="AE42:AE43"/>
    <mergeCell ref="AB42:AB43"/>
    <mergeCell ref="AB44:AB45"/>
    <mergeCell ref="AC44:AC45"/>
    <mergeCell ref="AD44:AD45"/>
    <mergeCell ref="AE44:AE45"/>
    <mergeCell ref="AB31:AB32"/>
    <mergeCell ref="AC31:AC32"/>
    <mergeCell ref="AD31:AD32"/>
    <mergeCell ref="AE31:AE32"/>
    <mergeCell ref="AC33:AC34"/>
    <mergeCell ref="AD33:AD34"/>
    <mergeCell ref="AE33:AE34"/>
    <mergeCell ref="AB33:AB34"/>
    <mergeCell ref="AB35:AB36"/>
    <mergeCell ref="AC35:AC36"/>
    <mergeCell ref="AD35:AD36"/>
    <mergeCell ref="AE35:AE36"/>
    <mergeCell ref="C31:C32"/>
    <mergeCell ref="D31:D32"/>
    <mergeCell ref="A66:A67"/>
    <mergeCell ref="B66:B67"/>
    <mergeCell ref="C66:C67"/>
    <mergeCell ref="D66:D67"/>
    <mergeCell ref="A68:A69"/>
    <mergeCell ref="B68:B69"/>
    <mergeCell ref="C68:C69"/>
    <mergeCell ref="D68:D69"/>
    <mergeCell ref="B35:B36"/>
    <mergeCell ref="C35:C36"/>
    <mergeCell ref="D35:D36"/>
    <mergeCell ref="C23:C24"/>
    <mergeCell ref="D23:D24"/>
    <mergeCell ref="A19:A20"/>
    <mergeCell ref="A21:A22"/>
    <mergeCell ref="B21:B22"/>
    <mergeCell ref="C21:C22"/>
    <mergeCell ref="D21:D22"/>
    <mergeCell ref="A23:A24"/>
    <mergeCell ref="B23:B24"/>
    <mergeCell ref="B13:B14"/>
    <mergeCell ref="C13:C14"/>
    <mergeCell ref="D13:D14"/>
    <mergeCell ref="A17:A18"/>
    <mergeCell ref="B17:B18"/>
    <mergeCell ref="C17:C18"/>
    <mergeCell ref="D17:D18"/>
    <mergeCell ref="B19:B20"/>
    <mergeCell ref="C19:C20"/>
    <mergeCell ref="D19:D20"/>
    <mergeCell ref="A13:A14"/>
    <mergeCell ref="A15:A16"/>
    <mergeCell ref="B15:B16"/>
    <mergeCell ref="C15:C16"/>
    <mergeCell ref="D15:D16"/>
    <mergeCell ref="A5:A6"/>
    <mergeCell ref="A7:A8"/>
    <mergeCell ref="B7:B8"/>
    <mergeCell ref="C7:C8"/>
    <mergeCell ref="D7:D8"/>
    <mergeCell ref="A9:A10"/>
    <mergeCell ref="B9:B10"/>
    <mergeCell ref="A11:A12"/>
    <mergeCell ref="B11:B12"/>
    <mergeCell ref="C11:C12"/>
    <mergeCell ref="D11:D12"/>
    <mergeCell ref="B5:B6"/>
    <mergeCell ref="C64:C65"/>
    <mergeCell ref="D64:D65"/>
    <mergeCell ref="G73:I73"/>
    <mergeCell ref="A60:A61"/>
    <mergeCell ref="A62:A63"/>
    <mergeCell ref="B62:B63"/>
    <mergeCell ref="C62:C63"/>
    <mergeCell ref="D62:D63"/>
    <mergeCell ref="A64:A65"/>
    <mergeCell ref="B64:B65"/>
    <mergeCell ref="A56:A57"/>
    <mergeCell ref="B56:B57"/>
    <mergeCell ref="B60:B61"/>
    <mergeCell ref="C60:C61"/>
    <mergeCell ref="C56:C57"/>
    <mergeCell ref="D56:D57"/>
    <mergeCell ref="A58:A59"/>
    <mergeCell ref="B58:B59"/>
    <mergeCell ref="C58:C59"/>
    <mergeCell ref="D58:D59"/>
    <mergeCell ref="D60:D61"/>
    <mergeCell ref="A50:A51"/>
    <mergeCell ref="B50:B51"/>
    <mergeCell ref="C50:C51"/>
    <mergeCell ref="D50:D51"/>
    <mergeCell ref="B52:B53"/>
    <mergeCell ref="C52:C53"/>
    <mergeCell ref="D52:D53"/>
    <mergeCell ref="A52:A53"/>
    <mergeCell ref="A54:A55"/>
    <mergeCell ref="B54:B55"/>
    <mergeCell ref="C54:C55"/>
    <mergeCell ref="D54:D55"/>
    <mergeCell ref="C48:C49"/>
    <mergeCell ref="D48:D49"/>
    <mergeCell ref="A44:A45"/>
    <mergeCell ref="A46:A47"/>
    <mergeCell ref="B46:B47"/>
    <mergeCell ref="C46:C47"/>
    <mergeCell ref="D46:D47"/>
    <mergeCell ref="A48:A49"/>
    <mergeCell ref="B48:B49"/>
  </mergeCells>
  <printOptions horizontalCentered="1" verticalCentered="1"/>
  <pageMargins left="0" right="0" top="0" bottom="0" header="0" footer="0"/>
  <pageSetup paperSize="9" scale="64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  <pageSetUpPr fitToPage="1"/>
  </sheetPr>
  <dimension ref="A1:U924"/>
  <sheetViews>
    <sheetView workbookViewId="0"/>
  </sheetViews>
  <sheetFormatPr defaultColWidth="14.3984375" defaultRowHeight="15" customHeight="1"/>
  <cols>
    <col min="1" max="1" width="4.69921875" customWidth="1"/>
    <col min="2" max="2" width="4.09765625" customWidth="1"/>
    <col min="3" max="3" width="22.69921875" customWidth="1"/>
    <col min="4" max="4" width="8.69921875" customWidth="1"/>
    <col min="5" max="5" width="6.59765625" customWidth="1"/>
    <col min="6" max="6" width="14" customWidth="1"/>
    <col min="7" max="7" width="24" customWidth="1"/>
    <col min="8" max="8" width="4.8984375" customWidth="1"/>
    <col min="9" max="9" width="5" customWidth="1"/>
    <col min="10" max="10" width="6" customWidth="1"/>
    <col min="11" max="11" width="4.59765625" customWidth="1"/>
    <col min="12" max="12" width="5" customWidth="1"/>
    <col min="13" max="13" width="22.8984375" customWidth="1"/>
    <col min="14" max="14" width="8.69921875" customWidth="1"/>
    <col min="15" max="15" width="7.296875" customWidth="1"/>
    <col min="16" max="16" width="13.3984375" customWidth="1"/>
    <col min="17" max="17" width="22.3984375" customWidth="1"/>
    <col min="18" max="18" width="4.69921875" customWidth="1"/>
    <col min="19" max="19" width="5.09765625" customWidth="1"/>
    <col min="20" max="20" width="6.59765625" customWidth="1"/>
    <col min="21" max="26" width="8.69921875" customWidth="1"/>
  </cols>
  <sheetData>
    <row r="1" spans="1:20" ht="12" customHeight="1">
      <c r="B1" s="334" t="s">
        <v>225</v>
      </c>
      <c r="C1" s="275"/>
      <c r="D1" s="275"/>
      <c r="E1" s="275"/>
      <c r="F1" s="275"/>
      <c r="G1" s="275"/>
      <c r="H1" s="275"/>
      <c r="I1" s="275"/>
      <c r="J1" s="275"/>
      <c r="L1" s="334" t="s">
        <v>225</v>
      </c>
      <c r="M1" s="275"/>
      <c r="N1" s="275"/>
      <c r="O1" s="275"/>
      <c r="P1" s="275"/>
      <c r="Q1" s="275"/>
      <c r="R1" s="275"/>
      <c r="S1" s="275"/>
      <c r="T1" s="275"/>
    </row>
    <row r="2" spans="1:20" ht="12" customHeight="1">
      <c r="B2" s="335">
        <f>пр.взв!$D$4</f>
        <v>0</v>
      </c>
      <c r="C2" s="275"/>
      <c r="D2" s="275"/>
      <c r="E2" s="275"/>
      <c r="F2" s="275"/>
      <c r="G2" s="275"/>
      <c r="H2" s="275"/>
      <c r="I2" s="275"/>
      <c r="J2" s="275"/>
      <c r="L2" s="335">
        <f>пр.взв!$D$4</f>
        <v>0</v>
      </c>
      <c r="M2" s="275"/>
      <c r="N2" s="275"/>
      <c r="O2" s="275"/>
      <c r="P2" s="275"/>
      <c r="Q2" s="275"/>
      <c r="R2" s="275"/>
      <c r="S2" s="275"/>
      <c r="T2" s="275"/>
    </row>
    <row r="3" spans="1:20" ht="12" customHeight="1">
      <c r="B3" s="125">
        <v>0</v>
      </c>
      <c r="C3" s="6" t="s">
        <v>226</v>
      </c>
      <c r="L3" s="125">
        <f>B3</f>
        <v>0</v>
      </c>
      <c r="M3" s="6" t="s">
        <v>226</v>
      </c>
    </row>
    <row r="4" spans="1:20" ht="12" customHeight="1">
      <c r="B4" s="126" t="s">
        <v>227</v>
      </c>
      <c r="C4" s="127" t="s">
        <v>228</v>
      </c>
      <c r="D4" s="128"/>
      <c r="E4" s="128"/>
      <c r="F4" s="128" t="s">
        <v>229</v>
      </c>
      <c r="G4" s="126"/>
      <c r="H4" s="127"/>
      <c r="I4" s="127"/>
      <c r="J4" s="127"/>
      <c r="K4" s="127"/>
      <c r="L4" s="126" t="s">
        <v>230</v>
      </c>
      <c r="M4" s="127" t="s">
        <v>228</v>
      </c>
      <c r="N4" s="128"/>
      <c r="O4" s="128"/>
      <c r="P4" s="128" t="s">
        <v>229</v>
      </c>
      <c r="Q4" s="126"/>
      <c r="R4" s="127"/>
      <c r="S4" s="127"/>
      <c r="T4" s="127"/>
    </row>
    <row r="5" spans="1:20" ht="12.75" customHeight="1">
      <c r="A5" s="331" t="s">
        <v>231</v>
      </c>
      <c r="B5" s="333" t="s">
        <v>9</v>
      </c>
      <c r="C5" s="325" t="s">
        <v>10</v>
      </c>
      <c r="D5" s="326" t="s">
        <v>232</v>
      </c>
      <c r="E5" s="327" t="s">
        <v>233</v>
      </c>
      <c r="F5" s="328"/>
      <c r="G5" s="325" t="s">
        <v>234</v>
      </c>
      <c r="H5" s="329" t="s">
        <v>235</v>
      </c>
      <c r="I5" s="326" t="s">
        <v>236</v>
      </c>
      <c r="J5" s="330" t="s">
        <v>237</v>
      </c>
      <c r="K5" s="331" t="s">
        <v>231</v>
      </c>
      <c r="L5" s="333" t="s">
        <v>9</v>
      </c>
      <c r="M5" s="325" t="s">
        <v>10</v>
      </c>
      <c r="N5" s="326" t="s">
        <v>232</v>
      </c>
      <c r="O5" s="327" t="s">
        <v>233</v>
      </c>
      <c r="P5" s="328"/>
      <c r="Q5" s="325" t="s">
        <v>234</v>
      </c>
      <c r="R5" s="329" t="s">
        <v>235</v>
      </c>
      <c r="S5" s="326" t="s">
        <v>236</v>
      </c>
      <c r="T5" s="330" t="s">
        <v>237</v>
      </c>
    </row>
    <row r="6" spans="1:20" ht="13.5" customHeight="1">
      <c r="A6" s="332"/>
      <c r="B6" s="301"/>
      <c r="C6" s="321"/>
      <c r="D6" s="321"/>
      <c r="E6" s="289"/>
      <c r="F6" s="299"/>
      <c r="G6" s="321"/>
      <c r="H6" s="321"/>
      <c r="I6" s="321"/>
      <c r="J6" s="323"/>
      <c r="K6" s="332"/>
      <c r="L6" s="301"/>
      <c r="M6" s="321"/>
      <c r="N6" s="321"/>
      <c r="O6" s="289"/>
      <c r="P6" s="299"/>
      <c r="Q6" s="321"/>
      <c r="R6" s="321"/>
      <c r="S6" s="321"/>
      <c r="T6" s="323"/>
    </row>
    <row r="7" spans="1:20" ht="18.75" customHeight="1">
      <c r="A7" s="336">
        <v>1</v>
      </c>
      <c r="B7" s="129">
        <v>1</v>
      </c>
      <c r="C7" s="130" t="str">
        <f>IFERROR(VLOOKUP(B7,пр.взв!$D$6:$Q$70,2,0),"")</f>
        <v>ТАГИРОВ Рабазан</v>
      </c>
      <c r="D7" s="131" t="str">
        <f>IFERROR(VLOOKUP(B7,пр.взв!$D$6:$Q$70,5,0),"")</f>
        <v>КМС</v>
      </c>
      <c r="E7" s="131" t="str">
        <f>IFERROR(VLOOKUP(B7,пр.взв!$D$6:$Q$70,6,0),"")</f>
        <v>ЦФО</v>
      </c>
      <c r="F7" s="131" t="str">
        <f>IFERROR(VLOOKUP(B7,пр.взв!$D$6:$Q$70,8,0),"")</f>
        <v>Ярославская</v>
      </c>
      <c r="G7" s="132"/>
      <c r="H7" s="133"/>
      <c r="I7" s="134"/>
      <c r="J7" s="135"/>
      <c r="K7" s="320">
        <v>17</v>
      </c>
      <c r="L7" s="129">
        <v>2</v>
      </c>
      <c r="M7" s="130" t="str">
        <f>IFERROR(VLOOKUP(L7,пр.взв!$D$6:$Q$70,2,0),"")</f>
        <v>ГУСЕЙНОВ Намик</v>
      </c>
      <c r="N7" s="131" t="str">
        <f>IFERROR(VLOOKUP(L7,пр.взв!$D$6:$Q$70,5,0),"")</f>
        <v>3p</v>
      </c>
      <c r="O7" s="131" t="str">
        <f>IFERROR(VLOOKUP(L7,пр.взв!$D$6:$Q$70,6,0),"")</f>
        <v>ПФО</v>
      </c>
      <c r="P7" s="131" t="str">
        <f>IFERROR(VLOOKUP(L7,пр.взв!$D$6:$Q$70,8,0),"")</f>
        <v>Нижегородская</v>
      </c>
      <c r="Q7" s="132"/>
      <c r="R7" s="133"/>
      <c r="S7" s="134"/>
      <c r="T7" s="135"/>
    </row>
    <row r="8" spans="1:20" ht="18.75" customHeight="1">
      <c r="A8" s="289"/>
      <c r="B8" s="136">
        <v>33</v>
      </c>
      <c r="C8" s="137" t="str">
        <f>IFERROR(VLOOKUP(B8,пр.взв!$D$6:$Q$70,2,0),"")</f>
        <v>ТАДЫШЕВ  Данил</v>
      </c>
      <c r="D8" s="138" t="str">
        <f>IFERROR(VLOOKUP(B8,пр.взв!$D$6:$Q$70,5,0),"")</f>
        <v>КМС</v>
      </c>
      <c r="E8" s="138" t="str">
        <f>IFERROR(VLOOKUP(B8,пр.взв!$D$6:$Q$70,6,0),"")</f>
        <v>СФО</v>
      </c>
      <c r="F8" s="138" t="str">
        <f>IFERROR(VLOOKUP(B8,пр.взв!$D$6:$Q$70,8,0),"")</f>
        <v>Р.Алтай</v>
      </c>
      <c r="G8" s="139"/>
      <c r="H8" s="139"/>
      <c r="I8" s="140"/>
      <c r="J8" s="140"/>
      <c r="K8" s="321"/>
      <c r="L8" s="136">
        <v>34</v>
      </c>
      <c r="M8" s="137" t="str">
        <f>IFERROR(VLOOKUP(L8,пр.взв!$D$6:$Q$70,2,0),"")</f>
        <v/>
      </c>
      <c r="N8" s="138" t="str">
        <f>IFERROR(VLOOKUP(L8,пр.взв!$D$6:$Q$70,5,0),"")</f>
        <v/>
      </c>
      <c r="O8" s="138" t="str">
        <f>IFERROR(VLOOKUP(L8,пр.взв!$D$6:$Q$70,6,0),"")</f>
        <v/>
      </c>
      <c r="P8" s="138" t="str">
        <f>IFERROR(VLOOKUP(L8,пр.взв!$D$6:$Q$70,8,0),"")</f>
        <v/>
      </c>
      <c r="Q8" s="139"/>
      <c r="R8" s="139"/>
      <c r="S8" s="140"/>
      <c r="T8" s="140"/>
    </row>
    <row r="9" spans="1:20" ht="18.75" customHeight="1">
      <c r="A9" s="336">
        <v>2</v>
      </c>
      <c r="B9" s="129">
        <v>17</v>
      </c>
      <c r="C9" s="130" t="str">
        <f>IFERROR(VLOOKUP(B9,пр.взв!$D$6:$Q$70,2,0),"")</f>
        <v>ЮНУСОВ Ильнур</v>
      </c>
      <c r="D9" s="131" t="str">
        <f>IFERROR(VLOOKUP(B9,пр.взв!$D$6:$Q$70,5,0),"")</f>
        <v>КМС</v>
      </c>
      <c r="E9" s="131" t="str">
        <f>IFERROR(VLOOKUP(B9,пр.взв!$D$6:$Q$70,6,0),"")</f>
        <v>ПФО</v>
      </c>
      <c r="F9" s="131" t="str">
        <f>IFERROR(VLOOKUP(B9,пр.взв!$D$6:$Q$70,8,0),"")</f>
        <v>Р.Татарстан</v>
      </c>
      <c r="G9" s="141"/>
      <c r="H9" s="142"/>
      <c r="I9" s="143"/>
      <c r="J9" s="131"/>
      <c r="K9" s="320">
        <v>18</v>
      </c>
      <c r="L9" s="129">
        <v>18</v>
      </c>
      <c r="M9" s="130" t="str">
        <f>IFERROR(VLOOKUP(L9,пр.взв!$D$6:$Q$70,2,0),"")</f>
        <v>УМАЕВ Азамат</v>
      </c>
      <c r="N9" s="131" t="str">
        <f>IFERROR(VLOOKUP(L9,пр.взв!$D$6:$Q$70,5,0),"")</f>
        <v>КМС</v>
      </c>
      <c r="O9" s="131" t="str">
        <f>IFERROR(VLOOKUP(L9,пр.взв!$D$6:$Q$70,6,0),"")</f>
        <v>ЦФО</v>
      </c>
      <c r="P9" s="131" t="str">
        <f>IFERROR(VLOOKUP(L9,пр.взв!$D$6:$Q$70,8,0),"")</f>
        <v>Московская</v>
      </c>
      <c r="Q9" s="141"/>
      <c r="R9" s="142"/>
      <c r="S9" s="143"/>
      <c r="T9" s="131"/>
    </row>
    <row r="10" spans="1:20" ht="18.75" customHeight="1">
      <c r="A10" s="289"/>
      <c r="B10" s="136">
        <v>49</v>
      </c>
      <c r="C10" s="137" t="str">
        <f>IFERROR(VLOOKUP(B10,пр.взв!$D$6:$Q$70,2,0),"")</f>
        <v/>
      </c>
      <c r="D10" s="138" t="str">
        <f>IFERROR(VLOOKUP(B10,пр.взв!$D$6:$Q$70,5,0),"")</f>
        <v/>
      </c>
      <c r="E10" s="138" t="str">
        <f>IFERROR(VLOOKUP(B10,пр.взв!$D$6:$Q$70,6,0),"")</f>
        <v/>
      </c>
      <c r="F10" s="138" t="str">
        <f>IFERROR(VLOOKUP(B10,пр.взв!$D$6:$Q$70,8,0),"")</f>
        <v/>
      </c>
      <c r="G10" s="139"/>
      <c r="H10" s="139"/>
      <c r="I10" s="140"/>
      <c r="J10" s="140"/>
      <c r="K10" s="321"/>
      <c r="L10" s="136">
        <v>50</v>
      </c>
      <c r="M10" s="137" t="str">
        <f>IFERROR(VLOOKUP(L10,пр.взв!$D$6:$Q$70,2,0),"")</f>
        <v/>
      </c>
      <c r="N10" s="138" t="str">
        <f>IFERROR(VLOOKUP(L10,пр.взв!$D$6:$Q$70,5,0),"")</f>
        <v/>
      </c>
      <c r="O10" s="138" t="str">
        <f>IFERROR(VLOOKUP(L10,пр.взв!$D$6:$Q$70,6,0),"")</f>
        <v/>
      </c>
      <c r="P10" s="138" t="str">
        <f>IFERROR(VLOOKUP(L10,пр.взв!$D$6:$Q$70,8,0),"")</f>
        <v/>
      </c>
      <c r="Q10" s="139"/>
      <c r="R10" s="139"/>
      <c r="S10" s="140"/>
      <c r="T10" s="140"/>
    </row>
    <row r="11" spans="1:20" ht="18.75" customHeight="1">
      <c r="A11" s="336">
        <v>3</v>
      </c>
      <c r="B11" s="129">
        <v>9</v>
      </c>
      <c r="C11" s="130" t="str">
        <f>IFERROR(VLOOKUP(B11,пр.взв!$D$6:$Q$70,2,0),"")</f>
        <v>КАКАДЖАНОВ Рустам</v>
      </c>
      <c r="D11" s="131" t="str">
        <f>IFERROR(VLOOKUP(B11,пр.взв!$D$6:$Q$70,5,0),"")</f>
        <v>КМС</v>
      </c>
      <c r="E11" s="131" t="str">
        <f>IFERROR(VLOOKUP(B11,пр.взв!$D$6:$Q$70,6,0),"")</f>
        <v>ЦФО</v>
      </c>
      <c r="F11" s="131" t="str">
        <f>IFERROR(VLOOKUP(B11,пр.взв!$D$6:$Q$70,8,0),"")</f>
        <v>Московская</v>
      </c>
      <c r="G11" s="132"/>
      <c r="H11" s="133"/>
      <c r="I11" s="134"/>
      <c r="J11" s="135"/>
      <c r="K11" s="320">
        <v>19</v>
      </c>
      <c r="L11" s="129">
        <v>10</v>
      </c>
      <c r="M11" s="130" t="str">
        <f>IFERROR(VLOOKUP(L11,пр.взв!$D$6:$Q$70,2,0),"")</f>
        <v>АМИРОВ Исмаил</v>
      </c>
      <c r="N11" s="131" t="str">
        <f>IFERROR(VLOOKUP(L11,пр.взв!$D$6:$Q$70,5,0),"")</f>
        <v>КМС</v>
      </c>
      <c r="O11" s="131" t="str">
        <f>IFERROR(VLOOKUP(L11,пр.взв!$D$6:$Q$70,6,0),"")</f>
        <v>СКФО</v>
      </c>
      <c r="P11" s="131" t="str">
        <f>IFERROR(VLOOKUP(L11,пр.взв!$D$6:$Q$70,8,0),"")</f>
        <v>Чеченская</v>
      </c>
      <c r="Q11" s="132"/>
      <c r="R11" s="133"/>
      <c r="S11" s="134"/>
      <c r="T11" s="135"/>
    </row>
    <row r="12" spans="1:20" ht="18.75" customHeight="1">
      <c r="A12" s="289"/>
      <c r="B12" s="136">
        <v>41</v>
      </c>
      <c r="C12" s="137" t="str">
        <f>IFERROR(VLOOKUP(B12,пр.взв!$D$6:$Q$70,2,0),"")</f>
        <v/>
      </c>
      <c r="D12" s="138" t="str">
        <f>IFERROR(VLOOKUP(B12,пр.взв!$D$6:$Q$70,5,0),"")</f>
        <v/>
      </c>
      <c r="E12" s="138" t="str">
        <f>IFERROR(VLOOKUP(B12,пр.взв!$D$6:$Q$70,6,0),"")</f>
        <v/>
      </c>
      <c r="F12" s="138" t="str">
        <f>IFERROR(VLOOKUP(B12,пр.взв!$D$6:$Q$70,8,0),"")</f>
        <v/>
      </c>
      <c r="G12" s="139"/>
      <c r="H12" s="139"/>
      <c r="I12" s="140"/>
      <c r="J12" s="140"/>
      <c r="K12" s="321"/>
      <c r="L12" s="136">
        <v>42</v>
      </c>
      <c r="M12" s="137" t="str">
        <f>IFERROR(VLOOKUP(L12,пр.взв!$D$6:$Q$70,2,0),"")</f>
        <v/>
      </c>
      <c r="N12" s="138" t="str">
        <f>IFERROR(VLOOKUP(L12,пр.взв!$D$6:$Q$70,5,0),"")</f>
        <v/>
      </c>
      <c r="O12" s="138" t="str">
        <f>IFERROR(VLOOKUP(L12,пр.взв!$D$6:$Q$70,6,0),"")</f>
        <v/>
      </c>
      <c r="P12" s="138" t="str">
        <f>IFERROR(VLOOKUP(L12,пр.взв!$D$6:$Q$70,8,0),"")</f>
        <v/>
      </c>
      <c r="Q12" s="139"/>
      <c r="R12" s="139"/>
      <c r="S12" s="140"/>
      <c r="T12" s="140"/>
    </row>
    <row r="13" spans="1:20" ht="18.75" customHeight="1">
      <c r="A13" s="336">
        <v>4</v>
      </c>
      <c r="B13" s="129">
        <v>25</v>
      </c>
      <c r="C13" s="130" t="str">
        <f>IFERROR(VLOOKUP(B13,пр.взв!$D$6:$Q$70,2,0),"")</f>
        <v>МАГОМЕДОВ Саид</v>
      </c>
      <c r="D13" s="131" t="str">
        <f>IFERROR(VLOOKUP(B13,пр.взв!$D$6:$Q$70,5,0),"")</f>
        <v>3p</v>
      </c>
      <c r="E13" s="131" t="str">
        <f>IFERROR(VLOOKUP(B13,пр.взв!$D$6:$Q$70,6,0),"")</f>
        <v>СКФО</v>
      </c>
      <c r="F13" s="131" t="str">
        <f>IFERROR(VLOOKUP(B13,пр.взв!$D$6:$Q$70,8,0),"")</f>
        <v>Р.Дагестан</v>
      </c>
      <c r="G13" s="141"/>
      <c r="H13" s="142"/>
      <c r="I13" s="143"/>
      <c r="J13" s="131"/>
      <c r="K13" s="320">
        <v>20</v>
      </c>
      <c r="L13" s="129">
        <v>26</v>
      </c>
      <c r="M13" s="130" t="str">
        <f>IFERROR(VLOOKUP(L13,пр.взв!$D$6:$Q$70,2,0),"")</f>
        <v>АКОБЯН Мартин</v>
      </c>
      <c r="N13" s="131" t="str">
        <f>IFERROR(VLOOKUP(L13,пр.взв!$D$6:$Q$70,5,0),"")</f>
        <v>КМС</v>
      </c>
      <c r="O13" s="131" t="str">
        <f>IFERROR(VLOOKUP(L13,пр.взв!$D$6:$Q$70,6,0),"")</f>
        <v>ПФО</v>
      </c>
      <c r="P13" s="131" t="str">
        <f>IFERROR(VLOOKUP(L13,пр.взв!$D$6:$Q$70,8,0),"")</f>
        <v>Р.Татарстан</v>
      </c>
      <c r="Q13" s="144"/>
      <c r="R13" s="145"/>
      <c r="S13" s="146"/>
      <c r="T13" s="147"/>
    </row>
    <row r="14" spans="1:20" ht="18.75" customHeight="1">
      <c r="A14" s="289"/>
      <c r="B14" s="136">
        <v>57</v>
      </c>
      <c r="C14" s="137" t="str">
        <f>IFERROR(VLOOKUP(B14,пр.взв!$D$6:$Q$70,2,0),"")</f>
        <v/>
      </c>
      <c r="D14" s="138" t="str">
        <f>IFERROR(VLOOKUP(B14,пр.взв!$D$6:$Q$70,5,0),"")</f>
        <v/>
      </c>
      <c r="E14" s="138" t="str">
        <f>IFERROR(VLOOKUP(B14,пр.взв!$D$6:$Q$70,6,0),"")</f>
        <v/>
      </c>
      <c r="F14" s="138" t="str">
        <f>IFERROR(VLOOKUP(B14,пр.взв!$D$6:$Q$70,8,0),"")</f>
        <v/>
      </c>
      <c r="G14" s="139"/>
      <c r="H14" s="139"/>
      <c r="I14" s="140"/>
      <c r="J14" s="140"/>
      <c r="K14" s="321"/>
      <c r="L14" s="136">
        <v>58</v>
      </c>
      <c r="M14" s="137" t="str">
        <f>IFERROR(VLOOKUP(L14,пр.взв!$D$6:$Q$70,2,0),"")</f>
        <v/>
      </c>
      <c r="N14" s="138" t="str">
        <f>IFERROR(VLOOKUP(L14,пр.взв!$D$6:$Q$70,5,0),"")</f>
        <v/>
      </c>
      <c r="O14" s="138" t="str">
        <f>IFERROR(VLOOKUP(L14,пр.взв!$D$6:$Q$70,6,0),"")</f>
        <v/>
      </c>
      <c r="P14" s="138" t="str">
        <f>IFERROR(VLOOKUP(L14,пр.взв!$D$6:$Q$70,8,0),"")</f>
        <v/>
      </c>
      <c r="Q14" s="139"/>
      <c r="R14" s="139"/>
      <c r="S14" s="140"/>
      <c r="T14" s="140"/>
    </row>
    <row r="15" spans="1:20" ht="18.75" customHeight="1">
      <c r="A15" s="337">
        <v>5</v>
      </c>
      <c r="B15" s="129">
        <v>5</v>
      </c>
      <c r="C15" s="130" t="str">
        <f>IFERROR(VLOOKUP(B15,пр.взв!$D$6:$Q$70,2,0),"")</f>
        <v>КОРОБЦОВ Алексей</v>
      </c>
      <c r="D15" s="131" t="str">
        <f>IFERROR(VLOOKUP(B15,пр.взв!$D$6:$Q$70,5,0),"")</f>
        <v>КМС</v>
      </c>
      <c r="E15" s="131" t="str">
        <f>IFERROR(VLOOKUP(B15,пр.взв!$D$6:$Q$70,6,0),"")</f>
        <v>ДВФО</v>
      </c>
      <c r="F15" s="131" t="str">
        <f>IFERROR(VLOOKUP(B15,пр.взв!$D$6:$Q$70,8,0),"")</f>
        <v>Камчатский</v>
      </c>
      <c r="G15" s="132"/>
      <c r="H15" s="133"/>
      <c r="I15" s="134"/>
      <c r="J15" s="135"/>
      <c r="K15" s="320">
        <v>21</v>
      </c>
      <c r="L15" s="129">
        <v>6</v>
      </c>
      <c r="M15" s="130" t="str">
        <f>IFERROR(VLOOKUP(L15,пр.взв!$D$6:$Q$70,2,0),"")</f>
        <v>АБДУРАХМАНОВ Муслим</v>
      </c>
      <c r="N15" s="131" t="str">
        <f>IFERROR(VLOOKUP(L15,пр.взв!$D$6:$Q$70,5,0),"")</f>
        <v>КМС</v>
      </c>
      <c r="O15" s="131" t="str">
        <f>IFERROR(VLOOKUP(L15,пр.взв!$D$6:$Q$70,6,0),"")</f>
        <v>МОС</v>
      </c>
      <c r="P15" s="131" t="str">
        <f>IFERROR(VLOOKUP(L15,пр.взв!$D$6:$Q$70,8,0),"")</f>
        <v>Москва</v>
      </c>
      <c r="Q15" s="132"/>
      <c r="R15" s="133"/>
      <c r="S15" s="134"/>
      <c r="T15" s="135"/>
    </row>
    <row r="16" spans="1:20" ht="18.75" customHeight="1">
      <c r="A16" s="289"/>
      <c r="B16" s="136">
        <v>37</v>
      </c>
      <c r="C16" s="137" t="str">
        <f>IFERROR(VLOOKUP(B16,пр.взв!$D$6:$Q$70,2,0),"")</f>
        <v/>
      </c>
      <c r="D16" s="138" t="str">
        <f>IFERROR(VLOOKUP(B16,пр.взв!$D$6:$Q$70,5,0),"")</f>
        <v/>
      </c>
      <c r="E16" s="138" t="str">
        <f>IFERROR(VLOOKUP(B16,пр.взв!$D$6:$Q$70,6,0),"")</f>
        <v/>
      </c>
      <c r="F16" s="138" t="str">
        <f>IFERROR(VLOOKUP(B16,пр.взв!$D$6:$Q$70,8,0),"")</f>
        <v/>
      </c>
      <c r="G16" s="139"/>
      <c r="H16" s="139"/>
      <c r="I16" s="140"/>
      <c r="J16" s="140"/>
      <c r="K16" s="321"/>
      <c r="L16" s="136">
        <v>38</v>
      </c>
      <c r="M16" s="137" t="str">
        <f>IFERROR(VLOOKUP(L16,пр.взв!$D$6:$Q$70,2,0),"")</f>
        <v/>
      </c>
      <c r="N16" s="138" t="str">
        <f>IFERROR(VLOOKUP(L16,пр.взв!$D$6:$Q$70,5,0),"")</f>
        <v/>
      </c>
      <c r="O16" s="138" t="str">
        <f>IFERROR(VLOOKUP(L16,пр.взв!$D$6:$Q$70,6,0),"")</f>
        <v/>
      </c>
      <c r="P16" s="138" t="str">
        <f>IFERROR(VLOOKUP(L16,пр.взв!$D$6:$Q$70,8,0),"")</f>
        <v/>
      </c>
      <c r="Q16" s="139"/>
      <c r="R16" s="139"/>
      <c r="S16" s="140"/>
      <c r="T16" s="140"/>
    </row>
    <row r="17" spans="1:21" ht="18.75" customHeight="1">
      <c r="A17" s="336">
        <v>6</v>
      </c>
      <c r="B17" s="129">
        <v>21</v>
      </c>
      <c r="C17" s="130" t="str">
        <f>IFERROR(VLOOKUP(B17,пр.взв!$D$6:$Q$70,2,0),"")</f>
        <v>ШИШКОВ  Данил</v>
      </c>
      <c r="D17" s="131" t="str">
        <f>IFERROR(VLOOKUP(B17,пр.взв!$D$6:$Q$70,5,0),"")</f>
        <v>КМС</v>
      </c>
      <c r="E17" s="131" t="str">
        <f>IFERROR(VLOOKUP(B17,пр.взв!$D$6:$Q$70,6,0),"")</f>
        <v>СФО</v>
      </c>
      <c r="F17" s="131" t="str">
        <f>IFERROR(VLOOKUP(B17,пр.взв!$D$6:$Q$70,8,0),"")</f>
        <v>Иркутская</v>
      </c>
      <c r="G17" s="141"/>
      <c r="H17" s="142"/>
      <c r="I17" s="143"/>
      <c r="J17" s="131"/>
      <c r="K17" s="320">
        <v>22</v>
      </c>
      <c r="L17" s="129">
        <v>22</v>
      </c>
      <c r="M17" s="130" t="str">
        <f>IFERROR(VLOOKUP(L17,пр.взв!$D$6:$Q$70,2,0),"")</f>
        <v>АЛЛАБЕРГЕНОВ Богдан</v>
      </c>
      <c r="N17" s="131" t="str">
        <f>IFERROR(VLOOKUP(L17,пр.взв!$D$6:$Q$70,5,0),"")</f>
        <v>КМС</v>
      </c>
      <c r="O17" s="131" t="str">
        <f>IFERROR(VLOOKUP(L17,пр.взв!$D$6:$Q$70,6,0),"")</f>
        <v>ПФО</v>
      </c>
      <c r="P17" s="131" t="str">
        <f>IFERROR(VLOOKUP(L17,пр.взв!$D$6:$Q$70,8,0),"")</f>
        <v>Самарская</v>
      </c>
      <c r="Q17" s="141"/>
      <c r="R17" s="142"/>
      <c r="S17" s="143"/>
      <c r="T17" s="131"/>
    </row>
    <row r="18" spans="1:21" ht="18.75" customHeight="1">
      <c r="A18" s="291"/>
      <c r="B18" s="136">
        <v>53</v>
      </c>
      <c r="C18" s="137" t="str">
        <f>IFERROR(VLOOKUP(B18,пр.взв!$D$6:$Q$70,2,0),"")</f>
        <v/>
      </c>
      <c r="D18" s="138" t="str">
        <f>IFERROR(VLOOKUP(B18,пр.взв!$D$6:$Q$70,5,0),"")</f>
        <v/>
      </c>
      <c r="E18" s="138" t="str">
        <f>IFERROR(VLOOKUP(B18,пр.взв!$D$6:$Q$70,6,0),"")</f>
        <v/>
      </c>
      <c r="F18" s="138" t="str">
        <f>IFERROR(VLOOKUP(B18,пр.взв!$D$6:$Q$70,8,0),"")</f>
        <v/>
      </c>
      <c r="G18" s="139"/>
      <c r="H18" s="139"/>
      <c r="I18" s="140"/>
      <c r="J18" s="140"/>
      <c r="K18" s="321"/>
      <c r="L18" s="136">
        <v>54</v>
      </c>
      <c r="M18" s="137" t="str">
        <f>IFERROR(VLOOKUP(L18,пр.взв!$D$6:$Q$70,2,0),"")</f>
        <v/>
      </c>
      <c r="N18" s="138" t="str">
        <f>IFERROR(VLOOKUP(L18,пр.взв!$D$6:$Q$70,5,0),"")</f>
        <v/>
      </c>
      <c r="O18" s="138" t="str">
        <f>IFERROR(VLOOKUP(L18,пр.взв!$D$6:$Q$70,6,0),"")</f>
        <v/>
      </c>
      <c r="P18" s="138" t="str">
        <f>IFERROR(VLOOKUP(L18,пр.взв!$D$6:$Q$70,8,0),"")</f>
        <v/>
      </c>
      <c r="Q18" s="139"/>
      <c r="R18" s="139"/>
      <c r="S18" s="140"/>
      <c r="T18" s="140"/>
    </row>
    <row r="19" spans="1:21" ht="18.75" customHeight="1">
      <c r="A19" s="336">
        <v>7</v>
      </c>
      <c r="B19" s="129">
        <v>13</v>
      </c>
      <c r="C19" s="130" t="str">
        <f>IFERROR(VLOOKUP(B19,пр.взв!$D$6:$Q$70,2,0),"")</f>
        <v>СШИВНОВ Владислав</v>
      </c>
      <c r="D19" s="131" t="str">
        <f>IFERROR(VLOOKUP(B19,пр.взв!$D$6:$Q$70,5,0),"")</f>
        <v>КМС</v>
      </c>
      <c r="E19" s="131" t="str">
        <f>IFERROR(VLOOKUP(B19,пр.взв!$D$6:$Q$70,6,0),"")</f>
        <v>ПФО</v>
      </c>
      <c r="F19" s="131" t="str">
        <f>IFERROR(VLOOKUP(B19,пр.взв!$D$6:$Q$70,8,0),"")</f>
        <v>Нижегородская</v>
      </c>
      <c r="G19" s="132"/>
      <c r="H19" s="133"/>
      <c r="I19" s="134"/>
      <c r="J19" s="135"/>
      <c r="K19" s="320">
        <v>23</v>
      </c>
      <c r="L19" s="129">
        <v>14</v>
      </c>
      <c r="M19" s="130" t="str">
        <f>IFERROR(VLOOKUP(L19,пр.взв!$D$6:$Q$70,2,0),"")</f>
        <v>ДОНДОКОВ Мунко</v>
      </c>
      <c r="N19" s="131" t="str">
        <f>IFERROR(VLOOKUP(L19,пр.взв!$D$6:$Q$70,5,0),"")</f>
        <v>КМС</v>
      </c>
      <c r="O19" s="131" t="str">
        <f>IFERROR(VLOOKUP(L19,пр.взв!$D$6:$Q$70,6,0),"")</f>
        <v>ДВФО</v>
      </c>
      <c r="P19" s="131" t="str">
        <f>IFERROR(VLOOKUP(L19,пр.взв!$D$6:$Q$70,8,0),"")</f>
        <v>Р.Бурятия</v>
      </c>
      <c r="Q19" s="132"/>
      <c r="R19" s="133"/>
      <c r="S19" s="134"/>
      <c r="T19" s="135"/>
    </row>
    <row r="20" spans="1:21" ht="18.75" customHeight="1">
      <c r="A20" s="289"/>
      <c r="B20" s="136">
        <v>45</v>
      </c>
      <c r="C20" s="137" t="str">
        <f>IFERROR(VLOOKUP(B20,пр.взв!$D$6:$Q$70,2,0),"")</f>
        <v/>
      </c>
      <c r="D20" s="138" t="str">
        <f>IFERROR(VLOOKUP(B20,пр.взв!$D$6:$Q$70,5,0),"")</f>
        <v/>
      </c>
      <c r="E20" s="138" t="str">
        <f>IFERROR(VLOOKUP(B20,пр.взв!$D$6:$Q$70,6,0),"")</f>
        <v/>
      </c>
      <c r="F20" s="138" t="str">
        <f>IFERROR(VLOOKUP(B20,пр.взв!$D$6:$Q$70,8,0),"")</f>
        <v/>
      </c>
      <c r="G20" s="139"/>
      <c r="H20" s="139"/>
      <c r="I20" s="140"/>
      <c r="J20" s="140"/>
      <c r="K20" s="321"/>
      <c r="L20" s="136">
        <v>46</v>
      </c>
      <c r="M20" s="137" t="str">
        <f>IFERROR(VLOOKUP(L20,пр.взв!$D$6:$Q$70,2,0),"")</f>
        <v/>
      </c>
      <c r="N20" s="138" t="str">
        <f>IFERROR(VLOOKUP(L20,пр.взв!$D$6:$Q$70,5,0),"")</f>
        <v/>
      </c>
      <c r="O20" s="138" t="str">
        <f>IFERROR(VLOOKUP(L20,пр.взв!$D$6:$Q$70,6,0),"")</f>
        <v/>
      </c>
      <c r="P20" s="138" t="str">
        <f>IFERROR(VLOOKUP(L20,пр.взв!$D$6:$Q$70,8,0),"")</f>
        <v/>
      </c>
      <c r="Q20" s="139"/>
      <c r="R20" s="139"/>
      <c r="S20" s="140"/>
      <c r="T20" s="140"/>
    </row>
    <row r="21" spans="1:21" ht="18.75" customHeight="1">
      <c r="A21" s="336">
        <v>8</v>
      </c>
      <c r="B21" s="129">
        <v>29</v>
      </c>
      <c r="C21" s="130" t="str">
        <f>IFERROR(VLOOKUP(B21,пр.взв!$D$6:$Q$70,2,0),"")</f>
        <v>ТАРАНЧЕНКО  Дмитрий</v>
      </c>
      <c r="D21" s="131" t="str">
        <f>IFERROR(VLOOKUP(B21,пр.взв!$D$6:$Q$70,5,0),"")</f>
        <v>КМС</v>
      </c>
      <c r="E21" s="131" t="str">
        <f>IFERROR(VLOOKUP(B21,пр.взв!$D$6:$Q$70,6,0),"")</f>
        <v>УФО</v>
      </c>
      <c r="F21" s="131" t="str">
        <f>IFERROR(VLOOKUP(B21,пр.взв!$D$6:$Q$70,8,0),"")</f>
        <v>Свердловская</v>
      </c>
      <c r="G21" s="141"/>
      <c r="H21" s="142"/>
      <c r="I21" s="143"/>
      <c r="J21" s="131"/>
      <c r="K21" s="322">
        <v>24</v>
      </c>
      <c r="L21" s="129">
        <v>30</v>
      </c>
      <c r="M21" s="130" t="str">
        <f>IFERROR(VLOOKUP(L21,пр.взв!$D$6:$Q$70,2,0),"")</f>
        <v>АНТАДИКОВ  Игорь</v>
      </c>
      <c r="N21" s="131" t="str">
        <f>IFERROR(VLOOKUP(L21,пр.взв!$D$6:$Q$70,5,0),"")</f>
        <v>КМС</v>
      </c>
      <c r="O21" s="131" t="str">
        <f>IFERROR(VLOOKUP(L21,пр.взв!$D$6:$Q$70,6,0),"")</f>
        <v>СФО</v>
      </c>
      <c r="P21" s="131" t="str">
        <f>IFERROR(VLOOKUP(L21,пр.взв!$D$6:$Q$70,8,0),"")</f>
        <v>Р.Алтай</v>
      </c>
      <c r="Q21" s="144"/>
      <c r="R21" s="145"/>
      <c r="S21" s="146"/>
      <c r="T21" s="147"/>
    </row>
    <row r="22" spans="1:21" ht="18.75" customHeight="1">
      <c r="A22" s="291"/>
      <c r="B22" s="136">
        <v>61</v>
      </c>
      <c r="C22" s="137" t="str">
        <f>IFERROR(VLOOKUP(B22,пр.взв!$D$6:$Q$70,2,0),"")</f>
        <v/>
      </c>
      <c r="D22" s="138" t="str">
        <f>IFERROR(VLOOKUP(B22,пр.взв!$D$6:$Q$70,5,0),"")</f>
        <v/>
      </c>
      <c r="E22" s="138" t="str">
        <f>IFERROR(VLOOKUP(B22,пр.взв!$D$6:$Q$70,6,0),"")</f>
        <v/>
      </c>
      <c r="F22" s="138" t="str">
        <f>IFERROR(VLOOKUP(B22,пр.взв!$D$6:$Q$70,8,0),"")</f>
        <v/>
      </c>
      <c r="G22" s="139"/>
      <c r="H22" s="139"/>
      <c r="I22" s="140"/>
      <c r="J22" s="140"/>
      <c r="K22" s="323"/>
      <c r="L22" s="136">
        <v>62</v>
      </c>
      <c r="M22" s="137" t="str">
        <f>IFERROR(VLOOKUP(L22,пр.взв!$D$6:$Q$70,2,0),"")</f>
        <v/>
      </c>
      <c r="N22" s="138" t="str">
        <f>IFERROR(VLOOKUP(L22,пр.взв!$D$6:$Q$70,5,0),"")</f>
        <v/>
      </c>
      <c r="O22" s="138" t="str">
        <f>IFERROR(VLOOKUP(L22,пр.взв!$D$6:$Q$70,6,0),"")</f>
        <v/>
      </c>
      <c r="P22" s="138" t="str">
        <f>IFERROR(VLOOKUP(L22,пр.взв!$D$6:$Q$70,8,0),"")</f>
        <v/>
      </c>
      <c r="Q22" s="139"/>
      <c r="R22" s="139"/>
      <c r="S22" s="140"/>
      <c r="T22" s="140"/>
    </row>
    <row r="23" spans="1:21" ht="18.75" customHeight="1">
      <c r="A23" s="336">
        <v>9</v>
      </c>
      <c r="B23" s="148">
        <v>3</v>
      </c>
      <c r="C23" s="130" t="str">
        <f>IFERROR(VLOOKUP(B23,пр.взв!$D$6:$Q$70,2,0),"")</f>
        <v>БАЛТРУШИН  Сергей</v>
      </c>
      <c r="D23" s="131" t="str">
        <f>IFERROR(VLOOKUP(B23,пр.взв!$D$6:$Q$70,5,0),"")</f>
        <v>КМС</v>
      </c>
      <c r="E23" s="131" t="str">
        <f>IFERROR(VLOOKUP(B23,пр.взв!$D$6:$Q$70,6,0),"")</f>
        <v>СЗФО</v>
      </c>
      <c r="F23" s="131" t="str">
        <f>IFERROR(VLOOKUP(B23,пр.взв!$D$6:$Q$70,8,0),"")</f>
        <v>Санкт-Петербург</v>
      </c>
      <c r="G23" s="132"/>
      <c r="H23" s="133"/>
      <c r="I23" s="134"/>
      <c r="J23" s="135"/>
      <c r="K23" s="324">
        <v>25</v>
      </c>
      <c r="L23" s="148">
        <v>4</v>
      </c>
      <c r="M23" s="130" t="str">
        <f>IFERROR(VLOOKUP(L23,пр.взв!$D$6:$Q$70,2,0),"")</f>
        <v>ЮНУСОВ Ильгиз</v>
      </c>
      <c r="N23" s="131" t="str">
        <f>IFERROR(VLOOKUP(L23,пр.взв!$D$6:$Q$70,5,0),"")</f>
        <v>КМС</v>
      </c>
      <c r="O23" s="131" t="str">
        <f>IFERROR(VLOOKUP(L23,пр.взв!$D$6:$Q$70,6,0),"")</f>
        <v>ПФО</v>
      </c>
      <c r="P23" s="131" t="str">
        <f>IFERROR(VLOOKUP(L23,пр.взв!$D$6:$Q$70,8,0),"")</f>
        <v>Р.Татарстан</v>
      </c>
      <c r="Q23" s="132"/>
      <c r="R23" s="133"/>
      <c r="S23" s="134"/>
      <c r="T23" s="149"/>
      <c r="U23" s="6"/>
    </row>
    <row r="24" spans="1:21" ht="18.75" customHeight="1">
      <c r="A24" s="289"/>
      <c r="B24" s="136">
        <v>35</v>
      </c>
      <c r="C24" s="137" t="str">
        <f>IFERROR(VLOOKUP(B24,пр.взв!$D$6:$Q$70,2,0),"")</f>
        <v/>
      </c>
      <c r="D24" s="138" t="str">
        <f>IFERROR(VLOOKUP(B24,пр.взв!$D$6:$Q$70,5,0),"")</f>
        <v/>
      </c>
      <c r="E24" s="138" t="str">
        <f>IFERROR(VLOOKUP(B24,пр.взв!$D$6:$Q$70,6,0),"")</f>
        <v/>
      </c>
      <c r="F24" s="138" t="str">
        <f>IFERROR(VLOOKUP(B24,пр.взв!$D$6:$Q$70,8,0),"")</f>
        <v/>
      </c>
      <c r="G24" s="139"/>
      <c r="H24" s="139"/>
      <c r="I24" s="140"/>
      <c r="J24" s="140"/>
      <c r="K24" s="323"/>
      <c r="L24" s="136">
        <v>36</v>
      </c>
      <c r="M24" s="137" t="str">
        <f>IFERROR(VLOOKUP(L24,пр.взв!$D$6:$Q$70,2,0),"")</f>
        <v/>
      </c>
      <c r="N24" s="138" t="str">
        <f>IFERROR(VLOOKUP(L24,пр.взв!$D$6:$Q$70,5,0),"")</f>
        <v/>
      </c>
      <c r="O24" s="138" t="str">
        <f>IFERROR(VLOOKUP(L24,пр.взв!$D$6:$Q$70,6,0),"")</f>
        <v/>
      </c>
      <c r="P24" s="138" t="str">
        <f>IFERROR(VLOOKUP(L24,пр.взв!$D$6:$Q$70,8,0),"")</f>
        <v/>
      </c>
      <c r="Q24" s="139"/>
      <c r="R24" s="139"/>
      <c r="S24" s="140"/>
      <c r="T24" s="140"/>
      <c r="U24" s="6"/>
    </row>
    <row r="25" spans="1:21" ht="18.75" customHeight="1">
      <c r="A25" s="336">
        <v>10</v>
      </c>
      <c r="B25" s="129">
        <v>19</v>
      </c>
      <c r="C25" s="130" t="str">
        <f>IFERROR(VLOOKUP(B25,пр.взв!$D$6:$Q$70,2,0),"")</f>
        <v>АЛМАДАКОВ Рамиль</v>
      </c>
      <c r="D25" s="131" t="str">
        <f>IFERROR(VLOOKUP(B25,пр.взв!$D$6:$Q$70,5,0),"")</f>
        <v>КМС</v>
      </c>
      <c r="E25" s="131" t="str">
        <f>IFERROR(VLOOKUP(B25,пр.взв!$D$6:$Q$70,6,0),"")</f>
        <v>СФО</v>
      </c>
      <c r="F25" s="131" t="str">
        <f>IFERROR(VLOOKUP(B25,пр.взв!$D$6:$Q$70,8,0),"")</f>
        <v>Р.Алтай</v>
      </c>
      <c r="G25" s="141"/>
      <c r="H25" s="142"/>
      <c r="I25" s="143"/>
      <c r="J25" s="131"/>
      <c r="K25" s="320">
        <v>26</v>
      </c>
      <c r="L25" s="129">
        <v>20</v>
      </c>
      <c r="M25" s="130" t="str">
        <f>IFERROR(VLOOKUP(L25,пр.взв!$D$6:$Q$70,2,0),"")</f>
        <v>ФИЛИППОВ Олег</v>
      </c>
      <c r="N25" s="131" t="str">
        <f>IFERROR(VLOOKUP(L25,пр.взв!$D$6:$Q$70,5,0),"")</f>
        <v>МС</v>
      </c>
      <c r="O25" s="131" t="str">
        <f>IFERROR(VLOOKUP(L25,пр.взв!$D$6:$Q$70,6,0),"")</f>
        <v>СЗФО</v>
      </c>
      <c r="P25" s="131" t="str">
        <f>IFERROR(VLOOKUP(L25,пр.взв!$D$6:$Q$70,8,0),"")</f>
        <v>Калининградская</v>
      </c>
      <c r="Q25" s="141"/>
      <c r="R25" s="142"/>
      <c r="S25" s="143"/>
      <c r="T25" s="131"/>
    </row>
    <row r="26" spans="1:21" ht="18.75" customHeight="1">
      <c r="A26" s="291"/>
      <c r="B26" s="136">
        <v>51</v>
      </c>
      <c r="C26" s="137" t="str">
        <f>IFERROR(VLOOKUP(B26,пр.взв!$D$6:$Q$70,2,0),"")</f>
        <v/>
      </c>
      <c r="D26" s="138" t="str">
        <f>IFERROR(VLOOKUP(B26,пр.взв!$D$6:$Q$70,5,0),"")</f>
        <v/>
      </c>
      <c r="E26" s="138" t="str">
        <f>IFERROR(VLOOKUP(B26,пр.взв!$D$6:$Q$70,6,0),"")</f>
        <v/>
      </c>
      <c r="F26" s="138" t="str">
        <f>IFERROR(VLOOKUP(B26,пр.взв!$D$6:$Q$70,8,0),"")</f>
        <v/>
      </c>
      <c r="G26" s="139"/>
      <c r="H26" s="139"/>
      <c r="I26" s="140"/>
      <c r="J26" s="140"/>
      <c r="K26" s="321"/>
      <c r="L26" s="136">
        <v>52</v>
      </c>
      <c r="M26" s="137" t="str">
        <f>IFERROR(VLOOKUP(L26,пр.взв!$D$6:$Q$70,2,0),"")</f>
        <v/>
      </c>
      <c r="N26" s="138" t="str">
        <f>IFERROR(VLOOKUP(L26,пр.взв!$D$6:$Q$70,5,0),"")</f>
        <v/>
      </c>
      <c r="O26" s="138" t="str">
        <f>IFERROR(VLOOKUP(L26,пр.взв!$D$6:$Q$70,6,0),"")</f>
        <v/>
      </c>
      <c r="P26" s="138" t="str">
        <f>IFERROR(VLOOKUP(L26,пр.взв!$D$6:$Q$70,8,0),"")</f>
        <v/>
      </c>
      <c r="Q26" s="139"/>
      <c r="R26" s="139"/>
      <c r="S26" s="140"/>
      <c r="T26" s="140"/>
    </row>
    <row r="27" spans="1:21" ht="18.75" customHeight="1">
      <c r="A27" s="336">
        <v>11</v>
      </c>
      <c r="B27" s="129">
        <v>11</v>
      </c>
      <c r="C27" s="130" t="str">
        <f>IFERROR(VLOOKUP(B27,пр.взв!$D$6:$Q$70,2,0),"")</f>
        <v>АРСАМИКОВ Ибрахим</v>
      </c>
      <c r="D27" s="131" t="str">
        <f>IFERROR(VLOOKUP(B27,пр.взв!$D$6:$Q$70,5,0),"")</f>
        <v>КМС</v>
      </c>
      <c r="E27" s="131" t="str">
        <f>IFERROR(VLOOKUP(B27,пр.взв!$D$6:$Q$70,6,0),"")</f>
        <v>МОС</v>
      </c>
      <c r="F27" s="131" t="str">
        <f>IFERROR(VLOOKUP(B27,пр.взв!$D$6:$Q$70,8,0),"")</f>
        <v>Москва</v>
      </c>
      <c r="G27" s="132"/>
      <c r="H27" s="133"/>
      <c r="I27" s="134"/>
      <c r="J27" s="135"/>
      <c r="K27" s="320">
        <v>27</v>
      </c>
      <c r="L27" s="129">
        <v>12</v>
      </c>
      <c r="M27" s="130" t="str">
        <f>IFERROR(VLOOKUP(L27,пр.взв!$D$6:$Q$70,2,0),"")</f>
        <v>ГАЖДИЕВ Завир</v>
      </c>
      <c r="N27" s="131" t="str">
        <f>IFERROR(VLOOKUP(L27,пр.взв!$D$6:$Q$70,5,0),"")</f>
        <v>МС</v>
      </c>
      <c r="O27" s="131" t="str">
        <f>IFERROR(VLOOKUP(L27,пр.взв!$D$6:$Q$70,6,0),"")</f>
        <v>СКФО</v>
      </c>
      <c r="P27" s="131" t="str">
        <f>IFERROR(VLOOKUP(L27,пр.взв!$D$6:$Q$70,8,0),"")</f>
        <v>Р.Дагестан</v>
      </c>
      <c r="Q27" s="132"/>
      <c r="R27" s="133"/>
      <c r="S27" s="134"/>
      <c r="T27" s="135"/>
    </row>
    <row r="28" spans="1:21" ht="18.75" customHeight="1">
      <c r="A28" s="289"/>
      <c r="B28" s="136">
        <v>43</v>
      </c>
      <c r="C28" s="137" t="str">
        <f>IFERROR(VLOOKUP(B28,пр.взв!$D$6:$Q$70,2,0),"")</f>
        <v/>
      </c>
      <c r="D28" s="138" t="str">
        <f>IFERROR(VLOOKUP(B28,пр.взв!$D$6:$Q$70,5,0),"")</f>
        <v/>
      </c>
      <c r="E28" s="138" t="str">
        <f>IFERROR(VLOOKUP(B28,пр.взв!$D$6:$Q$70,6,0),"")</f>
        <v/>
      </c>
      <c r="F28" s="138" t="str">
        <f>IFERROR(VLOOKUP(B28,пр.взв!$D$6:$Q$70,8,0),"")</f>
        <v/>
      </c>
      <c r="G28" s="139"/>
      <c r="H28" s="139"/>
      <c r="I28" s="140"/>
      <c r="J28" s="140"/>
      <c r="K28" s="321"/>
      <c r="L28" s="136">
        <v>44</v>
      </c>
      <c r="M28" s="137" t="str">
        <f>IFERROR(VLOOKUP(L28,пр.взв!$D$6:$Q$70,2,0),"")</f>
        <v/>
      </c>
      <c r="N28" s="138" t="str">
        <f>IFERROR(VLOOKUP(L28,пр.взв!$D$6:$Q$70,5,0),"")</f>
        <v/>
      </c>
      <c r="O28" s="138" t="str">
        <f>IFERROR(VLOOKUP(L28,пр.взв!$D$6:$Q$70,6,0),"")</f>
        <v/>
      </c>
      <c r="P28" s="138" t="str">
        <f>IFERROR(VLOOKUP(L28,пр.взв!$D$6:$Q$70,8,0),"")</f>
        <v/>
      </c>
      <c r="Q28" s="139"/>
      <c r="R28" s="139"/>
      <c r="S28" s="140"/>
      <c r="T28" s="140"/>
    </row>
    <row r="29" spans="1:21" ht="18.75" customHeight="1">
      <c r="A29" s="336">
        <v>12</v>
      </c>
      <c r="B29" s="129">
        <v>27</v>
      </c>
      <c r="C29" s="130" t="str">
        <f>IFERROR(VLOOKUP(B29,пр.взв!$D$6:$Q$70,2,0),"")</f>
        <v>БЛАГОДАРИН Артур</v>
      </c>
      <c r="D29" s="131" t="str">
        <f>IFERROR(VLOOKUP(B29,пр.взв!$D$6:$Q$70,5,0),"")</f>
        <v>КМС</v>
      </c>
      <c r="E29" s="131" t="str">
        <f>IFERROR(VLOOKUP(B29,пр.взв!$D$6:$Q$70,6,0),"")</f>
        <v>ПФО</v>
      </c>
      <c r="F29" s="131" t="str">
        <f>IFERROR(VLOOKUP(B29,пр.взв!$D$6:$Q$70,8,0),"")</f>
        <v>Ульяновская</v>
      </c>
      <c r="G29" s="141"/>
      <c r="H29" s="142"/>
      <c r="I29" s="143"/>
      <c r="J29" s="131"/>
      <c r="K29" s="320">
        <v>28</v>
      </c>
      <c r="L29" s="129">
        <v>28</v>
      </c>
      <c r="M29" s="130" t="str">
        <f>IFERROR(VLOOKUP(L29,пр.взв!$D$6:$Q$70,2,0),"")</f>
        <v>ЯХЪЯЕВ Мансур</v>
      </c>
      <c r="N29" s="131" t="str">
        <f>IFERROR(VLOOKUP(L29,пр.взв!$D$6:$Q$70,5,0),"")</f>
        <v>КМС</v>
      </c>
      <c r="O29" s="131" t="str">
        <f>IFERROR(VLOOKUP(L29,пр.взв!$D$6:$Q$70,6,0),"")</f>
        <v>СКФО</v>
      </c>
      <c r="P29" s="131" t="str">
        <f>IFERROR(VLOOKUP(L29,пр.взв!$D$6:$Q$70,8,0),"")</f>
        <v>Чеченская</v>
      </c>
      <c r="Q29" s="144"/>
      <c r="R29" s="145"/>
      <c r="S29" s="146"/>
      <c r="T29" s="147"/>
    </row>
    <row r="30" spans="1:21" ht="18.75" customHeight="1">
      <c r="A30" s="291"/>
      <c r="B30" s="136">
        <v>59</v>
      </c>
      <c r="C30" s="137" t="str">
        <f>IFERROR(VLOOKUP(B30,пр.взв!$D$6:$Q$70,2,0),"")</f>
        <v/>
      </c>
      <c r="D30" s="138" t="str">
        <f>IFERROR(VLOOKUP(B30,пр.взв!$D$6:$Q$70,5,0),"")</f>
        <v/>
      </c>
      <c r="E30" s="138" t="str">
        <f>IFERROR(VLOOKUP(B30,пр.взв!$D$6:$Q$70,6,0),"")</f>
        <v/>
      </c>
      <c r="F30" s="138" t="str">
        <f>IFERROR(VLOOKUP(B30,пр.взв!$D$6:$Q$70,8,0),"")</f>
        <v/>
      </c>
      <c r="G30" s="139"/>
      <c r="H30" s="139"/>
      <c r="I30" s="140"/>
      <c r="J30" s="140"/>
      <c r="K30" s="321"/>
      <c r="L30" s="136">
        <v>60</v>
      </c>
      <c r="M30" s="137" t="str">
        <f>IFERROR(VLOOKUP(L30,пр.взв!$D$6:$Q$70,2,0),"")</f>
        <v/>
      </c>
      <c r="N30" s="138" t="str">
        <f>IFERROR(VLOOKUP(L30,пр.взв!$D$6:$Q$70,5,0),"")</f>
        <v/>
      </c>
      <c r="O30" s="138" t="str">
        <f>IFERROR(VLOOKUP(L30,пр.взв!$D$6:$Q$70,6,0),"")</f>
        <v/>
      </c>
      <c r="P30" s="138" t="str">
        <f>IFERROR(VLOOKUP(L30,пр.взв!$D$6:$Q$70,8,0),"")</f>
        <v/>
      </c>
      <c r="Q30" s="139"/>
      <c r="R30" s="139"/>
      <c r="S30" s="140"/>
      <c r="T30" s="140"/>
    </row>
    <row r="31" spans="1:21" ht="18.75" customHeight="1">
      <c r="A31" s="336">
        <v>13</v>
      </c>
      <c r="B31" s="129">
        <v>7</v>
      </c>
      <c r="C31" s="130" t="str">
        <f>IFERROR(VLOOKUP(B31,пр.взв!$D$6:$Q$70,2,0),"")</f>
        <v>ХАБИБУЛАЕВ Турпал</v>
      </c>
      <c r="D31" s="131" t="str">
        <f>IFERROR(VLOOKUP(B31,пр.взв!$D$6:$Q$70,5,0),"")</f>
        <v>КМС</v>
      </c>
      <c r="E31" s="131" t="str">
        <f>IFERROR(VLOOKUP(B31,пр.взв!$D$6:$Q$70,6,0),"")</f>
        <v>СКФО</v>
      </c>
      <c r="F31" s="131" t="str">
        <f>IFERROR(VLOOKUP(B31,пр.взв!$D$6:$Q$70,8,0),"")</f>
        <v>Чеченская</v>
      </c>
      <c r="G31" s="132"/>
      <c r="H31" s="133"/>
      <c r="I31" s="134"/>
      <c r="J31" s="135"/>
      <c r="K31" s="320">
        <v>29</v>
      </c>
      <c r="L31" s="129">
        <v>8</v>
      </c>
      <c r="M31" s="130" t="str">
        <f>IFERROR(VLOOKUP(L31,пр.взв!$D$6:$Q$70,2,0),"")</f>
        <v>ДЕХНИЧ Глеб</v>
      </c>
      <c r="N31" s="131" t="str">
        <f>IFERROR(VLOOKUP(L31,пр.взв!$D$6:$Q$70,5,0),"")</f>
        <v>1р</v>
      </c>
      <c r="O31" s="131" t="str">
        <f>IFERROR(VLOOKUP(L31,пр.взв!$D$6:$Q$70,6,0),"")</f>
        <v>УФО</v>
      </c>
      <c r="P31" s="131" t="str">
        <f>IFERROR(VLOOKUP(L31,пр.взв!$D$6:$Q$70,8,0),"")</f>
        <v>Челябинская</v>
      </c>
      <c r="Q31" s="132"/>
      <c r="R31" s="133"/>
      <c r="S31" s="134"/>
      <c r="T31" s="135"/>
    </row>
    <row r="32" spans="1:21" ht="18.75" customHeight="1">
      <c r="A32" s="289"/>
      <c r="B32" s="136">
        <v>39</v>
      </c>
      <c r="C32" s="137" t="str">
        <f>IFERROR(VLOOKUP(B32,пр.взв!$D$6:$Q$70,2,0),"")</f>
        <v/>
      </c>
      <c r="D32" s="138" t="str">
        <f>IFERROR(VLOOKUP(B32,пр.взв!$D$6:$Q$70,5,0),"")</f>
        <v/>
      </c>
      <c r="E32" s="138" t="str">
        <f>IFERROR(VLOOKUP(B32,пр.взв!$D$6:$Q$70,6,0),"")</f>
        <v/>
      </c>
      <c r="F32" s="138" t="str">
        <f>IFERROR(VLOOKUP(B32,пр.взв!$D$6:$Q$70,8,0),"")</f>
        <v/>
      </c>
      <c r="G32" s="139"/>
      <c r="H32" s="139"/>
      <c r="I32" s="140"/>
      <c r="J32" s="140"/>
      <c r="K32" s="321"/>
      <c r="L32" s="136">
        <v>40</v>
      </c>
      <c r="M32" s="137" t="str">
        <f>IFERROR(VLOOKUP(L32,пр.взв!$D$6:$Q$70,2,0),"")</f>
        <v/>
      </c>
      <c r="N32" s="138" t="str">
        <f>IFERROR(VLOOKUP(L32,пр.взв!$D$6:$Q$70,5,0),"")</f>
        <v/>
      </c>
      <c r="O32" s="138" t="str">
        <f>IFERROR(VLOOKUP(L32,пр.взв!$D$6:$Q$70,6,0),"")</f>
        <v/>
      </c>
      <c r="P32" s="138" t="str">
        <f>IFERROR(VLOOKUP(L32,пр.взв!$D$6:$Q$70,8,0),"")</f>
        <v/>
      </c>
      <c r="Q32" s="139"/>
      <c r="R32" s="139"/>
      <c r="S32" s="140"/>
      <c r="T32" s="140"/>
    </row>
    <row r="33" spans="1:20" ht="18.75" customHeight="1">
      <c r="A33" s="336">
        <v>14</v>
      </c>
      <c r="B33" s="129">
        <v>23</v>
      </c>
      <c r="C33" s="130" t="str">
        <f>IFERROR(VLOOKUP(B33,пр.взв!$D$6:$Q$70,2,0),"")</f>
        <v>ООРЖАК Айдын</v>
      </c>
      <c r="D33" s="131" t="str">
        <f>IFERROR(VLOOKUP(B33,пр.взв!$D$6:$Q$70,5,0),"")</f>
        <v>КМС</v>
      </c>
      <c r="E33" s="131" t="str">
        <f>IFERROR(VLOOKUP(B33,пр.взв!$D$6:$Q$70,6,0),"")</f>
        <v>ДВФО</v>
      </c>
      <c r="F33" s="131" t="str">
        <f>IFERROR(VLOOKUP(B33,пр.взв!$D$6:$Q$70,8,0),"")</f>
        <v>Р.Бурятия</v>
      </c>
      <c r="G33" s="141"/>
      <c r="H33" s="142"/>
      <c r="I33" s="143"/>
      <c r="J33" s="131"/>
      <c r="K33" s="320">
        <v>30</v>
      </c>
      <c r="L33" s="129">
        <v>24</v>
      </c>
      <c r="M33" s="130" t="str">
        <f>IFERROR(VLOOKUP(L33,пр.взв!$D$6:$Q$70,2,0),"")</f>
        <v>СЕДИНИН Никита</v>
      </c>
      <c r="N33" s="131" t="str">
        <f>IFERROR(VLOOKUP(L33,пр.взв!$D$6:$Q$70,5,0),"")</f>
        <v>КМС</v>
      </c>
      <c r="O33" s="131" t="str">
        <f>IFERROR(VLOOKUP(L33,пр.взв!$D$6:$Q$70,6,0),"")</f>
        <v>ПФО</v>
      </c>
      <c r="P33" s="131" t="str">
        <f>IFERROR(VLOOKUP(L33,пр.взв!$D$6:$Q$70,8,0),"")</f>
        <v>Пермский</v>
      </c>
      <c r="Q33" s="141"/>
      <c r="R33" s="142"/>
      <c r="S33" s="143"/>
      <c r="T33" s="131"/>
    </row>
    <row r="34" spans="1:20" ht="18.75" customHeight="1">
      <c r="A34" s="291"/>
      <c r="B34" s="136">
        <v>55</v>
      </c>
      <c r="C34" s="137" t="str">
        <f>IFERROR(VLOOKUP(B34,пр.взв!$D$6:$Q$70,2,0),"")</f>
        <v/>
      </c>
      <c r="D34" s="138" t="str">
        <f>IFERROR(VLOOKUP(B34,пр.взв!$D$6:$Q$70,5,0),"")</f>
        <v/>
      </c>
      <c r="E34" s="138" t="str">
        <f>IFERROR(VLOOKUP(B34,пр.взв!$D$6:$Q$70,6,0),"")</f>
        <v/>
      </c>
      <c r="F34" s="138" t="str">
        <f>IFERROR(VLOOKUP(B34,пр.взв!$D$6:$Q$70,8,0),"")</f>
        <v/>
      </c>
      <c r="G34" s="139"/>
      <c r="H34" s="139"/>
      <c r="I34" s="140"/>
      <c r="J34" s="140"/>
      <c r="K34" s="321"/>
      <c r="L34" s="136">
        <v>56</v>
      </c>
      <c r="M34" s="137" t="str">
        <f>IFERROR(VLOOKUP(L34,пр.взв!$D$6:$Q$70,2,0),"")</f>
        <v/>
      </c>
      <c r="N34" s="138" t="str">
        <f>IFERROR(VLOOKUP(L34,пр.взв!$D$6:$Q$70,5,0),"")</f>
        <v/>
      </c>
      <c r="O34" s="138" t="str">
        <f>IFERROR(VLOOKUP(L34,пр.взв!$D$6:$Q$70,6,0),"")</f>
        <v/>
      </c>
      <c r="P34" s="138" t="str">
        <f>IFERROR(VLOOKUP(L34,пр.взв!$D$6:$Q$70,8,0),"")</f>
        <v/>
      </c>
      <c r="Q34" s="139"/>
      <c r="R34" s="139"/>
      <c r="S34" s="140"/>
      <c r="T34" s="140"/>
    </row>
    <row r="35" spans="1:20" ht="18.75" customHeight="1">
      <c r="A35" s="336">
        <v>15</v>
      </c>
      <c r="B35" s="129">
        <v>15</v>
      </c>
      <c r="C35" s="130" t="str">
        <f>IFERROR(VLOOKUP(B35,пр.взв!$D$6:$Q$70,2,0),"")</f>
        <v>ОЧУР Сай-Булат</v>
      </c>
      <c r="D35" s="131" t="str">
        <f>IFERROR(VLOOKUP(B35,пр.взв!$D$6:$Q$70,5,0),"")</f>
        <v>КМС</v>
      </c>
      <c r="E35" s="131" t="str">
        <f>IFERROR(VLOOKUP(B35,пр.взв!$D$6:$Q$70,6,0),"")</f>
        <v>СФО</v>
      </c>
      <c r="F35" s="131" t="str">
        <f>IFERROR(VLOOKUP(B35,пр.взв!$D$6:$Q$70,8,0),"")</f>
        <v>Р.Тыва</v>
      </c>
      <c r="G35" s="132"/>
      <c r="H35" s="133"/>
      <c r="I35" s="134"/>
      <c r="J35" s="135"/>
      <c r="K35" s="320">
        <v>31</v>
      </c>
      <c r="L35" s="129">
        <v>16</v>
      </c>
      <c r="M35" s="130" t="str">
        <f>IFERROR(VLOOKUP(L35,пр.взв!$D$6:$Q$70,2,0),"")</f>
        <v>НУРЕЛОВ  Кайрат</v>
      </c>
      <c r="N35" s="131" t="str">
        <f>IFERROR(VLOOKUP(L35,пр.взв!$D$6:$Q$70,5,0),"")</f>
        <v>КМС</v>
      </c>
      <c r="O35" s="131" t="str">
        <f>IFERROR(VLOOKUP(L35,пр.взв!$D$6:$Q$70,6,0),"")</f>
        <v>СФО</v>
      </c>
      <c r="P35" s="131" t="str">
        <f>IFERROR(VLOOKUP(L35,пр.взв!$D$6:$Q$70,8,0),"")</f>
        <v>Р.Алтай</v>
      </c>
      <c r="Q35" s="132"/>
      <c r="R35" s="133"/>
      <c r="S35" s="134"/>
      <c r="T35" s="135"/>
    </row>
    <row r="36" spans="1:20" ht="18.75" customHeight="1">
      <c r="A36" s="289"/>
      <c r="B36" s="136">
        <v>47</v>
      </c>
      <c r="C36" s="137" t="str">
        <f>IFERROR(VLOOKUP(B36,пр.взв!$D$6:$Q$70,2,0),"")</f>
        <v/>
      </c>
      <c r="D36" s="138" t="str">
        <f>IFERROR(VLOOKUP(B36,пр.взв!$D$6:$Q$70,5,0),"")</f>
        <v/>
      </c>
      <c r="E36" s="138" t="str">
        <f>IFERROR(VLOOKUP(B36,пр.взв!$D$6:$Q$70,6,0),"")</f>
        <v/>
      </c>
      <c r="F36" s="138" t="str">
        <f>IFERROR(VLOOKUP(B36,пр.взв!$D$6:$Q$70,8,0),"")</f>
        <v/>
      </c>
      <c r="G36" s="139"/>
      <c r="H36" s="139"/>
      <c r="I36" s="140"/>
      <c r="J36" s="140"/>
      <c r="K36" s="321"/>
      <c r="L36" s="136">
        <v>48</v>
      </c>
      <c r="M36" s="137" t="str">
        <f>IFERROR(VLOOKUP(L36,пр.взв!$D$6:$Q$70,2,0),"")</f>
        <v/>
      </c>
      <c r="N36" s="138" t="str">
        <f>IFERROR(VLOOKUP(L36,пр.взв!$D$6:$Q$70,5,0),"")</f>
        <v/>
      </c>
      <c r="O36" s="138" t="str">
        <f>IFERROR(VLOOKUP(L36,пр.взв!$D$6:$Q$70,6,0),"")</f>
        <v/>
      </c>
      <c r="P36" s="138" t="str">
        <f>IFERROR(VLOOKUP(L36,пр.взв!$D$6:$Q$70,8,0),"")</f>
        <v/>
      </c>
      <c r="Q36" s="139"/>
      <c r="R36" s="139"/>
      <c r="S36" s="140"/>
      <c r="T36" s="140"/>
    </row>
    <row r="37" spans="1:20" ht="18.75" customHeight="1">
      <c r="A37" s="322">
        <v>16</v>
      </c>
      <c r="B37" s="129">
        <v>31</v>
      </c>
      <c r="C37" s="130" t="str">
        <f>IFERROR(VLOOKUP(B37,пр.взв!$D$6:$Q$70,2,0),"")</f>
        <v>СЕДИН Данил</v>
      </c>
      <c r="D37" s="131" t="str">
        <f>IFERROR(VLOOKUP(B37,пр.взв!$D$6:$Q$70,5,0),"")</f>
        <v>КМС</v>
      </c>
      <c r="E37" s="131" t="str">
        <f>IFERROR(VLOOKUP(B37,пр.взв!$D$6:$Q$70,6,0),"")</f>
        <v>ПФО</v>
      </c>
      <c r="F37" s="131" t="str">
        <f>IFERROR(VLOOKUP(B37,пр.взв!$D$6:$Q$70,8,0),"")</f>
        <v>Пермский</v>
      </c>
      <c r="G37" s="144"/>
      <c r="H37" s="145"/>
      <c r="I37" s="146"/>
      <c r="J37" s="147"/>
      <c r="K37" s="320">
        <v>32</v>
      </c>
      <c r="L37" s="129">
        <v>32</v>
      </c>
      <c r="M37" s="130" t="str">
        <f>IFERROR(VLOOKUP(L37,пр.взв!$D$6:$Q$70,2,0),"")</f>
        <v>КОЛПАКОВ Сергей</v>
      </c>
      <c r="N37" s="131" t="str">
        <f>IFERROR(VLOOKUP(L37,пр.взв!$D$6:$Q$70,5,0),"")</f>
        <v>МС</v>
      </c>
      <c r="O37" s="131" t="str">
        <f>IFERROR(VLOOKUP(L37,пр.взв!$D$6:$Q$70,6,0),"")</f>
        <v>ПФО</v>
      </c>
      <c r="P37" s="131" t="str">
        <f>IFERROR(VLOOKUP(L37,пр.взв!$D$6:$Q$70,8,0),"")</f>
        <v>Нижегородская</v>
      </c>
      <c r="Q37" s="144"/>
      <c r="R37" s="145"/>
      <c r="S37" s="146"/>
      <c r="T37" s="147"/>
    </row>
    <row r="38" spans="1:20" ht="18.75" customHeight="1">
      <c r="A38" s="323"/>
      <c r="B38" s="136">
        <v>63</v>
      </c>
      <c r="C38" s="137" t="str">
        <f>IFERROR(VLOOKUP(B38,пр.взв!$D$6:$Q$70,2,0),"")</f>
        <v/>
      </c>
      <c r="D38" s="138" t="str">
        <f>IFERROR(VLOOKUP(B38,пр.взв!$D$6:$Q$70,5,0),"")</f>
        <v/>
      </c>
      <c r="E38" s="138" t="str">
        <f>IFERROR(VLOOKUP(B38,пр.взв!$D$6:$Q$70,6,0),"")</f>
        <v/>
      </c>
      <c r="F38" s="138" t="str">
        <f>IFERROR(VLOOKUP(B38,пр.взв!$D$6:$Q$70,8,0),"")</f>
        <v/>
      </c>
      <c r="G38" s="139"/>
      <c r="H38" s="139"/>
      <c r="I38" s="140"/>
      <c r="J38" s="140"/>
      <c r="K38" s="321"/>
      <c r="L38" s="136">
        <v>64</v>
      </c>
      <c r="M38" s="137" t="str">
        <f>IFERROR(VLOOKUP(L38,пр.взв!$D$6:$Q$70,2,0),"")</f>
        <v/>
      </c>
      <c r="N38" s="138" t="str">
        <f>IFERROR(VLOOKUP(L38,пр.взв!$D$6:$Q$70,5,0),"")</f>
        <v/>
      </c>
      <c r="O38" s="138" t="str">
        <f>IFERROR(VLOOKUP(L38,пр.взв!$D$6:$Q$70,6,0),"")</f>
        <v/>
      </c>
      <c r="P38" s="138" t="str">
        <f>IFERROR(VLOOKUP(L38,пр.взв!$D$6:$Q$70,8,0),"")</f>
        <v/>
      </c>
      <c r="Q38" s="139"/>
      <c r="R38" s="139"/>
      <c r="S38" s="140"/>
      <c r="T38" s="140"/>
    </row>
    <row r="39" spans="1:20" ht="12.75" customHeight="1">
      <c r="B39" s="125">
        <f>B3</f>
        <v>0</v>
      </c>
      <c r="C39" s="6" t="s">
        <v>226</v>
      </c>
      <c r="L39" s="125">
        <f>L3</f>
        <v>0</v>
      </c>
      <c r="M39" s="6" t="s">
        <v>226</v>
      </c>
      <c r="N39" s="150"/>
      <c r="O39" s="150"/>
      <c r="P39" s="150"/>
      <c r="Q39" s="150"/>
      <c r="R39" s="150"/>
      <c r="S39" s="54"/>
      <c r="T39" s="54"/>
    </row>
    <row r="40" spans="1:20" ht="25.5" customHeight="1">
      <c r="B40" s="126" t="s">
        <v>227</v>
      </c>
      <c r="C40" s="127" t="s">
        <v>228</v>
      </c>
      <c r="D40" s="128"/>
      <c r="E40" s="128"/>
      <c r="F40" s="128" t="s">
        <v>238</v>
      </c>
      <c r="G40" s="126">
        <f>пр.взв!$D$4</f>
        <v>0</v>
      </c>
      <c r="H40" s="127"/>
      <c r="I40" s="127"/>
      <c r="J40" s="127"/>
      <c r="K40" s="127"/>
      <c r="L40" s="126" t="s">
        <v>230</v>
      </c>
      <c r="M40" s="127" t="s">
        <v>228</v>
      </c>
      <c r="N40" s="128"/>
      <c r="O40" s="128"/>
      <c r="P40" s="128" t="s">
        <v>238</v>
      </c>
      <c r="Q40" s="126">
        <f>пр.взв!$D$4</f>
        <v>0</v>
      </c>
      <c r="R40" s="127"/>
      <c r="S40" s="127"/>
      <c r="T40" s="127"/>
    </row>
    <row r="41" spans="1:20" ht="12.75" customHeight="1">
      <c r="A41" s="331" t="s">
        <v>231</v>
      </c>
      <c r="B41" s="333" t="s">
        <v>9</v>
      </c>
      <c r="C41" s="325" t="s">
        <v>10</v>
      </c>
      <c r="D41" s="326" t="s">
        <v>232</v>
      </c>
      <c r="E41" s="327" t="s">
        <v>233</v>
      </c>
      <c r="F41" s="328"/>
      <c r="G41" s="325" t="s">
        <v>234</v>
      </c>
      <c r="H41" s="329" t="s">
        <v>235</v>
      </c>
      <c r="I41" s="326" t="s">
        <v>239</v>
      </c>
      <c r="J41" s="330" t="s">
        <v>237</v>
      </c>
      <c r="K41" s="331" t="s">
        <v>231</v>
      </c>
      <c r="L41" s="333" t="s">
        <v>9</v>
      </c>
      <c r="M41" s="325" t="s">
        <v>10</v>
      </c>
      <c r="N41" s="326" t="s">
        <v>232</v>
      </c>
      <c r="O41" s="327" t="s">
        <v>233</v>
      </c>
      <c r="P41" s="328"/>
      <c r="Q41" s="325" t="s">
        <v>234</v>
      </c>
      <c r="R41" s="329" t="s">
        <v>235</v>
      </c>
      <c r="S41" s="326" t="s">
        <v>239</v>
      </c>
      <c r="T41" s="330" t="s">
        <v>237</v>
      </c>
    </row>
    <row r="42" spans="1:20" ht="12.75" customHeight="1">
      <c r="A42" s="332"/>
      <c r="B42" s="301"/>
      <c r="C42" s="321"/>
      <c r="D42" s="321"/>
      <c r="E42" s="289"/>
      <c r="F42" s="299"/>
      <c r="G42" s="321"/>
      <c r="H42" s="321"/>
      <c r="I42" s="321"/>
      <c r="J42" s="323"/>
      <c r="K42" s="332"/>
      <c r="L42" s="301"/>
      <c r="M42" s="321"/>
      <c r="N42" s="321"/>
      <c r="O42" s="289"/>
      <c r="P42" s="299"/>
      <c r="Q42" s="321"/>
      <c r="R42" s="321"/>
      <c r="S42" s="321"/>
      <c r="T42" s="323"/>
    </row>
    <row r="43" spans="1:20" ht="19.5" customHeight="1">
      <c r="A43" s="336">
        <v>1</v>
      </c>
      <c r="B43" s="129">
        <f>пр.хода!E6</f>
        <v>0</v>
      </c>
      <c r="C43" s="130" t="str">
        <f>IFERROR(VLOOKUP(B43,пр.взв!$D$6:$Q$70,2,0),"")</f>
        <v/>
      </c>
      <c r="D43" s="131" t="str">
        <f>IFERROR(VLOOKUP(B43,пр.взв!$D$6:$Q$70,5,0),"")</f>
        <v/>
      </c>
      <c r="E43" s="131" t="str">
        <f>IFERROR(VLOOKUP(B43,пр.взв!$D$6:$Q$70,6,0),"")</f>
        <v/>
      </c>
      <c r="F43" s="131" t="str">
        <f>IFERROR(VLOOKUP(B43,пр.взв!$D$6:$Q$70,8,0),"")</f>
        <v/>
      </c>
      <c r="G43" s="151"/>
      <c r="H43" s="129"/>
      <c r="I43" s="152"/>
      <c r="J43" s="151"/>
      <c r="K43" s="320">
        <v>9</v>
      </c>
      <c r="L43" s="129">
        <f>пр.хода!AA6</f>
        <v>2</v>
      </c>
      <c r="M43" s="130" t="str">
        <f>IFERROR(VLOOKUP(L43,пр.взв!$D$6:$Q$70,2,0),"")</f>
        <v>ГУСЕЙНОВ Намик</v>
      </c>
      <c r="N43" s="131" t="str">
        <f>IFERROR(VLOOKUP(L43,пр.взв!$D$6:$Q$70,5,0),"")</f>
        <v>3p</v>
      </c>
      <c r="O43" s="131" t="str">
        <f>IFERROR(VLOOKUP(L43,пр.взв!$D$6:$Q$70,6,0),"")</f>
        <v>ПФО</v>
      </c>
      <c r="P43" s="131" t="str">
        <f>IFERROR(VLOOKUP(L43,пр.взв!$D$6:$Q$70,8,0),"")</f>
        <v>Нижегородская</v>
      </c>
      <c r="Q43" s="132"/>
      <c r="R43" s="133"/>
      <c r="S43" s="134"/>
      <c r="T43" s="135"/>
    </row>
    <row r="44" spans="1:20" ht="19.5" customHeight="1">
      <c r="A44" s="289"/>
      <c r="B44" s="136">
        <f>пр.хода!E10</f>
        <v>17</v>
      </c>
      <c r="C44" s="137" t="str">
        <f>IFERROR(VLOOKUP(B44,пр.взв!$D$6:$Q$70,2,0),"")</f>
        <v>ЮНУСОВ Ильнур</v>
      </c>
      <c r="D44" s="138" t="str">
        <f>IFERROR(VLOOKUP(B44,пр.взв!$D$6:$Q$70,5,0),"")</f>
        <v>КМС</v>
      </c>
      <c r="E44" s="138" t="str">
        <f>IFERROR(VLOOKUP(B44,пр.взв!$D$6:$Q$70,6,0),"")</f>
        <v>ПФО</v>
      </c>
      <c r="F44" s="138" t="str">
        <f>IFERROR(VLOOKUP(B44,пр.взв!$D$6:$Q$70,8,0),"")</f>
        <v>Р.Татарстан</v>
      </c>
      <c r="G44" s="138"/>
      <c r="H44" s="136"/>
      <c r="I44" s="137"/>
      <c r="J44" s="138"/>
      <c r="K44" s="321"/>
      <c r="L44" s="136">
        <f>пр.хода!AA10</f>
        <v>18</v>
      </c>
      <c r="M44" s="137" t="str">
        <f>IFERROR(VLOOKUP(L44,пр.взв!$D$6:$Q$70,2,0),"")</f>
        <v>УМАЕВ Азамат</v>
      </c>
      <c r="N44" s="138" t="str">
        <f>IFERROR(VLOOKUP(L44,пр.взв!$D$6:$Q$70,5,0),"")</f>
        <v>КМС</v>
      </c>
      <c r="O44" s="138" t="str">
        <f>IFERROR(VLOOKUP(L44,пр.взв!$D$6:$Q$70,6,0),"")</f>
        <v>ЦФО</v>
      </c>
      <c r="P44" s="138" t="str">
        <f>IFERROR(VLOOKUP(L44,пр.взв!$D$6:$Q$70,8,0),"")</f>
        <v>Московская</v>
      </c>
      <c r="Q44" s="139"/>
      <c r="R44" s="139"/>
      <c r="S44" s="140"/>
      <c r="T44" s="140"/>
    </row>
    <row r="45" spans="1:20" ht="19.5" customHeight="1">
      <c r="A45" s="336">
        <v>2</v>
      </c>
      <c r="B45" s="129">
        <f>пр.хода!E14</f>
        <v>9</v>
      </c>
      <c r="C45" s="130" t="str">
        <f>IFERROR(VLOOKUP(B45,пр.взв!$D$6:$Q$70,2,0),"")</f>
        <v>КАКАДЖАНОВ Рустам</v>
      </c>
      <c r="D45" s="131" t="str">
        <f>IFERROR(VLOOKUP(B45,пр.взв!$D$6:$Q$70,5,0),"")</f>
        <v>КМС</v>
      </c>
      <c r="E45" s="131" t="str">
        <f>IFERROR(VLOOKUP(B45,пр.взв!$D$6:$Q$70,6,0),"")</f>
        <v>ЦФО</v>
      </c>
      <c r="F45" s="131" t="str">
        <f>IFERROR(VLOOKUP(B45,пр.взв!$D$6:$Q$70,8,0),"")</f>
        <v>Московская</v>
      </c>
      <c r="G45" s="131"/>
      <c r="H45" s="129"/>
      <c r="I45" s="130"/>
      <c r="J45" s="131"/>
      <c r="K45" s="320">
        <v>10</v>
      </c>
      <c r="L45" s="129">
        <f>пр.хода!AA14</f>
        <v>10</v>
      </c>
      <c r="M45" s="130" t="str">
        <f>IFERROR(VLOOKUP(L45,пр.взв!$D$6:$Q$70,2,0),"")</f>
        <v>АМИРОВ Исмаил</v>
      </c>
      <c r="N45" s="131" t="str">
        <f>IFERROR(VLOOKUP(L45,пр.взв!$D$6:$Q$70,5,0),"")</f>
        <v>КМС</v>
      </c>
      <c r="O45" s="131" t="str">
        <f>IFERROR(VLOOKUP(L45,пр.взв!$D$6:$Q$70,6,0),"")</f>
        <v>СКФО</v>
      </c>
      <c r="P45" s="131" t="str">
        <f>IFERROR(VLOOKUP(L45,пр.взв!$D$6:$Q$70,8,0),"")</f>
        <v>Чеченская</v>
      </c>
      <c r="Q45" s="141"/>
      <c r="R45" s="142"/>
      <c r="S45" s="143"/>
      <c r="T45" s="131"/>
    </row>
    <row r="46" spans="1:20" ht="19.5" customHeight="1">
      <c r="A46" s="289"/>
      <c r="B46" s="136">
        <f>пр.хода!E18</f>
        <v>25</v>
      </c>
      <c r="C46" s="137" t="str">
        <f>IFERROR(VLOOKUP(B46,пр.взв!$D$6:$Q$70,2,0),"")</f>
        <v>МАГОМЕДОВ Саид</v>
      </c>
      <c r="D46" s="138" t="str">
        <f>IFERROR(VLOOKUP(B46,пр.взв!$D$6:$Q$70,5,0),"")</f>
        <v>3p</v>
      </c>
      <c r="E46" s="138" t="str">
        <f>IFERROR(VLOOKUP(B46,пр.взв!$D$6:$Q$70,6,0),"")</f>
        <v>СКФО</v>
      </c>
      <c r="F46" s="138" t="str">
        <f>IFERROR(VLOOKUP(B46,пр.взв!$D$6:$Q$70,8,0),"")</f>
        <v>Р.Дагестан</v>
      </c>
      <c r="G46" s="138"/>
      <c r="H46" s="136"/>
      <c r="I46" s="137"/>
      <c r="J46" s="138"/>
      <c r="K46" s="321"/>
      <c r="L46" s="136">
        <f>пр.хода!AA18</f>
        <v>26</v>
      </c>
      <c r="M46" s="137" t="str">
        <f>IFERROR(VLOOKUP(L46,пр.взв!$D$6:$Q$70,2,0),"")</f>
        <v>АКОБЯН Мартин</v>
      </c>
      <c r="N46" s="138" t="str">
        <f>IFERROR(VLOOKUP(L46,пр.взв!$D$6:$Q$70,5,0),"")</f>
        <v>КМС</v>
      </c>
      <c r="O46" s="138" t="str">
        <f>IFERROR(VLOOKUP(L46,пр.взв!$D$6:$Q$70,6,0),"")</f>
        <v>ПФО</v>
      </c>
      <c r="P46" s="138" t="str">
        <f>IFERROR(VLOOKUP(L46,пр.взв!$D$6:$Q$70,8,0),"")</f>
        <v>Р.Татарстан</v>
      </c>
      <c r="Q46" s="139"/>
      <c r="R46" s="139"/>
      <c r="S46" s="140"/>
      <c r="T46" s="140"/>
    </row>
    <row r="47" spans="1:20" ht="19.5" customHeight="1">
      <c r="A47" s="336">
        <v>3</v>
      </c>
      <c r="B47" s="129">
        <f>пр.хода!E22</f>
        <v>5</v>
      </c>
      <c r="C47" s="130" t="str">
        <f>IFERROR(VLOOKUP(B47,пр.взв!$D$6:$Q$70,2,0),"")</f>
        <v>КОРОБЦОВ Алексей</v>
      </c>
      <c r="D47" s="131" t="str">
        <f>IFERROR(VLOOKUP(B47,пр.взв!$D$6:$Q$70,5,0),"")</f>
        <v>КМС</v>
      </c>
      <c r="E47" s="131" t="str">
        <f>IFERROR(VLOOKUP(B47,пр.взв!$D$6:$Q$70,6,0),"")</f>
        <v>ДВФО</v>
      </c>
      <c r="F47" s="131" t="str">
        <f>IFERROR(VLOOKUP(B47,пр.взв!$D$6:$Q$70,8,0),"")</f>
        <v>Камчатский</v>
      </c>
      <c r="G47" s="151"/>
      <c r="H47" s="129"/>
      <c r="I47" s="152"/>
      <c r="J47" s="151"/>
      <c r="K47" s="320">
        <v>11</v>
      </c>
      <c r="L47" s="129">
        <f>пр.хода!AA22</f>
        <v>6</v>
      </c>
      <c r="M47" s="130" t="str">
        <f>IFERROR(VLOOKUP(L47,пр.взв!$D$6:$Q$70,2,0),"")</f>
        <v>АБДУРАХМАНОВ Муслим</v>
      </c>
      <c r="N47" s="131" t="str">
        <f>IFERROR(VLOOKUP(L47,пр.взв!$D$6:$Q$70,5,0),"")</f>
        <v>КМС</v>
      </c>
      <c r="O47" s="131" t="str">
        <f>IFERROR(VLOOKUP(L47,пр.взв!$D$6:$Q$70,6,0),"")</f>
        <v>МОС</v>
      </c>
      <c r="P47" s="131" t="str">
        <f>IFERROR(VLOOKUP(L47,пр.взв!$D$6:$Q$70,8,0),"")</f>
        <v>Москва</v>
      </c>
      <c r="Q47" s="132"/>
      <c r="R47" s="133"/>
      <c r="S47" s="134"/>
      <c r="T47" s="135"/>
    </row>
    <row r="48" spans="1:20" ht="19.5" customHeight="1">
      <c r="A48" s="289"/>
      <c r="B48" s="136">
        <f>пр.хода!E26</f>
        <v>21</v>
      </c>
      <c r="C48" s="137" t="str">
        <f>IFERROR(VLOOKUP(B48,пр.взв!$D$6:$Q$70,2,0),"")</f>
        <v>ШИШКОВ  Данил</v>
      </c>
      <c r="D48" s="138" t="str">
        <f>IFERROR(VLOOKUP(B48,пр.взв!$D$6:$Q$70,5,0),"")</f>
        <v>КМС</v>
      </c>
      <c r="E48" s="138" t="str">
        <f>IFERROR(VLOOKUP(B48,пр.взв!$D$6:$Q$70,6,0),"")</f>
        <v>СФО</v>
      </c>
      <c r="F48" s="138" t="str">
        <f>IFERROR(VLOOKUP(B48,пр.взв!$D$6:$Q$70,8,0),"")</f>
        <v>Иркутская</v>
      </c>
      <c r="G48" s="138"/>
      <c r="H48" s="136"/>
      <c r="I48" s="137"/>
      <c r="J48" s="138"/>
      <c r="K48" s="321"/>
      <c r="L48" s="136">
        <f>пр.хода!AA26</f>
        <v>22</v>
      </c>
      <c r="M48" s="137" t="str">
        <f>IFERROR(VLOOKUP(L48,пр.взв!$D$6:$Q$70,2,0),"")</f>
        <v>АЛЛАБЕРГЕНОВ Богдан</v>
      </c>
      <c r="N48" s="138" t="str">
        <f>IFERROR(VLOOKUP(L48,пр.взв!$D$6:$Q$70,5,0),"")</f>
        <v>КМС</v>
      </c>
      <c r="O48" s="138" t="str">
        <f>IFERROR(VLOOKUP(L48,пр.взв!$D$6:$Q$70,6,0),"")</f>
        <v>ПФО</v>
      </c>
      <c r="P48" s="138" t="str">
        <f>IFERROR(VLOOKUP(L48,пр.взв!$D$6:$Q$70,8,0),"")</f>
        <v>Самарская</v>
      </c>
      <c r="Q48" s="139"/>
      <c r="R48" s="139"/>
      <c r="S48" s="140"/>
      <c r="T48" s="140"/>
    </row>
    <row r="49" spans="1:20" ht="19.5" customHeight="1">
      <c r="A49" s="336">
        <v>4</v>
      </c>
      <c r="B49" s="129">
        <f>пр.хода!E30</f>
        <v>13</v>
      </c>
      <c r="C49" s="130" t="str">
        <f>IFERROR(VLOOKUP(B49,пр.взв!$D$6:$Q$70,2,0),"")</f>
        <v>СШИВНОВ Владислав</v>
      </c>
      <c r="D49" s="131" t="str">
        <f>IFERROR(VLOOKUP(B49,пр.взв!$D$6:$Q$70,5,0),"")</f>
        <v>КМС</v>
      </c>
      <c r="E49" s="131" t="str">
        <f>IFERROR(VLOOKUP(B49,пр.взв!$D$6:$Q$70,6,0),"")</f>
        <v>ПФО</v>
      </c>
      <c r="F49" s="131" t="str">
        <f>IFERROR(VLOOKUP(B49,пр.взв!$D$6:$Q$70,8,0),"")</f>
        <v>Нижегородская</v>
      </c>
      <c r="G49" s="131"/>
      <c r="H49" s="129"/>
      <c r="I49" s="130"/>
      <c r="J49" s="131"/>
      <c r="K49" s="320">
        <v>12</v>
      </c>
      <c r="L49" s="129">
        <f>пр.хода!AA30</f>
        <v>14</v>
      </c>
      <c r="M49" s="130" t="str">
        <f>IFERROR(VLOOKUP(L49,пр.взв!$D$6:$Q$70,2,0),"")</f>
        <v>ДОНДОКОВ Мунко</v>
      </c>
      <c r="N49" s="131" t="str">
        <f>IFERROR(VLOOKUP(L49,пр.взв!$D$6:$Q$70,5,0),"")</f>
        <v>КМС</v>
      </c>
      <c r="O49" s="131" t="str">
        <f>IFERROR(VLOOKUP(L49,пр.взв!$D$6:$Q$70,6,0),"")</f>
        <v>ДВФО</v>
      </c>
      <c r="P49" s="131" t="str">
        <f>IFERROR(VLOOKUP(L49,пр.взв!$D$6:$Q$70,8,0),"")</f>
        <v>Р.Бурятия</v>
      </c>
      <c r="Q49" s="144"/>
      <c r="R49" s="145"/>
      <c r="S49" s="146"/>
      <c r="T49" s="147"/>
    </row>
    <row r="50" spans="1:20" ht="19.5" customHeight="1">
      <c r="A50" s="289"/>
      <c r="B50" s="136">
        <f>пр.хода!E34</f>
        <v>29</v>
      </c>
      <c r="C50" s="137" t="str">
        <f>IFERROR(VLOOKUP(B50,пр.взв!$D$6:$Q$70,2,0),"")</f>
        <v>ТАРАНЧЕНКО  Дмитрий</v>
      </c>
      <c r="D50" s="138" t="str">
        <f>IFERROR(VLOOKUP(B50,пр.взв!$D$6:$Q$70,5,0),"")</f>
        <v>КМС</v>
      </c>
      <c r="E50" s="138" t="str">
        <f>IFERROR(VLOOKUP(B50,пр.взв!$D$6:$Q$70,6,0),"")</f>
        <v>УФО</v>
      </c>
      <c r="F50" s="138" t="str">
        <f>IFERROR(VLOOKUP(B50,пр.взв!$D$6:$Q$70,8,0),"")</f>
        <v>Свердловская</v>
      </c>
      <c r="G50" s="138"/>
      <c r="H50" s="136"/>
      <c r="I50" s="137"/>
      <c r="J50" s="138"/>
      <c r="K50" s="321"/>
      <c r="L50" s="136">
        <f>пр.хода!AA34</f>
        <v>30</v>
      </c>
      <c r="M50" s="137" t="str">
        <f>IFERROR(VLOOKUP(L50,пр.взв!$D$6:$Q$70,2,0),"")</f>
        <v>АНТАДИКОВ  Игорь</v>
      </c>
      <c r="N50" s="138" t="str">
        <f>IFERROR(VLOOKUP(L50,пр.взв!$D$6:$Q$70,5,0),"")</f>
        <v>КМС</v>
      </c>
      <c r="O50" s="138" t="str">
        <f>IFERROR(VLOOKUP(L50,пр.взв!$D$6:$Q$70,6,0),"")</f>
        <v>СФО</v>
      </c>
      <c r="P50" s="138" t="str">
        <f>IFERROR(VLOOKUP(L50,пр.взв!$D$6:$Q$70,8,0),"")</f>
        <v>Р.Алтай</v>
      </c>
      <c r="Q50" s="139"/>
      <c r="R50" s="139"/>
      <c r="S50" s="140"/>
      <c r="T50" s="140"/>
    </row>
    <row r="51" spans="1:20" ht="19.5" customHeight="1">
      <c r="A51" s="337">
        <v>5</v>
      </c>
      <c r="B51" s="129">
        <f>пр.хода!E39</f>
        <v>3</v>
      </c>
      <c r="C51" s="130" t="str">
        <f>IFERROR(VLOOKUP(B51,пр.взв!$D$6:$Q$70,2,0),"")</f>
        <v>БАЛТРУШИН  Сергей</v>
      </c>
      <c r="D51" s="131" t="str">
        <f>IFERROR(VLOOKUP(B51,пр.взв!$D$6:$Q$70,5,0),"")</f>
        <v>КМС</v>
      </c>
      <c r="E51" s="131" t="str">
        <f>IFERROR(VLOOKUP(B51,пр.взв!$D$6:$Q$70,6,0),"")</f>
        <v>СЗФО</v>
      </c>
      <c r="F51" s="131" t="str">
        <f>IFERROR(VLOOKUP(B51,пр.взв!$D$6:$Q$70,8,0),"")</f>
        <v>Санкт-Петербург</v>
      </c>
      <c r="G51" s="151"/>
      <c r="H51" s="129"/>
      <c r="I51" s="152"/>
      <c r="J51" s="151"/>
      <c r="K51" s="320">
        <v>13</v>
      </c>
      <c r="L51" s="129">
        <f>пр.хода!AA39</f>
        <v>4</v>
      </c>
      <c r="M51" s="130" t="str">
        <f>IFERROR(VLOOKUP(L51,пр.взв!$D$6:$Q$70,2,0),"")</f>
        <v>ЮНУСОВ Ильгиз</v>
      </c>
      <c r="N51" s="131" t="str">
        <f>IFERROR(VLOOKUP(L51,пр.взв!$D$6:$Q$70,5,0),"")</f>
        <v>КМС</v>
      </c>
      <c r="O51" s="131" t="str">
        <f>IFERROR(VLOOKUP(L51,пр.взв!$D$6:$Q$70,6,0),"")</f>
        <v>ПФО</v>
      </c>
      <c r="P51" s="131" t="str">
        <f>IFERROR(VLOOKUP(L51,пр.взв!$D$6:$Q$70,8,0),"")</f>
        <v>Р.Татарстан</v>
      </c>
      <c r="Q51" s="132"/>
      <c r="R51" s="133"/>
      <c r="S51" s="134"/>
      <c r="T51" s="135"/>
    </row>
    <row r="52" spans="1:20" ht="19.5" customHeight="1">
      <c r="A52" s="289"/>
      <c r="B52" s="136">
        <f>пр.хода!E43</f>
        <v>19</v>
      </c>
      <c r="C52" s="137" t="str">
        <f>IFERROR(VLOOKUP(B52,пр.взв!$D$6:$Q$70,2,0),"")</f>
        <v>АЛМАДАКОВ Рамиль</v>
      </c>
      <c r="D52" s="138" t="str">
        <f>IFERROR(VLOOKUP(B52,пр.взв!$D$6:$Q$70,5,0),"")</f>
        <v>КМС</v>
      </c>
      <c r="E52" s="138" t="str">
        <f>IFERROR(VLOOKUP(B52,пр.взв!$D$6:$Q$70,6,0),"")</f>
        <v>СФО</v>
      </c>
      <c r="F52" s="138" t="str">
        <f>IFERROR(VLOOKUP(B52,пр.взв!$D$6:$Q$70,8,0),"")</f>
        <v>Р.Алтай</v>
      </c>
      <c r="G52" s="138"/>
      <c r="H52" s="136"/>
      <c r="I52" s="137"/>
      <c r="J52" s="138"/>
      <c r="K52" s="321"/>
      <c r="L52" s="136">
        <f>пр.хода!AA43</f>
        <v>20</v>
      </c>
      <c r="M52" s="137" t="str">
        <f>IFERROR(VLOOKUP(L52,пр.взв!$D$6:$Q$70,2,0),"")</f>
        <v>ФИЛИППОВ Олег</v>
      </c>
      <c r="N52" s="138" t="str">
        <f>IFERROR(VLOOKUP(L52,пр.взв!$D$6:$Q$70,5,0),"")</f>
        <v>МС</v>
      </c>
      <c r="O52" s="138" t="str">
        <f>IFERROR(VLOOKUP(L52,пр.взв!$D$6:$Q$70,6,0),"")</f>
        <v>СЗФО</v>
      </c>
      <c r="P52" s="138" t="str">
        <f>IFERROR(VLOOKUP(L52,пр.взв!$D$6:$Q$70,8,0),"")</f>
        <v>Калининградская</v>
      </c>
      <c r="Q52" s="139"/>
      <c r="R52" s="139"/>
      <c r="S52" s="140"/>
      <c r="T52" s="140"/>
    </row>
    <row r="53" spans="1:20" ht="19.5" customHeight="1">
      <c r="A53" s="336">
        <v>6</v>
      </c>
      <c r="B53" s="129">
        <f>пр.хода!E47</f>
        <v>11</v>
      </c>
      <c r="C53" s="130" t="str">
        <f>IFERROR(VLOOKUP(B53,пр.взв!$D$6:$Q$70,2,0),"")</f>
        <v>АРСАМИКОВ Ибрахим</v>
      </c>
      <c r="D53" s="131" t="str">
        <f>IFERROR(VLOOKUP(B53,пр.взв!$D$6:$Q$70,5,0),"")</f>
        <v>КМС</v>
      </c>
      <c r="E53" s="131" t="str">
        <f>IFERROR(VLOOKUP(B53,пр.взв!$D$6:$Q$70,6,0),"")</f>
        <v>МОС</v>
      </c>
      <c r="F53" s="131" t="str">
        <f>IFERROR(VLOOKUP(B53,пр.взв!$D$6:$Q$70,8,0),"")</f>
        <v>Москва</v>
      </c>
      <c r="G53" s="131"/>
      <c r="H53" s="129"/>
      <c r="I53" s="130"/>
      <c r="J53" s="131"/>
      <c r="K53" s="320">
        <v>14</v>
      </c>
      <c r="L53" s="129">
        <f>пр.хода!AA47</f>
        <v>12</v>
      </c>
      <c r="M53" s="130" t="str">
        <f>IFERROR(VLOOKUP(L53,пр.взв!$D$6:$Q$70,2,0),"")</f>
        <v>ГАЖДИЕВ Завир</v>
      </c>
      <c r="N53" s="131" t="str">
        <f>IFERROR(VLOOKUP(L53,пр.взв!$D$6:$Q$70,5,0),"")</f>
        <v>МС</v>
      </c>
      <c r="O53" s="131" t="str">
        <f>IFERROR(VLOOKUP(L53,пр.взв!$D$6:$Q$70,6,0),"")</f>
        <v>СКФО</v>
      </c>
      <c r="P53" s="131" t="str">
        <f>IFERROR(VLOOKUP(L53,пр.взв!$D$6:$Q$70,8,0),"")</f>
        <v>Р.Дагестан</v>
      </c>
      <c r="Q53" s="141"/>
      <c r="R53" s="142"/>
      <c r="S53" s="143"/>
      <c r="T53" s="131"/>
    </row>
    <row r="54" spans="1:20" ht="19.5" customHeight="1">
      <c r="A54" s="291"/>
      <c r="B54" s="136">
        <f>пр.хода!E51</f>
        <v>27</v>
      </c>
      <c r="C54" s="137" t="str">
        <f>IFERROR(VLOOKUP(B54,пр.взв!$D$6:$Q$70,2,0),"")</f>
        <v>БЛАГОДАРИН Артур</v>
      </c>
      <c r="D54" s="138" t="str">
        <f>IFERROR(VLOOKUP(B54,пр.взв!$D$6:$Q$70,5,0),"")</f>
        <v>КМС</v>
      </c>
      <c r="E54" s="138" t="str">
        <f>IFERROR(VLOOKUP(B54,пр.взв!$D$6:$Q$70,6,0),"")</f>
        <v>ПФО</v>
      </c>
      <c r="F54" s="138" t="str">
        <f>IFERROR(VLOOKUP(B54,пр.взв!$D$6:$Q$70,8,0),"")</f>
        <v>Ульяновская</v>
      </c>
      <c r="G54" s="138"/>
      <c r="H54" s="136"/>
      <c r="I54" s="137"/>
      <c r="J54" s="138"/>
      <c r="K54" s="321"/>
      <c r="L54" s="136">
        <f>пр.хода!AA51</f>
        <v>28</v>
      </c>
      <c r="M54" s="137" t="str">
        <f>IFERROR(VLOOKUP(L54,пр.взв!$D$6:$Q$70,2,0),"")</f>
        <v>ЯХЪЯЕВ Мансур</v>
      </c>
      <c r="N54" s="138" t="str">
        <f>IFERROR(VLOOKUP(L54,пр.взв!$D$6:$Q$70,5,0),"")</f>
        <v>КМС</v>
      </c>
      <c r="O54" s="138" t="str">
        <f>IFERROR(VLOOKUP(L54,пр.взв!$D$6:$Q$70,6,0),"")</f>
        <v>СКФО</v>
      </c>
      <c r="P54" s="138" t="str">
        <f>IFERROR(VLOOKUP(L54,пр.взв!$D$6:$Q$70,8,0),"")</f>
        <v>Чеченская</v>
      </c>
      <c r="Q54" s="139"/>
      <c r="R54" s="139"/>
      <c r="S54" s="140"/>
      <c r="T54" s="140"/>
    </row>
    <row r="55" spans="1:20" ht="19.5" customHeight="1">
      <c r="A55" s="336">
        <v>7</v>
      </c>
      <c r="B55" s="129">
        <f>пр.хода!E55</f>
        <v>7</v>
      </c>
      <c r="C55" s="130" t="str">
        <f>IFERROR(VLOOKUP(B55,пр.взв!$D$6:$Q$70,2,0),"")</f>
        <v>ХАБИБУЛАЕВ Турпал</v>
      </c>
      <c r="D55" s="131" t="str">
        <f>IFERROR(VLOOKUP(B55,пр.взв!$D$6:$Q$70,5,0),"")</f>
        <v>КМС</v>
      </c>
      <c r="E55" s="131" t="str">
        <f>IFERROR(VLOOKUP(B55,пр.взв!$D$6:$Q$70,6,0),"")</f>
        <v>СКФО</v>
      </c>
      <c r="F55" s="131" t="str">
        <f>IFERROR(VLOOKUP(B55,пр.взв!$D$6:$Q$70,8,0),"")</f>
        <v>Чеченская</v>
      </c>
      <c r="G55" s="151"/>
      <c r="H55" s="129"/>
      <c r="I55" s="152"/>
      <c r="J55" s="151"/>
      <c r="K55" s="320">
        <v>15</v>
      </c>
      <c r="L55" s="129">
        <f>пр.хода!AA55</f>
        <v>8</v>
      </c>
      <c r="M55" s="130" t="str">
        <f>IFERROR(VLOOKUP(L55,пр.взв!$D$6:$Q$70,2,0),"")</f>
        <v>ДЕХНИЧ Глеб</v>
      </c>
      <c r="N55" s="131" t="str">
        <f>IFERROR(VLOOKUP(L55,пр.взв!$D$6:$Q$70,5,0),"")</f>
        <v>1р</v>
      </c>
      <c r="O55" s="131" t="str">
        <f>IFERROR(VLOOKUP(L55,пр.взв!$D$6:$Q$70,6,0),"")</f>
        <v>УФО</v>
      </c>
      <c r="P55" s="131" t="str">
        <f>IFERROR(VLOOKUP(L55,пр.взв!$D$6:$Q$70,8,0),"")</f>
        <v>Челябинская</v>
      </c>
      <c r="Q55" s="132"/>
      <c r="R55" s="133"/>
      <c r="S55" s="134"/>
      <c r="T55" s="135"/>
    </row>
    <row r="56" spans="1:20" ht="19.5" customHeight="1">
      <c r="A56" s="289"/>
      <c r="B56" s="136">
        <f>пр.хода!E59</f>
        <v>23</v>
      </c>
      <c r="C56" s="137" t="str">
        <f>IFERROR(VLOOKUP(B56,пр.взв!$D$6:$Q$70,2,0),"")</f>
        <v>ООРЖАК Айдын</v>
      </c>
      <c r="D56" s="138" t="str">
        <f>IFERROR(VLOOKUP(B56,пр.взв!$D$6:$Q$70,5,0),"")</f>
        <v>КМС</v>
      </c>
      <c r="E56" s="138" t="str">
        <f>IFERROR(VLOOKUP(B56,пр.взв!$D$6:$Q$70,6,0),"")</f>
        <v>ДВФО</v>
      </c>
      <c r="F56" s="138" t="str">
        <f>IFERROR(VLOOKUP(B56,пр.взв!$D$6:$Q$70,8,0),"")</f>
        <v>Р.Бурятия</v>
      </c>
      <c r="G56" s="138"/>
      <c r="H56" s="136"/>
      <c r="I56" s="137"/>
      <c r="J56" s="138"/>
      <c r="K56" s="321"/>
      <c r="L56" s="136">
        <f>пр.хода!AA59</f>
        <v>24</v>
      </c>
      <c r="M56" s="137" t="str">
        <f>IFERROR(VLOOKUP(L56,пр.взв!$D$6:$Q$70,2,0),"")</f>
        <v>СЕДИНИН Никита</v>
      </c>
      <c r="N56" s="138" t="str">
        <f>IFERROR(VLOOKUP(L56,пр.взв!$D$6:$Q$70,5,0),"")</f>
        <v>КМС</v>
      </c>
      <c r="O56" s="138" t="str">
        <f>IFERROR(VLOOKUP(L56,пр.взв!$D$6:$Q$70,6,0),"")</f>
        <v>ПФО</v>
      </c>
      <c r="P56" s="138" t="str">
        <f>IFERROR(VLOOKUP(L56,пр.взв!$D$6:$Q$70,8,0),"")</f>
        <v>Пермский</v>
      </c>
      <c r="Q56" s="139"/>
      <c r="R56" s="139"/>
      <c r="S56" s="140"/>
      <c r="T56" s="140"/>
    </row>
    <row r="57" spans="1:20" ht="19.5" customHeight="1">
      <c r="A57" s="336">
        <v>8</v>
      </c>
      <c r="B57" s="129">
        <f>пр.хода!E63</f>
        <v>15</v>
      </c>
      <c r="C57" s="130" t="str">
        <f>IFERROR(VLOOKUP(B57,пр.взв!$D$6:$Q$70,2,0),"")</f>
        <v>ОЧУР Сай-Булат</v>
      </c>
      <c r="D57" s="131" t="str">
        <f>IFERROR(VLOOKUP(B57,пр.взв!$D$6:$Q$70,5,0),"")</f>
        <v>КМС</v>
      </c>
      <c r="E57" s="131" t="str">
        <f>IFERROR(VLOOKUP(B57,пр.взв!$D$6:$Q$70,6,0),"")</f>
        <v>СФО</v>
      </c>
      <c r="F57" s="131" t="str">
        <f>IFERROR(VLOOKUP(B57,пр.взв!$D$6:$Q$70,8,0),"")</f>
        <v>Р.Тыва</v>
      </c>
      <c r="G57" s="151"/>
      <c r="H57" s="129"/>
      <c r="I57" s="152"/>
      <c r="J57" s="151"/>
      <c r="K57" s="320">
        <v>16</v>
      </c>
      <c r="L57" s="129">
        <f>пр.хода!AA63</f>
        <v>16</v>
      </c>
      <c r="M57" s="130" t="str">
        <f>IFERROR(VLOOKUP(L57,пр.взв!$D$6:$Q$70,2,0),"")</f>
        <v>НУРЕЛОВ  Кайрат</v>
      </c>
      <c r="N57" s="131" t="str">
        <f>IFERROR(VLOOKUP(L57,пр.взв!$D$6:$Q$70,5,0),"")</f>
        <v>КМС</v>
      </c>
      <c r="O57" s="131" t="str">
        <f>IFERROR(VLOOKUP(L57,пр.взв!$D$6:$Q$70,6,0),"")</f>
        <v>СФО</v>
      </c>
      <c r="P57" s="131" t="str">
        <f>IFERROR(VLOOKUP(L57,пр.взв!$D$6:$Q$70,8,0),"")</f>
        <v>Р.Алтай</v>
      </c>
      <c r="Q57" s="144"/>
      <c r="R57" s="145"/>
      <c r="S57" s="146"/>
      <c r="T57" s="147"/>
    </row>
    <row r="58" spans="1:20" ht="19.5" customHeight="1">
      <c r="A58" s="289"/>
      <c r="B58" s="136">
        <f>пр.хода!E67</f>
        <v>31</v>
      </c>
      <c r="C58" s="137" t="str">
        <f>IFERROR(VLOOKUP(B58,пр.взв!$D$6:$Q$70,2,0),"")</f>
        <v>СЕДИН Данил</v>
      </c>
      <c r="D58" s="138" t="str">
        <f>IFERROR(VLOOKUP(B58,пр.взв!$D$6:$Q$70,5,0),"")</f>
        <v>КМС</v>
      </c>
      <c r="E58" s="138" t="str">
        <f>IFERROR(VLOOKUP(B58,пр.взв!$D$6:$Q$70,6,0),"")</f>
        <v>ПФО</v>
      </c>
      <c r="F58" s="138" t="str">
        <f>IFERROR(VLOOKUP(B58,пр.взв!$D$6:$Q$70,8,0),"")</f>
        <v>Пермский</v>
      </c>
      <c r="G58" s="138"/>
      <c r="H58" s="136"/>
      <c r="I58" s="137"/>
      <c r="J58" s="138"/>
      <c r="K58" s="321"/>
      <c r="L58" s="136">
        <f>пр.хода!AA67</f>
        <v>32</v>
      </c>
      <c r="M58" s="137" t="str">
        <f>IFERROR(VLOOKUP(L58,пр.взв!$D$6:$Q$70,2,0),"")</f>
        <v>КОЛПАКОВ Сергей</v>
      </c>
      <c r="N58" s="138" t="str">
        <f>IFERROR(VLOOKUP(L58,пр.взв!$D$6:$Q$70,5,0),"")</f>
        <v>МС</v>
      </c>
      <c r="O58" s="138" t="str">
        <f>IFERROR(VLOOKUP(L58,пр.взв!$D$6:$Q$70,6,0),"")</f>
        <v>ПФО</v>
      </c>
      <c r="P58" s="138" t="str">
        <f>IFERROR(VLOOKUP(L58,пр.взв!$D$6:$Q$70,8,0),"")</f>
        <v>Нижегородская</v>
      </c>
      <c r="Q58" s="139"/>
      <c r="R58" s="139"/>
      <c r="S58" s="140"/>
      <c r="T58" s="140"/>
    </row>
    <row r="59" spans="1:20" ht="12" customHeight="1">
      <c r="B59" s="125">
        <f>B39</f>
        <v>0</v>
      </c>
      <c r="C59" s="6" t="s">
        <v>226</v>
      </c>
      <c r="L59" s="125">
        <f>L39</f>
        <v>0</v>
      </c>
      <c r="M59" s="6" t="s">
        <v>226</v>
      </c>
    </row>
    <row r="60" spans="1:20" ht="12" customHeight="1">
      <c r="B60" s="126" t="s">
        <v>227</v>
      </c>
      <c r="C60" s="127" t="s">
        <v>228</v>
      </c>
      <c r="D60" s="128"/>
      <c r="E60" s="128"/>
      <c r="F60" s="128" t="s">
        <v>240</v>
      </c>
      <c r="G60" s="126">
        <f>пр.взв!$D$4</f>
        <v>0</v>
      </c>
      <c r="H60" s="127"/>
      <c r="I60" s="127"/>
      <c r="J60" s="127"/>
      <c r="K60" s="127"/>
      <c r="L60" s="126" t="s">
        <v>230</v>
      </c>
      <c r="M60" s="127" t="s">
        <v>228</v>
      </c>
      <c r="N60" s="128"/>
      <c r="O60" s="128"/>
      <c r="P60" s="128" t="s">
        <v>240</v>
      </c>
      <c r="Q60" s="126">
        <f>пр.взв!$D$4</f>
        <v>0</v>
      </c>
      <c r="R60" s="127"/>
      <c r="S60" s="127"/>
      <c r="T60" s="127"/>
    </row>
    <row r="61" spans="1:20" ht="12.75" customHeight="1">
      <c r="A61" s="331" t="s">
        <v>231</v>
      </c>
      <c r="B61" s="333" t="s">
        <v>9</v>
      </c>
      <c r="C61" s="325" t="s">
        <v>10</v>
      </c>
      <c r="D61" s="326" t="s">
        <v>232</v>
      </c>
      <c r="E61" s="327" t="s">
        <v>233</v>
      </c>
      <c r="F61" s="328"/>
      <c r="G61" s="325" t="s">
        <v>234</v>
      </c>
      <c r="H61" s="329" t="s">
        <v>235</v>
      </c>
      <c r="I61" s="326" t="s">
        <v>239</v>
      </c>
      <c r="J61" s="330" t="s">
        <v>237</v>
      </c>
      <c r="K61" s="331" t="s">
        <v>231</v>
      </c>
      <c r="L61" s="333" t="s">
        <v>9</v>
      </c>
      <c r="M61" s="325" t="s">
        <v>10</v>
      </c>
      <c r="N61" s="326" t="s">
        <v>232</v>
      </c>
      <c r="O61" s="327" t="s">
        <v>233</v>
      </c>
      <c r="P61" s="328"/>
      <c r="Q61" s="325" t="s">
        <v>234</v>
      </c>
      <c r="R61" s="329" t="s">
        <v>235</v>
      </c>
      <c r="S61" s="326" t="s">
        <v>239</v>
      </c>
      <c r="T61" s="330" t="s">
        <v>237</v>
      </c>
    </row>
    <row r="62" spans="1:20" ht="13.5" customHeight="1">
      <c r="A62" s="332"/>
      <c r="B62" s="301"/>
      <c r="C62" s="321"/>
      <c r="D62" s="321"/>
      <c r="E62" s="289"/>
      <c r="F62" s="299"/>
      <c r="G62" s="321"/>
      <c r="H62" s="321"/>
      <c r="I62" s="321"/>
      <c r="J62" s="323"/>
      <c r="K62" s="332"/>
      <c r="L62" s="301"/>
      <c r="M62" s="321"/>
      <c r="N62" s="321"/>
      <c r="O62" s="289"/>
      <c r="P62" s="299"/>
      <c r="Q62" s="321"/>
      <c r="R62" s="321"/>
      <c r="S62" s="321"/>
      <c r="T62" s="323"/>
    </row>
    <row r="63" spans="1:20" ht="19.5" customHeight="1">
      <c r="A63" s="336">
        <v>1</v>
      </c>
      <c r="B63" s="153">
        <f>пр.хода!G8</f>
        <v>0</v>
      </c>
      <c r="C63" s="130" t="str">
        <f>IFERROR(VLOOKUP(B63,пр.взв!$D$6:$Q$70,2,0),"")</f>
        <v/>
      </c>
      <c r="D63" s="131" t="str">
        <f>IFERROR(VLOOKUP(B63,пр.взв!$D$6:$Q$70,5,0),"")</f>
        <v/>
      </c>
      <c r="E63" s="131" t="str">
        <f>IFERROR(VLOOKUP(B63,пр.взв!$D$6:$Q$70,6,0),"")</f>
        <v/>
      </c>
      <c r="F63" s="131" t="str">
        <f>IFERROR(VLOOKUP(B63,пр.взв!$D$6:$Q$70,8,0),"")</f>
        <v/>
      </c>
      <c r="G63" s="132"/>
      <c r="H63" s="133"/>
      <c r="I63" s="134"/>
      <c r="J63" s="135"/>
      <c r="K63" s="320">
        <v>5</v>
      </c>
      <c r="L63" s="153">
        <f>пр.хода!Y8</f>
        <v>0</v>
      </c>
      <c r="M63" s="130" t="str">
        <f>IFERROR(VLOOKUP(L63,пр.взв!$D$6:$Q$70,2,0),"")</f>
        <v/>
      </c>
      <c r="N63" s="131" t="str">
        <f>IFERROR(VLOOKUP(L63,пр.взв!$D$6:$Q$70,5,0),"")</f>
        <v/>
      </c>
      <c r="O63" s="131" t="str">
        <f>IFERROR(VLOOKUP(L63,пр.взв!$D$6:$Q$70,6,0),"")</f>
        <v/>
      </c>
      <c r="P63" s="131" t="str">
        <f>IFERROR(VLOOKUP(L63,пр.взв!$D$6:$Q$70,8,0),"")</f>
        <v/>
      </c>
      <c r="Q63" s="132"/>
      <c r="R63" s="133"/>
      <c r="S63" s="134"/>
      <c r="T63" s="135"/>
    </row>
    <row r="64" spans="1:20" ht="19.5" customHeight="1">
      <c r="A64" s="289"/>
      <c r="B64" s="154">
        <f>пр.хода!G16</f>
        <v>0</v>
      </c>
      <c r="C64" s="137" t="str">
        <f>IFERROR(VLOOKUP(B64,пр.взв!$D$6:$Q$70,2,0),"")</f>
        <v/>
      </c>
      <c r="D64" s="138" t="str">
        <f>IFERROR(VLOOKUP(B64,пр.взв!$D$6:$Q$70,5,0),"")</f>
        <v/>
      </c>
      <c r="E64" s="138" t="str">
        <f>IFERROR(VLOOKUP(B64,пр.взв!$D$6:$Q$70,6,0),"")</f>
        <v/>
      </c>
      <c r="F64" s="138" t="str">
        <f>IFERROR(VLOOKUP(B64,пр.взв!$D$6:$Q$70,8,0),"")</f>
        <v/>
      </c>
      <c r="G64" s="139"/>
      <c r="H64" s="139"/>
      <c r="I64" s="140"/>
      <c r="J64" s="140"/>
      <c r="K64" s="321"/>
      <c r="L64" s="154">
        <f>пр.хода!Y16</f>
        <v>0</v>
      </c>
      <c r="M64" s="137" t="str">
        <f>IFERROR(VLOOKUP(L64,пр.взв!$D$6:$Q$70,2,0),"")</f>
        <v/>
      </c>
      <c r="N64" s="138" t="str">
        <f>IFERROR(VLOOKUP(L64,пр.взв!$D$6:$Q$70,5,0),"")</f>
        <v/>
      </c>
      <c r="O64" s="138" t="str">
        <f>IFERROR(VLOOKUP(L64,пр.взв!$D$6:$Q$70,6,0),"")</f>
        <v/>
      </c>
      <c r="P64" s="138" t="str">
        <f>IFERROR(VLOOKUP(L64,пр.взв!$D$6:$Q$70,8,0),"")</f>
        <v/>
      </c>
      <c r="Q64" s="139"/>
      <c r="R64" s="139"/>
      <c r="S64" s="140"/>
      <c r="T64" s="140"/>
    </row>
    <row r="65" spans="1:20" ht="19.5" customHeight="1">
      <c r="A65" s="336">
        <v>2</v>
      </c>
      <c r="B65" s="153">
        <f>пр.хода!G24</f>
        <v>0</v>
      </c>
      <c r="C65" s="130" t="str">
        <f>IFERROR(VLOOKUP(B65,пр.взв!$D$6:$Q$70,2,0),"")</f>
        <v/>
      </c>
      <c r="D65" s="131" t="str">
        <f>IFERROR(VLOOKUP(B65,пр.взв!$D$6:$Q$70,5,0),"")</f>
        <v/>
      </c>
      <c r="E65" s="131" t="str">
        <f>IFERROR(VLOOKUP(B65,пр.взв!$D$6:$Q$70,6,0),"")</f>
        <v/>
      </c>
      <c r="F65" s="131" t="str">
        <f>IFERROR(VLOOKUP(B65,пр.взв!$D$6:$Q$70,8,0),"")</f>
        <v/>
      </c>
      <c r="G65" s="141"/>
      <c r="H65" s="142"/>
      <c r="I65" s="143"/>
      <c r="J65" s="131"/>
      <c r="K65" s="320">
        <v>6</v>
      </c>
      <c r="L65" s="153">
        <f>пр.хода!Y24</f>
        <v>0</v>
      </c>
      <c r="M65" s="130" t="str">
        <f>IFERROR(VLOOKUP(L65,пр.взв!$D$6:$Q$70,2,0),"")</f>
        <v/>
      </c>
      <c r="N65" s="131" t="str">
        <f>IFERROR(VLOOKUP(L65,пр.взв!$D$6:$Q$70,5,0),"")</f>
        <v/>
      </c>
      <c r="O65" s="131" t="str">
        <f>IFERROR(VLOOKUP(L65,пр.взв!$D$6:$Q$70,6,0),"")</f>
        <v/>
      </c>
      <c r="P65" s="131" t="str">
        <f>IFERROR(VLOOKUP(L65,пр.взв!$D$6:$Q$70,8,0),"")</f>
        <v/>
      </c>
      <c r="Q65" s="141"/>
      <c r="R65" s="142"/>
      <c r="S65" s="143"/>
      <c r="T65" s="131"/>
    </row>
    <row r="66" spans="1:20" ht="19.5" customHeight="1">
      <c r="A66" s="289"/>
      <c r="B66" s="154">
        <f>пр.хода!G32</f>
        <v>0</v>
      </c>
      <c r="C66" s="137" t="str">
        <f>IFERROR(VLOOKUP(B66,пр.взв!$D$6:$Q$70,2,0),"")</f>
        <v/>
      </c>
      <c r="D66" s="138" t="str">
        <f>IFERROR(VLOOKUP(B66,пр.взв!$D$6:$Q$70,5,0),"")</f>
        <v/>
      </c>
      <c r="E66" s="138" t="str">
        <f>IFERROR(VLOOKUP(B66,пр.взв!$D$6:$Q$70,6,0),"")</f>
        <v/>
      </c>
      <c r="F66" s="138" t="str">
        <f>IFERROR(VLOOKUP(B66,пр.взв!$D$6:$Q$70,8,0),"")</f>
        <v/>
      </c>
      <c r="G66" s="139"/>
      <c r="H66" s="139"/>
      <c r="I66" s="140"/>
      <c r="J66" s="140"/>
      <c r="K66" s="321"/>
      <c r="L66" s="154">
        <f>пр.хода!Y32</f>
        <v>0</v>
      </c>
      <c r="M66" s="137" t="str">
        <f>IFERROR(VLOOKUP(L66,пр.взв!$D$6:$Q$70,2,0),"")</f>
        <v/>
      </c>
      <c r="N66" s="138" t="str">
        <f>IFERROR(VLOOKUP(L66,пр.взв!$D$6:$Q$70,5,0),"")</f>
        <v/>
      </c>
      <c r="O66" s="138" t="str">
        <f>IFERROR(VLOOKUP(L66,пр.взв!$D$6:$Q$70,6,0),"")</f>
        <v/>
      </c>
      <c r="P66" s="138" t="str">
        <f>IFERROR(VLOOKUP(L66,пр.взв!$D$6:$Q$70,8,0),"")</f>
        <v/>
      </c>
      <c r="Q66" s="139"/>
      <c r="R66" s="139"/>
      <c r="S66" s="140"/>
      <c r="T66" s="140"/>
    </row>
    <row r="67" spans="1:20" ht="19.5" customHeight="1">
      <c r="A67" s="336">
        <v>3</v>
      </c>
      <c r="B67" s="153">
        <f>пр.хода!G41</f>
        <v>0</v>
      </c>
      <c r="C67" s="130" t="str">
        <f>IFERROR(VLOOKUP(B67,пр.взв!$D$6:$Q$70,2,0),"")</f>
        <v/>
      </c>
      <c r="D67" s="131" t="str">
        <f>IFERROR(VLOOKUP(B67,пр.взв!$D$6:$Q$70,5,0),"")</f>
        <v/>
      </c>
      <c r="E67" s="131" t="str">
        <f>IFERROR(VLOOKUP(B67,пр.взв!$D$6:$Q$70,6,0),"")</f>
        <v/>
      </c>
      <c r="F67" s="131" t="str">
        <f>IFERROR(VLOOKUP(B67,пр.взв!$D$6:$Q$70,8,0),"")</f>
        <v/>
      </c>
      <c r="G67" s="132"/>
      <c r="H67" s="133"/>
      <c r="I67" s="134"/>
      <c r="J67" s="135"/>
      <c r="K67" s="320">
        <v>7</v>
      </c>
      <c r="L67" s="153">
        <f>пр.хода!Y41</f>
        <v>0</v>
      </c>
      <c r="M67" s="130" t="str">
        <f>IFERROR(VLOOKUP(L67,пр.взв!$D$6:$Q$70,2,0),"")</f>
        <v/>
      </c>
      <c r="N67" s="131" t="str">
        <f>IFERROR(VLOOKUP(L67,пр.взв!$D$6:$Q$70,5,0),"")</f>
        <v/>
      </c>
      <c r="O67" s="131" t="str">
        <f>IFERROR(VLOOKUP(L67,пр.взв!$D$6:$Q$70,6,0),"")</f>
        <v/>
      </c>
      <c r="P67" s="131" t="str">
        <f>IFERROR(VLOOKUP(L67,пр.взв!$D$6:$Q$70,8,0),"")</f>
        <v/>
      </c>
      <c r="Q67" s="132"/>
      <c r="R67" s="133"/>
      <c r="S67" s="134"/>
      <c r="T67" s="135"/>
    </row>
    <row r="68" spans="1:20" ht="19.5" customHeight="1">
      <c r="A68" s="289"/>
      <c r="B68" s="154">
        <f>пр.хода!G49</f>
        <v>0</v>
      </c>
      <c r="C68" s="137" t="str">
        <f>IFERROR(VLOOKUP(B68,пр.взв!$D$6:$Q$70,2,0),"")</f>
        <v/>
      </c>
      <c r="D68" s="138" t="str">
        <f>IFERROR(VLOOKUP(B68,пр.взв!$D$6:$Q$70,5,0),"")</f>
        <v/>
      </c>
      <c r="E68" s="138" t="str">
        <f>IFERROR(VLOOKUP(B68,пр.взв!$D$6:$Q$70,6,0),"")</f>
        <v/>
      </c>
      <c r="F68" s="138" t="str">
        <f>IFERROR(VLOOKUP(B68,пр.взв!$D$6:$Q$70,8,0),"")</f>
        <v/>
      </c>
      <c r="G68" s="139"/>
      <c r="H68" s="139"/>
      <c r="I68" s="140"/>
      <c r="J68" s="140"/>
      <c r="K68" s="321"/>
      <c r="L68" s="154">
        <f>пр.хода!Y49</f>
        <v>0</v>
      </c>
      <c r="M68" s="137" t="str">
        <f>IFERROR(VLOOKUP(L68,пр.взв!$D$6:$Q$70,2,0),"")</f>
        <v/>
      </c>
      <c r="N68" s="138" t="str">
        <f>IFERROR(VLOOKUP(L68,пр.взв!$D$6:$Q$70,5,0),"")</f>
        <v/>
      </c>
      <c r="O68" s="138" t="str">
        <f>IFERROR(VLOOKUP(L68,пр.взв!$D$6:$Q$70,6,0),"")</f>
        <v/>
      </c>
      <c r="P68" s="138" t="str">
        <f>IFERROR(VLOOKUP(L68,пр.взв!$D$6:$Q$70,8,0),"")</f>
        <v/>
      </c>
      <c r="Q68" s="139"/>
      <c r="R68" s="139"/>
      <c r="S68" s="140"/>
      <c r="T68" s="140"/>
    </row>
    <row r="69" spans="1:20" ht="19.5" customHeight="1">
      <c r="A69" s="336">
        <v>4</v>
      </c>
      <c r="B69" s="153">
        <f>пр.хода!G57</f>
        <v>0</v>
      </c>
      <c r="C69" s="130" t="str">
        <f>IFERROR(VLOOKUP(B69,пр.взв!$D$6:$Q$70,2,0),"")</f>
        <v/>
      </c>
      <c r="D69" s="131" t="str">
        <f>IFERROR(VLOOKUP(B69,пр.взв!$D$6:$Q$70,5,0),"")</f>
        <v/>
      </c>
      <c r="E69" s="131" t="str">
        <f>IFERROR(VLOOKUP(B69,пр.взв!$D$6:$Q$70,6,0),"")</f>
        <v/>
      </c>
      <c r="F69" s="131" t="str">
        <f>IFERROR(VLOOKUP(B69,пр.взв!$D$6:$Q$70,8,0),"")</f>
        <v/>
      </c>
      <c r="G69" s="141"/>
      <c r="H69" s="142"/>
      <c r="I69" s="143"/>
      <c r="J69" s="131"/>
      <c r="K69" s="320">
        <v>8</v>
      </c>
      <c r="L69" s="153">
        <f>пр.хода!Y57</f>
        <v>0</v>
      </c>
      <c r="M69" s="130" t="str">
        <f>IFERROR(VLOOKUP(L69,пр.взв!$D$6:$Q$70,2,0),"")</f>
        <v/>
      </c>
      <c r="N69" s="131" t="str">
        <f>IFERROR(VLOOKUP(L69,пр.взв!$D$6:$Q$70,5,0),"")</f>
        <v/>
      </c>
      <c r="O69" s="131" t="str">
        <f>IFERROR(VLOOKUP(L69,пр.взв!$D$6:$Q$70,6,0),"")</f>
        <v/>
      </c>
      <c r="P69" s="131" t="str">
        <f>IFERROR(VLOOKUP(L69,пр.взв!$D$6:$Q$70,8,0),"")</f>
        <v/>
      </c>
      <c r="Q69" s="141"/>
      <c r="R69" s="142"/>
      <c r="S69" s="143"/>
      <c r="T69" s="131"/>
    </row>
    <row r="70" spans="1:20" ht="19.5" customHeight="1">
      <c r="A70" s="289"/>
      <c r="B70" s="154">
        <f>пр.хода!G65</f>
        <v>0</v>
      </c>
      <c r="C70" s="137" t="str">
        <f>IFERROR(VLOOKUP(B70,пр.взв!$D$6:$Q$70,2,0),"")</f>
        <v/>
      </c>
      <c r="D70" s="138" t="str">
        <f>IFERROR(VLOOKUP(B70,пр.взв!$D$6:$Q$70,5,0),"")</f>
        <v/>
      </c>
      <c r="E70" s="138" t="str">
        <f>IFERROR(VLOOKUP(B70,пр.взв!$D$6:$Q$70,6,0),"")</f>
        <v/>
      </c>
      <c r="F70" s="138" t="str">
        <f>IFERROR(VLOOKUP(B70,пр.взв!$D$6:$Q$70,8,0),"")</f>
        <v/>
      </c>
      <c r="G70" s="139"/>
      <c r="H70" s="139"/>
      <c r="I70" s="140"/>
      <c r="J70" s="140"/>
      <c r="K70" s="321"/>
      <c r="L70" s="154">
        <f>пр.хода!Y65</f>
        <v>0</v>
      </c>
      <c r="M70" s="137" t="str">
        <f>IFERROR(VLOOKUP(L70,пр.взв!$D$6:$Q$70,2,0),"")</f>
        <v/>
      </c>
      <c r="N70" s="138" t="str">
        <f>IFERROR(VLOOKUP(L70,пр.взв!$D$6:$Q$70,5,0),"")</f>
        <v/>
      </c>
      <c r="O70" s="138" t="str">
        <f>IFERROR(VLOOKUP(L70,пр.взв!$D$6:$Q$70,6,0),"")</f>
        <v/>
      </c>
      <c r="P70" s="138" t="str">
        <f>IFERROR(VLOOKUP(L70,пр.взв!$D$6:$Q$70,8,0),"")</f>
        <v/>
      </c>
      <c r="Q70" s="139"/>
      <c r="R70" s="139"/>
      <c r="S70" s="140"/>
      <c r="T70" s="140"/>
    </row>
    <row r="71" spans="1:20" ht="12" customHeight="1">
      <c r="B71" s="125">
        <f>B59</f>
        <v>0</v>
      </c>
      <c r="C71" s="6" t="s">
        <v>226</v>
      </c>
      <c r="L71" s="125">
        <f>L59</f>
        <v>0</v>
      </c>
      <c r="M71" s="6" t="s">
        <v>226</v>
      </c>
    </row>
    <row r="72" spans="1:20" ht="12" customHeight="1">
      <c r="B72" s="126" t="s">
        <v>227</v>
      </c>
      <c r="C72" s="127" t="s">
        <v>228</v>
      </c>
      <c r="D72" s="128"/>
      <c r="E72" s="128"/>
      <c r="F72" s="128" t="s">
        <v>241</v>
      </c>
      <c r="G72" s="126">
        <f>пр.взв!$D$4</f>
        <v>0</v>
      </c>
      <c r="H72" s="127"/>
      <c r="I72" s="127"/>
      <c r="J72" s="127"/>
      <c r="K72" s="127"/>
      <c r="L72" s="126" t="s">
        <v>242</v>
      </c>
      <c r="M72" s="127" t="s">
        <v>228</v>
      </c>
      <c r="N72" s="128"/>
      <c r="O72" s="128"/>
      <c r="P72" s="128" t="s">
        <v>241</v>
      </c>
      <c r="Q72" s="126">
        <f>пр.взв!$D$4</f>
        <v>0</v>
      </c>
      <c r="R72" s="127"/>
      <c r="S72" s="127"/>
      <c r="T72" s="127"/>
    </row>
    <row r="73" spans="1:20" ht="12.75" customHeight="1">
      <c r="A73" s="331" t="s">
        <v>231</v>
      </c>
      <c r="B73" s="333" t="s">
        <v>9</v>
      </c>
      <c r="C73" s="325" t="s">
        <v>10</v>
      </c>
      <c r="D73" s="326" t="s">
        <v>232</v>
      </c>
      <c r="E73" s="327" t="s">
        <v>233</v>
      </c>
      <c r="F73" s="328"/>
      <c r="G73" s="325" t="s">
        <v>234</v>
      </c>
      <c r="H73" s="329" t="s">
        <v>235</v>
      </c>
      <c r="I73" s="326" t="s">
        <v>239</v>
      </c>
      <c r="J73" s="330" t="s">
        <v>237</v>
      </c>
      <c r="K73" s="331" t="s">
        <v>231</v>
      </c>
      <c r="L73" s="333" t="s">
        <v>9</v>
      </c>
      <c r="M73" s="325" t="s">
        <v>10</v>
      </c>
      <c r="N73" s="326" t="s">
        <v>232</v>
      </c>
      <c r="O73" s="327" t="s">
        <v>233</v>
      </c>
      <c r="P73" s="328"/>
      <c r="Q73" s="325" t="s">
        <v>234</v>
      </c>
      <c r="R73" s="329" t="s">
        <v>235</v>
      </c>
      <c r="S73" s="326" t="s">
        <v>239</v>
      </c>
      <c r="T73" s="330" t="s">
        <v>237</v>
      </c>
    </row>
    <row r="74" spans="1:20" ht="13.5" customHeight="1">
      <c r="A74" s="332"/>
      <c r="B74" s="299"/>
      <c r="C74" s="321"/>
      <c r="D74" s="321"/>
      <c r="E74" s="289"/>
      <c r="F74" s="299"/>
      <c r="G74" s="321"/>
      <c r="H74" s="321"/>
      <c r="I74" s="321"/>
      <c r="J74" s="323"/>
      <c r="K74" s="332"/>
      <c r="L74" s="299"/>
      <c r="M74" s="321"/>
      <c r="N74" s="321"/>
      <c r="O74" s="289"/>
      <c r="P74" s="299"/>
      <c r="Q74" s="321"/>
      <c r="R74" s="321"/>
      <c r="S74" s="321"/>
      <c r="T74" s="323"/>
    </row>
    <row r="75" spans="1:20" ht="19.5" customHeight="1">
      <c r="A75" s="336">
        <v>1</v>
      </c>
      <c r="B75" s="153">
        <f>пр.хода!I12</f>
        <v>0</v>
      </c>
      <c r="C75" s="130" t="str">
        <f>IFERROR(VLOOKUP(B75,пр.взв!$D$6:$Q$70,2,0),"")</f>
        <v/>
      </c>
      <c r="D75" s="131" t="str">
        <f>IFERROR(VLOOKUP(B75,пр.взв!$D$6:$Q$70,5,0),"")</f>
        <v/>
      </c>
      <c r="E75" s="131" t="str">
        <f>IFERROR(VLOOKUP(B75,пр.взв!$D$6:$Q$70,6,0),"")</f>
        <v/>
      </c>
      <c r="F75" s="131" t="str">
        <f>IFERROR(VLOOKUP(B75,пр.взв!$D$6:$Q$70,8,0),"")</f>
        <v/>
      </c>
      <c r="G75" s="141"/>
      <c r="H75" s="142"/>
      <c r="I75" s="143"/>
      <c r="J75" s="149"/>
      <c r="K75" s="320">
        <v>3</v>
      </c>
      <c r="L75" s="153">
        <f>пр.хода!W12</f>
        <v>0</v>
      </c>
      <c r="M75" s="130" t="str">
        <f>IFERROR(VLOOKUP(L75,пр.взв!$D$6:$Q$70,2,0),"")</f>
        <v/>
      </c>
      <c r="N75" s="131" t="str">
        <f>IFERROR(VLOOKUP(L75,пр.взв!$D$6:$Q$70,5,0),"")</f>
        <v/>
      </c>
      <c r="O75" s="131" t="str">
        <f>IFERROR(VLOOKUP(L75,пр.взв!$D$6:$Q$70,6,0),"")</f>
        <v/>
      </c>
      <c r="P75" s="131" t="str">
        <f>IFERROR(VLOOKUP(L75,пр.взв!$D$6:$Q$70,8,0),"")</f>
        <v/>
      </c>
      <c r="Q75" s="141"/>
      <c r="R75" s="142"/>
      <c r="S75" s="143"/>
      <c r="T75" s="149"/>
    </row>
    <row r="76" spans="1:20" ht="19.5" customHeight="1">
      <c r="A76" s="289"/>
      <c r="B76" s="154">
        <f>пр.хода!I28</f>
        <v>0</v>
      </c>
      <c r="C76" s="137" t="str">
        <f>IFERROR(VLOOKUP(B76,пр.взв!$D$6:$Q$70,2,0),"")</f>
        <v/>
      </c>
      <c r="D76" s="138" t="str">
        <f>IFERROR(VLOOKUP(B76,пр.взв!$D$6:$Q$70,5,0),"")</f>
        <v/>
      </c>
      <c r="E76" s="138" t="str">
        <f>IFERROR(VLOOKUP(B76,пр.взв!$D$6:$Q$70,6,0),"")</f>
        <v/>
      </c>
      <c r="F76" s="138" t="str">
        <f>IFERROR(VLOOKUP(B76,пр.взв!$D$6:$Q$70,8,0),"")</f>
        <v/>
      </c>
      <c r="G76" s="139"/>
      <c r="H76" s="139"/>
      <c r="I76" s="140"/>
      <c r="J76" s="140"/>
      <c r="K76" s="321"/>
      <c r="L76" s="154">
        <f>пр.хода!W28</f>
        <v>0</v>
      </c>
      <c r="M76" s="137" t="str">
        <f>IFERROR(VLOOKUP(L76,пр.взв!$D$6:$Q$70,2,0),"")</f>
        <v/>
      </c>
      <c r="N76" s="138" t="str">
        <f>IFERROR(VLOOKUP(L76,пр.взв!$D$6:$Q$70,5,0),"")</f>
        <v/>
      </c>
      <c r="O76" s="138" t="str">
        <f>IFERROR(VLOOKUP(L76,пр.взв!$D$6:$Q$70,6,0),"")</f>
        <v/>
      </c>
      <c r="P76" s="138" t="str">
        <f>IFERROR(VLOOKUP(L76,пр.взв!$D$6:$Q$70,8,0),"")</f>
        <v/>
      </c>
      <c r="Q76" s="139"/>
      <c r="R76" s="139"/>
      <c r="S76" s="140"/>
      <c r="T76" s="140"/>
    </row>
    <row r="77" spans="1:20" ht="19.5" customHeight="1">
      <c r="A77" s="336">
        <v>2</v>
      </c>
      <c r="B77" s="153">
        <f>пр.хода!I46</f>
        <v>0</v>
      </c>
      <c r="C77" s="130" t="str">
        <f>IFERROR(VLOOKUP(B77,пр.взв!$D$6:$Q$70,2,0),"")</f>
        <v/>
      </c>
      <c r="D77" s="131" t="str">
        <f>IFERROR(VLOOKUP(B77,пр.взв!$D$6:$Q$70,5,0),"")</f>
        <v/>
      </c>
      <c r="E77" s="131" t="str">
        <f>IFERROR(VLOOKUP(B77,пр.взв!$D$6:$Q$70,6,0),"")</f>
        <v/>
      </c>
      <c r="F77" s="131" t="str">
        <f>IFERROR(VLOOKUP(B77,пр.взв!$D$6:$Q$70,8,0),"")</f>
        <v/>
      </c>
      <c r="G77" s="141"/>
      <c r="H77" s="142"/>
      <c r="I77" s="143"/>
      <c r="J77" s="131"/>
      <c r="K77" s="320">
        <v>4</v>
      </c>
      <c r="L77" s="153">
        <f>пр.хода!W45</f>
        <v>0</v>
      </c>
      <c r="M77" s="130" t="str">
        <f>IFERROR(VLOOKUP(L77,пр.взв!$D$6:$Q$70,2,0),"")</f>
        <v/>
      </c>
      <c r="N77" s="131" t="str">
        <f>IFERROR(VLOOKUP(L77,пр.взв!$D$6:$Q$70,5,0),"")</f>
        <v/>
      </c>
      <c r="O77" s="131" t="str">
        <f>IFERROR(VLOOKUP(L77,пр.взв!$D$6:$Q$70,6,0),"")</f>
        <v/>
      </c>
      <c r="P77" s="131" t="str">
        <f>IFERROR(VLOOKUP(L77,пр.взв!$D$6:$Q$70,8,0),"")</f>
        <v/>
      </c>
      <c r="Q77" s="141"/>
      <c r="R77" s="142"/>
      <c r="S77" s="143"/>
      <c r="T77" s="131"/>
    </row>
    <row r="78" spans="1:20" ht="19.5" customHeight="1">
      <c r="A78" s="289"/>
      <c r="B78" s="154">
        <f>пр.хода!I61</f>
        <v>0</v>
      </c>
      <c r="C78" s="137" t="str">
        <f>IFERROR(VLOOKUP(B78,пр.взв!$D$6:$Q$70,2,0),"")</f>
        <v/>
      </c>
      <c r="D78" s="138" t="str">
        <f>IFERROR(VLOOKUP(B78,пр.взв!$D$6:$Q$70,5,0),"")</f>
        <v/>
      </c>
      <c r="E78" s="138" t="str">
        <f>IFERROR(VLOOKUP(B78,пр.взв!$D$6:$Q$70,6,0),"")</f>
        <v/>
      </c>
      <c r="F78" s="138" t="str">
        <f>IFERROR(VLOOKUP(B78,пр.взв!$D$6:$Q$70,8,0),"")</f>
        <v/>
      </c>
      <c r="G78" s="139"/>
      <c r="H78" s="139"/>
      <c r="I78" s="140"/>
      <c r="J78" s="140"/>
      <c r="K78" s="321"/>
      <c r="L78" s="154">
        <f>пр.хода!W61</f>
        <v>0</v>
      </c>
      <c r="M78" s="137" t="str">
        <f>IFERROR(VLOOKUP(L78,пр.взв!$D$6:$Q$70,2,0),"")</f>
        <v/>
      </c>
      <c r="N78" s="138" t="str">
        <f>IFERROR(VLOOKUP(L78,пр.взв!$D$6:$Q$70,5,0),"")</f>
        <v/>
      </c>
      <c r="O78" s="138" t="str">
        <f>IFERROR(VLOOKUP(L78,пр.взв!$D$6:$Q$70,6,0),"")</f>
        <v/>
      </c>
      <c r="P78" s="138" t="str">
        <f>IFERROR(VLOOKUP(L78,пр.взв!$D$6:$Q$70,8,0),"")</f>
        <v/>
      </c>
      <c r="Q78" s="139"/>
      <c r="R78" s="139"/>
      <c r="S78" s="140"/>
      <c r="T78" s="140"/>
    </row>
    <row r="79" spans="1:20" ht="12" customHeight="1"/>
    <row r="80" spans="1:20" ht="12" customHeight="1">
      <c r="B80" s="126" t="s">
        <v>227</v>
      </c>
      <c r="C80" s="155" t="s">
        <v>243</v>
      </c>
      <c r="D80" s="156"/>
      <c r="E80" s="156"/>
      <c r="F80" s="156"/>
      <c r="G80" s="157">
        <f>пр.взв!$D$4</f>
        <v>0</v>
      </c>
      <c r="H80" s="156"/>
      <c r="I80" s="156"/>
      <c r="J80" s="156"/>
      <c r="K80" s="158"/>
      <c r="L80" s="126" t="s">
        <v>230</v>
      </c>
      <c r="M80" s="155" t="s">
        <v>243</v>
      </c>
      <c r="N80" s="156"/>
      <c r="O80" s="156"/>
      <c r="P80" s="156"/>
      <c r="Q80" s="126">
        <f>пр.взв!$D$4</f>
        <v>0</v>
      </c>
      <c r="R80" s="156"/>
      <c r="S80" s="156"/>
      <c r="T80" s="156"/>
    </row>
    <row r="81" spans="1:20" ht="12.75" customHeight="1">
      <c r="A81" s="331" t="s">
        <v>231</v>
      </c>
      <c r="B81" s="333" t="s">
        <v>9</v>
      </c>
      <c r="C81" s="325" t="s">
        <v>10</v>
      </c>
      <c r="D81" s="326" t="s">
        <v>232</v>
      </c>
      <c r="E81" s="327" t="s">
        <v>233</v>
      </c>
      <c r="F81" s="328"/>
      <c r="G81" s="325" t="s">
        <v>234</v>
      </c>
      <c r="H81" s="329" t="s">
        <v>235</v>
      </c>
      <c r="I81" s="326" t="s">
        <v>239</v>
      </c>
      <c r="J81" s="330" t="s">
        <v>237</v>
      </c>
      <c r="K81" s="331" t="s">
        <v>231</v>
      </c>
      <c r="L81" s="333" t="s">
        <v>9</v>
      </c>
      <c r="M81" s="325" t="s">
        <v>10</v>
      </c>
      <c r="N81" s="326" t="s">
        <v>232</v>
      </c>
      <c r="O81" s="327" t="s">
        <v>233</v>
      </c>
      <c r="P81" s="328"/>
      <c r="Q81" s="325" t="s">
        <v>234</v>
      </c>
      <c r="R81" s="329" t="s">
        <v>235</v>
      </c>
      <c r="S81" s="326" t="s">
        <v>239</v>
      </c>
      <c r="T81" s="330" t="s">
        <v>237</v>
      </c>
    </row>
    <row r="82" spans="1:20" ht="13.5" customHeight="1">
      <c r="A82" s="332"/>
      <c r="B82" s="299"/>
      <c r="C82" s="321"/>
      <c r="D82" s="321"/>
      <c r="E82" s="289"/>
      <c r="F82" s="299"/>
      <c r="G82" s="321"/>
      <c r="H82" s="321"/>
      <c r="I82" s="321"/>
      <c r="J82" s="323"/>
      <c r="K82" s="332"/>
      <c r="L82" s="299"/>
      <c r="M82" s="321"/>
      <c r="N82" s="321"/>
      <c r="O82" s="289"/>
      <c r="P82" s="299"/>
      <c r="Q82" s="321"/>
      <c r="R82" s="321"/>
      <c r="S82" s="321"/>
      <c r="T82" s="323"/>
    </row>
    <row r="83" spans="1:20" ht="19.5" customHeight="1">
      <c r="A83" s="320">
        <v>1</v>
      </c>
      <c r="B83" s="153">
        <f>пр.хода!K20</f>
        <v>0</v>
      </c>
      <c r="C83" s="130" t="str">
        <f>IFERROR(VLOOKUP(B83,пр.взв!$D$6:$Q$70,2,0),"")</f>
        <v/>
      </c>
      <c r="D83" s="131" t="str">
        <f>IFERROR(VLOOKUP(B83,пр.взв!$D$6:$Q$70,5,0),"")</f>
        <v/>
      </c>
      <c r="E83" s="131" t="str">
        <f>IFERROR(VLOOKUP(B83,пр.взв!$D$6:$Q$70,6,0),"")</f>
        <v/>
      </c>
      <c r="F83" s="131" t="str">
        <f>IFERROR(VLOOKUP(B83,пр.взв!$D$6:$Q$70,8,0),"")</f>
        <v/>
      </c>
      <c r="G83" s="141"/>
      <c r="H83" s="142"/>
      <c r="I83" s="143"/>
      <c r="J83" s="149"/>
      <c r="K83" s="320">
        <v>2</v>
      </c>
      <c r="L83" s="153">
        <f>пр.хода!U20</f>
        <v>0</v>
      </c>
      <c r="M83" s="130" t="str">
        <f>IFERROR(VLOOKUP(L83,пр.взв!$D$6:$Q$70,2,0),"")</f>
        <v/>
      </c>
      <c r="N83" s="131" t="str">
        <f>IFERROR(VLOOKUP(L83,пр.взв!$D$6:$Q$70,5,0),"")</f>
        <v/>
      </c>
      <c r="O83" s="131" t="str">
        <f>IFERROR(VLOOKUP(L83,пр.взв!$D$6:$Q$70,6,0),"")</f>
        <v/>
      </c>
      <c r="P83" s="131" t="str">
        <f>IFERROR(VLOOKUP(L83,пр.взв!$D$6:$Q$70,8,0),"")</f>
        <v/>
      </c>
      <c r="Q83" s="141"/>
      <c r="R83" s="142"/>
      <c r="S83" s="143"/>
      <c r="T83" s="149"/>
    </row>
    <row r="84" spans="1:20" ht="19.5" customHeight="1">
      <c r="A84" s="321"/>
      <c r="B84" s="159">
        <f>пр.хода!K53</f>
        <v>0</v>
      </c>
      <c r="C84" s="137" t="str">
        <f>IFERROR(VLOOKUP(B84,пр.взв!$D$6:$Q$70,2,0),"")</f>
        <v/>
      </c>
      <c r="D84" s="138" t="str">
        <f>IFERROR(VLOOKUP(B84,пр.взв!$D$6:$Q$70,5,0),"")</f>
        <v/>
      </c>
      <c r="E84" s="138" t="str">
        <f>IFERROR(VLOOKUP(B84,пр.взв!$D$6:$Q$70,6,0),"")</f>
        <v/>
      </c>
      <c r="F84" s="138" t="str">
        <f>IFERROR(VLOOKUP(B84,пр.взв!$D$6:$Q$70,8,0),"")</f>
        <v/>
      </c>
      <c r="G84" s="139"/>
      <c r="H84" s="139"/>
      <c r="I84" s="140"/>
      <c r="J84" s="140"/>
      <c r="K84" s="321"/>
      <c r="L84" s="159">
        <f>пр.хода!U53</f>
        <v>0</v>
      </c>
      <c r="M84" s="137" t="str">
        <f>IFERROR(VLOOKUP(L84,пр.взв!$D$6:$Q$70,2,0),"")</f>
        <v/>
      </c>
      <c r="N84" s="138" t="str">
        <f>IFERROR(VLOOKUP(L84,пр.взв!$D$6:$Q$70,5,0),"")</f>
        <v/>
      </c>
      <c r="O84" s="138" t="str">
        <f>IFERROR(VLOOKUP(L84,пр.взв!$D$6:$Q$70,6,0),"")</f>
        <v/>
      </c>
      <c r="P84" s="138" t="str">
        <f>IFERROR(VLOOKUP(L84,пр.взв!$D$6:$Q$70,8,0),"")</f>
        <v/>
      </c>
      <c r="Q84" s="139"/>
      <c r="R84" s="139"/>
      <c r="S84" s="140"/>
      <c r="T84" s="140"/>
    </row>
    <row r="85" spans="1:20" ht="12" hidden="1" customHeight="1">
      <c r="B85" s="125">
        <f>B71</f>
        <v>0</v>
      </c>
      <c r="C85" s="6" t="s">
        <v>226</v>
      </c>
      <c r="L85" s="125">
        <f>L71</f>
        <v>0</v>
      </c>
      <c r="M85" s="6" t="s">
        <v>226</v>
      </c>
    </row>
    <row r="86" spans="1:20" ht="12" hidden="1" customHeight="1">
      <c r="A86" s="338" t="s">
        <v>244</v>
      </c>
      <c r="B86" s="275"/>
      <c r="C86" s="275"/>
      <c r="D86" s="275"/>
      <c r="E86" s="275"/>
      <c r="F86" s="275"/>
      <c r="G86" s="275"/>
      <c r="H86" s="275"/>
      <c r="I86" s="275"/>
      <c r="J86" s="275"/>
      <c r="K86" s="338" t="s">
        <v>245</v>
      </c>
      <c r="L86" s="275"/>
      <c r="M86" s="275"/>
      <c r="N86" s="275"/>
      <c r="O86" s="275"/>
      <c r="P86" s="275"/>
      <c r="Q86" s="275"/>
      <c r="R86" s="275"/>
      <c r="S86" s="275"/>
      <c r="T86" s="275"/>
    </row>
    <row r="87" spans="1:20" ht="12" hidden="1" customHeight="1">
      <c r="B87" s="126" t="s">
        <v>227</v>
      </c>
      <c r="C87" s="160"/>
      <c r="D87" s="160"/>
      <c r="E87" s="160"/>
      <c r="F87" s="160"/>
      <c r="G87" s="161">
        <f>пр.взв!$D$4</f>
        <v>0</v>
      </c>
      <c r="H87" s="160"/>
      <c r="I87" s="160"/>
      <c r="J87" s="160"/>
      <c r="K87" s="6"/>
      <c r="L87" s="126" t="s">
        <v>230</v>
      </c>
      <c r="M87" s="160"/>
      <c r="N87" s="160"/>
      <c r="O87" s="160"/>
      <c r="P87" s="160"/>
      <c r="Q87" s="161">
        <f>пр.взв!$D$4</f>
        <v>0</v>
      </c>
      <c r="R87" s="158"/>
      <c r="S87" s="158"/>
      <c r="T87" s="158"/>
    </row>
    <row r="88" spans="1:20" ht="12.75" hidden="1" customHeight="1">
      <c r="A88" s="331" t="s">
        <v>231</v>
      </c>
      <c r="B88" s="333" t="s">
        <v>9</v>
      </c>
      <c r="C88" s="325" t="s">
        <v>10</v>
      </c>
      <c r="D88" s="326" t="s">
        <v>232</v>
      </c>
      <c r="E88" s="327" t="s">
        <v>233</v>
      </c>
      <c r="F88" s="328"/>
      <c r="G88" s="325" t="s">
        <v>234</v>
      </c>
      <c r="H88" s="329" t="s">
        <v>235</v>
      </c>
      <c r="I88" s="326" t="s">
        <v>239</v>
      </c>
      <c r="J88" s="330" t="s">
        <v>237</v>
      </c>
      <c r="K88" s="331" t="s">
        <v>231</v>
      </c>
      <c r="L88" s="333" t="s">
        <v>9</v>
      </c>
      <c r="M88" s="325" t="s">
        <v>10</v>
      </c>
      <c r="N88" s="326" t="s">
        <v>232</v>
      </c>
      <c r="O88" s="327" t="s">
        <v>233</v>
      </c>
      <c r="P88" s="328"/>
      <c r="Q88" s="325" t="s">
        <v>234</v>
      </c>
      <c r="R88" s="329" t="s">
        <v>235</v>
      </c>
      <c r="S88" s="326" t="s">
        <v>239</v>
      </c>
      <c r="T88" s="330" t="s">
        <v>237</v>
      </c>
    </row>
    <row r="89" spans="1:20" ht="13.5" hidden="1" customHeight="1">
      <c r="A89" s="332"/>
      <c r="B89" s="299"/>
      <c r="C89" s="321"/>
      <c r="D89" s="321"/>
      <c r="E89" s="289"/>
      <c r="F89" s="299"/>
      <c r="G89" s="321"/>
      <c r="H89" s="321"/>
      <c r="I89" s="321"/>
      <c r="J89" s="323"/>
      <c r="K89" s="332"/>
      <c r="L89" s="299"/>
      <c r="M89" s="321"/>
      <c r="N89" s="321"/>
      <c r="O89" s="289"/>
      <c r="P89" s="299"/>
      <c r="Q89" s="321"/>
      <c r="R89" s="321"/>
      <c r="S89" s="321"/>
      <c r="T89" s="323"/>
    </row>
    <row r="90" spans="1:20" ht="19.5" hidden="1" customHeight="1">
      <c r="A90" s="320">
        <v>1</v>
      </c>
      <c r="B90" s="153">
        <f>пр.хода!L7</f>
        <v>0</v>
      </c>
      <c r="C90" s="130" t="str">
        <f>IFERROR(VLOOKUP(B90,пр.взв!$B$7:$H$70,2,0),"")</f>
        <v/>
      </c>
      <c r="D90" s="131" t="str">
        <f>IFERROR(VLOOKUP(B90,пр.взв!$B$7:$H$70,3,0),"")</f>
        <v/>
      </c>
      <c r="E90" s="131" t="str">
        <f>IFERROR(VLOOKUP(B90,пр.взв!$B$7:$H$70,4,0),"")</f>
        <v/>
      </c>
      <c r="F90" s="131" t="str">
        <f>IFERROR(VLOOKUP(B90,пр.взв!$B$7:$H$70,5,0),"")</f>
        <v/>
      </c>
      <c r="G90" s="141"/>
      <c r="H90" s="142"/>
      <c r="I90" s="143"/>
      <c r="J90" s="149"/>
      <c r="K90" s="320">
        <v>3</v>
      </c>
      <c r="L90" s="153">
        <f>пр.хода!L56</f>
        <v>0</v>
      </c>
      <c r="M90" s="130" t="str">
        <f>IFERROR(VLOOKUP(L90,пр.взв!$B$7:$H$70,2,0),"")</f>
        <v/>
      </c>
      <c r="N90" s="131" t="str">
        <f>IFERROR(VLOOKUP(L90,пр.взв!$B$7:$H$70,3,0),"")</f>
        <v/>
      </c>
      <c r="O90" s="131" t="str">
        <f>IFERROR(VLOOKUP(L90,пр.взв!$B$7:$H$70,4,0),"")</f>
        <v/>
      </c>
      <c r="P90" s="131" t="str">
        <f>IFERROR(VLOOKUP(L90,пр.взв!$B$7:$H$70,5,0),"")</f>
        <v/>
      </c>
      <c r="Q90" s="141"/>
      <c r="R90" s="142"/>
      <c r="S90" s="143"/>
      <c r="T90" s="149"/>
    </row>
    <row r="91" spans="1:20" ht="19.5" hidden="1" customHeight="1">
      <c r="A91" s="296"/>
      <c r="B91" s="159">
        <f>пр.хода!L10</f>
        <v>0</v>
      </c>
      <c r="C91" s="137" t="str">
        <f>IFERROR(VLOOKUP(B91,пр.взв!$B$7:$H$70,2,0),"")</f>
        <v/>
      </c>
      <c r="D91" s="138" t="str">
        <f>IFERROR(VLOOKUP(B91,пр.взв!$B$7:$H$70,3,0),"")</f>
        <v/>
      </c>
      <c r="E91" s="138" t="str">
        <f>IFERROR(VLOOKUP(B91,пр.взв!$B$7:$H$70,4,0),"")</f>
        <v/>
      </c>
      <c r="F91" s="138" t="str">
        <f>IFERROR(VLOOKUP(B91,пр.взв!$B$7:$H$70,5,0),"")</f>
        <v/>
      </c>
      <c r="G91" s="139"/>
      <c r="H91" s="139"/>
      <c r="I91" s="140"/>
      <c r="J91" s="140"/>
      <c r="K91" s="296"/>
      <c r="L91" s="159">
        <f>пр.хода!L59</f>
        <v>0</v>
      </c>
      <c r="M91" s="137" t="str">
        <f>IFERROR(VLOOKUP(L91,пр.взв!$B$7:$H$70,2,0),"")</f>
        <v/>
      </c>
      <c r="N91" s="138" t="str">
        <f>IFERROR(VLOOKUP(L91,пр.взв!$B$7:$H$70,3,0),"")</f>
        <v/>
      </c>
      <c r="O91" s="138" t="str">
        <f>IFERROR(VLOOKUP(L91,пр.взв!$B$7:$H$70,4,0),"")</f>
        <v/>
      </c>
      <c r="P91" s="138" t="str">
        <f>IFERROR(VLOOKUP(L91,пр.взв!$B$7:$H$70,5,0),"")</f>
        <v/>
      </c>
      <c r="Q91" s="139"/>
      <c r="R91" s="139"/>
      <c r="S91" s="140"/>
      <c r="T91" s="140"/>
    </row>
    <row r="92" spans="1:20" ht="19.5" hidden="1" customHeight="1">
      <c r="A92" s="320">
        <v>2</v>
      </c>
      <c r="B92" s="162">
        <f>пр.хода!L14</f>
        <v>0</v>
      </c>
      <c r="C92" s="130" t="str">
        <f>IFERROR(VLOOKUP(B92,пр.взв!$B$7:$H$70,2,0),"")</f>
        <v/>
      </c>
      <c r="D92" s="131" t="str">
        <f>IFERROR(VLOOKUP(B92,пр.взв!$B$7:$H$70,3,0),"")</f>
        <v/>
      </c>
      <c r="E92" s="131" t="str">
        <f>IFERROR(VLOOKUP(B92,пр.взв!$B$7:$H$70,4,0),"")</f>
        <v/>
      </c>
      <c r="F92" s="131" t="str">
        <f>IFERROR(VLOOKUP(B92,пр.взв!$B$7:$H$70,5,0),"")</f>
        <v/>
      </c>
      <c r="G92" s="141"/>
      <c r="H92" s="133"/>
      <c r="I92" s="134"/>
      <c r="J92" s="135"/>
      <c r="K92" s="320">
        <v>4</v>
      </c>
      <c r="L92" s="162">
        <f>пр.хода!L63</f>
        <v>0</v>
      </c>
      <c r="M92" s="130" t="str">
        <f>IFERROR(VLOOKUP(L92,пр.взв!$B$7:$H$70,2,0),"")</f>
        <v/>
      </c>
      <c r="N92" s="131" t="str">
        <f>IFERROR(VLOOKUP(L92,пр.взв!$B$7:$H$70,3,0),"")</f>
        <v/>
      </c>
      <c r="O92" s="131" t="str">
        <f>IFERROR(VLOOKUP(L92,пр.взв!$B$7:$H$70,4,0),"")</f>
        <v/>
      </c>
      <c r="P92" s="131" t="str">
        <f>IFERROR(VLOOKUP(L92,пр.взв!$B$7:$H$70,5,0),"")</f>
        <v/>
      </c>
      <c r="Q92" s="132"/>
      <c r="R92" s="133"/>
      <c r="S92" s="134"/>
      <c r="T92" s="135"/>
    </row>
    <row r="93" spans="1:20" ht="19.5" hidden="1" customHeight="1">
      <c r="A93" s="321"/>
      <c r="B93" s="159">
        <f>пр.хода!L17</f>
        <v>0</v>
      </c>
      <c r="C93" s="137" t="str">
        <f>IFERROR(VLOOKUP(B93,пр.взв!$B$7:$H$70,2,0),"")</f>
        <v/>
      </c>
      <c r="D93" s="138" t="str">
        <f>IFERROR(VLOOKUP(B93,пр.взв!$B$7:$H$70,3,0),"")</f>
        <v/>
      </c>
      <c r="E93" s="138" t="str">
        <f>IFERROR(VLOOKUP(B93,пр.взв!$B$7:$H$70,4,0),"")</f>
        <v/>
      </c>
      <c r="F93" s="138" t="str">
        <f>IFERROR(VLOOKUP(B93,пр.взв!$B$7:$H$70,5,0),"")</f>
        <v/>
      </c>
      <c r="G93" s="139"/>
      <c r="H93" s="139"/>
      <c r="I93" s="140"/>
      <c r="J93" s="140"/>
      <c r="K93" s="321"/>
      <c r="L93" s="159">
        <f>пр.хода!L66</f>
        <v>0</v>
      </c>
      <c r="M93" s="137" t="str">
        <f>IFERROR(VLOOKUP(L93,пр.взв!$B$7:$H$70,2,0),"")</f>
        <v/>
      </c>
      <c r="N93" s="138" t="str">
        <f>IFERROR(VLOOKUP(L93,пр.взв!$B$7:$H$70,3,0),"")</f>
        <v/>
      </c>
      <c r="O93" s="138" t="str">
        <f>IFERROR(VLOOKUP(L93,пр.взв!$B$7:$H$70,4,0),"")</f>
        <v/>
      </c>
      <c r="P93" s="138" t="str">
        <f>IFERROR(VLOOKUP(L93,пр.взв!$B$7:$H$70,5,0),"")</f>
        <v/>
      </c>
      <c r="Q93" s="139"/>
      <c r="R93" s="139"/>
      <c r="S93" s="140"/>
      <c r="T93" s="140"/>
    </row>
    <row r="94" spans="1:20" ht="12" hidden="1" customHeight="1">
      <c r="C94" s="6"/>
      <c r="M94" s="6"/>
    </row>
    <row r="95" spans="1:20" ht="19.5" hidden="1" customHeight="1">
      <c r="A95" s="339">
        <v>5</v>
      </c>
      <c r="B95" s="153">
        <f>пр.хода!N8</f>
        <v>0</v>
      </c>
      <c r="C95" s="130" t="str">
        <f>IFERROR(VLOOKUP(B95,пр.взв!$B$7:$H$70,2,0),"")</f>
        <v/>
      </c>
      <c r="D95" s="131" t="str">
        <f>IFERROR(VLOOKUP(B95,пр.взв!$B$7:$H$70,3,0),"")</f>
        <v/>
      </c>
      <c r="E95" s="131" t="str">
        <f>IFERROR(VLOOKUP(B95,пр.взв!$B$7:$H$70,4,0),"")</f>
        <v/>
      </c>
      <c r="F95" s="131" t="str">
        <f>IFERROR(VLOOKUP(B95,пр.взв!$B$7:$H$70,5,0),"")</f>
        <v/>
      </c>
      <c r="G95" s="141"/>
      <c r="H95" s="142"/>
      <c r="I95" s="143"/>
      <c r="J95" s="149"/>
      <c r="K95" s="320">
        <v>7</v>
      </c>
      <c r="L95" s="153">
        <f>пр.хода!N57</f>
        <v>0</v>
      </c>
      <c r="M95" s="130" t="str">
        <f>IFERROR(VLOOKUP(L95,пр.взв!$B$7:$H$70,2,0),"")</f>
        <v/>
      </c>
      <c r="N95" s="131" t="str">
        <f>IFERROR(VLOOKUP(L95,пр.взв!$B$7:$H$70,3,0),"")</f>
        <v/>
      </c>
      <c r="O95" s="131" t="str">
        <f>IFERROR(VLOOKUP(L95,пр.взв!$B$7:$H$70,4,0),"")</f>
        <v/>
      </c>
      <c r="P95" s="131" t="str">
        <f>IFERROR(VLOOKUP(L95,пр.взв!$B$7:$H$70,5,0),"")</f>
        <v/>
      </c>
      <c r="Q95" s="141"/>
      <c r="R95" s="142"/>
      <c r="S95" s="143"/>
      <c r="T95" s="163"/>
    </row>
    <row r="96" spans="1:20" ht="19.5" hidden="1" customHeight="1">
      <c r="A96" s="332"/>
      <c r="B96" s="159">
        <f>пр.хода!N11</f>
        <v>0</v>
      </c>
      <c r="C96" s="137" t="str">
        <f>IFERROR(VLOOKUP(B96,пр.взв!$B$7:$H$70,2,0),"")</f>
        <v/>
      </c>
      <c r="D96" s="138" t="str">
        <f>IFERROR(VLOOKUP(B96,пр.взв!$B$7:$H$70,3,0),"")</f>
        <v/>
      </c>
      <c r="E96" s="138" t="str">
        <f>IFERROR(VLOOKUP(B96,пр.взв!$B$7:$H$70,4,0),"")</f>
        <v/>
      </c>
      <c r="F96" s="138" t="str">
        <f>IFERROR(VLOOKUP(B96,пр.взв!$B$7:$H$70,5,0),"")</f>
        <v/>
      </c>
      <c r="G96" s="139"/>
      <c r="H96" s="139"/>
      <c r="I96" s="140"/>
      <c r="J96" s="140"/>
      <c r="K96" s="321"/>
      <c r="L96" s="159">
        <f>пр.хода!N60</f>
        <v>0</v>
      </c>
      <c r="M96" s="137" t="str">
        <f>IFERROR(VLOOKUP(L96,пр.взв!$B$7:$H$70,2,0),"")</f>
        <v/>
      </c>
      <c r="N96" s="138" t="str">
        <f>IFERROR(VLOOKUP(L96,пр.взв!$B$7:$H$70,3,0),"")</f>
        <v/>
      </c>
      <c r="O96" s="138" t="str">
        <f>IFERROR(VLOOKUP(L96,пр.взв!$B$7:$H$70,4,0),"")</f>
        <v/>
      </c>
      <c r="P96" s="138" t="str">
        <f>IFERROR(VLOOKUP(L96,пр.взв!$B$7:$H$70,5,0),"")</f>
        <v/>
      </c>
      <c r="Q96" s="139"/>
      <c r="R96" s="139"/>
      <c r="S96" s="140"/>
      <c r="T96" s="164"/>
    </row>
    <row r="97" spans="1:20" ht="19.5" hidden="1" customHeight="1">
      <c r="A97" s="340">
        <v>6</v>
      </c>
      <c r="B97" s="162">
        <f>пр.хода!N15</f>
        <v>0</v>
      </c>
      <c r="C97" s="130" t="str">
        <f>IFERROR(VLOOKUP(B97,пр.взв!$B$7:$H$70,2,0),"")</f>
        <v/>
      </c>
      <c r="D97" s="131" t="str">
        <f>IFERROR(VLOOKUP(B97,пр.взв!$B$7:$H$70,3,0),"")</f>
        <v/>
      </c>
      <c r="E97" s="131" t="str">
        <f>IFERROR(VLOOKUP(B97,пр.взв!$B$7:$H$70,4,0),"")</f>
        <v/>
      </c>
      <c r="F97" s="131" t="str">
        <f>IFERROR(VLOOKUP(B97,пр.взв!$B$7:$H$70,5,0),"")</f>
        <v/>
      </c>
      <c r="G97" s="141"/>
      <c r="H97" s="133"/>
      <c r="I97" s="134"/>
      <c r="J97" s="135"/>
      <c r="K97" s="341">
        <v>8</v>
      </c>
      <c r="L97" s="162">
        <f>пр.хода!N64</f>
        <v>0</v>
      </c>
      <c r="M97" s="130" t="str">
        <f>IFERROR(VLOOKUP(L97,пр.взв!$B$7:$H$70,2,0),"")</f>
        <v/>
      </c>
      <c r="N97" s="131" t="str">
        <f>IFERROR(VLOOKUP(L97,пр.взв!$B$7:$H$70,3,0),"")</f>
        <v/>
      </c>
      <c r="O97" s="131" t="str">
        <f>IFERROR(VLOOKUP(L97,пр.взв!$B$7:$H$70,4,0),"")</f>
        <v/>
      </c>
      <c r="P97" s="131" t="str">
        <f>IFERROR(VLOOKUP(L97,пр.взв!$B$7:$H$70,5,0),"")</f>
        <v/>
      </c>
      <c r="Q97" s="132"/>
      <c r="R97" s="133"/>
      <c r="S97" s="134"/>
      <c r="T97" s="165"/>
    </row>
    <row r="98" spans="1:20" ht="19.5" hidden="1" customHeight="1">
      <c r="A98" s="332"/>
      <c r="B98" s="159">
        <f>пр.хода!N18</f>
        <v>0</v>
      </c>
      <c r="C98" s="137" t="str">
        <f>IFERROR(VLOOKUP(B98,пр.взв!$B$7:$H$70,2,0),"")</f>
        <v/>
      </c>
      <c r="D98" s="138" t="str">
        <f>IFERROR(VLOOKUP(B98,пр.взв!$B$7:$H$70,3,0),"")</f>
        <v/>
      </c>
      <c r="E98" s="138" t="str">
        <f>IFERROR(VLOOKUP(B98,пр.взв!$B$7:$H$70,4,0),"")</f>
        <v/>
      </c>
      <c r="F98" s="138" t="str">
        <f>IFERROR(VLOOKUP(B98,пр.взв!$B$7:$H$70,5,0),"")</f>
        <v/>
      </c>
      <c r="G98" s="139"/>
      <c r="H98" s="139"/>
      <c r="I98" s="140"/>
      <c r="J98" s="140"/>
      <c r="K98" s="321"/>
      <c r="L98" s="159">
        <f>пр.хода!N67</f>
        <v>0</v>
      </c>
      <c r="M98" s="137" t="str">
        <f>IFERROR(VLOOKUP(L98,пр.взв!$B$7:$H$70,2,0),"")</f>
        <v/>
      </c>
      <c r="N98" s="138" t="str">
        <f>IFERROR(VLOOKUP(L98,пр.взв!$B$7:$H$70,3,0),"")</f>
        <v/>
      </c>
      <c r="O98" s="138" t="str">
        <f>IFERROR(VLOOKUP(L98,пр.взв!$B$7:$H$70,4,0),"")</f>
        <v/>
      </c>
      <c r="P98" s="138" t="str">
        <f>IFERROR(VLOOKUP(L98,пр.взв!$B$7:$H$70,5,0),"")</f>
        <v/>
      </c>
      <c r="Q98" s="139"/>
      <c r="R98" s="139"/>
      <c r="S98" s="140"/>
      <c r="T98" s="164"/>
    </row>
    <row r="99" spans="1:20" ht="12" hidden="1" customHeight="1">
      <c r="A99" s="166"/>
      <c r="B99" s="166"/>
      <c r="C99" s="166"/>
      <c r="D99" s="166"/>
      <c r="E99" s="166"/>
      <c r="F99" s="166"/>
      <c r="G99" s="166"/>
      <c r="H99" s="166"/>
      <c r="I99" s="166"/>
      <c r="J99" s="166"/>
      <c r="K99" s="166"/>
      <c r="L99" s="166"/>
      <c r="M99" s="166"/>
      <c r="N99" s="166"/>
      <c r="O99" s="166"/>
      <c r="P99" s="166"/>
      <c r="Q99" s="166"/>
      <c r="R99" s="166"/>
      <c r="S99" s="166"/>
      <c r="T99" s="166"/>
    </row>
    <row r="100" spans="1:20" ht="19.5" hidden="1" customHeight="1">
      <c r="A100" s="341">
        <v>9</v>
      </c>
      <c r="B100" s="162">
        <f>пр.хода!O10</f>
        <v>0</v>
      </c>
      <c r="C100" s="130" t="str">
        <f>IFERROR(VLOOKUP(B100,пр.взв!$B$7:$H$70,2,0),"")</f>
        <v/>
      </c>
      <c r="D100" s="131" t="str">
        <f>IFERROR(VLOOKUP(B100,пр.взв!$B$7:$H$70,3,0),"")</f>
        <v/>
      </c>
      <c r="E100" s="131" t="str">
        <f>IFERROR(VLOOKUP(B100,пр.взв!$B$7:$H$70,4,0),"")</f>
        <v/>
      </c>
      <c r="F100" s="131" t="str">
        <f>IFERROR(VLOOKUP(B100,пр.взв!$B$7:$H$70,5,0),"")</f>
        <v/>
      </c>
      <c r="G100" s="132"/>
      <c r="H100" s="133"/>
      <c r="I100" s="134"/>
      <c r="J100" s="135"/>
      <c r="K100" s="341">
        <v>11</v>
      </c>
      <c r="L100" s="162">
        <f>пр.хода!O59</f>
        <v>0</v>
      </c>
      <c r="M100" s="130" t="str">
        <f>IFERROR(VLOOKUP(L100,пр.взв!$B$7:$H$70,2,0),"")</f>
        <v/>
      </c>
      <c r="N100" s="131" t="str">
        <f>IFERROR(VLOOKUP(L100,пр.взв!$B$7:$H$70,3,0),"")</f>
        <v/>
      </c>
      <c r="O100" s="131" t="str">
        <f>IFERROR(VLOOKUP(L100,пр.взв!$B$7:$H$70,4,0),"")</f>
        <v/>
      </c>
      <c r="P100" s="131" t="str">
        <f>IFERROR(VLOOKUP(L100,пр.взв!$B$7:$H$70,5,0),"")</f>
        <v/>
      </c>
      <c r="Q100" s="132"/>
      <c r="R100" s="133"/>
      <c r="S100" s="134"/>
      <c r="T100" s="135"/>
    </row>
    <row r="101" spans="1:20" ht="19.5" hidden="1" customHeight="1">
      <c r="A101" s="321"/>
      <c r="B101" s="159">
        <f>пр.хода!O13</f>
        <v>0</v>
      </c>
      <c r="C101" s="137" t="str">
        <f>IFERROR(VLOOKUP(B101,пр.взв!$B$7:$H$70,2,0),"")</f>
        <v/>
      </c>
      <c r="D101" s="138" t="str">
        <f>IFERROR(VLOOKUP(B101,пр.взв!$B$7:$H$70,3,0),"")</f>
        <v/>
      </c>
      <c r="E101" s="138" t="str">
        <f>IFERROR(VLOOKUP(B101,пр.взв!$B$7:$H$70,4,0),"")</f>
        <v/>
      </c>
      <c r="F101" s="138" t="str">
        <f>IFERROR(VLOOKUP(B101,пр.взв!$B$7:$H$70,5,0),"")</f>
        <v/>
      </c>
      <c r="G101" s="139"/>
      <c r="H101" s="139"/>
      <c r="I101" s="140"/>
      <c r="J101" s="140"/>
      <c r="K101" s="321"/>
      <c r="L101" s="159">
        <f>пр.хода!O62</f>
        <v>0</v>
      </c>
      <c r="M101" s="137" t="str">
        <f>IFERROR(VLOOKUP(L101,пр.взв!$B$7:$H$70,2,0),"")</f>
        <v/>
      </c>
      <c r="N101" s="138" t="str">
        <f>IFERROR(VLOOKUP(L101,пр.взв!$B$7:$H$70,3,0),"")</f>
        <v/>
      </c>
      <c r="O101" s="138" t="str">
        <f>IFERROR(VLOOKUP(L101,пр.взв!$B$7:$H$70,4,0),"")</f>
        <v/>
      </c>
      <c r="P101" s="138" t="str">
        <f>IFERROR(VLOOKUP(L101,пр.взв!$B$7:$H$70,5,0),"")</f>
        <v/>
      </c>
      <c r="Q101" s="139"/>
      <c r="R101" s="139"/>
      <c r="S101" s="140"/>
      <c r="T101" s="140"/>
    </row>
    <row r="102" spans="1:20" ht="19.5" hidden="1" customHeight="1">
      <c r="A102" s="320">
        <v>10</v>
      </c>
      <c r="B102" s="153">
        <f>пр.хода!O17</f>
        <v>0</v>
      </c>
      <c r="C102" s="130" t="str">
        <f>IFERROR(VLOOKUP(B102,пр.взв!$B$7:$H$70,2,0),"")</f>
        <v/>
      </c>
      <c r="D102" s="131" t="str">
        <f>IFERROR(VLOOKUP(B102,пр.взв!$B$7:$H$70,3,0),"")</f>
        <v/>
      </c>
      <c r="E102" s="131" t="str">
        <f>IFERROR(VLOOKUP(B102,пр.взв!$B$7:$H$70,4,0),"")</f>
        <v/>
      </c>
      <c r="F102" s="131" t="str">
        <f>IFERROR(VLOOKUP(B102,пр.взв!$B$7:$H$70,5,0),"")</f>
        <v/>
      </c>
      <c r="G102" s="141"/>
      <c r="H102" s="142"/>
      <c r="I102" s="143"/>
      <c r="J102" s="149"/>
      <c r="K102" s="320">
        <v>12</v>
      </c>
      <c r="L102" s="153">
        <f>пр.хода!O66</f>
        <v>0</v>
      </c>
      <c r="M102" s="130" t="str">
        <f>IFERROR(VLOOKUP(L102,пр.взв!$B$7:$H$70,2,0),"")</f>
        <v/>
      </c>
      <c r="N102" s="131" t="str">
        <f>IFERROR(VLOOKUP(L102,пр.взв!$B$7:$H$70,3,0),"")</f>
        <v/>
      </c>
      <c r="O102" s="131" t="str">
        <f>IFERROR(VLOOKUP(L102,пр.взв!$B$7:$H$70,4,0),"")</f>
        <v/>
      </c>
      <c r="P102" s="131" t="str">
        <f>IFERROR(VLOOKUP(L102,пр.взв!$B$7:$H$70,5,0),"")</f>
        <v/>
      </c>
      <c r="Q102" s="141"/>
      <c r="R102" s="142"/>
      <c r="S102" s="143"/>
      <c r="T102" s="149"/>
    </row>
    <row r="103" spans="1:20" ht="19.5" hidden="1" customHeight="1">
      <c r="A103" s="321"/>
      <c r="B103" s="159">
        <f>пр.хода!O20</f>
        <v>0</v>
      </c>
      <c r="C103" s="137" t="str">
        <f>IFERROR(VLOOKUP(B103,пр.взв!$B$7:$H$70,2,0),"")</f>
        <v/>
      </c>
      <c r="D103" s="138" t="str">
        <f>IFERROR(VLOOKUP(B103,пр.взв!$B$7:$H$70,3,0),"")</f>
        <v/>
      </c>
      <c r="E103" s="138" t="str">
        <f>IFERROR(VLOOKUP(B103,пр.взв!$B$7:$H$70,4,0),"")</f>
        <v/>
      </c>
      <c r="F103" s="138" t="str">
        <f>IFERROR(VLOOKUP(B103,пр.взв!$B$7:$H$70,5,0),"")</f>
        <v/>
      </c>
      <c r="G103" s="139"/>
      <c r="H103" s="139"/>
      <c r="I103" s="140"/>
      <c r="J103" s="140"/>
      <c r="K103" s="321"/>
      <c r="L103" s="159">
        <f>пр.хода!O69</f>
        <v>0</v>
      </c>
      <c r="M103" s="137" t="str">
        <f>IFERROR(VLOOKUP(L103,пр.взв!$B$7:$H$70,2,0),"")</f>
        <v/>
      </c>
      <c r="N103" s="138" t="str">
        <f>IFERROR(VLOOKUP(L103,пр.взв!$B$7:$H$70,3,0),"")</f>
        <v/>
      </c>
      <c r="O103" s="138" t="str">
        <f>IFERROR(VLOOKUP(L103,пр.взв!$B$7:$H$70,4,0),"")</f>
        <v/>
      </c>
      <c r="P103" s="138" t="str">
        <f>IFERROR(VLOOKUP(L103,пр.взв!$B$7:$H$70,5,0),"")</f>
        <v/>
      </c>
      <c r="Q103" s="139"/>
      <c r="R103" s="139"/>
      <c r="S103" s="140"/>
      <c r="T103" s="140"/>
    </row>
    <row r="104" spans="1:20" ht="12" hidden="1" customHeight="1">
      <c r="C104" s="6"/>
      <c r="M104" s="6"/>
    </row>
    <row r="105" spans="1:20" ht="19.5" hidden="1" customHeight="1">
      <c r="A105" s="339">
        <v>13</v>
      </c>
      <c r="B105" s="153">
        <f>пр.хода!P12</f>
        <v>0</v>
      </c>
      <c r="C105" s="130" t="str">
        <f>IFERROR(VLOOKUP(B105,пр.взв!$B$7:$H$70,2,0),"")</f>
        <v/>
      </c>
      <c r="D105" s="131" t="str">
        <f>IFERROR(VLOOKUP(B105,пр.взв!$B$7:$H$70,3,0),"")</f>
        <v/>
      </c>
      <c r="E105" s="131" t="str">
        <f>IFERROR(VLOOKUP(B105,пр.взв!$B$7:$H$70,4,0),"")</f>
        <v/>
      </c>
      <c r="F105" s="131" t="str">
        <f>IFERROR(VLOOKUP(B105,пр.взв!$B$7:$H$70,5,0),"")</f>
        <v/>
      </c>
      <c r="G105" s="141"/>
      <c r="H105" s="142"/>
      <c r="I105" s="143"/>
      <c r="J105" s="149"/>
      <c r="K105" s="320">
        <v>14</v>
      </c>
      <c r="L105" s="153">
        <f>пр.хода!P61</f>
        <v>0</v>
      </c>
      <c r="M105" s="130" t="str">
        <f>IFERROR(VLOOKUP(L105,пр.взв!$B$7:$H$70,2,0),"")</f>
        <v/>
      </c>
      <c r="N105" s="131" t="str">
        <f>IFERROR(VLOOKUP(L105,пр.взв!$B$7:$H$70,3,0),"")</f>
        <v/>
      </c>
      <c r="O105" s="131" t="str">
        <f>IFERROR(VLOOKUP(L105,пр.взв!$B$7:$H$70,4,0),"")</f>
        <v/>
      </c>
      <c r="P105" s="131" t="str">
        <f>IFERROR(VLOOKUP(L105,пр.взв!$B$7:$H$70,5,0),"")</f>
        <v/>
      </c>
      <c r="Q105" s="141"/>
      <c r="R105" s="142"/>
      <c r="S105" s="143"/>
      <c r="T105" s="163"/>
    </row>
    <row r="106" spans="1:20" ht="19.5" hidden="1" customHeight="1">
      <c r="A106" s="332"/>
      <c r="B106" s="159">
        <f>пр.хода!P19</f>
        <v>0</v>
      </c>
      <c r="C106" s="137" t="str">
        <f>IFERROR(VLOOKUP(B106,пр.взв!$B$7:$H$70,2,0),"")</f>
        <v/>
      </c>
      <c r="D106" s="138" t="str">
        <f>IFERROR(VLOOKUP(B106,пр.взв!$B$7:$H$70,3,0),"")</f>
        <v/>
      </c>
      <c r="E106" s="138" t="str">
        <f>IFERROR(VLOOKUP(B106,пр.взв!$B$7:$H$70,4,0),"")</f>
        <v/>
      </c>
      <c r="F106" s="138" t="str">
        <f>IFERROR(VLOOKUP(B106,пр.взв!$B$7:$H$70,5,0),"")</f>
        <v/>
      </c>
      <c r="G106" s="139"/>
      <c r="H106" s="139"/>
      <c r="I106" s="140"/>
      <c r="J106" s="140"/>
      <c r="K106" s="321"/>
      <c r="L106" s="159">
        <f>пр.хода!P68</f>
        <v>0</v>
      </c>
      <c r="M106" s="137" t="str">
        <f>IFERROR(VLOOKUP(L106,пр.взв!$B$7:$H$70,2,0),"")</f>
        <v/>
      </c>
      <c r="N106" s="138" t="str">
        <f>IFERROR(VLOOKUP(L106,пр.взв!$B$7:$H$70,3,0),"")</f>
        <v/>
      </c>
      <c r="O106" s="138" t="str">
        <f>IFERROR(VLOOKUP(L106,пр.взв!$B$7:$H$70,4,0),"")</f>
        <v/>
      </c>
      <c r="P106" s="138" t="str">
        <f>IFERROR(VLOOKUP(L106,пр.взв!$B$7:$H$70,5,0),"")</f>
        <v/>
      </c>
      <c r="Q106" s="139"/>
      <c r="R106" s="139"/>
      <c r="S106" s="140"/>
      <c r="T106" s="164"/>
    </row>
    <row r="107" spans="1:20" ht="12" customHeight="1"/>
    <row r="108" spans="1:20" ht="12" customHeight="1"/>
    <row r="109" spans="1:20" ht="12" customHeight="1"/>
    <row r="110" spans="1:20" ht="12" customHeight="1"/>
    <row r="111" spans="1:20" ht="12" customHeight="1"/>
    <row r="112" spans="1:20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</sheetData>
  <mergeCells count="190">
    <mergeCell ref="A105:A106"/>
    <mergeCell ref="K100:K101"/>
    <mergeCell ref="K102:K103"/>
    <mergeCell ref="K105:K106"/>
    <mergeCell ref="K75:K76"/>
    <mergeCell ref="K77:K78"/>
    <mergeCell ref="K83:K84"/>
    <mergeCell ref="K90:K91"/>
    <mergeCell ref="K92:K93"/>
    <mergeCell ref="K95:K96"/>
    <mergeCell ref="K97:K98"/>
    <mergeCell ref="A83:A84"/>
    <mergeCell ref="A86:J86"/>
    <mergeCell ref="K86:T86"/>
    <mergeCell ref="A90:A91"/>
    <mergeCell ref="A92:A93"/>
    <mergeCell ref="A95:A96"/>
    <mergeCell ref="A97:A98"/>
    <mergeCell ref="A100:A101"/>
    <mergeCell ref="A102:A103"/>
    <mergeCell ref="S81:S82"/>
    <mergeCell ref="T81:T82"/>
    <mergeCell ref="G81:G82"/>
    <mergeCell ref="H81:H82"/>
    <mergeCell ref="I81:I82"/>
    <mergeCell ref="J81:J82"/>
    <mergeCell ref="K81:K82"/>
    <mergeCell ref="L81:L82"/>
    <mergeCell ref="M81:M82"/>
    <mergeCell ref="L73:L74"/>
    <mergeCell ref="M73:M74"/>
    <mergeCell ref="N73:N74"/>
    <mergeCell ref="O73:P74"/>
    <mergeCell ref="Q73:Q74"/>
    <mergeCell ref="R73:R74"/>
    <mergeCell ref="S73:S74"/>
    <mergeCell ref="T73:T74"/>
    <mergeCell ref="D73:D74"/>
    <mergeCell ref="E73:F74"/>
    <mergeCell ref="G73:G74"/>
    <mergeCell ref="H73:H74"/>
    <mergeCell ref="I73:I74"/>
    <mergeCell ref="J73:J74"/>
    <mergeCell ref="K73:K74"/>
    <mergeCell ref="S88:S89"/>
    <mergeCell ref="T88:T89"/>
    <mergeCell ref="A88:A89"/>
    <mergeCell ref="B88:B89"/>
    <mergeCell ref="C88:C89"/>
    <mergeCell ref="D88:D89"/>
    <mergeCell ref="E88:F89"/>
    <mergeCell ref="G88:G89"/>
    <mergeCell ref="H88:H89"/>
    <mergeCell ref="D81:D82"/>
    <mergeCell ref="E81:F82"/>
    <mergeCell ref="Q88:Q89"/>
    <mergeCell ref="R88:R89"/>
    <mergeCell ref="I88:I89"/>
    <mergeCell ref="J88:J89"/>
    <mergeCell ref="K88:K89"/>
    <mergeCell ref="L88:L89"/>
    <mergeCell ref="M88:M89"/>
    <mergeCell ref="N88:N89"/>
    <mergeCell ref="O88:P89"/>
    <mergeCell ref="N81:N82"/>
    <mergeCell ref="O81:P82"/>
    <mergeCell ref="Q81:Q82"/>
    <mergeCell ref="R81:R82"/>
    <mergeCell ref="A67:A68"/>
    <mergeCell ref="A69:A70"/>
    <mergeCell ref="A73:A74"/>
    <mergeCell ref="B73:B74"/>
    <mergeCell ref="C73:C74"/>
    <mergeCell ref="A75:A76"/>
    <mergeCell ref="A77:A78"/>
    <mergeCell ref="A81:A82"/>
    <mergeCell ref="B81:B82"/>
    <mergeCell ref="C81:C82"/>
    <mergeCell ref="A43:A44"/>
    <mergeCell ref="A45:A46"/>
    <mergeCell ref="A47:A48"/>
    <mergeCell ref="A49:A50"/>
    <mergeCell ref="A51:A52"/>
    <mergeCell ref="A53:A54"/>
    <mergeCell ref="A55:A56"/>
    <mergeCell ref="A63:A64"/>
    <mergeCell ref="A65:A66"/>
    <mergeCell ref="H61:H62"/>
    <mergeCell ref="I61:I62"/>
    <mergeCell ref="A57:A58"/>
    <mergeCell ref="A61:A62"/>
    <mergeCell ref="B61:B62"/>
    <mergeCell ref="C61:C62"/>
    <mergeCell ref="D61:D62"/>
    <mergeCell ref="E61:F62"/>
    <mergeCell ref="G61:G62"/>
    <mergeCell ref="G41:G42"/>
    <mergeCell ref="H41:H42"/>
    <mergeCell ref="I41:I42"/>
    <mergeCell ref="A31:A32"/>
    <mergeCell ref="A33:A34"/>
    <mergeCell ref="A35:A36"/>
    <mergeCell ref="A37:A38"/>
    <mergeCell ref="A41:A42"/>
    <mergeCell ref="B41:B42"/>
    <mergeCell ref="C41:C42"/>
    <mergeCell ref="A17:A18"/>
    <mergeCell ref="A19:A20"/>
    <mergeCell ref="A21:A22"/>
    <mergeCell ref="A23:A24"/>
    <mergeCell ref="A25:A26"/>
    <mergeCell ref="A27:A28"/>
    <mergeCell ref="A29:A30"/>
    <mergeCell ref="D41:D42"/>
    <mergeCell ref="E41:F42"/>
    <mergeCell ref="K7:K8"/>
    <mergeCell ref="K9:K10"/>
    <mergeCell ref="K11:K12"/>
    <mergeCell ref="K13:K14"/>
    <mergeCell ref="K15:K16"/>
    <mergeCell ref="D5:D6"/>
    <mergeCell ref="E5:F6"/>
    <mergeCell ref="A7:A8"/>
    <mergeCell ref="A9:A10"/>
    <mergeCell ref="A11:A12"/>
    <mergeCell ref="A13:A14"/>
    <mergeCell ref="A15:A16"/>
    <mergeCell ref="S5:S6"/>
    <mergeCell ref="B1:J1"/>
    <mergeCell ref="L1:T1"/>
    <mergeCell ref="B2:J2"/>
    <mergeCell ref="L2:T2"/>
    <mergeCell ref="A5:A6"/>
    <mergeCell ref="B5:B6"/>
    <mergeCell ref="C5:C6"/>
    <mergeCell ref="T5:T6"/>
    <mergeCell ref="K5:K6"/>
    <mergeCell ref="L5:L6"/>
    <mergeCell ref="G5:G6"/>
    <mergeCell ref="H5:H6"/>
    <mergeCell ref="I5:I6"/>
    <mergeCell ref="J5:J6"/>
    <mergeCell ref="M5:M6"/>
    <mergeCell ref="N5:N6"/>
    <mergeCell ref="O5:P6"/>
    <mergeCell ref="Q5:Q6"/>
    <mergeCell ref="R5:R6"/>
    <mergeCell ref="K63:K64"/>
    <mergeCell ref="K65:K66"/>
    <mergeCell ref="K67:K68"/>
    <mergeCell ref="K69:K70"/>
    <mergeCell ref="K43:K44"/>
    <mergeCell ref="K45:K46"/>
    <mergeCell ref="K47:K48"/>
    <mergeCell ref="K49:K50"/>
    <mergeCell ref="K51:K52"/>
    <mergeCell ref="K53:K54"/>
    <mergeCell ref="K55:K56"/>
    <mergeCell ref="J41:J42"/>
    <mergeCell ref="K41:K42"/>
    <mergeCell ref="L41:L42"/>
    <mergeCell ref="Q61:Q62"/>
    <mergeCell ref="R61:R62"/>
    <mergeCell ref="S61:S62"/>
    <mergeCell ref="T61:T62"/>
    <mergeCell ref="K57:K58"/>
    <mergeCell ref="J61:J62"/>
    <mergeCell ref="K61:K62"/>
    <mergeCell ref="L61:L62"/>
    <mergeCell ref="M61:M62"/>
    <mergeCell ref="N61:N62"/>
    <mergeCell ref="O61:P62"/>
    <mergeCell ref="O41:P42"/>
    <mergeCell ref="Q41:Q42"/>
    <mergeCell ref="R41:R42"/>
    <mergeCell ref="S41:S42"/>
    <mergeCell ref="T41:T42"/>
    <mergeCell ref="K31:K32"/>
    <mergeCell ref="K33:K34"/>
    <mergeCell ref="K35:K36"/>
    <mergeCell ref="K37:K38"/>
    <mergeCell ref="K17:K18"/>
    <mergeCell ref="K19:K20"/>
    <mergeCell ref="K21:K22"/>
    <mergeCell ref="K23:K24"/>
    <mergeCell ref="K25:K26"/>
    <mergeCell ref="K27:K28"/>
    <mergeCell ref="K29:K30"/>
    <mergeCell ref="M41:M42"/>
    <mergeCell ref="N41:N42"/>
  </mergeCells>
  <printOptions horizontalCentered="1"/>
  <pageMargins left="0" right="0" top="0" bottom="0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8000"/>
  </sheetPr>
  <dimension ref="A1:I1000"/>
  <sheetViews>
    <sheetView workbookViewId="0"/>
  </sheetViews>
  <sheetFormatPr defaultColWidth="14.3984375" defaultRowHeight="15" customHeight="1"/>
  <cols>
    <col min="1" max="1" width="4.8984375" customWidth="1"/>
    <col min="2" max="2" width="6.3984375" customWidth="1"/>
    <col min="3" max="3" width="16.8984375" customWidth="1"/>
    <col min="4" max="4" width="10.3984375" customWidth="1"/>
    <col min="5" max="5" width="7" customWidth="1"/>
    <col min="6" max="6" width="12.59765625" customWidth="1"/>
    <col min="7" max="7" width="26.8984375" customWidth="1"/>
    <col min="8" max="8" width="7.296875" customWidth="1"/>
    <col min="9" max="9" width="7" customWidth="1"/>
    <col min="10" max="26" width="8.69921875" customWidth="1"/>
  </cols>
  <sheetData>
    <row r="1" spans="1:9" ht="30" customHeight="1">
      <c r="A1" s="343" t="str">
        <f ca="1">пр.взв!C2</f>
        <v>Первенство России по самбо (боевое) юниоры 18-20 лет (отбор на Первенство Мира и Европы) ЕКП № 23752</v>
      </c>
      <c r="B1" s="275"/>
      <c r="C1" s="275"/>
      <c r="D1" s="275"/>
      <c r="E1" s="275"/>
      <c r="F1" s="275"/>
      <c r="G1" s="275"/>
      <c r="H1" s="275"/>
      <c r="I1" s="275"/>
    </row>
    <row r="2" spans="1:9" ht="12.75" customHeight="1">
      <c r="D2" s="167"/>
      <c r="E2" s="161"/>
    </row>
    <row r="3" spans="1:9" ht="19.5" hidden="1" customHeight="1">
      <c r="C3" s="150" t="s">
        <v>246</v>
      </c>
    </row>
    <row r="4" spans="1:9" ht="21" hidden="1" customHeight="1">
      <c r="C4" s="168" t="s">
        <v>247</v>
      </c>
      <c r="D4" s="344" t="str">
        <f>пр.взв!G4</f>
        <v>В.к.  58  кг</v>
      </c>
      <c r="E4" s="345"/>
      <c r="F4" s="345"/>
    </row>
    <row r="5" spans="1:9" ht="12" hidden="1" customHeight="1">
      <c r="A5" s="342" t="s">
        <v>248</v>
      </c>
      <c r="B5" s="342" t="s">
        <v>9</v>
      </c>
      <c r="C5" s="346" t="s">
        <v>10</v>
      </c>
      <c r="D5" s="342" t="s">
        <v>232</v>
      </c>
      <c r="E5" s="347" t="s">
        <v>233</v>
      </c>
      <c r="F5" s="348"/>
      <c r="G5" s="342" t="s">
        <v>234</v>
      </c>
      <c r="H5" s="342" t="s">
        <v>236</v>
      </c>
      <c r="I5" s="342" t="s">
        <v>237</v>
      </c>
    </row>
    <row r="6" spans="1:9" ht="12" hidden="1" customHeight="1">
      <c r="A6" s="296"/>
      <c r="B6" s="296"/>
      <c r="C6" s="296"/>
      <c r="D6" s="296"/>
      <c r="E6" s="349"/>
      <c r="F6" s="350"/>
      <c r="G6" s="296"/>
      <c r="H6" s="296"/>
      <c r="I6" s="296"/>
    </row>
    <row r="7" spans="1:9" ht="12" hidden="1" customHeight="1">
      <c r="A7" s="353"/>
      <c r="B7" s="354">
        <f>пр.хода!Q15</f>
        <v>0</v>
      </c>
      <c r="C7" s="355" t="str">
        <f>IFERROR(VLOOKUP(B7,пр.взв!$B$7:$H$70,2,0),"")</f>
        <v/>
      </c>
      <c r="D7" s="355" t="str">
        <f>IFERROR(VLOOKUP(B7,пр.взв!$B$7:$H$70,3,0),"")</f>
        <v/>
      </c>
      <c r="E7" s="347" t="str">
        <f>IFERROR(VLOOKUP(B7,пр.взв!$B$7:$H$70,4,0),"")</f>
        <v/>
      </c>
      <c r="F7" s="355" t="str">
        <f>IFERROR(VLOOKUP(B7,пр.взв!$B$7:$H$70,5,0),"")</f>
        <v/>
      </c>
      <c r="G7" s="351"/>
      <c r="H7" s="352"/>
      <c r="I7" s="342"/>
    </row>
    <row r="8" spans="1:9" ht="12" hidden="1" customHeight="1">
      <c r="A8" s="296"/>
      <c r="B8" s="296"/>
      <c r="C8" s="296"/>
      <c r="D8" s="296"/>
      <c r="E8" s="349"/>
      <c r="F8" s="356"/>
      <c r="G8" s="301"/>
      <c r="H8" s="296"/>
      <c r="I8" s="296"/>
    </row>
    <row r="9" spans="1:9" ht="12" hidden="1" customHeight="1">
      <c r="A9" s="358"/>
      <c r="B9" s="354">
        <f>пр.хода!Q21</f>
        <v>0</v>
      </c>
      <c r="C9" s="355" t="str">
        <f>IFERROR(VLOOKUP(B9,пр.взв!$B$7:$H$70,2,0),"")</f>
        <v/>
      </c>
      <c r="D9" s="355" t="str">
        <f>IFERROR(VLOOKUP(B9,пр.взв!$B$7:$H$70,3,0),"")</f>
        <v/>
      </c>
      <c r="E9" s="342" t="str">
        <f>IFERROR(VLOOKUP(B9,пр.взв!$B$7:$H$70,4,0),"")</f>
        <v/>
      </c>
      <c r="F9" s="355" t="str">
        <f>IFERROR(VLOOKUP(B9,пр.взв!$B$7:$H$70,5,0),"")</f>
        <v/>
      </c>
      <c r="G9" s="351"/>
      <c r="H9" s="342"/>
      <c r="I9" s="342"/>
    </row>
    <row r="10" spans="1:9" ht="12" hidden="1" customHeight="1">
      <c r="A10" s="296"/>
      <c r="B10" s="296"/>
      <c r="C10" s="296"/>
      <c r="D10" s="296"/>
      <c r="E10" s="296"/>
      <c r="F10" s="296"/>
      <c r="G10" s="301"/>
      <c r="H10" s="296"/>
      <c r="I10" s="296"/>
    </row>
    <row r="11" spans="1:9" ht="34.5" hidden="1" customHeight="1">
      <c r="A11" s="62" t="s">
        <v>249</v>
      </c>
      <c r="B11" s="62"/>
    </row>
    <row r="12" spans="1:9" ht="19.5" hidden="1" customHeight="1">
      <c r="B12" s="62" t="s">
        <v>250</v>
      </c>
      <c r="C12" s="171"/>
      <c r="D12" s="171"/>
      <c r="E12" s="171"/>
      <c r="F12" s="171"/>
      <c r="G12" s="171"/>
      <c r="H12" s="171"/>
      <c r="I12" s="171"/>
    </row>
    <row r="13" spans="1:9" ht="19.5" hidden="1" customHeight="1">
      <c r="B13" s="62" t="s">
        <v>230</v>
      </c>
      <c r="C13" s="171"/>
      <c r="D13" s="171"/>
      <c r="E13" s="171"/>
      <c r="F13" s="171"/>
      <c r="G13" s="171"/>
      <c r="H13" s="171"/>
      <c r="I13" s="171"/>
    </row>
    <row r="14" spans="1:9" ht="19.5" hidden="1" customHeight="1"/>
    <row r="15" spans="1:9" ht="24" hidden="1" customHeight="1">
      <c r="C15" s="80" t="s">
        <v>251</v>
      </c>
    </row>
    <row r="16" spans="1:9" ht="12.75" hidden="1" customHeight="1">
      <c r="C16" s="168" t="s">
        <v>252</v>
      </c>
      <c r="D16" s="357" t="str">
        <f>D4</f>
        <v>В.к.  58  кг</v>
      </c>
      <c r="E16" s="345"/>
      <c r="F16" s="345"/>
    </row>
    <row r="17" spans="1:9" ht="12" hidden="1" customHeight="1">
      <c r="A17" s="342" t="s">
        <v>248</v>
      </c>
      <c r="B17" s="342" t="s">
        <v>9</v>
      </c>
      <c r="C17" s="346" t="s">
        <v>10</v>
      </c>
      <c r="D17" s="342" t="s">
        <v>232</v>
      </c>
      <c r="E17" s="347" t="s">
        <v>233</v>
      </c>
      <c r="F17" s="348"/>
      <c r="G17" s="342" t="s">
        <v>234</v>
      </c>
      <c r="H17" s="342" t="s">
        <v>236</v>
      </c>
      <c r="I17" s="342" t="s">
        <v>237</v>
      </c>
    </row>
    <row r="18" spans="1:9" ht="12" hidden="1" customHeight="1">
      <c r="A18" s="296"/>
      <c r="B18" s="296"/>
      <c r="C18" s="296"/>
      <c r="D18" s="296"/>
      <c r="E18" s="349"/>
      <c r="F18" s="350"/>
      <c r="G18" s="296"/>
      <c r="H18" s="296"/>
      <c r="I18" s="296"/>
    </row>
    <row r="19" spans="1:9" ht="12" hidden="1" customHeight="1">
      <c r="A19" s="353"/>
      <c r="B19" s="354">
        <f>пр.хода!Q64</f>
        <v>0</v>
      </c>
      <c r="C19" s="355" t="str">
        <f>IFERROR(VLOOKUP(B19,пр.взв!$B$7:$H$70,2,0),"")</f>
        <v/>
      </c>
      <c r="D19" s="355" t="str">
        <f>IFERROR(VLOOKUP(B19,пр.взв!$B$7:$H$70,3,0),"")</f>
        <v/>
      </c>
      <c r="E19" s="347" t="str">
        <f>IFERROR(VLOOKUP(B19,пр.взв!$B$7:$H$70,4,0),"")</f>
        <v/>
      </c>
      <c r="F19" s="355" t="str">
        <f>IFERROR(VLOOKUP(B19,пр.взв!$B$7:$H$70,5,0),"")</f>
        <v/>
      </c>
      <c r="G19" s="351"/>
      <c r="H19" s="352"/>
      <c r="I19" s="342"/>
    </row>
    <row r="20" spans="1:9" ht="12" hidden="1" customHeight="1">
      <c r="A20" s="296"/>
      <c r="B20" s="296"/>
      <c r="C20" s="296"/>
      <c r="D20" s="296"/>
      <c r="E20" s="349"/>
      <c r="F20" s="356"/>
      <c r="G20" s="301"/>
      <c r="H20" s="296"/>
      <c r="I20" s="296"/>
    </row>
    <row r="21" spans="1:9" ht="12" hidden="1" customHeight="1">
      <c r="A21" s="358"/>
      <c r="B21" s="354">
        <f>пр.хода!Q69</f>
        <v>0</v>
      </c>
      <c r="C21" s="355" t="str">
        <f>IFERROR(VLOOKUP(B21,пр.взв!$B$7:$H$70,2,0),"")</f>
        <v/>
      </c>
      <c r="D21" s="355" t="str">
        <f>IFERROR(VLOOKUP(B21,пр.взв!$B$7:$H$70,3,0),"")</f>
        <v/>
      </c>
      <c r="E21" s="342" t="str">
        <f>IFERROR(VLOOKUP(B21,пр.взв!$B$7:$H$70,4,0),"")</f>
        <v/>
      </c>
      <c r="F21" s="355" t="str">
        <f>IFERROR(VLOOKUP(B21,пр.взв!$B$7:$H$70,5,0),"")</f>
        <v/>
      </c>
      <c r="G21" s="351"/>
      <c r="H21" s="342"/>
      <c r="I21" s="342"/>
    </row>
    <row r="22" spans="1:9" ht="12" hidden="1" customHeight="1">
      <c r="A22" s="296"/>
      <c r="B22" s="296"/>
      <c r="C22" s="296"/>
      <c r="D22" s="296"/>
      <c r="E22" s="296"/>
      <c r="F22" s="296"/>
      <c r="G22" s="301"/>
      <c r="H22" s="296"/>
      <c r="I22" s="296"/>
    </row>
    <row r="23" spans="1:9" ht="32.25" hidden="1" customHeight="1">
      <c r="A23" s="62" t="s">
        <v>249</v>
      </c>
      <c r="B23" s="62"/>
      <c r="F23" s="171"/>
    </row>
    <row r="24" spans="1:9" ht="19.5" hidden="1" customHeight="1">
      <c r="B24" s="62" t="s">
        <v>250</v>
      </c>
      <c r="C24" s="171"/>
      <c r="D24" s="171"/>
      <c r="E24" s="171"/>
      <c r="F24" s="171"/>
      <c r="G24" s="171"/>
      <c r="H24" s="171"/>
      <c r="I24" s="171"/>
    </row>
    <row r="25" spans="1:9" ht="19.5" hidden="1" customHeight="1">
      <c r="B25" s="62" t="s">
        <v>230</v>
      </c>
      <c r="C25" s="171"/>
      <c r="D25" s="171"/>
      <c r="E25" s="171"/>
      <c r="F25" s="171"/>
      <c r="G25" s="171"/>
      <c r="H25" s="171"/>
      <c r="I25" s="171"/>
    </row>
    <row r="26" spans="1:9" ht="12" hidden="1" customHeight="1"/>
    <row r="27" spans="1:9" ht="12" hidden="1" customHeight="1"/>
    <row r="28" spans="1:9" ht="12.75" customHeight="1"/>
    <row r="29" spans="1:9" ht="15.75" customHeight="1">
      <c r="C29" s="172" t="s">
        <v>253</v>
      </c>
      <c r="D29" s="357" t="str">
        <f>D4</f>
        <v>В.к.  58  кг</v>
      </c>
      <c r="E29" s="345"/>
      <c r="F29" s="345"/>
      <c r="G29" s="173" t="s">
        <v>254</v>
      </c>
    </row>
    <row r="30" spans="1:9" ht="12" customHeight="1">
      <c r="A30" s="342" t="s">
        <v>248</v>
      </c>
      <c r="B30" s="342" t="s">
        <v>9</v>
      </c>
      <c r="C30" s="346" t="s">
        <v>10</v>
      </c>
      <c r="D30" s="342" t="s">
        <v>232</v>
      </c>
      <c r="E30" s="347" t="s">
        <v>233</v>
      </c>
      <c r="F30" s="348"/>
      <c r="G30" s="342" t="s">
        <v>234</v>
      </c>
      <c r="H30" s="342" t="s">
        <v>236</v>
      </c>
      <c r="I30" s="342" t="s">
        <v>237</v>
      </c>
    </row>
    <row r="31" spans="1:9" ht="12" customHeight="1">
      <c r="A31" s="296"/>
      <c r="B31" s="296"/>
      <c r="C31" s="296"/>
      <c r="D31" s="296"/>
      <c r="E31" s="349"/>
      <c r="F31" s="350"/>
      <c r="G31" s="296"/>
      <c r="H31" s="296"/>
      <c r="I31" s="296"/>
    </row>
    <row r="32" spans="1:9" ht="12" customHeight="1">
      <c r="A32" s="353"/>
      <c r="B32" s="354">
        <f>пр.хода!M36</f>
        <v>0</v>
      </c>
      <c r="C32" s="355" t="str">
        <f>IFERROR(VLOOKUP(B32,пр.взв!$B$7:$H$70,2,0),"")</f>
        <v/>
      </c>
      <c r="D32" s="355" t="str">
        <f>IFERROR(VLOOKUP(B32,пр.взв!$B$7:$H$70,3,0),"")</f>
        <v/>
      </c>
      <c r="E32" s="347" t="str">
        <f>IFERROR(VLOOKUP(B32,пр.взв!$B$7:$H$70,4,0),"")</f>
        <v/>
      </c>
      <c r="F32" s="355" t="str">
        <f>IFERROR(VLOOKUP(B32,пр.взв!$B$7:$H$70,5,0),"")</f>
        <v/>
      </c>
      <c r="G32" s="351"/>
      <c r="H32" s="352"/>
      <c r="I32" s="342"/>
    </row>
    <row r="33" spans="1:9" ht="12" customHeight="1">
      <c r="A33" s="296"/>
      <c r="B33" s="296"/>
      <c r="C33" s="296"/>
      <c r="D33" s="296"/>
      <c r="E33" s="349"/>
      <c r="F33" s="356"/>
      <c r="G33" s="301"/>
      <c r="H33" s="296"/>
      <c r="I33" s="296"/>
    </row>
    <row r="34" spans="1:9" ht="12" customHeight="1">
      <c r="A34" s="358"/>
      <c r="B34" s="354">
        <f>пр.хода!S36</f>
        <v>0</v>
      </c>
      <c r="C34" s="355" t="str">
        <f>IFERROR(VLOOKUP(B34,пр.взв!$B$7:$H$70,2,0),"")</f>
        <v/>
      </c>
      <c r="D34" s="355" t="str">
        <f>IFERROR(VLOOKUP(B34,пр.взв!$B$7:$H$70,3,0),"")</f>
        <v/>
      </c>
      <c r="E34" s="342" t="str">
        <f>IFERROR(VLOOKUP(B34,пр.взв!$B$7:$H$70,4,0),"")</f>
        <v/>
      </c>
      <c r="F34" s="355" t="str">
        <f>IFERROR(VLOOKUP(B34,пр.взв!$B$7:$H$70,5,0),"")</f>
        <v/>
      </c>
      <c r="G34" s="351"/>
      <c r="H34" s="342"/>
      <c r="I34" s="342"/>
    </row>
    <row r="35" spans="1:9" ht="12" customHeight="1">
      <c r="A35" s="296"/>
      <c r="B35" s="296"/>
      <c r="C35" s="296"/>
      <c r="D35" s="296"/>
      <c r="E35" s="296"/>
      <c r="F35" s="296"/>
      <c r="G35" s="301"/>
      <c r="H35" s="296"/>
      <c r="I35" s="296"/>
    </row>
    <row r="36" spans="1:9" ht="38.25" customHeight="1">
      <c r="A36" s="62" t="s">
        <v>249</v>
      </c>
      <c r="B36" s="62"/>
    </row>
    <row r="37" spans="1:9" ht="19.5" customHeight="1">
      <c r="B37" s="62" t="s">
        <v>250</v>
      </c>
      <c r="C37" s="171"/>
      <c r="D37" s="171"/>
      <c r="E37" s="171"/>
      <c r="F37" s="171"/>
      <c r="G37" s="171"/>
      <c r="H37" s="171"/>
      <c r="I37" s="171"/>
    </row>
    <row r="38" spans="1:9" ht="19.5" customHeight="1">
      <c r="B38" s="62" t="s">
        <v>230</v>
      </c>
      <c r="C38" s="171"/>
      <c r="D38" s="171"/>
      <c r="E38" s="171"/>
      <c r="F38" s="171"/>
      <c r="G38" s="171"/>
      <c r="H38" s="171"/>
      <c r="I38" s="171"/>
    </row>
    <row r="39" spans="1:9" ht="12" customHeight="1"/>
    <row r="40" spans="1:9" ht="12" customHeight="1"/>
    <row r="41" spans="1:9" ht="12" customHeight="1"/>
    <row r="42" spans="1:9" ht="12" customHeight="1">
      <c r="A42" s="174" t="s">
        <v>208</v>
      </c>
      <c r="B42" s="62"/>
      <c r="C42" s="62"/>
      <c r="D42" s="62"/>
      <c r="E42" s="6"/>
      <c r="F42" s="80" t="s">
        <v>208</v>
      </c>
      <c r="G42" s="6" t="s">
        <v>208</v>
      </c>
    </row>
    <row r="43" spans="1:9" ht="12" customHeight="1">
      <c r="A43" s="62"/>
      <c r="B43" s="62"/>
      <c r="C43" s="62"/>
      <c r="D43" s="62"/>
      <c r="E43" s="6"/>
      <c r="F43" s="21"/>
      <c r="G43" s="6"/>
    </row>
    <row r="44" spans="1:9" ht="12" customHeight="1">
      <c r="A44" s="62" t="s">
        <v>208</v>
      </c>
      <c r="C44" s="62"/>
      <c r="D44" s="62"/>
      <c r="E44" s="62"/>
      <c r="F44" s="80" t="s">
        <v>208</v>
      </c>
      <c r="G44" s="6" t="s">
        <v>208</v>
      </c>
    </row>
    <row r="45" spans="1:9" ht="12" customHeight="1">
      <c r="C45" s="6"/>
      <c r="D45" s="6"/>
      <c r="E45" s="6"/>
      <c r="F45" s="6"/>
    </row>
    <row r="46" spans="1:9" ht="12" customHeight="1"/>
    <row r="47" spans="1:9" ht="12" customHeight="1"/>
    <row r="48" spans="1: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  <row r="925" ht="12" customHeight="1"/>
    <row r="926" ht="12" customHeight="1"/>
    <row r="927" ht="12" customHeight="1"/>
    <row r="928" ht="12" customHeight="1"/>
    <row r="929" ht="12" customHeight="1"/>
    <row r="930" ht="12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12" customHeight="1"/>
    <row r="938" ht="12" customHeight="1"/>
    <row r="939" ht="12" customHeight="1"/>
    <row r="940" ht="12" customHeight="1"/>
    <row r="941" ht="12" customHeight="1"/>
    <row r="942" ht="12" customHeight="1"/>
    <row r="943" ht="12" customHeight="1"/>
    <row r="944" ht="12" customHeight="1"/>
    <row r="945" ht="12" customHeight="1"/>
    <row r="946" ht="12" customHeight="1"/>
    <row r="947" ht="12" customHeight="1"/>
    <row r="948" ht="12" customHeight="1"/>
    <row r="949" ht="12" customHeight="1"/>
    <row r="950" ht="12" customHeight="1"/>
    <row r="951" ht="12" customHeight="1"/>
    <row r="952" ht="12" customHeight="1"/>
    <row r="953" ht="12" customHeight="1"/>
    <row r="954" ht="12" customHeight="1"/>
    <row r="955" ht="12" customHeight="1"/>
    <row r="956" ht="12" customHeight="1"/>
    <row r="957" ht="12" customHeight="1"/>
    <row r="958" ht="12" customHeight="1"/>
    <row r="959" ht="12" customHeight="1"/>
    <row r="960" ht="12" customHeight="1"/>
    <row r="961" ht="12" customHeight="1"/>
    <row r="962" ht="12" customHeight="1"/>
    <row r="963" ht="12" customHeight="1"/>
    <row r="964" ht="12" customHeight="1"/>
    <row r="965" ht="12" customHeight="1"/>
    <row r="966" ht="12" customHeight="1"/>
    <row r="967" ht="12" customHeight="1"/>
    <row r="968" ht="12" customHeight="1"/>
    <row r="969" ht="12" customHeight="1"/>
    <row r="970" ht="12" customHeight="1"/>
    <row r="971" ht="12" customHeight="1"/>
    <row r="972" ht="12" customHeight="1"/>
    <row r="973" ht="12" customHeight="1"/>
    <row r="974" ht="12" customHeight="1"/>
    <row r="975" ht="12" customHeight="1"/>
    <row r="976" ht="12" customHeight="1"/>
    <row r="977" ht="12" customHeight="1"/>
    <row r="978" ht="12" customHeight="1"/>
    <row r="979" ht="12" customHeight="1"/>
    <row r="980" ht="12" customHeight="1"/>
    <row r="981" ht="12" customHeight="1"/>
    <row r="982" ht="12" customHeight="1"/>
    <row r="983" ht="12" customHeight="1"/>
    <row r="984" ht="12" customHeight="1"/>
    <row r="985" ht="12" customHeight="1"/>
    <row r="986" ht="12" customHeight="1"/>
    <row r="987" ht="12" customHeight="1"/>
    <row r="988" ht="12" customHeight="1"/>
    <row r="989" ht="12" customHeight="1"/>
    <row r="990" ht="12" customHeight="1"/>
    <row r="991" ht="12" customHeight="1"/>
    <row r="992" ht="12" customHeight="1"/>
    <row r="993" ht="12" customHeight="1"/>
    <row r="994" ht="12" customHeight="1"/>
    <row r="995" ht="12" customHeight="1"/>
    <row r="996" ht="12" customHeight="1"/>
    <row r="997" ht="12" customHeight="1"/>
    <row r="998" ht="12" customHeight="1"/>
    <row r="999" ht="12" customHeight="1"/>
    <row r="1000" ht="12" customHeight="1"/>
  </sheetData>
  <mergeCells count="82">
    <mergeCell ref="H34:H35"/>
    <mergeCell ref="I34:I35"/>
    <mergeCell ref="A34:A35"/>
    <mergeCell ref="B34:B35"/>
    <mergeCell ref="C34:C35"/>
    <mergeCell ref="D34:D35"/>
    <mergeCell ref="E34:E35"/>
    <mergeCell ref="F34:F35"/>
    <mergeCell ref="G34:G35"/>
    <mergeCell ref="A19:A20"/>
    <mergeCell ref="B19:B20"/>
    <mergeCell ref="G32:G33"/>
    <mergeCell ref="H32:H33"/>
    <mergeCell ref="I32:I33"/>
    <mergeCell ref="A9:A10"/>
    <mergeCell ref="A17:A18"/>
    <mergeCell ref="B17:B18"/>
    <mergeCell ref="C17:C18"/>
    <mergeCell ref="D17:D18"/>
    <mergeCell ref="A21:A22"/>
    <mergeCell ref="B21:B22"/>
    <mergeCell ref="C21:C22"/>
    <mergeCell ref="D21:D22"/>
    <mergeCell ref="E21:E22"/>
    <mergeCell ref="E32:E33"/>
    <mergeCell ref="F32:F33"/>
    <mergeCell ref="B9:B10"/>
    <mergeCell ref="C9:C10"/>
    <mergeCell ref="D9:D10"/>
    <mergeCell ref="E9:E10"/>
    <mergeCell ref="F9:F10"/>
    <mergeCell ref="D16:F16"/>
    <mergeCell ref="E19:E20"/>
    <mergeCell ref="F19:F20"/>
    <mergeCell ref="D29:F29"/>
    <mergeCell ref="F21:F22"/>
    <mergeCell ref="A30:A31"/>
    <mergeCell ref="A32:A33"/>
    <mergeCell ref="B32:B33"/>
    <mergeCell ref="C32:C33"/>
    <mergeCell ref="D32:D33"/>
    <mergeCell ref="C19:C20"/>
    <mergeCell ref="D19:D20"/>
    <mergeCell ref="H19:H20"/>
    <mergeCell ref="I19:I20"/>
    <mergeCell ref="B30:B31"/>
    <mergeCell ref="C30:C31"/>
    <mergeCell ref="D30:D31"/>
    <mergeCell ref="E30:F31"/>
    <mergeCell ref="G30:G31"/>
    <mergeCell ref="H30:H31"/>
    <mergeCell ref="I30:I31"/>
    <mergeCell ref="G19:G20"/>
    <mergeCell ref="H21:H22"/>
    <mergeCell ref="I21:I22"/>
    <mergeCell ref="G21:G22"/>
    <mergeCell ref="H9:H10"/>
    <mergeCell ref="I9:I10"/>
    <mergeCell ref="E17:F18"/>
    <mergeCell ref="G17:G18"/>
    <mergeCell ref="H17:H18"/>
    <mergeCell ref="I17:I18"/>
    <mergeCell ref="G9:G10"/>
    <mergeCell ref="G7:G8"/>
    <mergeCell ref="H7:H8"/>
    <mergeCell ref="I7:I8"/>
    <mergeCell ref="A5:A6"/>
    <mergeCell ref="A7:A8"/>
    <mergeCell ref="B7:B8"/>
    <mergeCell ref="C7:C8"/>
    <mergeCell ref="D7:D8"/>
    <mergeCell ref="E7:E8"/>
    <mergeCell ref="F7:F8"/>
    <mergeCell ref="G5:G6"/>
    <mergeCell ref="H5:H6"/>
    <mergeCell ref="A1:I1"/>
    <mergeCell ref="D4:F4"/>
    <mergeCell ref="B5:B6"/>
    <mergeCell ref="C5:C6"/>
    <mergeCell ref="D5:D6"/>
    <mergeCell ref="E5:F6"/>
    <mergeCell ref="I5:I6"/>
  </mergeCells>
  <printOptions horizontalCentered="1"/>
  <pageMargins left="0.19685039370078741" right="0.19685039370078741" top="0.19685039370078741" bottom="0.19685039370078741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  <pageSetUpPr fitToPage="1"/>
  </sheetPr>
  <dimension ref="A1:U111"/>
  <sheetViews>
    <sheetView workbookViewId="0"/>
  </sheetViews>
  <sheetFormatPr defaultColWidth="14.3984375" defaultRowHeight="15" customHeight="1"/>
  <cols>
    <col min="1" max="1" width="4.69921875" customWidth="1"/>
    <col min="2" max="2" width="4.09765625" customWidth="1"/>
    <col min="3" max="3" width="22.69921875" customWidth="1"/>
    <col min="4" max="4" width="8.69921875" hidden="1" customWidth="1"/>
    <col min="5" max="5" width="6.59765625" customWidth="1"/>
    <col min="6" max="6" width="14" customWidth="1"/>
    <col min="7" max="7" width="24" hidden="1" customWidth="1"/>
    <col min="8" max="8" width="4.8984375" hidden="1" customWidth="1"/>
    <col min="9" max="9" width="5" hidden="1" customWidth="1"/>
    <col min="10" max="10" width="6" hidden="1" customWidth="1"/>
    <col min="11" max="11" width="2" customWidth="1"/>
    <col min="12" max="12" width="4.59765625" customWidth="1"/>
    <col min="13" max="13" width="5" customWidth="1"/>
    <col min="14" max="14" width="22.8984375" customWidth="1"/>
    <col min="15" max="15" width="8.69921875" hidden="1" customWidth="1"/>
    <col min="16" max="16" width="7.296875" customWidth="1"/>
    <col min="17" max="17" width="13.3984375" customWidth="1"/>
    <col min="18" max="18" width="22.3984375" hidden="1" customWidth="1"/>
    <col min="19" max="19" width="4.69921875" hidden="1" customWidth="1"/>
    <col min="20" max="20" width="5.09765625" hidden="1" customWidth="1"/>
    <col min="21" max="21" width="6.59765625" hidden="1" customWidth="1"/>
  </cols>
  <sheetData>
    <row r="1" spans="1:21" ht="12" customHeight="1">
      <c r="A1" s="175"/>
      <c r="B1" s="359" t="s">
        <v>225</v>
      </c>
      <c r="C1" s="275"/>
      <c r="D1" s="275"/>
      <c r="E1" s="275"/>
      <c r="F1" s="275"/>
      <c r="G1" s="275"/>
      <c r="H1" s="275"/>
      <c r="I1" s="275"/>
      <c r="J1" s="275"/>
      <c r="K1" s="360"/>
      <c r="L1" s="175"/>
      <c r="M1" s="359" t="s">
        <v>225</v>
      </c>
      <c r="N1" s="275"/>
      <c r="O1" s="275"/>
      <c r="P1" s="275"/>
      <c r="Q1" s="275"/>
      <c r="R1" s="275"/>
      <c r="S1" s="275"/>
      <c r="T1" s="275"/>
      <c r="U1" s="275"/>
    </row>
    <row r="2" spans="1:21" ht="12" customHeight="1">
      <c r="A2" s="175"/>
      <c r="B2" s="176">
        <v>3</v>
      </c>
      <c r="C2" s="177" t="s">
        <v>226</v>
      </c>
      <c r="D2" s="178"/>
      <c r="E2" s="361">
        <f>пр.взв!H4</f>
        <v>0</v>
      </c>
      <c r="F2" s="275"/>
      <c r="G2" s="178"/>
      <c r="H2" s="178"/>
      <c r="I2" s="178"/>
      <c r="J2" s="178"/>
      <c r="K2" s="275"/>
      <c r="L2" s="175"/>
      <c r="M2" s="176">
        <f>A2</f>
        <v>0</v>
      </c>
      <c r="N2" s="177" t="s">
        <v>226</v>
      </c>
      <c r="O2" s="178"/>
      <c r="P2" s="361">
        <f>E2</f>
        <v>0</v>
      </c>
      <c r="Q2" s="275"/>
      <c r="R2" s="178"/>
      <c r="S2" s="178"/>
      <c r="T2" s="178"/>
      <c r="U2" s="178"/>
    </row>
    <row r="3" spans="1:21" ht="12" customHeight="1">
      <c r="A3" s="179"/>
      <c r="B3" s="180" t="s">
        <v>227</v>
      </c>
      <c r="C3" s="181" t="s">
        <v>228</v>
      </c>
      <c r="D3" s="182" t="s">
        <v>238</v>
      </c>
      <c r="E3" s="182"/>
      <c r="F3" s="183" t="s">
        <v>229</v>
      </c>
      <c r="G3" s="184" t="str">
        <f>пр.взв!G4</f>
        <v>В.к.  58  кг</v>
      </c>
      <c r="H3" s="181"/>
      <c r="I3" s="181"/>
      <c r="J3" s="181"/>
      <c r="K3" s="275"/>
      <c r="L3" s="185"/>
      <c r="M3" s="180" t="s">
        <v>230</v>
      </c>
      <c r="N3" s="185" t="s">
        <v>228</v>
      </c>
      <c r="O3" s="182" t="s">
        <v>238</v>
      </c>
      <c r="P3" s="182"/>
      <c r="Q3" s="183" t="s">
        <v>229</v>
      </c>
      <c r="R3" s="186" t="str">
        <f>F3</f>
        <v>1/32</v>
      </c>
      <c r="S3" s="185"/>
      <c r="T3" s="185"/>
      <c r="U3" s="185"/>
    </row>
    <row r="4" spans="1:21" ht="12.75" customHeight="1">
      <c r="A4" s="331" t="s">
        <v>231</v>
      </c>
      <c r="B4" s="333" t="s">
        <v>9</v>
      </c>
      <c r="C4" s="325" t="s">
        <v>10</v>
      </c>
      <c r="D4" s="326" t="s">
        <v>232</v>
      </c>
      <c r="E4" s="327" t="s">
        <v>233</v>
      </c>
      <c r="F4" s="328"/>
      <c r="G4" s="325" t="s">
        <v>234</v>
      </c>
      <c r="H4" s="329" t="s">
        <v>235</v>
      </c>
      <c r="I4" s="326" t="s">
        <v>236</v>
      </c>
      <c r="J4" s="330" t="s">
        <v>237</v>
      </c>
      <c r="K4" s="275"/>
      <c r="L4" s="331" t="s">
        <v>231</v>
      </c>
      <c r="M4" s="333" t="s">
        <v>9</v>
      </c>
      <c r="N4" s="325" t="s">
        <v>10</v>
      </c>
      <c r="O4" s="326" t="s">
        <v>232</v>
      </c>
      <c r="P4" s="327" t="s">
        <v>233</v>
      </c>
      <c r="Q4" s="328"/>
      <c r="R4" s="325" t="s">
        <v>234</v>
      </c>
      <c r="S4" s="329" t="s">
        <v>235</v>
      </c>
      <c r="T4" s="326" t="s">
        <v>236</v>
      </c>
      <c r="U4" s="330" t="s">
        <v>237</v>
      </c>
    </row>
    <row r="5" spans="1:21" ht="13.5" customHeight="1">
      <c r="A5" s="332"/>
      <c r="B5" s="301"/>
      <c r="C5" s="321"/>
      <c r="D5" s="321"/>
      <c r="E5" s="289"/>
      <c r="F5" s="299"/>
      <c r="G5" s="321"/>
      <c r="H5" s="321"/>
      <c r="I5" s="321"/>
      <c r="J5" s="323"/>
      <c r="K5" s="275"/>
      <c r="L5" s="332"/>
      <c r="M5" s="301"/>
      <c r="N5" s="321"/>
      <c r="O5" s="321"/>
      <c r="P5" s="289"/>
      <c r="Q5" s="299"/>
      <c r="R5" s="321"/>
      <c r="S5" s="321"/>
      <c r="T5" s="321"/>
      <c r="U5" s="323"/>
    </row>
    <row r="6" spans="1:21" ht="12.75" customHeight="1">
      <c r="A6" s="336">
        <v>1</v>
      </c>
      <c r="B6" s="129">
        <v>1</v>
      </c>
      <c r="C6" s="185" t="str">
        <f>IFERROR(VLOOKUP(B6,пр.взв!$D$6:$Q$70,2,0),"")</f>
        <v>ТАГИРОВ Рабазан</v>
      </c>
      <c r="D6" s="185" t="str">
        <f>IFERROR(VLOOKUP(B6,пр.взв!$D$6:$Q$70,5,0),"")</f>
        <v>КМС</v>
      </c>
      <c r="E6" s="185" t="str">
        <f>IFERROR(VLOOKUP(B6,пр.взв!$D$6:$Q$70,6,0),"")</f>
        <v>ЦФО</v>
      </c>
      <c r="F6" s="185" t="str">
        <f>IFERROR(VLOOKUP(B6,пр.взв!$D$6:$Q$70,8,0),"")</f>
        <v>Ярославская</v>
      </c>
      <c r="G6" s="132"/>
      <c r="H6" s="133"/>
      <c r="I6" s="134"/>
      <c r="J6" s="135"/>
      <c r="K6" s="275"/>
      <c r="L6" s="320">
        <v>17</v>
      </c>
      <c r="M6" s="129">
        <v>2</v>
      </c>
      <c r="N6" s="185" t="str">
        <f>IFERROR(VLOOKUP(M6,пр.взв!$D$6:$Q$70,2,0),"")</f>
        <v>ГУСЕЙНОВ Намик</v>
      </c>
      <c r="O6" s="185" t="str">
        <f>IFERROR(VLOOKUP(M6,пр.взв!$D$6:$Q$70,5,0),"")</f>
        <v>3p</v>
      </c>
      <c r="P6" s="185" t="str">
        <f>IFERROR(VLOOKUP(M6,пр.взв!$D$6:$Q$70,6,0),"")</f>
        <v>ПФО</v>
      </c>
      <c r="Q6" s="185" t="str">
        <f>IFERROR(VLOOKUP(M6,пр.взв!$D$6:$Q$70,8,0),"")</f>
        <v>Нижегородская</v>
      </c>
      <c r="R6" s="132"/>
      <c r="S6" s="133"/>
      <c r="T6" s="134"/>
      <c r="U6" s="135"/>
    </row>
    <row r="7" spans="1:21" ht="12.75" customHeight="1">
      <c r="A7" s="289"/>
      <c r="B7" s="136">
        <v>33</v>
      </c>
      <c r="C7" s="185" t="str">
        <f>IFERROR(VLOOKUP(B7,пр.взв!$D$6:$Q$70,2,0),"")</f>
        <v>ТАДЫШЕВ  Данил</v>
      </c>
      <c r="D7" s="185" t="str">
        <f>IFERROR(VLOOKUP(B7,пр.взв!$D$6:$Q$70,5,0),"")</f>
        <v>КМС</v>
      </c>
      <c r="E7" s="185" t="str">
        <f>IFERROR(VLOOKUP(B7,пр.взв!$D$6:$Q$70,6,0),"")</f>
        <v>СФО</v>
      </c>
      <c r="F7" s="185" t="str">
        <f>IFERROR(VLOOKUP(B7,пр.взв!$D$6:$Q$70,8,0),"")</f>
        <v>Р.Алтай</v>
      </c>
      <c r="G7" s="139"/>
      <c r="H7" s="139"/>
      <c r="I7" s="140"/>
      <c r="J7" s="140"/>
      <c r="K7" s="275"/>
      <c r="L7" s="321"/>
      <c r="M7" s="136">
        <v>34</v>
      </c>
      <c r="N7" s="185" t="str">
        <f>IFERROR(VLOOKUP(M7,пр.взв!$D$6:$Q$70,2,0),"")</f>
        <v/>
      </c>
      <c r="O7" s="185" t="str">
        <f>IFERROR(VLOOKUP(M7,пр.взв!$D$6:$Q$70,5,0),"")</f>
        <v/>
      </c>
      <c r="P7" s="185" t="str">
        <f>IFERROR(VLOOKUP(M7,пр.взв!$D$6:$Q$70,6,0),"")</f>
        <v/>
      </c>
      <c r="Q7" s="185" t="str">
        <f>IFERROR(VLOOKUP(M7,пр.взв!$D$6:$Q$70,8,0),"")</f>
        <v/>
      </c>
      <c r="R7" s="139"/>
      <c r="S7" s="139"/>
      <c r="T7" s="140"/>
      <c r="U7" s="140"/>
    </row>
    <row r="8" spans="1:21" ht="12.75" customHeight="1">
      <c r="A8" s="336">
        <v>2</v>
      </c>
      <c r="B8" s="129">
        <v>17</v>
      </c>
      <c r="C8" s="185" t="str">
        <f>IFERROR(VLOOKUP(B8,пр.взв!$D$6:$Q$70,2,0),"")</f>
        <v>ЮНУСОВ Ильнур</v>
      </c>
      <c r="D8" s="185" t="str">
        <f>IFERROR(VLOOKUP(B8,пр.взв!$D$6:$Q$70,5,0),"")</f>
        <v>КМС</v>
      </c>
      <c r="E8" s="185" t="str">
        <f>IFERROR(VLOOKUP(B8,пр.взв!$D$6:$Q$70,6,0),"")</f>
        <v>ПФО</v>
      </c>
      <c r="F8" s="185" t="str">
        <f>IFERROR(VLOOKUP(B8,пр.взв!$D$6:$Q$70,8,0),"")</f>
        <v>Р.Татарстан</v>
      </c>
      <c r="G8" s="141"/>
      <c r="H8" s="142"/>
      <c r="I8" s="143"/>
      <c r="J8" s="131"/>
      <c r="K8" s="275"/>
      <c r="L8" s="320">
        <v>18</v>
      </c>
      <c r="M8" s="129">
        <v>18</v>
      </c>
      <c r="N8" s="185" t="str">
        <f>IFERROR(VLOOKUP(M8,пр.взв!$D$6:$Q$70,2,0),"")</f>
        <v>УМАЕВ Азамат</v>
      </c>
      <c r="O8" s="185" t="str">
        <f>IFERROR(VLOOKUP(M8,пр.взв!$D$6:$Q$70,5,0),"")</f>
        <v>КМС</v>
      </c>
      <c r="P8" s="185" t="str">
        <f>IFERROR(VLOOKUP(M8,пр.взв!$D$6:$Q$70,6,0),"")</f>
        <v>ЦФО</v>
      </c>
      <c r="Q8" s="185" t="str">
        <f>IFERROR(VLOOKUP(M8,пр.взв!$D$6:$Q$70,8,0),"")</f>
        <v>Московская</v>
      </c>
      <c r="R8" s="141"/>
      <c r="S8" s="142"/>
      <c r="T8" s="143"/>
      <c r="U8" s="131"/>
    </row>
    <row r="9" spans="1:21" ht="12.75" customHeight="1">
      <c r="A9" s="289"/>
      <c r="B9" s="136">
        <v>49</v>
      </c>
      <c r="C9" s="185" t="str">
        <f>IFERROR(VLOOKUP(B9,пр.взв!$D$6:$Q$70,2,0),"")</f>
        <v/>
      </c>
      <c r="D9" s="185" t="str">
        <f>IFERROR(VLOOKUP(B9,пр.взв!$D$6:$Q$70,5,0),"")</f>
        <v/>
      </c>
      <c r="E9" s="185" t="str">
        <f>IFERROR(VLOOKUP(B9,пр.взв!$D$6:$Q$70,6,0),"")</f>
        <v/>
      </c>
      <c r="F9" s="185" t="str">
        <f>IFERROR(VLOOKUP(B9,пр.взв!$D$6:$Q$70,8,0),"")</f>
        <v/>
      </c>
      <c r="G9" s="139"/>
      <c r="H9" s="139"/>
      <c r="I9" s="140"/>
      <c r="J9" s="140"/>
      <c r="K9" s="275"/>
      <c r="L9" s="321"/>
      <c r="M9" s="136">
        <v>50</v>
      </c>
      <c r="N9" s="185" t="str">
        <f>IFERROR(VLOOKUP(M9,пр.взв!$D$6:$Q$70,2,0),"")</f>
        <v/>
      </c>
      <c r="O9" s="185" t="str">
        <f>IFERROR(VLOOKUP(M9,пр.взв!$D$6:$Q$70,5,0),"")</f>
        <v/>
      </c>
      <c r="P9" s="185" t="str">
        <f>IFERROR(VLOOKUP(M9,пр.взв!$D$6:$Q$70,6,0),"")</f>
        <v/>
      </c>
      <c r="Q9" s="185" t="str">
        <f>IFERROR(VLOOKUP(M9,пр.взв!$D$6:$Q$70,8,0),"")</f>
        <v/>
      </c>
      <c r="R9" s="139"/>
      <c r="S9" s="139"/>
      <c r="T9" s="140"/>
      <c r="U9" s="140"/>
    </row>
    <row r="10" spans="1:21" ht="12.75" customHeight="1">
      <c r="A10" s="336">
        <v>3</v>
      </c>
      <c r="B10" s="129">
        <v>9</v>
      </c>
      <c r="C10" s="185" t="str">
        <f>IFERROR(VLOOKUP(B10,пр.взв!$D$6:$Q$70,2,0),"")</f>
        <v>КАКАДЖАНОВ Рустам</v>
      </c>
      <c r="D10" s="185" t="str">
        <f>IFERROR(VLOOKUP(B10,пр.взв!$D$6:$Q$70,5,0),"")</f>
        <v>КМС</v>
      </c>
      <c r="E10" s="185" t="str">
        <f>IFERROR(VLOOKUP(B10,пр.взв!$D$6:$Q$70,6,0),"")</f>
        <v>ЦФО</v>
      </c>
      <c r="F10" s="185" t="str">
        <f>IFERROR(VLOOKUP(B10,пр.взв!$D$6:$Q$70,8,0),"")</f>
        <v>Московская</v>
      </c>
      <c r="G10" s="132"/>
      <c r="H10" s="133"/>
      <c r="I10" s="134"/>
      <c r="J10" s="135"/>
      <c r="K10" s="275"/>
      <c r="L10" s="320">
        <v>19</v>
      </c>
      <c r="M10" s="129">
        <v>10</v>
      </c>
      <c r="N10" s="185" t="str">
        <f>IFERROR(VLOOKUP(M10,пр.взв!$D$6:$Q$70,2,0),"")</f>
        <v>АМИРОВ Исмаил</v>
      </c>
      <c r="O10" s="185" t="str">
        <f>IFERROR(VLOOKUP(M10,пр.взв!$D$6:$Q$70,5,0),"")</f>
        <v>КМС</v>
      </c>
      <c r="P10" s="185" t="str">
        <f>IFERROR(VLOOKUP(M10,пр.взв!$D$6:$Q$70,6,0),"")</f>
        <v>СКФО</v>
      </c>
      <c r="Q10" s="185" t="str">
        <f>IFERROR(VLOOKUP(M10,пр.взв!$D$6:$Q$70,8,0),"")</f>
        <v>Чеченская</v>
      </c>
      <c r="R10" s="132"/>
      <c r="S10" s="133"/>
      <c r="T10" s="134"/>
      <c r="U10" s="135"/>
    </row>
    <row r="11" spans="1:21" ht="12.75" customHeight="1">
      <c r="A11" s="289"/>
      <c r="B11" s="136">
        <v>41</v>
      </c>
      <c r="C11" s="185" t="str">
        <f>IFERROR(VLOOKUP(B11,пр.взв!$D$6:$Q$70,2,0),"")</f>
        <v/>
      </c>
      <c r="D11" s="185" t="str">
        <f>IFERROR(VLOOKUP(B11,пр.взв!$D$6:$Q$70,5,0),"")</f>
        <v/>
      </c>
      <c r="E11" s="185" t="str">
        <f>IFERROR(VLOOKUP(B11,пр.взв!$D$6:$Q$70,6,0),"")</f>
        <v/>
      </c>
      <c r="F11" s="185" t="str">
        <f>IFERROR(VLOOKUP(B11,пр.взв!$D$6:$Q$70,8,0),"")</f>
        <v/>
      </c>
      <c r="G11" s="139"/>
      <c r="H11" s="139"/>
      <c r="I11" s="140"/>
      <c r="J11" s="140"/>
      <c r="K11" s="275"/>
      <c r="L11" s="321"/>
      <c r="M11" s="136">
        <v>42</v>
      </c>
      <c r="N11" s="185" t="str">
        <f>IFERROR(VLOOKUP(M11,пр.взв!$D$6:$Q$70,2,0),"")</f>
        <v/>
      </c>
      <c r="O11" s="185" t="str">
        <f>IFERROR(VLOOKUP(M11,пр.взв!$D$6:$Q$70,5,0),"")</f>
        <v/>
      </c>
      <c r="P11" s="185" t="str">
        <f>IFERROR(VLOOKUP(M11,пр.взв!$D$6:$Q$70,6,0),"")</f>
        <v/>
      </c>
      <c r="Q11" s="185" t="str">
        <f>IFERROR(VLOOKUP(M11,пр.взв!$D$6:$Q$70,8,0),"")</f>
        <v/>
      </c>
      <c r="R11" s="139"/>
      <c r="S11" s="139"/>
      <c r="T11" s="140"/>
      <c r="U11" s="140"/>
    </row>
    <row r="12" spans="1:21" ht="12.75" customHeight="1">
      <c r="A12" s="336">
        <v>4</v>
      </c>
      <c r="B12" s="129">
        <v>25</v>
      </c>
      <c r="C12" s="185" t="str">
        <f>IFERROR(VLOOKUP(B12,пр.взв!$D$6:$Q$70,2,0),"")</f>
        <v>МАГОМЕДОВ Саид</v>
      </c>
      <c r="D12" s="185" t="str">
        <f>IFERROR(VLOOKUP(B12,пр.взв!$D$6:$Q$70,5,0),"")</f>
        <v>3p</v>
      </c>
      <c r="E12" s="185" t="str">
        <f>IFERROR(VLOOKUP(B12,пр.взв!$D$6:$Q$70,6,0),"")</f>
        <v>СКФО</v>
      </c>
      <c r="F12" s="185" t="str">
        <f>IFERROR(VLOOKUP(B12,пр.взв!$D$6:$Q$70,8,0),"")</f>
        <v>Р.Дагестан</v>
      </c>
      <c r="G12" s="141"/>
      <c r="H12" s="142"/>
      <c r="I12" s="143"/>
      <c r="J12" s="131"/>
      <c r="K12" s="275"/>
      <c r="L12" s="320">
        <v>20</v>
      </c>
      <c r="M12" s="129">
        <v>26</v>
      </c>
      <c r="N12" s="185" t="str">
        <f>IFERROR(VLOOKUP(M12,пр.взв!$D$6:$Q$70,2,0),"")</f>
        <v>АКОБЯН Мартин</v>
      </c>
      <c r="O12" s="185" t="str">
        <f>IFERROR(VLOOKUP(M12,пр.взв!$D$6:$Q$70,5,0),"")</f>
        <v>КМС</v>
      </c>
      <c r="P12" s="185" t="str">
        <f>IFERROR(VLOOKUP(M12,пр.взв!$D$6:$Q$70,6,0),"")</f>
        <v>ПФО</v>
      </c>
      <c r="Q12" s="185" t="str">
        <f>IFERROR(VLOOKUP(M12,пр.взв!$D$6:$Q$70,8,0),"")</f>
        <v>Р.Татарстан</v>
      </c>
      <c r="R12" s="144"/>
      <c r="S12" s="145"/>
      <c r="T12" s="146"/>
      <c r="U12" s="147"/>
    </row>
    <row r="13" spans="1:21" ht="12.75" customHeight="1">
      <c r="A13" s="289"/>
      <c r="B13" s="136">
        <v>57</v>
      </c>
      <c r="C13" s="185" t="str">
        <f>IFERROR(VLOOKUP(B13,пр.взв!$D$6:$Q$70,2,0),"")</f>
        <v/>
      </c>
      <c r="D13" s="185" t="str">
        <f>IFERROR(VLOOKUP(B13,пр.взв!$D$6:$Q$70,5,0),"")</f>
        <v/>
      </c>
      <c r="E13" s="185" t="str">
        <f>IFERROR(VLOOKUP(B13,пр.взв!$D$6:$Q$70,6,0),"")</f>
        <v/>
      </c>
      <c r="F13" s="185" t="str">
        <f>IFERROR(VLOOKUP(B13,пр.взв!$D$6:$Q$70,8,0),"")</f>
        <v/>
      </c>
      <c r="G13" s="139"/>
      <c r="H13" s="139"/>
      <c r="I13" s="140"/>
      <c r="J13" s="140"/>
      <c r="K13" s="275"/>
      <c r="L13" s="321"/>
      <c r="M13" s="136">
        <v>58</v>
      </c>
      <c r="N13" s="185" t="str">
        <f>IFERROR(VLOOKUP(M13,пр.взв!$D$6:$Q$70,2,0),"")</f>
        <v/>
      </c>
      <c r="O13" s="185" t="str">
        <f>IFERROR(VLOOKUP(M13,пр.взв!$D$6:$Q$70,5,0),"")</f>
        <v/>
      </c>
      <c r="P13" s="185" t="str">
        <f>IFERROR(VLOOKUP(M13,пр.взв!$D$6:$Q$70,6,0),"")</f>
        <v/>
      </c>
      <c r="Q13" s="185" t="str">
        <f>IFERROR(VLOOKUP(M13,пр.взв!$D$6:$Q$70,8,0),"")</f>
        <v/>
      </c>
      <c r="R13" s="139"/>
      <c r="S13" s="139"/>
      <c r="T13" s="140"/>
      <c r="U13" s="140"/>
    </row>
    <row r="14" spans="1:21" ht="12.75" customHeight="1">
      <c r="A14" s="337">
        <v>5</v>
      </c>
      <c r="B14" s="129">
        <v>5</v>
      </c>
      <c r="C14" s="185" t="str">
        <f>IFERROR(VLOOKUP(B14,пр.взв!$D$6:$Q$70,2,0),"")</f>
        <v>КОРОБЦОВ Алексей</v>
      </c>
      <c r="D14" s="185" t="str">
        <f>IFERROR(VLOOKUP(B14,пр.взв!$D$6:$Q$70,5,0),"")</f>
        <v>КМС</v>
      </c>
      <c r="E14" s="185" t="str">
        <f>IFERROR(VLOOKUP(B14,пр.взв!$D$6:$Q$70,6,0),"")</f>
        <v>ДВФО</v>
      </c>
      <c r="F14" s="185" t="str">
        <f>IFERROR(VLOOKUP(B14,пр.взв!$D$6:$Q$70,8,0),"")</f>
        <v>Камчатский</v>
      </c>
      <c r="G14" s="132"/>
      <c r="H14" s="133"/>
      <c r="I14" s="134"/>
      <c r="J14" s="135"/>
      <c r="K14" s="275"/>
      <c r="L14" s="320">
        <v>21</v>
      </c>
      <c r="M14" s="129">
        <v>6</v>
      </c>
      <c r="N14" s="185" t="str">
        <f>IFERROR(VLOOKUP(M14,пр.взв!$D$6:$Q$70,2,0),"")</f>
        <v>АБДУРАХМАНОВ Муслим</v>
      </c>
      <c r="O14" s="185" t="str">
        <f>IFERROR(VLOOKUP(M14,пр.взв!$D$6:$Q$70,5,0),"")</f>
        <v>КМС</v>
      </c>
      <c r="P14" s="185" t="str">
        <f>IFERROR(VLOOKUP(M14,пр.взв!$D$6:$Q$70,6,0),"")</f>
        <v>МОС</v>
      </c>
      <c r="Q14" s="185" t="str">
        <f>IFERROR(VLOOKUP(M14,пр.взв!$D$6:$Q$70,8,0),"")</f>
        <v>Москва</v>
      </c>
      <c r="R14" s="132"/>
      <c r="S14" s="133"/>
      <c r="T14" s="134"/>
      <c r="U14" s="135"/>
    </row>
    <row r="15" spans="1:21" ht="12.75" customHeight="1">
      <c r="A15" s="289"/>
      <c r="B15" s="136">
        <v>37</v>
      </c>
      <c r="C15" s="185" t="str">
        <f>IFERROR(VLOOKUP(B15,пр.взв!$D$6:$Q$70,2,0),"")</f>
        <v/>
      </c>
      <c r="D15" s="185" t="str">
        <f>IFERROR(VLOOKUP(B15,пр.взв!$D$6:$Q$70,5,0),"")</f>
        <v/>
      </c>
      <c r="E15" s="185" t="str">
        <f>IFERROR(VLOOKUP(B15,пр.взв!$D$6:$Q$70,6,0),"")</f>
        <v/>
      </c>
      <c r="F15" s="185" t="str">
        <f>IFERROR(VLOOKUP(B15,пр.взв!$D$6:$Q$70,8,0),"")</f>
        <v/>
      </c>
      <c r="G15" s="139"/>
      <c r="H15" s="139"/>
      <c r="I15" s="140"/>
      <c r="J15" s="140"/>
      <c r="K15" s="275"/>
      <c r="L15" s="321"/>
      <c r="M15" s="136">
        <v>38</v>
      </c>
      <c r="N15" s="185" t="str">
        <f>IFERROR(VLOOKUP(M15,пр.взв!$D$6:$Q$70,2,0),"")</f>
        <v/>
      </c>
      <c r="O15" s="185" t="str">
        <f>IFERROR(VLOOKUP(M15,пр.взв!$D$6:$Q$70,5,0),"")</f>
        <v/>
      </c>
      <c r="P15" s="185" t="str">
        <f>IFERROR(VLOOKUP(M15,пр.взв!$D$6:$Q$70,6,0),"")</f>
        <v/>
      </c>
      <c r="Q15" s="185" t="str">
        <f>IFERROR(VLOOKUP(M15,пр.взв!$D$6:$Q$70,8,0),"")</f>
        <v/>
      </c>
      <c r="R15" s="139"/>
      <c r="S15" s="139"/>
      <c r="T15" s="140"/>
      <c r="U15" s="140"/>
    </row>
    <row r="16" spans="1:21" ht="12.75" customHeight="1">
      <c r="A16" s="336">
        <v>6</v>
      </c>
      <c r="B16" s="129">
        <v>21</v>
      </c>
      <c r="C16" s="185" t="str">
        <f>IFERROR(VLOOKUP(B16,пр.взв!$D$6:$Q$70,2,0),"")</f>
        <v>ШИШКОВ  Данил</v>
      </c>
      <c r="D16" s="185" t="str">
        <f>IFERROR(VLOOKUP(B16,пр.взв!$D$6:$Q$70,5,0),"")</f>
        <v>КМС</v>
      </c>
      <c r="E16" s="185" t="str">
        <f>IFERROR(VLOOKUP(B16,пр.взв!$D$6:$Q$70,6,0),"")</f>
        <v>СФО</v>
      </c>
      <c r="F16" s="185" t="str">
        <f>IFERROR(VLOOKUP(B16,пр.взв!$D$6:$Q$70,8,0),"")</f>
        <v>Иркутская</v>
      </c>
      <c r="G16" s="141"/>
      <c r="H16" s="142"/>
      <c r="I16" s="143"/>
      <c r="J16" s="131"/>
      <c r="K16" s="275"/>
      <c r="L16" s="320">
        <v>22</v>
      </c>
      <c r="M16" s="129">
        <v>22</v>
      </c>
      <c r="N16" s="185" t="str">
        <f>IFERROR(VLOOKUP(M16,пр.взв!$D$6:$Q$70,2,0),"")</f>
        <v>АЛЛАБЕРГЕНОВ Богдан</v>
      </c>
      <c r="O16" s="185" t="str">
        <f>IFERROR(VLOOKUP(M16,пр.взв!$D$6:$Q$70,5,0),"")</f>
        <v>КМС</v>
      </c>
      <c r="P16" s="185" t="str">
        <f>IFERROR(VLOOKUP(M16,пр.взв!$D$6:$Q$70,6,0),"")</f>
        <v>ПФО</v>
      </c>
      <c r="Q16" s="185" t="str">
        <f>IFERROR(VLOOKUP(M16,пр.взв!$D$6:$Q$70,8,0),"")</f>
        <v>Самарская</v>
      </c>
      <c r="R16" s="141"/>
      <c r="S16" s="142"/>
      <c r="T16" s="143"/>
      <c r="U16" s="131"/>
    </row>
    <row r="17" spans="1:21" ht="12.75" customHeight="1">
      <c r="A17" s="291"/>
      <c r="B17" s="136">
        <v>53</v>
      </c>
      <c r="C17" s="185" t="str">
        <f>IFERROR(VLOOKUP(B17,пр.взв!$D$6:$Q$70,2,0),"")</f>
        <v/>
      </c>
      <c r="D17" s="185" t="str">
        <f>IFERROR(VLOOKUP(B17,пр.взв!$D$6:$Q$70,5,0),"")</f>
        <v/>
      </c>
      <c r="E17" s="185" t="str">
        <f>IFERROR(VLOOKUP(B17,пр.взв!$D$6:$Q$70,6,0),"")</f>
        <v/>
      </c>
      <c r="F17" s="185" t="str">
        <f>IFERROR(VLOOKUP(B17,пр.взв!$D$6:$Q$70,8,0),"")</f>
        <v/>
      </c>
      <c r="G17" s="139"/>
      <c r="H17" s="139"/>
      <c r="I17" s="140"/>
      <c r="J17" s="140"/>
      <c r="K17" s="275"/>
      <c r="L17" s="321"/>
      <c r="M17" s="136">
        <v>54</v>
      </c>
      <c r="N17" s="185" t="str">
        <f>IFERROR(VLOOKUP(M17,пр.взв!$D$6:$Q$70,2,0),"")</f>
        <v/>
      </c>
      <c r="O17" s="185" t="str">
        <f>IFERROR(VLOOKUP(M17,пр.взв!$D$6:$Q$70,5,0),"")</f>
        <v/>
      </c>
      <c r="P17" s="185" t="str">
        <f>IFERROR(VLOOKUP(M17,пр.взв!$D$6:$Q$70,6,0),"")</f>
        <v/>
      </c>
      <c r="Q17" s="185" t="str">
        <f>IFERROR(VLOOKUP(M17,пр.взв!$D$6:$Q$70,8,0),"")</f>
        <v/>
      </c>
      <c r="R17" s="139"/>
      <c r="S17" s="139"/>
      <c r="T17" s="140"/>
      <c r="U17" s="140"/>
    </row>
    <row r="18" spans="1:21" ht="12.75" customHeight="1">
      <c r="A18" s="336">
        <v>7</v>
      </c>
      <c r="B18" s="129">
        <v>13</v>
      </c>
      <c r="C18" s="185" t="str">
        <f>IFERROR(VLOOKUP(B18,пр.взв!$D$6:$Q$70,2,0),"")</f>
        <v>СШИВНОВ Владислав</v>
      </c>
      <c r="D18" s="185" t="str">
        <f>IFERROR(VLOOKUP(B18,пр.взв!$D$6:$Q$70,5,0),"")</f>
        <v>КМС</v>
      </c>
      <c r="E18" s="185" t="str">
        <f>IFERROR(VLOOKUP(B18,пр.взв!$D$6:$Q$70,6,0),"")</f>
        <v>ПФО</v>
      </c>
      <c r="F18" s="185" t="str">
        <f>IFERROR(VLOOKUP(B18,пр.взв!$D$6:$Q$70,8,0),"")</f>
        <v>Нижегородская</v>
      </c>
      <c r="G18" s="132"/>
      <c r="H18" s="133"/>
      <c r="I18" s="134"/>
      <c r="J18" s="135"/>
      <c r="K18" s="275"/>
      <c r="L18" s="320">
        <v>23</v>
      </c>
      <c r="M18" s="129">
        <v>14</v>
      </c>
      <c r="N18" s="185" t="str">
        <f>IFERROR(VLOOKUP(M18,пр.взв!$D$6:$Q$70,2,0),"")</f>
        <v>ДОНДОКОВ Мунко</v>
      </c>
      <c r="O18" s="185" t="str">
        <f>IFERROR(VLOOKUP(M18,пр.взв!$D$6:$Q$70,5,0),"")</f>
        <v>КМС</v>
      </c>
      <c r="P18" s="185" t="str">
        <f>IFERROR(VLOOKUP(M18,пр.взв!$D$6:$Q$70,6,0),"")</f>
        <v>ДВФО</v>
      </c>
      <c r="Q18" s="185" t="str">
        <f>IFERROR(VLOOKUP(M18,пр.взв!$D$6:$Q$70,8,0),"")</f>
        <v>Р.Бурятия</v>
      </c>
      <c r="R18" s="132"/>
      <c r="S18" s="133"/>
      <c r="T18" s="134"/>
      <c r="U18" s="135"/>
    </row>
    <row r="19" spans="1:21" ht="12.75" customHeight="1">
      <c r="A19" s="289"/>
      <c r="B19" s="136">
        <v>45</v>
      </c>
      <c r="C19" s="185" t="str">
        <f>IFERROR(VLOOKUP(B19,пр.взв!$D$6:$Q$70,2,0),"")</f>
        <v/>
      </c>
      <c r="D19" s="185" t="str">
        <f>IFERROR(VLOOKUP(B19,пр.взв!$D$6:$Q$70,5,0),"")</f>
        <v/>
      </c>
      <c r="E19" s="185" t="str">
        <f>IFERROR(VLOOKUP(B19,пр.взв!$D$6:$Q$70,6,0),"")</f>
        <v/>
      </c>
      <c r="F19" s="185" t="str">
        <f>IFERROR(VLOOKUP(B19,пр.взв!$D$6:$Q$70,8,0),"")</f>
        <v/>
      </c>
      <c r="G19" s="139"/>
      <c r="H19" s="139"/>
      <c r="I19" s="140"/>
      <c r="J19" s="140"/>
      <c r="K19" s="275"/>
      <c r="L19" s="321"/>
      <c r="M19" s="136">
        <v>46</v>
      </c>
      <c r="N19" s="185" t="str">
        <f>IFERROR(VLOOKUP(M19,пр.взв!$D$6:$Q$70,2,0),"")</f>
        <v/>
      </c>
      <c r="O19" s="185" t="str">
        <f>IFERROR(VLOOKUP(M19,пр.взв!$D$6:$Q$70,5,0),"")</f>
        <v/>
      </c>
      <c r="P19" s="185" t="str">
        <f>IFERROR(VLOOKUP(M19,пр.взв!$D$6:$Q$70,6,0),"")</f>
        <v/>
      </c>
      <c r="Q19" s="185" t="str">
        <f>IFERROR(VLOOKUP(M19,пр.взв!$D$6:$Q$70,8,0),"")</f>
        <v/>
      </c>
      <c r="R19" s="139"/>
      <c r="S19" s="139"/>
      <c r="T19" s="140"/>
      <c r="U19" s="140"/>
    </row>
    <row r="20" spans="1:21" ht="12.75" customHeight="1">
      <c r="A20" s="336">
        <v>8</v>
      </c>
      <c r="B20" s="129">
        <v>29</v>
      </c>
      <c r="C20" s="185" t="str">
        <f>IFERROR(VLOOKUP(B20,пр.взв!$D$6:$Q$70,2,0),"")</f>
        <v>ТАРАНЧЕНКО  Дмитрий</v>
      </c>
      <c r="D20" s="185" t="str">
        <f>IFERROR(VLOOKUP(B20,пр.взв!$D$6:$Q$70,5,0),"")</f>
        <v>КМС</v>
      </c>
      <c r="E20" s="185" t="str">
        <f>IFERROR(VLOOKUP(B20,пр.взв!$D$6:$Q$70,6,0),"")</f>
        <v>УФО</v>
      </c>
      <c r="F20" s="185" t="str">
        <f>IFERROR(VLOOKUP(B20,пр.взв!$D$6:$Q$70,8,0),"")</f>
        <v>Свердловская</v>
      </c>
      <c r="G20" s="141"/>
      <c r="H20" s="142"/>
      <c r="I20" s="143"/>
      <c r="J20" s="131"/>
      <c r="K20" s="275"/>
      <c r="L20" s="322">
        <v>24</v>
      </c>
      <c r="M20" s="129">
        <v>30</v>
      </c>
      <c r="N20" s="185" t="str">
        <f>IFERROR(VLOOKUP(M20,пр.взв!$D$6:$Q$70,2,0),"")</f>
        <v>АНТАДИКОВ  Игорь</v>
      </c>
      <c r="O20" s="185" t="str">
        <f>IFERROR(VLOOKUP(M20,пр.взв!$D$6:$Q$70,5,0),"")</f>
        <v>КМС</v>
      </c>
      <c r="P20" s="185" t="str">
        <f>IFERROR(VLOOKUP(M20,пр.взв!$D$6:$Q$70,6,0),"")</f>
        <v>СФО</v>
      </c>
      <c r="Q20" s="185" t="str">
        <f>IFERROR(VLOOKUP(M20,пр.взв!$D$6:$Q$70,8,0),"")</f>
        <v>Р.Алтай</v>
      </c>
      <c r="R20" s="144"/>
      <c r="S20" s="145"/>
      <c r="T20" s="146"/>
      <c r="U20" s="147"/>
    </row>
    <row r="21" spans="1:21" ht="12.75" customHeight="1">
      <c r="A21" s="291"/>
      <c r="B21" s="136">
        <v>61</v>
      </c>
      <c r="C21" s="185" t="str">
        <f>IFERROR(VLOOKUP(B21,пр.взв!$D$6:$Q$70,2,0),"")</f>
        <v/>
      </c>
      <c r="D21" s="185" t="str">
        <f>IFERROR(VLOOKUP(B21,пр.взв!$D$6:$Q$70,5,0),"")</f>
        <v/>
      </c>
      <c r="E21" s="185" t="str">
        <f>IFERROR(VLOOKUP(B21,пр.взв!$D$6:$Q$70,6,0),"")</f>
        <v/>
      </c>
      <c r="F21" s="185" t="str">
        <f>IFERROR(VLOOKUP(B21,пр.взв!$D$6:$Q$70,8,0),"")</f>
        <v/>
      </c>
      <c r="G21" s="139"/>
      <c r="H21" s="139"/>
      <c r="I21" s="140"/>
      <c r="J21" s="140"/>
      <c r="K21" s="275"/>
      <c r="L21" s="323"/>
      <c r="M21" s="136">
        <v>62</v>
      </c>
      <c r="N21" s="185" t="str">
        <f>IFERROR(VLOOKUP(M21,пр.взв!$D$6:$Q$70,2,0),"")</f>
        <v/>
      </c>
      <c r="O21" s="185" t="str">
        <f>IFERROR(VLOOKUP(M21,пр.взв!$D$6:$Q$70,5,0),"")</f>
        <v/>
      </c>
      <c r="P21" s="185" t="str">
        <f>IFERROR(VLOOKUP(M21,пр.взв!$D$6:$Q$70,6,0),"")</f>
        <v/>
      </c>
      <c r="Q21" s="185" t="str">
        <f>IFERROR(VLOOKUP(M21,пр.взв!$D$6:$Q$70,8,0),"")</f>
        <v/>
      </c>
      <c r="R21" s="139"/>
      <c r="S21" s="139"/>
      <c r="T21" s="140"/>
      <c r="U21" s="140"/>
    </row>
    <row r="22" spans="1:21" ht="13.5" customHeight="1">
      <c r="A22" s="336">
        <v>9</v>
      </c>
      <c r="B22" s="148">
        <v>3</v>
      </c>
      <c r="C22" s="185" t="str">
        <f>IFERROR(VLOOKUP(B22,пр.взв!$D$6:$Q$70,2,0),"")</f>
        <v>БАЛТРУШИН  Сергей</v>
      </c>
      <c r="D22" s="185" t="str">
        <f>IFERROR(VLOOKUP(B22,пр.взв!$D$6:$Q$70,5,0),"")</f>
        <v>КМС</v>
      </c>
      <c r="E22" s="185" t="str">
        <f>IFERROR(VLOOKUP(B22,пр.взв!$D$6:$Q$70,6,0),"")</f>
        <v>СЗФО</v>
      </c>
      <c r="F22" s="185" t="str">
        <f>IFERROR(VLOOKUP(B22,пр.взв!$D$6:$Q$70,8,0),"")</f>
        <v>Санкт-Петербург</v>
      </c>
      <c r="G22" s="132"/>
      <c r="H22" s="133"/>
      <c r="I22" s="134"/>
      <c r="J22" s="135"/>
      <c r="K22" s="275"/>
      <c r="L22" s="324">
        <v>25</v>
      </c>
      <c r="M22" s="148">
        <v>4</v>
      </c>
      <c r="N22" s="185" t="str">
        <f>IFERROR(VLOOKUP(M22,пр.взв!$D$6:$Q$70,2,0),"")</f>
        <v>ЮНУСОВ Ильгиз</v>
      </c>
      <c r="O22" s="185" t="str">
        <f>IFERROR(VLOOKUP(M22,пр.взв!$D$6:$Q$70,5,0),"")</f>
        <v>КМС</v>
      </c>
      <c r="P22" s="185" t="str">
        <f>IFERROR(VLOOKUP(M22,пр.взв!$D$6:$Q$70,6,0),"")</f>
        <v>ПФО</v>
      </c>
      <c r="Q22" s="185" t="str">
        <f>IFERROR(VLOOKUP(M22,пр.взв!$D$6:$Q$70,8,0),"")</f>
        <v>Р.Татарстан</v>
      </c>
      <c r="R22" s="132"/>
      <c r="S22" s="133"/>
      <c r="T22" s="134"/>
      <c r="U22" s="149"/>
    </row>
    <row r="23" spans="1:21" ht="12.75" customHeight="1">
      <c r="A23" s="289"/>
      <c r="B23" s="136">
        <v>35</v>
      </c>
      <c r="C23" s="185" t="str">
        <f>IFERROR(VLOOKUP(B23,пр.взв!$D$6:$Q$70,2,0),"")</f>
        <v/>
      </c>
      <c r="D23" s="185" t="str">
        <f>IFERROR(VLOOKUP(B23,пр.взв!$D$6:$Q$70,5,0),"")</f>
        <v/>
      </c>
      <c r="E23" s="185" t="str">
        <f>IFERROR(VLOOKUP(B23,пр.взв!$D$6:$Q$70,6,0),"")</f>
        <v/>
      </c>
      <c r="F23" s="185" t="str">
        <f>IFERROR(VLOOKUP(B23,пр.взв!$D$6:$Q$70,8,0),"")</f>
        <v/>
      </c>
      <c r="G23" s="139"/>
      <c r="H23" s="139"/>
      <c r="I23" s="140"/>
      <c r="J23" s="140"/>
      <c r="K23" s="275"/>
      <c r="L23" s="323"/>
      <c r="M23" s="136">
        <v>36</v>
      </c>
      <c r="N23" s="185" t="str">
        <f>IFERROR(VLOOKUP(M23,пр.взв!$D$6:$Q$70,2,0),"")</f>
        <v/>
      </c>
      <c r="O23" s="185" t="str">
        <f>IFERROR(VLOOKUP(M23,пр.взв!$D$6:$Q$70,5,0),"")</f>
        <v/>
      </c>
      <c r="P23" s="185" t="str">
        <f>IFERROR(VLOOKUP(M23,пр.взв!$D$6:$Q$70,6,0),"")</f>
        <v/>
      </c>
      <c r="Q23" s="185" t="str">
        <f>IFERROR(VLOOKUP(M23,пр.взв!$D$6:$Q$70,8,0),"")</f>
        <v/>
      </c>
      <c r="R23" s="139"/>
      <c r="S23" s="139"/>
      <c r="T23" s="140"/>
      <c r="U23" s="140"/>
    </row>
    <row r="24" spans="1:21" ht="12.75" customHeight="1">
      <c r="A24" s="336">
        <v>10</v>
      </c>
      <c r="B24" s="129">
        <v>19</v>
      </c>
      <c r="C24" s="185" t="str">
        <f>IFERROR(VLOOKUP(B24,пр.взв!$D$6:$Q$70,2,0),"")</f>
        <v>АЛМАДАКОВ Рамиль</v>
      </c>
      <c r="D24" s="185" t="str">
        <f>IFERROR(VLOOKUP(B24,пр.взв!$D$6:$Q$70,5,0),"")</f>
        <v>КМС</v>
      </c>
      <c r="E24" s="185" t="str">
        <f>IFERROR(VLOOKUP(B24,пр.взв!$D$6:$Q$70,6,0),"")</f>
        <v>СФО</v>
      </c>
      <c r="F24" s="185" t="str">
        <f>IFERROR(VLOOKUP(B24,пр.взв!$D$6:$Q$70,8,0),"")</f>
        <v>Р.Алтай</v>
      </c>
      <c r="G24" s="141"/>
      <c r="H24" s="142"/>
      <c r="I24" s="143"/>
      <c r="J24" s="131"/>
      <c r="K24" s="275"/>
      <c r="L24" s="320">
        <v>26</v>
      </c>
      <c r="M24" s="129">
        <v>20</v>
      </c>
      <c r="N24" s="185" t="str">
        <f>IFERROR(VLOOKUP(M24,пр.взв!$D$6:$Q$70,2,0),"")</f>
        <v>ФИЛИППОВ Олег</v>
      </c>
      <c r="O24" s="185" t="str">
        <f>IFERROR(VLOOKUP(M24,пр.взв!$D$6:$Q$70,5,0),"")</f>
        <v>МС</v>
      </c>
      <c r="P24" s="185" t="str">
        <f>IFERROR(VLOOKUP(M24,пр.взв!$D$6:$Q$70,6,0),"")</f>
        <v>СЗФО</v>
      </c>
      <c r="Q24" s="185" t="str">
        <f>IFERROR(VLOOKUP(M24,пр.взв!$D$6:$Q$70,8,0),"")</f>
        <v>Калининградская</v>
      </c>
      <c r="R24" s="141"/>
      <c r="S24" s="142"/>
      <c r="T24" s="143"/>
      <c r="U24" s="131"/>
    </row>
    <row r="25" spans="1:21" ht="12.75" customHeight="1">
      <c r="A25" s="291"/>
      <c r="B25" s="136">
        <v>51</v>
      </c>
      <c r="C25" s="185" t="str">
        <f>IFERROR(VLOOKUP(B25,пр.взв!$D$6:$Q$70,2,0),"")</f>
        <v/>
      </c>
      <c r="D25" s="185" t="str">
        <f>IFERROR(VLOOKUP(B25,пр.взв!$D$6:$Q$70,5,0),"")</f>
        <v/>
      </c>
      <c r="E25" s="185" t="str">
        <f>IFERROR(VLOOKUP(B25,пр.взв!$D$6:$Q$70,6,0),"")</f>
        <v/>
      </c>
      <c r="F25" s="185" t="str">
        <f>IFERROR(VLOOKUP(B25,пр.взв!$D$6:$Q$70,8,0),"")</f>
        <v/>
      </c>
      <c r="G25" s="139"/>
      <c r="H25" s="139"/>
      <c r="I25" s="140"/>
      <c r="J25" s="140"/>
      <c r="K25" s="275"/>
      <c r="L25" s="321"/>
      <c r="M25" s="136">
        <v>52</v>
      </c>
      <c r="N25" s="185" t="str">
        <f>IFERROR(VLOOKUP(M25,пр.взв!$D$6:$Q$70,2,0),"")</f>
        <v/>
      </c>
      <c r="O25" s="185" t="str">
        <f>IFERROR(VLOOKUP(M25,пр.взв!$D$6:$Q$70,5,0),"")</f>
        <v/>
      </c>
      <c r="P25" s="185" t="str">
        <f>IFERROR(VLOOKUP(M25,пр.взв!$D$6:$Q$70,6,0),"")</f>
        <v/>
      </c>
      <c r="Q25" s="185" t="str">
        <f>IFERROR(VLOOKUP(M25,пр.взв!$D$6:$Q$70,8,0),"")</f>
        <v/>
      </c>
      <c r="R25" s="139"/>
      <c r="S25" s="139"/>
      <c r="T25" s="140"/>
      <c r="U25" s="140"/>
    </row>
    <row r="26" spans="1:21" ht="12.75" customHeight="1">
      <c r="A26" s="336">
        <v>11</v>
      </c>
      <c r="B26" s="129">
        <v>11</v>
      </c>
      <c r="C26" s="185" t="str">
        <f>IFERROR(VLOOKUP(B26,пр.взв!$D$6:$Q$70,2,0),"")</f>
        <v>АРСАМИКОВ Ибрахим</v>
      </c>
      <c r="D26" s="185" t="str">
        <f>IFERROR(VLOOKUP(B26,пр.взв!$D$6:$Q$70,5,0),"")</f>
        <v>КМС</v>
      </c>
      <c r="E26" s="185" t="str">
        <f>IFERROR(VLOOKUP(B26,пр.взв!$D$6:$Q$70,6,0),"")</f>
        <v>МОС</v>
      </c>
      <c r="F26" s="185" t="str">
        <f>IFERROR(VLOOKUP(B26,пр.взв!$D$6:$Q$70,8,0),"")</f>
        <v>Москва</v>
      </c>
      <c r="G26" s="132"/>
      <c r="H26" s="133"/>
      <c r="I26" s="134"/>
      <c r="J26" s="135"/>
      <c r="K26" s="275"/>
      <c r="L26" s="320">
        <v>27</v>
      </c>
      <c r="M26" s="129">
        <v>12</v>
      </c>
      <c r="N26" s="185" t="str">
        <f>IFERROR(VLOOKUP(M26,пр.взв!$D$6:$Q$70,2,0),"")</f>
        <v>ГАЖДИЕВ Завир</v>
      </c>
      <c r="O26" s="185" t="str">
        <f>IFERROR(VLOOKUP(M26,пр.взв!$D$6:$Q$70,5,0),"")</f>
        <v>МС</v>
      </c>
      <c r="P26" s="185" t="str">
        <f>IFERROR(VLOOKUP(M26,пр.взв!$D$6:$Q$70,6,0),"")</f>
        <v>СКФО</v>
      </c>
      <c r="Q26" s="185" t="str">
        <f>IFERROR(VLOOKUP(M26,пр.взв!$D$6:$Q$70,8,0),"")</f>
        <v>Р.Дагестан</v>
      </c>
      <c r="R26" s="132"/>
      <c r="S26" s="133"/>
      <c r="T26" s="134"/>
      <c r="U26" s="135"/>
    </row>
    <row r="27" spans="1:21" ht="12.75" customHeight="1">
      <c r="A27" s="289"/>
      <c r="B27" s="136">
        <v>43</v>
      </c>
      <c r="C27" s="185" t="str">
        <f>IFERROR(VLOOKUP(B27,пр.взв!$D$6:$Q$70,2,0),"")</f>
        <v/>
      </c>
      <c r="D27" s="185" t="str">
        <f>IFERROR(VLOOKUP(B27,пр.взв!$D$6:$Q$70,5,0),"")</f>
        <v/>
      </c>
      <c r="E27" s="185" t="str">
        <f>IFERROR(VLOOKUP(B27,пр.взв!$D$6:$Q$70,6,0),"")</f>
        <v/>
      </c>
      <c r="F27" s="185" t="str">
        <f>IFERROR(VLOOKUP(B27,пр.взв!$D$6:$Q$70,8,0),"")</f>
        <v/>
      </c>
      <c r="G27" s="139"/>
      <c r="H27" s="139"/>
      <c r="I27" s="140"/>
      <c r="J27" s="140"/>
      <c r="K27" s="275"/>
      <c r="L27" s="321"/>
      <c r="M27" s="136">
        <v>44</v>
      </c>
      <c r="N27" s="185" t="str">
        <f>IFERROR(VLOOKUP(M27,пр.взв!$D$6:$Q$70,2,0),"")</f>
        <v/>
      </c>
      <c r="O27" s="185" t="str">
        <f>IFERROR(VLOOKUP(M27,пр.взв!$D$6:$Q$70,5,0),"")</f>
        <v/>
      </c>
      <c r="P27" s="185" t="str">
        <f>IFERROR(VLOOKUP(M27,пр.взв!$D$6:$Q$70,6,0),"")</f>
        <v/>
      </c>
      <c r="Q27" s="185" t="str">
        <f>IFERROR(VLOOKUP(M27,пр.взв!$D$6:$Q$70,8,0),"")</f>
        <v/>
      </c>
      <c r="R27" s="139"/>
      <c r="S27" s="139"/>
      <c r="T27" s="140"/>
      <c r="U27" s="140"/>
    </row>
    <row r="28" spans="1:21" ht="12.75" customHeight="1">
      <c r="A28" s="336">
        <v>12</v>
      </c>
      <c r="B28" s="129">
        <v>27</v>
      </c>
      <c r="C28" s="185" t="str">
        <f>IFERROR(VLOOKUP(B28,пр.взв!$D$6:$Q$70,2,0),"")</f>
        <v>БЛАГОДАРИН Артур</v>
      </c>
      <c r="D28" s="185" t="str">
        <f>IFERROR(VLOOKUP(B28,пр.взв!$D$6:$Q$70,5,0),"")</f>
        <v>КМС</v>
      </c>
      <c r="E28" s="185" t="str">
        <f>IFERROR(VLOOKUP(B28,пр.взв!$D$6:$Q$70,6,0),"")</f>
        <v>ПФО</v>
      </c>
      <c r="F28" s="185" t="str">
        <f>IFERROR(VLOOKUP(B28,пр.взв!$D$6:$Q$70,8,0),"")</f>
        <v>Ульяновская</v>
      </c>
      <c r="G28" s="141"/>
      <c r="H28" s="142"/>
      <c r="I28" s="143"/>
      <c r="J28" s="131"/>
      <c r="K28" s="275"/>
      <c r="L28" s="320">
        <v>28</v>
      </c>
      <c r="M28" s="129">
        <v>28</v>
      </c>
      <c r="N28" s="185" t="str">
        <f>IFERROR(VLOOKUP(M28,пр.взв!$D$6:$Q$70,2,0),"")</f>
        <v>ЯХЪЯЕВ Мансур</v>
      </c>
      <c r="O28" s="185" t="str">
        <f>IFERROR(VLOOKUP(M28,пр.взв!$D$6:$Q$70,5,0),"")</f>
        <v>КМС</v>
      </c>
      <c r="P28" s="185" t="str">
        <f>IFERROR(VLOOKUP(M28,пр.взв!$D$6:$Q$70,6,0),"")</f>
        <v>СКФО</v>
      </c>
      <c r="Q28" s="185" t="str">
        <f>IFERROR(VLOOKUP(M28,пр.взв!$D$6:$Q$70,8,0),"")</f>
        <v>Чеченская</v>
      </c>
      <c r="R28" s="144"/>
      <c r="S28" s="145"/>
      <c r="T28" s="146"/>
      <c r="U28" s="147"/>
    </row>
    <row r="29" spans="1:21" ht="12.75" customHeight="1">
      <c r="A29" s="291"/>
      <c r="B29" s="136">
        <v>59</v>
      </c>
      <c r="C29" s="185" t="str">
        <f>IFERROR(VLOOKUP(B29,пр.взв!$D$6:$Q$70,2,0),"")</f>
        <v/>
      </c>
      <c r="D29" s="185" t="str">
        <f>IFERROR(VLOOKUP(B29,пр.взв!$D$6:$Q$70,5,0),"")</f>
        <v/>
      </c>
      <c r="E29" s="185" t="str">
        <f>IFERROR(VLOOKUP(B29,пр.взв!$D$6:$Q$70,6,0),"")</f>
        <v/>
      </c>
      <c r="F29" s="185" t="str">
        <f>IFERROR(VLOOKUP(B29,пр.взв!$D$6:$Q$70,8,0),"")</f>
        <v/>
      </c>
      <c r="G29" s="139"/>
      <c r="H29" s="139"/>
      <c r="I29" s="140"/>
      <c r="J29" s="140"/>
      <c r="K29" s="275"/>
      <c r="L29" s="321"/>
      <c r="M29" s="136">
        <v>60</v>
      </c>
      <c r="N29" s="185" t="str">
        <f>IFERROR(VLOOKUP(M29,пр.взв!$D$6:$Q$70,2,0),"")</f>
        <v/>
      </c>
      <c r="O29" s="185" t="str">
        <f>IFERROR(VLOOKUP(M29,пр.взв!$D$6:$Q$70,5,0),"")</f>
        <v/>
      </c>
      <c r="P29" s="185" t="str">
        <f>IFERROR(VLOOKUP(M29,пр.взв!$D$6:$Q$70,6,0),"")</f>
        <v/>
      </c>
      <c r="Q29" s="185" t="str">
        <f>IFERROR(VLOOKUP(M29,пр.взв!$D$6:$Q$70,8,0),"")</f>
        <v/>
      </c>
      <c r="R29" s="139"/>
      <c r="S29" s="139"/>
      <c r="T29" s="140"/>
      <c r="U29" s="140"/>
    </row>
    <row r="30" spans="1:21" ht="12.75" customHeight="1">
      <c r="A30" s="336">
        <v>13</v>
      </c>
      <c r="B30" s="129">
        <v>7</v>
      </c>
      <c r="C30" s="185" t="str">
        <f>IFERROR(VLOOKUP(B30,пр.взв!$D$6:$Q$70,2,0),"")</f>
        <v>ХАБИБУЛАЕВ Турпал</v>
      </c>
      <c r="D30" s="185" t="str">
        <f>IFERROR(VLOOKUP(B30,пр.взв!$D$6:$Q$70,5,0),"")</f>
        <v>КМС</v>
      </c>
      <c r="E30" s="185" t="str">
        <f>IFERROR(VLOOKUP(B30,пр.взв!$D$6:$Q$70,6,0),"")</f>
        <v>СКФО</v>
      </c>
      <c r="F30" s="185" t="str">
        <f>IFERROR(VLOOKUP(B30,пр.взв!$D$6:$Q$70,8,0),"")</f>
        <v>Чеченская</v>
      </c>
      <c r="G30" s="132"/>
      <c r="H30" s="133"/>
      <c r="I30" s="134"/>
      <c r="J30" s="135"/>
      <c r="K30" s="275"/>
      <c r="L30" s="320">
        <v>29</v>
      </c>
      <c r="M30" s="129">
        <v>8</v>
      </c>
      <c r="N30" s="185" t="str">
        <f>IFERROR(VLOOKUP(M30,пр.взв!$D$6:$Q$70,2,0),"")</f>
        <v>ДЕХНИЧ Глеб</v>
      </c>
      <c r="O30" s="185" t="str">
        <f>IFERROR(VLOOKUP(M30,пр.взв!$D$6:$Q$70,5,0),"")</f>
        <v>1р</v>
      </c>
      <c r="P30" s="185" t="str">
        <f>IFERROR(VLOOKUP(M30,пр.взв!$D$6:$Q$70,6,0),"")</f>
        <v>УФО</v>
      </c>
      <c r="Q30" s="185" t="str">
        <f>IFERROR(VLOOKUP(M30,пр.взв!$D$6:$Q$70,8,0),"")</f>
        <v>Челябинская</v>
      </c>
      <c r="R30" s="132"/>
      <c r="S30" s="133"/>
      <c r="T30" s="134"/>
      <c r="U30" s="135"/>
    </row>
    <row r="31" spans="1:21" ht="12.75" customHeight="1">
      <c r="A31" s="289"/>
      <c r="B31" s="136">
        <v>39</v>
      </c>
      <c r="C31" s="185" t="str">
        <f>IFERROR(VLOOKUP(B31,пр.взв!$D$6:$Q$70,2,0),"")</f>
        <v/>
      </c>
      <c r="D31" s="185" t="str">
        <f>IFERROR(VLOOKUP(B31,пр.взв!$D$6:$Q$70,5,0),"")</f>
        <v/>
      </c>
      <c r="E31" s="185" t="str">
        <f>IFERROR(VLOOKUP(B31,пр.взв!$D$6:$Q$70,6,0),"")</f>
        <v/>
      </c>
      <c r="F31" s="185" t="str">
        <f>IFERROR(VLOOKUP(B31,пр.взв!$D$6:$Q$70,8,0),"")</f>
        <v/>
      </c>
      <c r="G31" s="139"/>
      <c r="H31" s="139"/>
      <c r="I31" s="140"/>
      <c r="J31" s="140"/>
      <c r="K31" s="275"/>
      <c r="L31" s="321"/>
      <c r="M31" s="136">
        <v>40</v>
      </c>
      <c r="N31" s="185" t="str">
        <f>IFERROR(VLOOKUP(M31,пр.взв!$D$6:$Q$70,2,0),"")</f>
        <v/>
      </c>
      <c r="O31" s="185" t="str">
        <f>IFERROR(VLOOKUP(M31,пр.взв!$D$6:$Q$70,5,0),"")</f>
        <v/>
      </c>
      <c r="P31" s="185" t="str">
        <f>IFERROR(VLOOKUP(M31,пр.взв!$D$6:$Q$70,6,0),"")</f>
        <v/>
      </c>
      <c r="Q31" s="185" t="str">
        <f>IFERROR(VLOOKUP(M31,пр.взв!$D$6:$Q$70,8,0),"")</f>
        <v/>
      </c>
      <c r="R31" s="139"/>
      <c r="S31" s="139"/>
      <c r="T31" s="140"/>
      <c r="U31" s="140"/>
    </row>
    <row r="32" spans="1:21" ht="12.75" customHeight="1">
      <c r="A32" s="336">
        <v>14</v>
      </c>
      <c r="B32" s="129">
        <v>23</v>
      </c>
      <c r="C32" s="185" t="str">
        <f>IFERROR(VLOOKUP(B32,пр.взв!$D$6:$Q$70,2,0),"")</f>
        <v>ООРЖАК Айдын</v>
      </c>
      <c r="D32" s="185" t="str">
        <f>IFERROR(VLOOKUP(B32,пр.взв!$D$6:$Q$70,5,0),"")</f>
        <v>КМС</v>
      </c>
      <c r="E32" s="185" t="str">
        <f>IFERROR(VLOOKUP(B32,пр.взв!$D$6:$Q$70,6,0),"")</f>
        <v>ДВФО</v>
      </c>
      <c r="F32" s="185" t="str">
        <f>IFERROR(VLOOKUP(B32,пр.взв!$D$6:$Q$70,8,0),"")</f>
        <v>Р.Бурятия</v>
      </c>
      <c r="G32" s="141"/>
      <c r="H32" s="142"/>
      <c r="I32" s="143"/>
      <c r="J32" s="131"/>
      <c r="K32" s="275"/>
      <c r="L32" s="320">
        <v>30</v>
      </c>
      <c r="M32" s="129">
        <v>24</v>
      </c>
      <c r="N32" s="185" t="str">
        <f>IFERROR(VLOOKUP(M32,пр.взв!$D$6:$Q$70,2,0),"")</f>
        <v>СЕДИНИН Никита</v>
      </c>
      <c r="O32" s="185" t="str">
        <f>IFERROR(VLOOKUP(M32,пр.взв!$D$6:$Q$70,5,0),"")</f>
        <v>КМС</v>
      </c>
      <c r="P32" s="185" t="str">
        <f>IFERROR(VLOOKUP(M32,пр.взв!$D$6:$Q$70,6,0),"")</f>
        <v>ПФО</v>
      </c>
      <c r="Q32" s="185" t="str">
        <f>IFERROR(VLOOKUP(M32,пр.взв!$D$6:$Q$70,8,0),"")</f>
        <v>Пермский</v>
      </c>
      <c r="R32" s="141"/>
      <c r="S32" s="142"/>
      <c r="T32" s="143"/>
      <c r="U32" s="131"/>
    </row>
    <row r="33" spans="1:21" ht="12.75" customHeight="1">
      <c r="A33" s="291"/>
      <c r="B33" s="136">
        <v>55</v>
      </c>
      <c r="C33" s="185" t="str">
        <f>IFERROR(VLOOKUP(B33,пр.взв!$D$6:$Q$70,2,0),"")</f>
        <v/>
      </c>
      <c r="D33" s="185" t="str">
        <f>IFERROR(VLOOKUP(B33,пр.взв!$D$6:$Q$70,5,0),"")</f>
        <v/>
      </c>
      <c r="E33" s="185" t="str">
        <f>IFERROR(VLOOKUP(B33,пр.взв!$D$6:$Q$70,6,0),"")</f>
        <v/>
      </c>
      <c r="F33" s="185" t="str">
        <f>IFERROR(VLOOKUP(B33,пр.взв!$D$6:$Q$70,8,0),"")</f>
        <v/>
      </c>
      <c r="G33" s="139"/>
      <c r="H33" s="139"/>
      <c r="I33" s="140"/>
      <c r="J33" s="140"/>
      <c r="K33" s="275"/>
      <c r="L33" s="321"/>
      <c r="M33" s="136">
        <v>56</v>
      </c>
      <c r="N33" s="185" t="str">
        <f>IFERROR(VLOOKUP(M33,пр.взв!$D$6:$Q$70,2,0),"")</f>
        <v/>
      </c>
      <c r="O33" s="185" t="str">
        <f>IFERROR(VLOOKUP(M33,пр.взв!$D$6:$Q$70,5,0),"")</f>
        <v/>
      </c>
      <c r="P33" s="185" t="str">
        <f>IFERROR(VLOOKUP(M33,пр.взв!$D$6:$Q$70,6,0),"")</f>
        <v/>
      </c>
      <c r="Q33" s="185" t="str">
        <f>IFERROR(VLOOKUP(M33,пр.взв!$D$6:$Q$70,8,0),"")</f>
        <v/>
      </c>
      <c r="R33" s="139"/>
      <c r="S33" s="139"/>
      <c r="T33" s="140"/>
      <c r="U33" s="140"/>
    </row>
    <row r="34" spans="1:21" ht="12.75" customHeight="1">
      <c r="A34" s="336">
        <v>15</v>
      </c>
      <c r="B34" s="129">
        <v>15</v>
      </c>
      <c r="C34" s="185" t="str">
        <f>IFERROR(VLOOKUP(B34,пр.взв!$D$6:$Q$70,2,0),"")</f>
        <v>ОЧУР Сай-Булат</v>
      </c>
      <c r="D34" s="185" t="str">
        <f>IFERROR(VLOOKUP(B34,пр.взв!$D$6:$Q$70,5,0),"")</f>
        <v>КМС</v>
      </c>
      <c r="E34" s="185" t="str">
        <f>IFERROR(VLOOKUP(B34,пр.взв!$D$6:$Q$70,6,0),"")</f>
        <v>СФО</v>
      </c>
      <c r="F34" s="185" t="str">
        <f>IFERROR(VLOOKUP(B34,пр.взв!$D$6:$Q$70,8,0),"")</f>
        <v>Р.Тыва</v>
      </c>
      <c r="G34" s="132"/>
      <c r="H34" s="133"/>
      <c r="I34" s="134"/>
      <c r="J34" s="135"/>
      <c r="K34" s="275"/>
      <c r="L34" s="320">
        <v>31</v>
      </c>
      <c r="M34" s="129">
        <v>16</v>
      </c>
      <c r="N34" s="185" t="str">
        <f>IFERROR(VLOOKUP(M34,пр.взв!$D$6:$Q$70,2,0),"")</f>
        <v>НУРЕЛОВ  Кайрат</v>
      </c>
      <c r="O34" s="185" t="str">
        <f>IFERROR(VLOOKUP(M34,пр.взв!$D$6:$Q$70,5,0),"")</f>
        <v>КМС</v>
      </c>
      <c r="P34" s="185" t="str">
        <f>IFERROR(VLOOKUP(M34,пр.взв!$D$6:$Q$70,6,0),"")</f>
        <v>СФО</v>
      </c>
      <c r="Q34" s="185" t="str">
        <f>IFERROR(VLOOKUP(M34,пр.взв!$D$6:$Q$70,8,0),"")</f>
        <v>Р.Алтай</v>
      </c>
      <c r="R34" s="132"/>
      <c r="S34" s="133"/>
      <c r="T34" s="134"/>
      <c r="U34" s="135"/>
    </row>
    <row r="35" spans="1:21" ht="12.75" customHeight="1">
      <c r="A35" s="289"/>
      <c r="B35" s="136">
        <v>47</v>
      </c>
      <c r="C35" s="185" t="str">
        <f>IFERROR(VLOOKUP(B35,пр.взв!$D$6:$Q$70,2,0),"")</f>
        <v/>
      </c>
      <c r="D35" s="185" t="str">
        <f>IFERROR(VLOOKUP(B35,пр.взв!$D$6:$Q$70,5,0),"")</f>
        <v/>
      </c>
      <c r="E35" s="185" t="str">
        <f>IFERROR(VLOOKUP(B35,пр.взв!$D$6:$Q$70,6,0),"")</f>
        <v/>
      </c>
      <c r="F35" s="185" t="str">
        <f>IFERROR(VLOOKUP(B35,пр.взв!$D$6:$Q$70,8,0),"")</f>
        <v/>
      </c>
      <c r="G35" s="139"/>
      <c r="H35" s="139"/>
      <c r="I35" s="140"/>
      <c r="J35" s="140"/>
      <c r="K35" s="275"/>
      <c r="L35" s="321"/>
      <c r="M35" s="136">
        <v>48</v>
      </c>
      <c r="N35" s="185" t="str">
        <f>IFERROR(VLOOKUP(M35,пр.взв!$D$6:$Q$70,2,0),"")</f>
        <v/>
      </c>
      <c r="O35" s="185" t="str">
        <f>IFERROR(VLOOKUP(M35,пр.взв!$D$6:$Q$70,5,0),"")</f>
        <v/>
      </c>
      <c r="P35" s="185" t="str">
        <f>IFERROR(VLOOKUP(M35,пр.взв!$D$6:$Q$70,6,0),"")</f>
        <v/>
      </c>
      <c r="Q35" s="185" t="str">
        <f>IFERROR(VLOOKUP(M35,пр.взв!$D$6:$Q$70,8,0),"")</f>
        <v/>
      </c>
      <c r="R35" s="139"/>
      <c r="S35" s="139"/>
      <c r="T35" s="140"/>
      <c r="U35" s="140"/>
    </row>
    <row r="36" spans="1:21" ht="12.75" customHeight="1">
      <c r="A36" s="322">
        <v>16</v>
      </c>
      <c r="B36" s="129">
        <v>31</v>
      </c>
      <c r="C36" s="185" t="str">
        <f>IFERROR(VLOOKUP(B36,пр.взв!$D$6:$Q$70,2,0),"")</f>
        <v>СЕДИН Данил</v>
      </c>
      <c r="D36" s="185" t="str">
        <f>IFERROR(VLOOKUP(B36,пр.взв!$D$6:$Q$70,5,0),"")</f>
        <v>КМС</v>
      </c>
      <c r="E36" s="185" t="str">
        <f>IFERROR(VLOOKUP(B36,пр.взв!$D$6:$Q$70,6,0),"")</f>
        <v>ПФО</v>
      </c>
      <c r="F36" s="185" t="str">
        <f>IFERROR(VLOOKUP(B36,пр.взв!$D$6:$Q$70,8,0),"")</f>
        <v>Пермский</v>
      </c>
      <c r="G36" s="144"/>
      <c r="H36" s="145"/>
      <c r="I36" s="146"/>
      <c r="J36" s="147"/>
      <c r="K36" s="275"/>
      <c r="L36" s="320">
        <v>32</v>
      </c>
      <c r="M36" s="129">
        <v>32</v>
      </c>
      <c r="N36" s="185" t="str">
        <f>IFERROR(VLOOKUP(M36,пр.взв!$D$6:$Q$70,2,0),"")</f>
        <v>КОЛПАКОВ Сергей</v>
      </c>
      <c r="O36" s="185" t="str">
        <f>IFERROR(VLOOKUP(M36,пр.взв!$D$6:$Q$70,5,0),"")</f>
        <v>МС</v>
      </c>
      <c r="P36" s="185" t="str">
        <f>IFERROR(VLOOKUP(M36,пр.взв!$D$6:$Q$70,6,0),"")</f>
        <v>ПФО</v>
      </c>
      <c r="Q36" s="185" t="str">
        <f>IFERROR(VLOOKUP(M36,пр.взв!$D$6:$Q$70,8,0),"")</f>
        <v>Нижегородская</v>
      </c>
      <c r="R36" s="144"/>
      <c r="S36" s="145"/>
      <c r="T36" s="146"/>
      <c r="U36" s="147"/>
    </row>
    <row r="37" spans="1:21" ht="12.75" customHeight="1">
      <c r="A37" s="323"/>
      <c r="B37" s="136">
        <v>63</v>
      </c>
      <c r="C37" s="185" t="str">
        <f>IFERROR(VLOOKUP(B37,пр.взв!$D$6:$Q$70,2,0),"")</f>
        <v/>
      </c>
      <c r="D37" s="185" t="str">
        <f>IFERROR(VLOOKUP(B37,пр.взв!$D$6:$Q$70,5,0),"")</f>
        <v/>
      </c>
      <c r="E37" s="185" t="str">
        <f>IFERROR(VLOOKUP(B37,пр.взв!$D$6:$Q$70,6,0),"")</f>
        <v/>
      </c>
      <c r="F37" s="185" t="str">
        <f>IFERROR(VLOOKUP(B37,пр.взв!$D$6:$Q$70,8,0),"")</f>
        <v/>
      </c>
      <c r="G37" s="139"/>
      <c r="H37" s="139"/>
      <c r="I37" s="140"/>
      <c r="J37" s="140"/>
      <c r="K37" s="275"/>
      <c r="L37" s="321"/>
      <c r="M37" s="136">
        <v>64</v>
      </c>
      <c r="N37" s="185" t="str">
        <f>IFERROR(VLOOKUP(M37,пр.взв!$D$6:$Q$70,2,0),"")</f>
        <v/>
      </c>
      <c r="O37" s="185" t="str">
        <f>IFERROR(VLOOKUP(M37,пр.взв!$D$6:$Q$70,5,0),"")</f>
        <v/>
      </c>
      <c r="P37" s="185" t="str">
        <f>IFERROR(VLOOKUP(M37,пр.взв!$D$6:$Q$70,6,0),"")</f>
        <v/>
      </c>
      <c r="Q37" s="185" t="str">
        <f>IFERROR(VLOOKUP(M37,пр.взв!$D$6:$Q$70,8,0),"")</f>
        <v/>
      </c>
      <c r="R37" s="139"/>
      <c r="S37" s="139"/>
      <c r="T37" s="140"/>
      <c r="U37" s="140"/>
    </row>
    <row r="38" spans="1:21" ht="25.5" customHeight="1">
      <c r="B38" s="126" t="s">
        <v>227</v>
      </c>
      <c r="C38" s="127" t="s">
        <v>228</v>
      </c>
      <c r="D38" s="128"/>
      <c r="E38" s="128"/>
      <c r="F38" s="128" t="s">
        <v>238</v>
      </c>
      <c r="G38" s="126">
        <f>пр.взв!$D$4</f>
        <v>0</v>
      </c>
      <c r="H38" s="127"/>
      <c r="I38" s="127"/>
      <c r="J38" s="127"/>
      <c r="K38" s="275"/>
      <c r="L38" s="127"/>
      <c r="M38" s="126" t="s">
        <v>230</v>
      </c>
      <c r="N38" s="127" t="s">
        <v>228</v>
      </c>
      <c r="O38" s="128"/>
      <c r="P38" s="128"/>
      <c r="Q38" s="128" t="s">
        <v>238</v>
      </c>
      <c r="R38" s="126">
        <f>пр.взв!$D$4</f>
        <v>0</v>
      </c>
      <c r="S38" s="127"/>
      <c r="T38" s="127"/>
      <c r="U38" s="127"/>
    </row>
    <row r="39" spans="1:21" ht="12.75" customHeight="1">
      <c r="A39" s="331" t="s">
        <v>231</v>
      </c>
      <c r="B39" s="333" t="s">
        <v>9</v>
      </c>
      <c r="C39" s="325" t="s">
        <v>10</v>
      </c>
      <c r="D39" s="326" t="s">
        <v>232</v>
      </c>
      <c r="E39" s="327" t="s">
        <v>233</v>
      </c>
      <c r="F39" s="328"/>
      <c r="G39" s="325" t="s">
        <v>234</v>
      </c>
      <c r="H39" s="329" t="s">
        <v>235</v>
      </c>
      <c r="I39" s="326" t="s">
        <v>239</v>
      </c>
      <c r="J39" s="330" t="s">
        <v>237</v>
      </c>
      <c r="K39" s="275"/>
      <c r="L39" s="331" t="s">
        <v>231</v>
      </c>
      <c r="M39" s="333" t="s">
        <v>9</v>
      </c>
      <c r="N39" s="325" t="s">
        <v>10</v>
      </c>
      <c r="O39" s="326" t="s">
        <v>232</v>
      </c>
      <c r="P39" s="327" t="s">
        <v>233</v>
      </c>
      <c r="Q39" s="328"/>
      <c r="R39" s="325" t="s">
        <v>234</v>
      </c>
      <c r="S39" s="329" t="s">
        <v>235</v>
      </c>
      <c r="T39" s="326" t="s">
        <v>239</v>
      </c>
      <c r="U39" s="330" t="s">
        <v>237</v>
      </c>
    </row>
    <row r="40" spans="1:21" ht="12.75" customHeight="1">
      <c r="A40" s="332"/>
      <c r="B40" s="301"/>
      <c r="C40" s="321"/>
      <c r="D40" s="321"/>
      <c r="E40" s="289"/>
      <c r="F40" s="299"/>
      <c r="G40" s="321"/>
      <c r="H40" s="321"/>
      <c r="I40" s="321"/>
      <c r="J40" s="323"/>
      <c r="K40" s="275"/>
      <c r="L40" s="332"/>
      <c r="M40" s="301"/>
      <c r="N40" s="321"/>
      <c r="O40" s="321"/>
      <c r="P40" s="289"/>
      <c r="Q40" s="299"/>
      <c r="R40" s="321"/>
      <c r="S40" s="321"/>
      <c r="T40" s="321"/>
      <c r="U40" s="323"/>
    </row>
    <row r="41" spans="1:21" ht="13.5" customHeight="1">
      <c r="A41" s="336">
        <v>1</v>
      </c>
      <c r="B41" s="129">
        <f>пр.хода!E6</f>
        <v>0</v>
      </c>
      <c r="C41" s="185" t="str">
        <f>IFERROR(VLOOKUP(B41,пр.взв!$D$6:$Q$70,2,0),"")</f>
        <v/>
      </c>
      <c r="D41" s="185" t="str">
        <f>IFERROR(VLOOKUP(B41,пр.взв!$D$6:$Q$70,5,0),"")</f>
        <v/>
      </c>
      <c r="E41" s="185" t="str">
        <f>IFERROR(VLOOKUP(B41,пр.взв!$D$6:$Q$70,6,0),"")</f>
        <v/>
      </c>
      <c r="F41" s="185" t="str">
        <f>IFERROR(VLOOKUP(B41,пр.взв!$D$6:$Q$70,8,0),"")</f>
        <v/>
      </c>
      <c r="G41" s="151"/>
      <c r="H41" s="129"/>
      <c r="I41" s="152"/>
      <c r="J41" s="151"/>
      <c r="K41" s="275"/>
      <c r="L41" s="320">
        <v>9</v>
      </c>
      <c r="M41" s="129">
        <f>пр.хода!AA6</f>
        <v>2</v>
      </c>
      <c r="N41" s="185" t="str">
        <f>IFERROR(VLOOKUP(M41,пр.взв!$D$6:$Q$70,2,0),"")</f>
        <v>ГУСЕЙНОВ Намик</v>
      </c>
      <c r="O41" s="185" t="str">
        <f>IFERROR(VLOOKUP(M41,пр.взв!$D$6:$Q$70,5,0),"")</f>
        <v>3p</v>
      </c>
      <c r="P41" s="185" t="str">
        <f>IFERROR(VLOOKUP(M41,пр.взв!$D$6:$Q$70,6,0),"")</f>
        <v>ПФО</v>
      </c>
      <c r="Q41" s="185" t="str">
        <f>IFERROR(VLOOKUP(M41,пр.взв!$D$6:$Q$70,8,0),"")</f>
        <v>Нижегородская</v>
      </c>
      <c r="R41" s="132"/>
      <c r="S41" s="133"/>
      <c r="T41" s="134"/>
      <c r="U41" s="135"/>
    </row>
    <row r="42" spans="1:21" ht="12.75" customHeight="1">
      <c r="A42" s="289"/>
      <c r="B42" s="136">
        <f>пр.хода!E10</f>
        <v>17</v>
      </c>
      <c r="C42" s="185" t="str">
        <f>IFERROR(VLOOKUP(B42,пр.взв!$D$6:$Q$70,2,0),"")</f>
        <v>ЮНУСОВ Ильнур</v>
      </c>
      <c r="D42" s="185" t="str">
        <f>IFERROR(VLOOKUP(B42,пр.взв!$D$6:$Q$70,5,0),"")</f>
        <v>КМС</v>
      </c>
      <c r="E42" s="185" t="str">
        <f>IFERROR(VLOOKUP(B42,пр.взв!$D$6:$Q$70,6,0),"")</f>
        <v>ПФО</v>
      </c>
      <c r="F42" s="185" t="str">
        <f>IFERROR(VLOOKUP(B42,пр.взв!$D$6:$Q$70,8,0),"")</f>
        <v>Р.Татарстан</v>
      </c>
      <c r="G42" s="138"/>
      <c r="H42" s="136"/>
      <c r="I42" s="137"/>
      <c r="J42" s="138"/>
      <c r="K42" s="275"/>
      <c r="L42" s="321"/>
      <c r="M42" s="136">
        <f>пр.хода!AA10</f>
        <v>18</v>
      </c>
      <c r="N42" s="185" t="str">
        <f>IFERROR(VLOOKUP(M42,пр.взв!$D$6:$Q$70,2,0),"")</f>
        <v>УМАЕВ Азамат</v>
      </c>
      <c r="O42" s="185" t="str">
        <f>IFERROR(VLOOKUP(M42,пр.взв!$D$6:$Q$70,5,0),"")</f>
        <v>КМС</v>
      </c>
      <c r="P42" s="185" t="str">
        <f>IFERROR(VLOOKUP(M42,пр.взв!$D$6:$Q$70,6,0),"")</f>
        <v>ЦФО</v>
      </c>
      <c r="Q42" s="185" t="str">
        <f>IFERROR(VLOOKUP(M42,пр.взв!$D$6:$Q$70,8,0),"")</f>
        <v>Московская</v>
      </c>
      <c r="R42" s="139"/>
      <c r="S42" s="139"/>
      <c r="T42" s="140"/>
      <c r="U42" s="140"/>
    </row>
    <row r="43" spans="1:21" ht="12.75" customHeight="1">
      <c r="A43" s="336">
        <v>2</v>
      </c>
      <c r="B43" s="129">
        <f>пр.хода!E14</f>
        <v>9</v>
      </c>
      <c r="C43" s="185" t="str">
        <f>IFERROR(VLOOKUP(B43,пр.взв!$D$6:$Q$70,2,0),"")</f>
        <v>КАКАДЖАНОВ Рустам</v>
      </c>
      <c r="D43" s="185" t="str">
        <f>IFERROR(VLOOKUP(B43,пр.взв!$D$6:$Q$70,5,0),"")</f>
        <v>КМС</v>
      </c>
      <c r="E43" s="185" t="str">
        <f>IFERROR(VLOOKUP(B43,пр.взв!$D$6:$Q$70,6,0),"")</f>
        <v>ЦФО</v>
      </c>
      <c r="F43" s="185" t="str">
        <f>IFERROR(VLOOKUP(B43,пр.взв!$D$6:$Q$70,8,0),"")</f>
        <v>Московская</v>
      </c>
      <c r="G43" s="131"/>
      <c r="H43" s="129"/>
      <c r="I43" s="130"/>
      <c r="J43" s="131"/>
      <c r="K43" s="275"/>
      <c r="L43" s="320">
        <v>10</v>
      </c>
      <c r="M43" s="129">
        <f>пр.хода!AA14</f>
        <v>10</v>
      </c>
      <c r="N43" s="185" t="str">
        <f>IFERROR(VLOOKUP(M43,пр.взв!$D$6:$Q$70,2,0),"")</f>
        <v>АМИРОВ Исмаил</v>
      </c>
      <c r="O43" s="185" t="str">
        <f>IFERROR(VLOOKUP(M43,пр.взв!$D$6:$Q$70,5,0),"")</f>
        <v>КМС</v>
      </c>
      <c r="P43" s="185" t="str">
        <f>IFERROR(VLOOKUP(M43,пр.взв!$D$6:$Q$70,6,0),"")</f>
        <v>СКФО</v>
      </c>
      <c r="Q43" s="185" t="str">
        <f>IFERROR(VLOOKUP(M43,пр.взв!$D$6:$Q$70,8,0),"")</f>
        <v>Чеченская</v>
      </c>
      <c r="R43" s="141"/>
      <c r="S43" s="142"/>
      <c r="T43" s="143"/>
      <c r="U43" s="131"/>
    </row>
    <row r="44" spans="1:21" ht="12.75" customHeight="1">
      <c r="A44" s="289"/>
      <c r="B44" s="136">
        <f>пр.хода!E18</f>
        <v>25</v>
      </c>
      <c r="C44" s="185" t="str">
        <f>IFERROR(VLOOKUP(B44,пр.взв!$D$6:$Q$70,2,0),"")</f>
        <v>МАГОМЕДОВ Саид</v>
      </c>
      <c r="D44" s="185" t="str">
        <f>IFERROR(VLOOKUP(B44,пр.взв!$D$6:$Q$70,5,0),"")</f>
        <v>3p</v>
      </c>
      <c r="E44" s="185" t="str">
        <f>IFERROR(VLOOKUP(B44,пр.взв!$D$6:$Q$70,6,0),"")</f>
        <v>СКФО</v>
      </c>
      <c r="F44" s="185" t="str">
        <f>IFERROR(VLOOKUP(B44,пр.взв!$D$6:$Q$70,8,0),"")</f>
        <v>Р.Дагестан</v>
      </c>
      <c r="G44" s="138"/>
      <c r="H44" s="136"/>
      <c r="I44" s="137"/>
      <c r="J44" s="138"/>
      <c r="K44" s="275"/>
      <c r="L44" s="321"/>
      <c r="M44" s="136">
        <f>пр.хода!AA18</f>
        <v>26</v>
      </c>
      <c r="N44" s="185" t="str">
        <f>IFERROR(VLOOKUP(M44,пр.взв!$D$6:$Q$70,2,0),"")</f>
        <v>АКОБЯН Мартин</v>
      </c>
      <c r="O44" s="185" t="str">
        <f>IFERROR(VLOOKUP(M44,пр.взв!$D$6:$Q$70,5,0),"")</f>
        <v>КМС</v>
      </c>
      <c r="P44" s="185" t="str">
        <f>IFERROR(VLOOKUP(M44,пр.взв!$D$6:$Q$70,6,0),"")</f>
        <v>ПФО</v>
      </c>
      <c r="Q44" s="185" t="str">
        <f>IFERROR(VLOOKUP(M44,пр.взв!$D$6:$Q$70,8,0),"")</f>
        <v>Р.Татарстан</v>
      </c>
      <c r="R44" s="139"/>
      <c r="S44" s="139"/>
      <c r="T44" s="140"/>
      <c r="U44" s="140"/>
    </row>
    <row r="45" spans="1:21" ht="12.75" customHeight="1">
      <c r="A45" s="336">
        <v>3</v>
      </c>
      <c r="B45" s="129">
        <f>пр.хода!E22</f>
        <v>5</v>
      </c>
      <c r="C45" s="185" t="str">
        <f>IFERROR(VLOOKUP(B45,пр.взв!$D$6:$Q$70,2,0),"")</f>
        <v>КОРОБЦОВ Алексей</v>
      </c>
      <c r="D45" s="185" t="str">
        <f>IFERROR(VLOOKUP(B45,пр.взв!$D$6:$Q$70,5,0),"")</f>
        <v>КМС</v>
      </c>
      <c r="E45" s="185" t="str">
        <f>IFERROR(VLOOKUP(B45,пр.взв!$D$6:$Q$70,6,0),"")</f>
        <v>ДВФО</v>
      </c>
      <c r="F45" s="185" t="str">
        <f>IFERROR(VLOOKUP(B45,пр.взв!$D$6:$Q$70,8,0),"")</f>
        <v>Камчатский</v>
      </c>
      <c r="G45" s="151"/>
      <c r="H45" s="129"/>
      <c r="I45" s="152"/>
      <c r="J45" s="151"/>
      <c r="K45" s="275"/>
      <c r="L45" s="320">
        <v>11</v>
      </c>
      <c r="M45" s="129">
        <f>пр.хода!AA22</f>
        <v>6</v>
      </c>
      <c r="N45" s="185" t="str">
        <f>IFERROR(VLOOKUP(M45,пр.взв!$D$6:$Q$70,2,0),"")</f>
        <v>АБДУРАХМАНОВ Муслим</v>
      </c>
      <c r="O45" s="185" t="str">
        <f>IFERROR(VLOOKUP(M45,пр.взв!$D$6:$Q$70,5,0),"")</f>
        <v>КМС</v>
      </c>
      <c r="P45" s="185" t="str">
        <f>IFERROR(VLOOKUP(M45,пр.взв!$D$6:$Q$70,6,0),"")</f>
        <v>МОС</v>
      </c>
      <c r="Q45" s="185" t="str">
        <f>IFERROR(VLOOKUP(M45,пр.взв!$D$6:$Q$70,8,0),"")</f>
        <v>Москва</v>
      </c>
      <c r="R45" s="132"/>
      <c r="S45" s="133"/>
      <c r="T45" s="134"/>
      <c r="U45" s="135"/>
    </row>
    <row r="46" spans="1:21" ht="12.75" customHeight="1">
      <c r="A46" s="289"/>
      <c r="B46" s="136">
        <f>пр.хода!E26</f>
        <v>21</v>
      </c>
      <c r="C46" s="185" t="str">
        <f>IFERROR(VLOOKUP(B46,пр.взв!$D$6:$Q$70,2,0),"")</f>
        <v>ШИШКОВ  Данил</v>
      </c>
      <c r="D46" s="185" t="str">
        <f>IFERROR(VLOOKUP(B46,пр.взв!$D$6:$Q$70,5,0),"")</f>
        <v>КМС</v>
      </c>
      <c r="E46" s="185" t="str">
        <f>IFERROR(VLOOKUP(B46,пр.взв!$D$6:$Q$70,6,0),"")</f>
        <v>СФО</v>
      </c>
      <c r="F46" s="185" t="str">
        <f>IFERROR(VLOOKUP(B46,пр.взв!$D$6:$Q$70,8,0),"")</f>
        <v>Иркутская</v>
      </c>
      <c r="G46" s="138"/>
      <c r="H46" s="136"/>
      <c r="I46" s="137"/>
      <c r="J46" s="138"/>
      <c r="K46" s="275"/>
      <c r="L46" s="321"/>
      <c r="M46" s="136">
        <f>пр.хода!AA26</f>
        <v>22</v>
      </c>
      <c r="N46" s="185" t="str">
        <f>IFERROR(VLOOKUP(M46,пр.взв!$D$6:$Q$70,2,0),"")</f>
        <v>АЛЛАБЕРГЕНОВ Богдан</v>
      </c>
      <c r="O46" s="185" t="str">
        <f>IFERROR(VLOOKUP(M46,пр.взв!$D$6:$Q$70,5,0),"")</f>
        <v>КМС</v>
      </c>
      <c r="P46" s="185" t="str">
        <f>IFERROR(VLOOKUP(M46,пр.взв!$D$6:$Q$70,6,0),"")</f>
        <v>ПФО</v>
      </c>
      <c r="Q46" s="185" t="str">
        <f>IFERROR(VLOOKUP(M46,пр.взв!$D$6:$Q$70,8,0),"")</f>
        <v>Самарская</v>
      </c>
      <c r="R46" s="139"/>
      <c r="S46" s="139"/>
      <c r="T46" s="140"/>
      <c r="U46" s="140"/>
    </row>
    <row r="47" spans="1:21" ht="12.75" customHeight="1">
      <c r="A47" s="336">
        <v>4</v>
      </c>
      <c r="B47" s="129">
        <f>пр.хода!E30</f>
        <v>13</v>
      </c>
      <c r="C47" s="185" t="str">
        <f>IFERROR(VLOOKUP(B47,пр.взв!$D$6:$Q$70,2,0),"")</f>
        <v>СШИВНОВ Владислав</v>
      </c>
      <c r="D47" s="185" t="str">
        <f>IFERROR(VLOOKUP(B47,пр.взв!$D$6:$Q$70,5,0),"")</f>
        <v>КМС</v>
      </c>
      <c r="E47" s="185" t="str">
        <f>IFERROR(VLOOKUP(B47,пр.взв!$D$6:$Q$70,6,0),"")</f>
        <v>ПФО</v>
      </c>
      <c r="F47" s="185" t="str">
        <f>IFERROR(VLOOKUP(B47,пр.взв!$D$6:$Q$70,8,0),"")</f>
        <v>Нижегородская</v>
      </c>
      <c r="G47" s="131"/>
      <c r="H47" s="129"/>
      <c r="I47" s="130"/>
      <c r="J47" s="131"/>
      <c r="K47" s="275"/>
      <c r="L47" s="320">
        <v>12</v>
      </c>
      <c r="M47" s="129">
        <f>пр.хода!AA30</f>
        <v>14</v>
      </c>
      <c r="N47" s="185" t="str">
        <f>IFERROR(VLOOKUP(M47,пр.взв!$D$6:$Q$70,2,0),"")</f>
        <v>ДОНДОКОВ Мунко</v>
      </c>
      <c r="O47" s="185" t="str">
        <f>IFERROR(VLOOKUP(M47,пр.взв!$D$6:$Q$70,5,0),"")</f>
        <v>КМС</v>
      </c>
      <c r="P47" s="185" t="str">
        <f>IFERROR(VLOOKUP(M47,пр.взв!$D$6:$Q$70,6,0),"")</f>
        <v>ДВФО</v>
      </c>
      <c r="Q47" s="185" t="str">
        <f>IFERROR(VLOOKUP(M47,пр.взв!$D$6:$Q$70,8,0),"")</f>
        <v>Р.Бурятия</v>
      </c>
      <c r="R47" s="144"/>
      <c r="S47" s="145"/>
      <c r="T47" s="146"/>
      <c r="U47" s="147"/>
    </row>
    <row r="48" spans="1:21" ht="12.75" customHeight="1">
      <c r="A48" s="289"/>
      <c r="B48" s="136">
        <f>пр.хода!E34</f>
        <v>29</v>
      </c>
      <c r="C48" s="185" t="str">
        <f>IFERROR(VLOOKUP(B48,пр.взв!$D$6:$Q$70,2,0),"")</f>
        <v>ТАРАНЧЕНКО  Дмитрий</v>
      </c>
      <c r="D48" s="185" t="str">
        <f>IFERROR(VLOOKUP(B48,пр.взв!$D$6:$Q$70,5,0),"")</f>
        <v>КМС</v>
      </c>
      <c r="E48" s="185" t="str">
        <f>IFERROR(VLOOKUP(B48,пр.взв!$D$6:$Q$70,6,0),"")</f>
        <v>УФО</v>
      </c>
      <c r="F48" s="185" t="str">
        <f>IFERROR(VLOOKUP(B48,пр.взв!$D$6:$Q$70,8,0),"")</f>
        <v>Свердловская</v>
      </c>
      <c r="G48" s="138"/>
      <c r="H48" s="136"/>
      <c r="I48" s="137"/>
      <c r="J48" s="138"/>
      <c r="K48" s="275"/>
      <c r="L48" s="321"/>
      <c r="M48" s="136">
        <f>пр.хода!AA34</f>
        <v>30</v>
      </c>
      <c r="N48" s="185" t="str">
        <f>IFERROR(VLOOKUP(M48,пр.взв!$D$6:$Q$70,2,0),"")</f>
        <v>АНТАДИКОВ  Игорь</v>
      </c>
      <c r="O48" s="185" t="str">
        <f>IFERROR(VLOOKUP(M48,пр.взв!$D$6:$Q$70,5,0),"")</f>
        <v>КМС</v>
      </c>
      <c r="P48" s="185" t="str">
        <f>IFERROR(VLOOKUP(M48,пр.взв!$D$6:$Q$70,6,0),"")</f>
        <v>СФО</v>
      </c>
      <c r="Q48" s="185" t="str">
        <f>IFERROR(VLOOKUP(M48,пр.взв!$D$6:$Q$70,8,0),"")</f>
        <v>Р.Алтай</v>
      </c>
      <c r="R48" s="139"/>
      <c r="S48" s="139"/>
      <c r="T48" s="140"/>
      <c r="U48" s="140"/>
    </row>
    <row r="49" spans="1:21" ht="12.75" customHeight="1">
      <c r="A49" s="337">
        <v>5</v>
      </c>
      <c r="B49" s="129">
        <f>пр.хода!E39</f>
        <v>3</v>
      </c>
      <c r="C49" s="185" t="str">
        <f>IFERROR(VLOOKUP(B49,пр.взв!$D$6:$Q$70,2,0),"")</f>
        <v>БАЛТРУШИН  Сергей</v>
      </c>
      <c r="D49" s="185" t="str">
        <f>IFERROR(VLOOKUP(B49,пр.взв!$D$6:$Q$70,5,0),"")</f>
        <v>КМС</v>
      </c>
      <c r="E49" s="185" t="str">
        <f>IFERROR(VLOOKUP(B49,пр.взв!$D$6:$Q$70,6,0),"")</f>
        <v>СЗФО</v>
      </c>
      <c r="F49" s="185" t="str">
        <f>IFERROR(VLOOKUP(B49,пр.взв!$D$6:$Q$70,8,0),"")</f>
        <v>Санкт-Петербург</v>
      </c>
      <c r="G49" s="151"/>
      <c r="H49" s="129"/>
      <c r="I49" s="152"/>
      <c r="J49" s="151"/>
      <c r="K49" s="275"/>
      <c r="L49" s="320">
        <v>13</v>
      </c>
      <c r="M49" s="129">
        <f>пр.хода!AA39</f>
        <v>4</v>
      </c>
      <c r="N49" s="185" t="str">
        <f>IFERROR(VLOOKUP(M49,пр.взв!$D$6:$Q$70,2,0),"")</f>
        <v>ЮНУСОВ Ильгиз</v>
      </c>
      <c r="O49" s="185" t="str">
        <f>IFERROR(VLOOKUP(M49,пр.взв!$D$6:$Q$70,5,0),"")</f>
        <v>КМС</v>
      </c>
      <c r="P49" s="185" t="str">
        <f>IFERROR(VLOOKUP(M49,пр.взв!$D$6:$Q$70,6,0),"")</f>
        <v>ПФО</v>
      </c>
      <c r="Q49" s="185" t="str">
        <f>IFERROR(VLOOKUP(M49,пр.взв!$D$6:$Q$70,8,0),"")</f>
        <v>Р.Татарстан</v>
      </c>
      <c r="R49" s="132"/>
      <c r="S49" s="133"/>
      <c r="T49" s="134"/>
      <c r="U49" s="135"/>
    </row>
    <row r="50" spans="1:21" ht="12.75" customHeight="1">
      <c r="A50" s="289"/>
      <c r="B50" s="136">
        <f>пр.хода!E43</f>
        <v>19</v>
      </c>
      <c r="C50" s="185" t="str">
        <f>IFERROR(VLOOKUP(B50,пр.взв!$D$6:$Q$70,2,0),"")</f>
        <v>АЛМАДАКОВ Рамиль</v>
      </c>
      <c r="D50" s="185" t="str">
        <f>IFERROR(VLOOKUP(B50,пр.взв!$D$6:$Q$70,5,0),"")</f>
        <v>КМС</v>
      </c>
      <c r="E50" s="185" t="str">
        <f>IFERROR(VLOOKUP(B50,пр.взв!$D$6:$Q$70,6,0),"")</f>
        <v>СФО</v>
      </c>
      <c r="F50" s="185" t="str">
        <f>IFERROR(VLOOKUP(B50,пр.взв!$D$6:$Q$70,8,0),"")</f>
        <v>Р.Алтай</v>
      </c>
      <c r="G50" s="138"/>
      <c r="H50" s="136"/>
      <c r="I50" s="137"/>
      <c r="J50" s="138"/>
      <c r="K50" s="275"/>
      <c r="L50" s="321"/>
      <c r="M50" s="136">
        <f>пр.хода!AA43</f>
        <v>20</v>
      </c>
      <c r="N50" s="185" t="str">
        <f>IFERROR(VLOOKUP(M50,пр.взв!$D$6:$Q$70,2,0),"")</f>
        <v>ФИЛИППОВ Олег</v>
      </c>
      <c r="O50" s="185" t="str">
        <f>IFERROR(VLOOKUP(M50,пр.взв!$D$6:$Q$70,5,0),"")</f>
        <v>МС</v>
      </c>
      <c r="P50" s="185" t="str">
        <f>IFERROR(VLOOKUP(M50,пр.взв!$D$6:$Q$70,6,0),"")</f>
        <v>СЗФО</v>
      </c>
      <c r="Q50" s="185" t="str">
        <f>IFERROR(VLOOKUP(M50,пр.взв!$D$6:$Q$70,8,0),"")</f>
        <v>Калининградская</v>
      </c>
      <c r="R50" s="139"/>
      <c r="S50" s="139"/>
      <c r="T50" s="140"/>
      <c r="U50" s="140"/>
    </row>
    <row r="51" spans="1:21" ht="12.75" customHeight="1">
      <c r="A51" s="336">
        <v>6</v>
      </c>
      <c r="B51" s="129">
        <f>пр.хода!E47</f>
        <v>11</v>
      </c>
      <c r="C51" s="185" t="str">
        <f>IFERROR(VLOOKUP(B51,пр.взв!$D$6:$Q$70,2,0),"")</f>
        <v>АРСАМИКОВ Ибрахим</v>
      </c>
      <c r="D51" s="185" t="str">
        <f>IFERROR(VLOOKUP(B51,пр.взв!$D$6:$Q$70,5,0),"")</f>
        <v>КМС</v>
      </c>
      <c r="E51" s="185" t="str">
        <f>IFERROR(VLOOKUP(B51,пр.взв!$D$6:$Q$70,6,0),"")</f>
        <v>МОС</v>
      </c>
      <c r="F51" s="185" t="str">
        <f>IFERROR(VLOOKUP(B51,пр.взв!$D$6:$Q$70,8,0),"")</f>
        <v>Москва</v>
      </c>
      <c r="G51" s="131"/>
      <c r="H51" s="129"/>
      <c r="I51" s="130"/>
      <c r="J51" s="131"/>
      <c r="K51" s="275"/>
      <c r="L51" s="320">
        <v>14</v>
      </c>
      <c r="M51" s="129">
        <f>пр.хода!AA47</f>
        <v>12</v>
      </c>
      <c r="N51" s="185" t="str">
        <f>IFERROR(VLOOKUP(M51,пр.взв!$D$6:$Q$70,2,0),"")</f>
        <v>ГАЖДИЕВ Завир</v>
      </c>
      <c r="O51" s="185" t="str">
        <f>IFERROR(VLOOKUP(M51,пр.взв!$D$6:$Q$70,5,0),"")</f>
        <v>МС</v>
      </c>
      <c r="P51" s="185" t="str">
        <f>IFERROR(VLOOKUP(M51,пр.взв!$D$6:$Q$70,6,0),"")</f>
        <v>СКФО</v>
      </c>
      <c r="Q51" s="185" t="str">
        <f>IFERROR(VLOOKUP(M51,пр.взв!$D$6:$Q$70,8,0),"")</f>
        <v>Р.Дагестан</v>
      </c>
      <c r="R51" s="141"/>
      <c r="S51" s="142"/>
      <c r="T51" s="143"/>
      <c r="U51" s="131"/>
    </row>
    <row r="52" spans="1:21" ht="13.5" customHeight="1">
      <c r="A52" s="291"/>
      <c r="B52" s="136">
        <f>пр.хода!E51</f>
        <v>27</v>
      </c>
      <c r="C52" s="185" t="str">
        <f>IFERROR(VLOOKUP(B52,пр.взв!$D$6:$Q$70,2,0),"")</f>
        <v>БЛАГОДАРИН Артур</v>
      </c>
      <c r="D52" s="185" t="str">
        <f>IFERROR(VLOOKUP(B52,пр.взв!$D$6:$Q$70,5,0),"")</f>
        <v>КМС</v>
      </c>
      <c r="E52" s="185" t="str">
        <f>IFERROR(VLOOKUP(B52,пр.взв!$D$6:$Q$70,6,0),"")</f>
        <v>ПФО</v>
      </c>
      <c r="F52" s="185" t="str">
        <f>IFERROR(VLOOKUP(B52,пр.взв!$D$6:$Q$70,8,0),"")</f>
        <v>Ульяновская</v>
      </c>
      <c r="G52" s="138"/>
      <c r="H52" s="136"/>
      <c r="I52" s="137"/>
      <c r="J52" s="138"/>
      <c r="K52" s="275"/>
      <c r="L52" s="321"/>
      <c r="M52" s="136">
        <f>пр.хода!AA51</f>
        <v>28</v>
      </c>
      <c r="N52" s="185" t="str">
        <f>IFERROR(VLOOKUP(M52,пр.взв!$D$6:$Q$70,2,0),"")</f>
        <v>ЯХЪЯЕВ Мансур</v>
      </c>
      <c r="O52" s="185" t="str">
        <f>IFERROR(VLOOKUP(M52,пр.взв!$D$6:$Q$70,5,0),"")</f>
        <v>КМС</v>
      </c>
      <c r="P52" s="185" t="str">
        <f>IFERROR(VLOOKUP(M52,пр.взв!$D$6:$Q$70,6,0),"")</f>
        <v>СКФО</v>
      </c>
      <c r="Q52" s="185" t="str">
        <f>IFERROR(VLOOKUP(M52,пр.взв!$D$6:$Q$70,8,0),"")</f>
        <v>Чеченская</v>
      </c>
      <c r="R52" s="139"/>
      <c r="S52" s="139"/>
      <c r="T52" s="140"/>
      <c r="U52" s="140"/>
    </row>
    <row r="53" spans="1:21" ht="12.75" customHeight="1">
      <c r="A53" s="336">
        <v>7</v>
      </c>
      <c r="B53" s="129">
        <f>пр.хода!E55</f>
        <v>7</v>
      </c>
      <c r="C53" s="185" t="str">
        <f>IFERROR(VLOOKUP(B53,пр.взв!$D$6:$Q$70,2,0),"")</f>
        <v>ХАБИБУЛАЕВ Турпал</v>
      </c>
      <c r="D53" s="185" t="str">
        <f>IFERROR(VLOOKUP(B53,пр.взв!$D$6:$Q$70,5,0),"")</f>
        <v>КМС</v>
      </c>
      <c r="E53" s="185" t="str">
        <f>IFERROR(VLOOKUP(B53,пр.взв!$D$6:$Q$70,6,0),"")</f>
        <v>СКФО</v>
      </c>
      <c r="F53" s="185" t="str">
        <f>IFERROR(VLOOKUP(B53,пр.взв!$D$6:$Q$70,8,0),"")</f>
        <v>Чеченская</v>
      </c>
      <c r="G53" s="151"/>
      <c r="H53" s="129"/>
      <c r="I53" s="152"/>
      <c r="J53" s="151"/>
      <c r="K53" s="275"/>
      <c r="L53" s="320">
        <v>15</v>
      </c>
      <c r="M53" s="129">
        <f>пр.хода!AA55</f>
        <v>8</v>
      </c>
      <c r="N53" s="185" t="str">
        <f>IFERROR(VLOOKUP(M53,пр.взв!$D$6:$Q$70,2,0),"")</f>
        <v>ДЕХНИЧ Глеб</v>
      </c>
      <c r="O53" s="185" t="str">
        <f>IFERROR(VLOOKUP(M53,пр.взв!$D$6:$Q$70,5,0),"")</f>
        <v>1р</v>
      </c>
      <c r="P53" s="185" t="str">
        <f>IFERROR(VLOOKUP(M53,пр.взв!$D$6:$Q$70,6,0),"")</f>
        <v>УФО</v>
      </c>
      <c r="Q53" s="185" t="str">
        <f>IFERROR(VLOOKUP(M53,пр.взв!$D$6:$Q$70,8,0),"")</f>
        <v>Челябинская</v>
      </c>
      <c r="R53" s="132"/>
      <c r="S53" s="133"/>
      <c r="T53" s="134"/>
      <c r="U53" s="135"/>
    </row>
    <row r="54" spans="1:21" ht="12.75" customHeight="1">
      <c r="A54" s="289"/>
      <c r="B54" s="136">
        <f>пр.хода!E59</f>
        <v>23</v>
      </c>
      <c r="C54" s="185" t="str">
        <f>IFERROR(VLOOKUP(B54,пр.взв!$D$6:$Q$70,2,0),"")</f>
        <v>ООРЖАК Айдын</v>
      </c>
      <c r="D54" s="185" t="str">
        <f>IFERROR(VLOOKUP(B54,пр.взв!$D$6:$Q$70,5,0),"")</f>
        <v>КМС</v>
      </c>
      <c r="E54" s="185" t="str">
        <f>IFERROR(VLOOKUP(B54,пр.взв!$D$6:$Q$70,6,0),"")</f>
        <v>ДВФО</v>
      </c>
      <c r="F54" s="185" t="str">
        <f>IFERROR(VLOOKUP(B54,пр.взв!$D$6:$Q$70,8,0),"")</f>
        <v>Р.Бурятия</v>
      </c>
      <c r="G54" s="138"/>
      <c r="H54" s="136"/>
      <c r="I54" s="137"/>
      <c r="J54" s="138"/>
      <c r="K54" s="275"/>
      <c r="L54" s="321"/>
      <c r="M54" s="136">
        <f>пр.хода!AA59</f>
        <v>24</v>
      </c>
      <c r="N54" s="185" t="str">
        <f>IFERROR(VLOOKUP(M54,пр.взв!$D$6:$Q$70,2,0),"")</f>
        <v>СЕДИНИН Никита</v>
      </c>
      <c r="O54" s="185" t="str">
        <f>IFERROR(VLOOKUP(M54,пр.взв!$D$6:$Q$70,5,0),"")</f>
        <v>КМС</v>
      </c>
      <c r="P54" s="185" t="str">
        <f>IFERROR(VLOOKUP(M54,пр.взв!$D$6:$Q$70,6,0),"")</f>
        <v>ПФО</v>
      </c>
      <c r="Q54" s="185" t="str">
        <f>IFERROR(VLOOKUP(M54,пр.взв!$D$6:$Q$70,8,0),"")</f>
        <v>Пермский</v>
      </c>
      <c r="R54" s="139"/>
      <c r="S54" s="139"/>
      <c r="T54" s="140"/>
      <c r="U54" s="140"/>
    </row>
    <row r="55" spans="1:21" ht="12.75" customHeight="1">
      <c r="A55" s="336">
        <v>8</v>
      </c>
      <c r="B55" s="129">
        <f>пр.хода!E63</f>
        <v>15</v>
      </c>
      <c r="C55" s="185" t="str">
        <f>IFERROR(VLOOKUP(B55,пр.взв!$D$6:$Q$70,2,0),"")</f>
        <v>ОЧУР Сай-Булат</v>
      </c>
      <c r="D55" s="185" t="str">
        <f>IFERROR(VLOOKUP(B55,пр.взв!$D$6:$Q$70,5,0),"")</f>
        <v>КМС</v>
      </c>
      <c r="E55" s="185" t="str">
        <f>IFERROR(VLOOKUP(B55,пр.взв!$D$6:$Q$70,6,0),"")</f>
        <v>СФО</v>
      </c>
      <c r="F55" s="185" t="str">
        <f>IFERROR(VLOOKUP(B55,пр.взв!$D$6:$Q$70,8,0),"")</f>
        <v>Р.Тыва</v>
      </c>
      <c r="G55" s="151"/>
      <c r="H55" s="129"/>
      <c r="I55" s="152"/>
      <c r="J55" s="151"/>
      <c r="K55" s="275"/>
      <c r="L55" s="320">
        <v>16</v>
      </c>
      <c r="M55" s="129">
        <f>пр.хода!AA63</f>
        <v>16</v>
      </c>
      <c r="N55" s="185" t="str">
        <f>IFERROR(VLOOKUP(M55,пр.взв!$D$6:$Q$70,2,0),"")</f>
        <v>НУРЕЛОВ  Кайрат</v>
      </c>
      <c r="O55" s="185" t="str">
        <f>IFERROR(VLOOKUP(M55,пр.взв!$D$6:$Q$70,5,0),"")</f>
        <v>КМС</v>
      </c>
      <c r="P55" s="185" t="str">
        <f>IFERROR(VLOOKUP(M55,пр.взв!$D$6:$Q$70,6,0),"")</f>
        <v>СФО</v>
      </c>
      <c r="Q55" s="185" t="str">
        <f>IFERROR(VLOOKUP(M55,пр.взв!$D$6:$Q$70,8,0),"")</f>
        <v>Р.Алтай</v>
      </c>
      <c r="R55" s="144"/>
      <c r="S55" s="145"/>
      <c r="T55" s="146"/>
      <c r="U55" s="147"/>
    </row>
    <row r="56" spans="1:21" ht="12.75" customHeight="1">
      <c r="A56" s="289"/>
      <c r="B56" s="136">
        <f>пр.хода!E67</f>
        <v>31</v>
      </c>
      <c r="C56" s="185" t="str">
        <f>IFERROR(VLOOKUP(B56,пр.взв!$D$6:$Q$70,2,0),"")</f>
        <v>СЕДИН Данил</v>
      </c>
      <c r="D56" s="185" t="str">
        <f>IFERROR(VLOOKUP(B56,пр.взв!$D$6:$Q$70,5,0),"")</f>
        <v>КМС</v>
      </c>
      <c r="E56" s="185" t="str">
        <f>IFERROR(VLOOKUP(B56,пр.взв!$D$6:$Q$70,6,0),"")</f>
        <v>ПФО</v>
      </c>
      <c r="F56" s="185" t="str">
        <f>IFERROR(VLOOKUP(B56,пр.взв!$D$6:$Q$70,8,0),"")</f>
        <v>Пермский</v>
      </c>
      <c r="G56" s="138"/>
      <c r="H56" s="136"/>
      <c r="I56" s="137"/>
      <c r="J56" s="138"/>
      <c r="K56" s="275"/>
      <c r="L56" s="321"/>
      <c r="M56" s="136">
        <f>пр.хода!AA67</f>
        <v>32</v>
      </c>
      <c r="N56" s="185" t="str">
        <f>IFERROR(VLOOKUP(M56,пр.взв!$D$6:$Q$70,2,0),"")</f>
        <v>КОЛПАКОВ Сергей</v>
      </c>
      <c r="O56" s="185" t="str">
        <f>IFERROR(VLOOKUP(M56,пр.взв!$D$6:$Q$70,5,0),"")</f>
        <v>МС</v>
      </c>
      <c r="P56" s="185" t="str">
        <f>IFERROR(VLOOKUP(M56,пр.взв!$D$6:$Q$70,6,0),"")</f>
        <v>ПФО</v>
      </c>
      <c r="Q56" s="185" t="str">
        <f>IFERROR(VLOOKUP(M56,пр.взв!$D$6:$Q$70,8,0),"")</f>
        <v>Нижегородская</v>
      </c>
      <c r="R56" s="139"/>
      <c r="S56" s="139"/>
      <c r="T56" s="140"/>
      <c r="U56" s="140"/>
    </row>
    <row r="57" spans="1:21" ht="12" customHeight="1">
      <c r="B57" s="126" t="s">
        <v>227</v>
      </c>
      <c r="C57" s="127" t="s">
        <v>228</v>
      </c>
      <c r="D57" s="128"/>
      <c r="E57" s="128"/>
      <c r="F57" s="128" t="s">
        <v>240</v>
      </c>
      <c r="G57" s="126">
        <f>пр.взв!$D$4</f>
        <v>0</v>
      </c>
      <c r="H57" s="127"/>
      <c r="I57" s="127"/>
      <c r="J57" s="127"/>
      <c r="K57" s="275"/>
      <c r="L57" s="127"/>
      <c r="M57" s="126" t="s">
        <v>230</v>
      </c>
      <c r="N57" s="127" t="s">
        <v>228</v>
      </c>
      <c r="O57" s="128"/>
      <c r="P57" s="128"/>
      <c r="Q57" s="128" t="s">
        <v>240</v>
      </c>
      <c r="R57" s="126">
        <f>пр.взв!$D$4</f>
        <v>0</v>
      </c>
      <c r="S57" s="127"/>
      <c r="T57" s="127"/>
      <c r="U57" s="127"/>
    </row>
    <row r="58" spans="1:21" ht="12.75" customHeight="1">
      <c r="A58" s="331" t="s">
        <v>231</v>
      </c>
      <c r="B58" s="333" t="s">
        <v>9</v>
      </c>
      <c r="C58" s="325" t="s">
        <v>10</v>
      </c>
      <c r="D58" s="326" t="s">
        <v>232</v>
      </c>
      <c r="E58" s="327" t="s">
        <v>233</v>
      </c>
      <c r="F58" s="328"/>
      <c r="G58" s="325" t="s">
        <v>234</v>
      </c>
      <c r="H58" s="329" t="s">
        <v>235</v>
      </c>
      <c r="I58" s="326" t="s">
        <v>239</v>
      </c>
      <c r="J58" s="330" t="s">
        <v>237</v>
      </c>
      <c r="K58" s="275"/>
      <c r="L58" s="331" t="s">
        <v>231</v>
      </c>
      <c r="M58" s="333" t="s">
        <v>9</v>
      </c>
      <c r="N58" s="325" t="s">
        <v>10</v>
      </c>
      <c r="O58" s="326" t="s">
        <v>232</v>
      </c>
      <c r="P58" s="327" t="s">
        <v>233</v>
      </c>
      <c r="Q58" s="328"/>
      <c r="R58" s="325" t="s">
        <v>234</v>
      </c>
      <c r="S58" s="329" t="s">
        <v>235</v>
      </c>
      <c r="T58" s="326" t="s">
        <v>239</v>
      </c>
      <c r="U58" s="330" t="s">
        <v>237</v>
      </c>
    </row>
    <row r="59" spans="1:21" ht="13.5" customHeight="1">
      <c r="A59" s="332"/>
      <c r="B59" s="301"/>
      <c r="C59" s="321"/>
      <c r="D59" s="321"/>
      <c r="E59" s="289"/>
      <c r="F59" s="299"/>
      <c r="G59" s="321"/>
      <c r="H59" s="321"/>
      <c r="I59" s="321"/>
      <c r="J59" s="323"/>
      <c r="K59" s="275"/>
      <c r="L59" s="332"/>
      <c r="M59" s="301"/>
      <c r="N59" s="321"/>
      <c r="O59" s="321"/>
      <c r="P59" s="289"/>
      <c r="Q59" s="299"/>
      <c r="R59" s="321"/>
      <c r="S59" s="321"/>
      <c r="T59" s="321"/>
      <c r="U59" s="323"/>
    </row>
    <row r="60" spans="1:21" ht="12" customHeight="1">
      <c r="A60" s="336">
        <v>1</v>
      </c>
      <c r="B60" s="153">
        <f>пр.хода!G8</f>
        <v>0</v>
      </c>
      <c r="C60" s="185" t="str">
        <f>IFERROR(VLOOKUP(B60,пр.взв!$D$6:$Q$70,2,0),"")</f>
        <v/>
      </c>
      <c r="D60" s="185" t="str">
        <f>IFERROR(VLOOKUP(B60,пр.взв!$D$6:$Q$70,5,0),"")</f>
        <v/>
      </c>
      <c r="E60" s="185" t="str">
        <f>IFERROR(VLOOKUP(B60,пр.взв!$D$6:$Q$70,6,0),"")</f>
        <v/>
      </c>
      <c r="F60" s="185" t="str">
        <f>IFERROR(VLOOKUP(B60,пр.взв!$D$6:$Q$70,8,0),"")</f>
        <v/>
      </c>
      <c r="G60" s="132"/>
      <c r="H60" s="133"/>
      <c r="I60" s="134"/>
      <c r="J60" s="135"/>
      <c r="K60" s="275"/>
      <c r="L60" s="320">
        <v>5</v>
      </c>
      <c r="M60" s="153">
        <f>пр.хода!Y8</f>
        <v>0</v>
      </c>
      <c r="N60" s="185" t="str">
        <f>IFERROR(VLOOKUP(M60,пр.взв!$D$6:$Q$70,2,0),"")</f>
        <v/>
      </c>
      <c r="O60" s="185" t="str">
        <f>IFERROR(VLOOKUP(M60,пр.взв!$D$6:$Q$70,5,0),"")</f>
        <v/>
      </c>
      <c r="P60" s="185" t="str">
        <f>IFERROR(VLOOKUP(M60,пр.взв!$D$6:$Q$70,6,0),"")</f>
        <v/>
      </c>
      <c r="Q60" s="185" t="str">
        <f>IFERROR(VLOOKUP(M60,пр.взв!$D$6:$Q$70,8,0),"")</f>
        <v/>
      </c>
      <c r="R60" s="132"/>
      <c r="S60" s="133"/>
      <c r="T60" s="134"/>
      <c r="U60" s="135"/>
    </row>
    <row r="61" spans="1:21" ht="12" customHeight="1">
      <c r="A61" s="289"/>
      <c r="B61" s="154">
        <f>пр.хода!G16</f>
        <v>0</v>
      </c>
      <c r="C61" s="185" t="str">
        <f>IFERROR(VLOOKUP(B61,пр.взв!$D$6:$Q$70,2,0),"")</f>
        <v/>
      </c>
      <c r="D61" s="185" t="str">
        <f>IFERROR(VLOOKUP(B61,пр.взв!$D$6:$Q$70,5,0),"")</f>
        <v/>
      </c>
      <c r="E61" s="185" t="str">
        <f>IFERROR(VLOOKUP(B61,пр.взв!$D$6:$Q$70,6,0),"")</f>
        <v/>
      </c>
      <c r="F61" s="185" t="str">
        <f>IFERROR(VLOOKUP(B61,пр.взв!$D$6:$Q$70,8,0),"")</f>
        <v/>
      </c>
      <c r="G61" s="139"/>
      <c r="H61" s="139"/>
      <c r="I61" s="140"/>
      <c r="J61" s="140"/>
      <c r="K61" s="275"/>
      <c r="L61" s="321"/>
      <c r="M61" s="154">
        <f>пр.хода!Y16</f>
        <v>0</v>
      </c>
      <c r="N61" s="185" t="str">
        <f>IFERROR(VLOOKUP(M61,пр.взв!$D$6:$Q$70,2,0),"")</f>
        <v/>
      </c>
      <c r="O61" s="185" t="str">
        <f>IFERROR(VLOOKUP(M61,пр.взв!$D$6:$Q$70,5,0),"")</f>
        <v/>
      </c>
      <c r="P61" s="185" t="str">
        <f>IFERROR(VLOOKUP(M61,пр.взв!$D$6:$Q$70,6,0),"")</f>
        <v/>
      </c>
      <c r="Q61" s="185" t="str">
        <f>IFERROR(VLOOKUP(M61,пр.взв!$D$6:$Q$70,8,0),"")</f>
        <v/>
      </c>
      <c r="R61" s="139"/>
      <c r="S61" s="139"/>
      <c r="T61" s="140"/>
      <c r="U61" s="140"/>
    </row>
    <row r="62" spans="1:21" ht="12.75" customHeight="1">
      <c r="A62" s="336">
        <v>2</v>
      </c>
      <c r="B62" s="153">
        <f>пр.хода!G24</f>
        <v>0</v>
      </c>
      <c r="C62" s="185" t="str">
        <f>IFERROR(VLOOKUP(B62,пр.взв!$D$6:$Q$70,2,0),"")</f>
        <v/>
      </c>
      <c r="D62" s="185" t="str">
        <f>IFERROR(VLOOKUP(B62,пр.взв!$D$6:$Q$70,5,0),"")</f>
        <v/>
      </c>
      <c r="E62" s="185" t="str">
        <f>IFERROR(VLOOKUP(B62,пр.взв!$D$6:$Q$70,6,0),"")</f>
        <v/>
      </c>
      <c r="F62" s="185" t="str">
        <f>IFERROR(VLOOKUP(B62,пр.взв!$D$6:$Q$70,8,0),"")</f>
        <v/>
      </c>
      <c r="G62" s="141"/>
      <c r="H62" s="142"/>
      <c r="I62" s="143"/>
      <c r="J62" s="131"/>
      <c r="K62" s="275"/>
      <c r="L62" s="320">
        <v>6</v>
      </c>
      <c r="M62" s="153">
        <f>пр.хода!Y24</f>
        <v>0</v>
      </c>
      <c r="N62" s="185" t="str">
        <f>IFERROR(VLOOKUP(M62,пр.взв!$D$6:$Q$70,2,0),"")</f>
        <v/>
      </c>
      <c r="O62" s="185" t="str">
        <f>IFERROR(VLOOKUP(M62,пр.взв!$D$6:$Q$70,5,0),"")</f>
        <v/>
      </c>
      <c r="P62" s="185" t="str">
        <f>IFERROR(VLOOKUP(M62,пр.взв!$D$6:$Q$70,6,0),"")</f>
        <v/>
      </c>
      <c r="Q62" s="185" t="str">
        <f>IFERROR(VLOOKUP(M62,пр.взв!$D$6:$Q$70,8,0),"")</f>
        <v/>
      </c>
      <c r="R62" s="141"/>
      <c r="S62" s="142"/>
      <c r="T62" s="143"/>
      <c r="U62" s="131"/>
    </row>
    <row r="63" spans="1:21" ht="12.75" customHeight="1">
      <c r="A63" s="289"/>
      <c r="B63" s="154">
        <f>пр.хода!G32</f>
        <v>0</v>
      </c>
      <c r="C63" s="185" t="str">
        <f>IFERROR(VLOOKUP(B63,пр.взв!$D$6:$Q$70,2,0),"")</f>
        <v/>
      </c>
      <c r="D63" s="185" t="str">
        <f>IFERROR(VLOOKUP(B63,пр.взв!$D$6:$Q$70,5,0),"")</f>
        <v/>
      </c>
      <c r="E63" s="185" t="str">
        <f>IFERROR(VLOOKUP(B63,пр.взв!$D$6:$Q$70,6,0),"")</f>
        <v/>
      </c>
      <c r="F63" s="185" t="str">
        <f>IFERROR(VLOOKUP(B63,пр.взв!$D$6:$Q$70,8,0),"")</f>
        <v/>
      </c>
      <c r="G63" s="139"/>
      <c r="H63" s="139"/>
      <c r="I63" s="140"/>
      <c r="J63" s="140"/>
      <c r="K63" s="275"/>
      <c r="L63" s="321"/>
      <c r="M63" s="154">
        <f>пр.хода!Y32</f>
        <v>0</v>
      </c>
      <c r="N63" s="185" t="str">
        <f>IFERROR(VLOOKUP(M63,пр.взв!$D$6:$Q$70,2,0),"")</f>
        <v/>
      </c>
      <c r="O63" s="185" t="str">
        <f>IFERROR(VLOOKUP(M63,пр.взв!$D$6:$Q$70,5,0),"")</f>
        <v/>
      </c>
      <c r="P63" s="185" t="str">
        <f>IFERROR(VLOOKUP(M63,пр.взв!$D$6:$Q$70,6,0),"")</f>
        <v/>
      </c>
      <c r="Q63" s="185" t="str">
        <f>IFERROR(VLOOKUP(M63,пр.взв!$D$6:$Q$70,8,0),"")</f>
        <v/>
      </c>
      <c r="R63" s="139"/>
      <c r="S63" s="139"/>
      <c r="T63" s="140"/>
      <c r="U63" s="140"/>
    </row>
    <row r="64" spans="1:21" ht="12.75" customHeight="1">
      <c r="A64" s="336">
        <v>3</v>
      </c>
      <c r="B64" s="153">
        <f>пр.хода!G41</f>
        <v>0</v>
      </c>
      <c r="C64" s="185" t="str">
        <f>IFERROR(VLOOKUP(B64,пр.взв!$D$6:$Q$70,2,0),"")</f>
        <v/>
      </c>
      <c r="D64" s="185" t="str">
        <f>IFERROR(VLOOKUP(B64,пр.взв!$D$6:$Q$70,5,0),"")</f>
        <v/>
      </c>
      <c r="E64" s="185" t="str">
        <f>IFERROR(VLOOKUP(B64,пр.взв!$D$6:$Q$70,6,0),"")</f>
        <v/>
      </c>
      <c r="F64" s="185" t="str">
        <f>IFERROR(VLOOKUP(B64,пр.взв!$D$6:$Q$70,8,0),"")</f>
        <v/>
      </c>
      <c r="G64" s="132"/>
      <c r="H64" s="133"/>
      <c r="I64" s="134"/>
      <c r="J64" s="135"/>
      <c r="K64" s="275"/>
      <c r="L64" s="320">
        <v>7</v>
      </c>
      <c r="M64" s="153">
        <f>пр.хода!Y41</f>
        <v>0</v>
      </c>
      <c r="N64" s="185" t="str">
        <f>IFERROR(VLOOKUP(M64,пр.взв!$D$6:$Q$70,2,0),"")</f>
        <v/>
      </c>
      <c r="O64" s="185" t="str">
        <f>IFERROR(VLOOKUP(M64,пр.взв!$D$6:$Q$70,5,0),"")</f>
        <v/>
      </c>
      <c r="P64" s="185" t="str">
        <f>IFERROR(VLOOKUP(M64,пр.взв!$D$6:$Q$70,6,0),"")</f>
        <v/>
      </c>
      <c r="Q64" s="185" t="str">
        <f>IFERROR(VLOOKUP(M64,пр.взв!$D$6:$Q$70,8,0),"")</f>
        <v/>
      </c>
      <c r="R64" s="132"/>
      <c r="S64" s="133"/>
      <c r="T64" s="134"/>
      <c r="U64" s="135"/>
    </row>
    <row r="65" spans="1:21" ht="12.75" customHeight="1">
      <c r="A65" s="289"/>
      <c r="B65" s="154">
        <f>пр.хода!G49</f>
        <v>0</v>
      </c>
      <c r="C65" s="185" t="str">
        <f>IFERROR(VLOOKUP(B65,пр.взв!$D$6:$Q$70,2,0),"")</f>
        <v/>
      </c>
      <c r="D65" s="185" t="str">
        <f>IFERROR(VLOOKUP(B65,пр.взв!$D$6:$Q$70,5,0),"")</f>
        <v/>
      </c>
      <c r="E65" s="185" t="str">
        <f>IFERROR(VLOOKUP(B65,пр.взв!$D$6:$Q$70,6,0),"")</f>
        <v/>
      </c>
      <c r="F65" s="185" t="str">
        <f>IFERROR(VLOOKUP(B65,пр.взв!$D$6:$Q$70,8,0),"")</f>
        <v/>
      </c>
      <c r="G65" s="139"/>
      <c r="H65" s="139"/>
      <c r="I65" s="140"/>
      <c r="J65" s="140"/>
      <c r="K65" s="275"/>
      <c r="L65" s="321"/>
      <c r="M65" s="154">
        <f>пр.хода!Y49</f>
        <v>0</v>
      </c>
      <c r="N65" s="185" t="str">
        <f>IFERROR(VLOOKUP(M65,пр.взв!$D$6:$Q$70,2,0),"")</f>
        <v/>
      </c>
      <c r="O65" s="185" t="str">
        <f>IFERROR(VLOOKUP(M65,пр.взв!$D$6:$Q$70,5,0),"")</f>
        <v/>
      </c>
      <c r="P65" s="185" t="str">
        <f>IFERROR(VLOOKUP(M65,пр.взв!$D$6:$Q$70,6,0),"")</f>
        <v/>
      </c>
      <c r="Q65" s="185" t="str">
        <f>IFERROR(VLOOKUP(M65,пр.взв!$D$6:$Q$70,8,0),"")</f>
        <v/>
      </c>
      <c r="R65" s="139"/>
      <c r="S65" s="139"/>
      <c r="T65" s="140"/>
      <c r="U65" s="140"/>
    </row>
    <row r="66" spans="1:21" ht="12.75" customHeight="1">
      <c r="A66" s="336">
        <v>4</v>
      </c>
      <c r="B66" s="153">
        <f>пр.хода!G57</f>
        <v>0</v>
      </c>
      <c r="C66" s="185" t="str">
        <f>IFERROR(VLOOKUP(B66,пр.взв!$D$6:$Q$70,2,0),"")</f>
        <v/>
      </c>
      <c r="D66" s="185" t="str">
        <f>IFERROR(VLOOKUP(B66,пр.взв!$D$6:$Q$70,5,0),"")</f>
        <v/>
      </c>
      <c r="E66" s="185" t="str">
        <f>IFERROR(VLOOKUP(B66,пр.взв!$D$6:$Q$70,6,0),"")</f>
        <v/>
      </c>
      <c r="F66" s="185" t="str">
        <f>IFERROR(VLOOKUP(B66,пр.взв!$D$6:$Q$70,8,0),"")</f>
        <v/>
      </c>
      <c r="G66" s="141"/>
      <c r="H66" s="142"/>
      <c r="I66" s="143"/>
      <c r="J66" s="131"/>
      <c r="K66" s="275"/>
      <c r="L66" s="320">
        <v>8</v>
      </c>
      <c r="M66" s="153">
        <f>пр.хода!Y57</f>
        <v>0</v>
      </c>
      <c r="N66" s="185" t="str">
        <f>IFERROR(VLOOKUP(M66,пр.взв!$D$6:$Q$70,2,0),"")</f>
        <v/>
      </c>
      <c r="O66" s="185" t="str">
        <f>IFERROR(VLOOKUP(M66,пр.взв!$D$6:$Q$70,5,0),"")</f>
        <v/>
      </c>
      <c r="P66" s="185" t="str">
        <f>IFERROR(VLOOKUP(M66,пр.взв!$D$6:$Q$70,6,0),"")</f>
        <v/>
      </c>
      <c r="Q66" s="185" t="str">
        <f>IFERROR(VLOOKUP(M66,пр.взв!$D$6:$Q$70,8,0),"")</f>
        <v/>
      </c>
      <c r="R66" s="141"/>
      <c r="S66" s="142"/>
      <c r="T66" s="143"/>
      <c r="U66" s="131"/>
    </row>
    <row r="67" spans="1:21" ht="12.75" customHeight="1">
      <c r="A67" s="289"/>
      <c r="B67" s="154">
        <f>пр.хода!G65</f>
        <v>0</v>
      </c>
      <c r="C67" s="185" t="str">
        <f>IFERROR(VLOOKUP(B67,пр.взв!$D$6:$Q$70,2,0),"")</f>
        <v/>
      </c>
      <c r="D67" s="185" t="str">
        <f>IFERROR(VLOOKUP(B67,пр.взв!$D$6:$Q$70,5,0),"")</f>
        <v/>
      </c>
      <c r="E67" s="185" t="str">
        <f>IFERROR(VLOOKUP(B67,пр.взв!$D$6:$Q$70,6,0),"")</f>
        <v/>
      </c>
      <c r="F67" s="185" t="str">
        <f>IFERROR(VLOOKUP(B67,пр.взв!$D$6:$Q$70,8,0),"")</f>
        <v/>
      </c>
      <c r="G67" s="139"/>
      <c r="H67" s="139"/>
      <c r="I67" s="140"/>
      <c r="J67" s="140"/>
      <c r="K67" s="275"/>
      <c r="L67" s="321"/>
      <c r="M67" s="154">
        <f>пр.хода!Y65</f>
        <v>0</v>
      </c>
      <c r="N67" s="185" t="str">
        <f>IFERROR(VLOOKUP(M67,пр.взв!$D$6:$Q$70,2,0),"")</f>
        <v/>
      </c>
      <c r="O67" s="185" t="str">
        <f>IFERROR(VLOOKUP(M67,пр.взв!$D$6:$Q$70,5,0),"")</f>
        <v/>
      </c>
      <c r="P67" s="185" t="str">
        <f>IFERROR(VLOOKUP(M67,пр.взв!$D$6:$Q$70,6,0),"")</f>
        <v/>
      </c>
      <c r="Q67" s="185" t="str">
        <f>IFERROR(VLOOKUP(M67,пр.взв!$D$6:$Q$70,8,0),"")</f>
        <v/>
      </c>
      <c r="R67" s="139"/>
      <c r="S67" s="139"/>
      <c r="T67" s="140"/>
      <c r="U67" s="140"/>
    </row>
    <row r="68" spans="1:21" ht="12" customHeight="1">
      <c r="B68" s="126" t="s">
        <v>227</v>
      </c>
      <c r="C68" s="127" t="s">
        <v>228</v>
      </c>
      <c r="D68" s="128"/>
      <c r="E68" s="128"/>
      <c r="F68" s="128" t="s">
        <v>241</v>
      </c>
      <c r="G68" s="126">
        <f>пр.взв!$D$4</f>
        <v>0</v>
      </c>
      <c r="H68" s="127"/>
      <c r="I68" s="127"/>
      <c r="J68" s="127"/>
      <c r="K68" s="275"/>
      <c r="L68" s="127"/>
      <c r="M68" s="126" t="s">
        <v>242</v>
      </c>
      <c r="N68" s="127" t="s">
        <v>228</v>
      </c>
      <c r="O68" s="128"/>
      <c r="P68" s="128"/>
      <c r="Q68" s="128" t="s">
        <v>241</v>
      </c>
      <c r="R68" s="126">
        <f>пр.взв!$D$4</f>
        <v>0</v>
      </c>
      <c r="S68" s="127"/>
      <c r="T68" s="127"/>
      <c r="U68" s="127"/>
    </row>
    <row r="69" spans="1:21" ht="12.75" customHeight="1">
      <c r="A69" s="331" t="s">
        <v>231</v>
      </c>
      <c r="B69" s="333" t="s">
        <v>9</v>
      </c>
      <c r="C69" s="325" t="s">
        <v>10</v>
      </c>
      <c r="D69" s="326" t="s">
        <v>232</v>
      </c>
      <c r="E69" s="327" t="s">
        <v>233</v>
      </c>
      <c r="F69" s="328"/>
      <c r="G69" s="325" t="s">
        <v>234</v>
      </c>
      <c r="H69" s="329" t="s">
        <v>235</v>
      </c>
      <c r="I69" s="326" t="s">
        <v>239</v>
      </c>
      <c r="J69" s="330" t="s">
        <v>237</v>
      </c>
      <c r="K69" s="275"/>
      <c r="L69" s="331" t="s">
        <v>231</v>
      </c>
      <c r="M69" s="333" t="s">
        <v>9</v>
      </c>
      <c r="N69" s="325" t="s">
        <v>10</v>
      </c>
      <c r="O69" s="326" t="s">
        <v>232</v>
      </c>
      <c r="P69" s="327" t="s">
        <v>233</v>
      </c>
      <c r="Q69" s="328"/>
      <c r="R69" s="325" t="s">
        <v>234</v>
      </c>
      <c r="S69" s="329" t="s">
        <v>235</v>
      </c>
      <c r="T69" s="326" t="s">
        <v>239</v>
      </c>
      <c r="U69" s="330" t="s">
        <v>237</v>
      </c>
    </row>
    <row r="70" spans="1:21" ht="13.5" customHeight="1">
      <c r="A70" s="332"/>
      <c r="B70" s="299"/>
      <c r="C70" s="321"/>
      <c r="D70" s="321"/>
      <c r="E70" s="289"/>
      <c r="F70" s="299"/>
      <c r="G70" s="321"/>
      <c r="H70" s="321"/>
      <c r="I70" s="321"/>
      <c r="J70" s="323"/>
      <c r="K70" s="275"/>
      <c r="L70" s="332"/>
      <c r="M70" s="299"/>
      <c r="N70" s="321"/>
      <c r="O70" s="321"/>
      <c r="P70" s="289"/>
      <c r="Q70" s="299"/>
      <c r="R70" s="321"/>
      <c r="S70" s="321"/>
      <c r="T70" s="321"/>
      <c r="U70" s="323"/>
    </row>
    <row r="71" spans="1:21" ht="12" customHeight="1">
      <c r="A71" s="336">
        <v>1</v>
      </c>
      <c r="B71" s="153">
        <f>пр.хода!I12</f>
        <v>0</v>
      </c>
      <c r="C71" s="185" t="str">
        <f>IFERROR(VLOOKUP(B71,пр.взв!$D$6:$Q$70,2,0),"")</f>
        <v/>
      </c>
      <c r="D71" s="185" t="str">
        <f>IFERROR(VLOOKUP(B71,пр.взв!$D$6:$Q$70,5,0),"")</f>
        <v/>
      </c>
      <c r="E71" s="185" t="str">
        <f>IFERROR(VLOOKUP(B71,пр.взв!$D$6:$Q$70,6,0),"")</f>
        <v/>
      </c>
      <c r="F71" s="185" t="str">
        <f>IFERROR(VLOOKUP(B71,пр.взв!$D$6:$Q$70,8,0),"")</f>
        <v/>
      </c>
      <c r="G71" s="141"/>
      <c r="H71" s="142"/>
      <c r="I71" s="143"/>
      <c r="J71" s="149"/>
      <c r="K71" s="275"/>
      <c r="L71" s="320">
        <v>3</v>
      </c>
      <c r="M71" s="153">
        <f>пр.хода!W12</f>
        <v>0</v>
      </c>
      <c r="N71" s="185" t="str">
        <f>IFERROR(VLOOKUP(M71,пр.взв!$D$6:$Q$70,2,0),"")</f>
        <v/>
      </c>
      <c r="O71" s="185" t="str">
        <f>IFERROR(VLOOKUP(M71,пр.взв!$D$6:$Q$70,5,0),"")</f>
        <v/>
      </c>
      <c r="P71" s="185" t="str">
        <f>IFERROR(VLOOKUP(M71,пр.взв!$D$6:$Q$70,6,0),"")</f>
        <v/>
      </c>
      <c r="Q71" s="185" t="str">
        <f>IFERROR(VLOOKUP(M71,пр.взв!$D$6:$Q$70,8,0),"")</f>
        <v/>
      </c>
      <c r="R71" s="141"/>
      <c r="S71" s="142"/>
      <c r="T71" s="143"/>
      <c r="U71" s="149"/>
    </row>
    <row r="72" spans="1:21" ht="12" customHeight="1">
      <c r="A72" s="289"/>
      <c r="B72" s="154">
        <f>пр.хода!I28</f>
        <v>0</v>
      </c>
      <c r="C72" s="185" t="str">
        <f>IFERROR(VLOOKUP(B72,пр.взв!$D$6:$Q$70,2,0),"")</f>
        <v/>
      </c>
      <c r="D72" s="185" t="str">
        <f>IFERROR(VLOOKUP(B72,пр.взв!$D$6:$Q$70,5,0),"")</f>
        <v/>
      </c>
      <c r="E72" s="185" t="str">
        <f>IFERROR(VLOOKUP(B72,пр.взв!$D$6:$Q$70,6,0),"")</f>
        <v/>
      </c>
      <c r="F72" s="185" t="str">
        <f>IFERROR(VLOOKUP(B72,пр.взв!$D$6:$Q$70,8,0),"")</f>
        <v/>
      </c>
      <c r="G72" s="139"/>
      <c r="H72" s="139"/>
      <c r="I72" s="140"/>
      <c r="J72" s="140"/>
      <c r="K72" s="275"/>
      <c r="L72" s="321"/>
      <c r="M72" s="154">
        <f>пр.хода!W28</f>
        <v>0</v>
      </c>
      <c r="N72" s="185" t="str">
        <f>IFERROR(VLOOKUP(M72,пр.взв!$D$6:$Q$70,2,0),"")</f>
        <v/>
      </c>
      <c r="O72" s="185" t="str">
        <f>IFERROR(VLOOKUP(M72,пр.взв!$D$6:$Q$70,5,0),"")</f>
        <v/>
      </c>
      <c r="P72" s="185" t="str">
        <f>IFERROR(VLOOKUP(M72,пр.взв!$D$6:$Q$70,6,0),"")</f>
        <v/>
      </c>
      <c r="Q72" s="185" t="str">
        <f>IFERROR(VLOOKUP(M72,пр.взв!$D$6:$Q$70,8,0),"")</f>
        <v/>
      </c>
      <c r="R72" s="139"/>
      <c r="S72" s="139"/>
      <c r="T72" s="140"/>
      <c r="U72" s="140"/>
    </row>
    <row r="73" spans="1:21" ht="12.75" customHeight="1">
      <c r="A73" s="336">
        <v>2</v>
      </c>
      <c r="B73" s="153">
        <f>пр.хода!I46</f>
        <v>0</v>
      </c>
      <c r="C73" s="185" t="str">
        <f>IFERROR(VLOOKUP(B73,пр.взв!$D$6:$Q$70,2,0),"")</f>
        <v/>
      </c>
      <c r="D73" s="185" t="str">
        <f>IFERROR(VLOOKUP(B73,пр.взв!$D$6:$Q$70,5,0),"")</f>
        <v/>
      </c>
      <c r="E73" s="185" t="str">
        <f>IFERROR(VLOOKUP(B73,пр.взв!$D$6:$Q$70,6,0),"")</f>
        <v/>
      </c>
      <c r="F73" s="185" t="str">
        <f>IFERROR(VLOOKUP(B73,пр.взв!$D$6:$Q$70,8,0),"")</f>
        <v/>
      </c>
      <c r="G73" s="141"/>
      <c r="H73" s="142"/>
      <c r="I73" s="143"/>
      <c r="J73" s="131"/>
      <c r="K73" s="275"/>
      <c r="L73" s="320">
        <v>4</v>
      </c>
      <c r="M73" s="153">
        <f>пр.хода!W45</f>
        <v>0</v>
      </c>
      <c r="N73" s="185" t="str">
        <f>IFERROR(VLOOKUP(M73,пр.взв!$D$6:$Q$70,2,0),"")</f>
        <v/>
      </c>
      <c r="O73" s="185" t="str">
        <f>IFERROR(VLOOKUP(M73,пр.взв!$D$6:$Q$70,5,0),"")</f>
        <v/>
      </c>
      <c r="P73" s="185" t="str">
        <f>IFERROR(VLOOKUP(M73,пр.взв!$D$6:$Q$70,6,0),"")</f>
        <v/>
      </c>
      <c r="Q73" s="185" t="str">
        <f>IFERROR(VLOOKUP(M73,пр.взв!$D$6:$Q$70,8,0),"")</f>
        <v/>
      </c>
      <c r="R73" s="141"/>
      <c r="S73" s="142"/>
      <c r="T73" s="143"/>
      <c r="U73" s="131"/>
    </row>
    <row r="74" spans="1:21" ht="12.75" customHeight="1">
      <c r="A74" s="289"/>
      <c r="B74" s="154">
        <f>пр.хода!I61</f>
        <v>0</v>
      </c>
      <c r="C74" s="185" t="str">
        <f>IFERROR(VLOOKUP(B74,пр.взв!$D$6:$Q$70,2,0),"")</f>
        <v/>
      </c>
      <c r="D74" s="185" t="str">
        <f>IFERROR(VLOOKUP(B74,пр.взв!$D$6:$Q$70,5,0),"")</f>
        <v/>
      </c>
      <c r="E74" s="185" t="str">
        <f>IFERROR(VLOOKUP(B74,пр.взв!$D$6:$Q$70,6,0),"")</f>
        <v/>
      </c>
      <c r="F74" s="185" t="str">
        <f>IFERROR(VLOOKUP(B74,пр.взв!$D$6:$Q$70,8,0),"")</f>
        <v/>
      </c>
      <c r="G74" s="139"/>
      <c r="H74" s="139"/>
      <c r="I74" s="140"/>
      <c r="J74" s="140"/>
      <c r="K74" s="275"/>
      <c r="L74" s="321"/>
      <c r="M74" s="154">
        <f>пр.хода!W61</f>
        <v>0</v>
      </c>
      <c r="N74" s="185" t="str">
        <f>IFERROR(VLOOKUP(M74,пр.взв!$D$6:$Q$70,2,0),"")</f>
        <v/>
      </c>
      <c r="O74" s="185" t="str">
        <f>IFERROR(VLOOKUP(M74,пр.взв!$D$6:$Q$70,5,0),"")</f>
        <v/>
      </c>
      <c r="P74" s="185" t="str">
        <f>IFERROR(VLOOKUP(M74,пр.взв!$D$6:$Q$70,6,0),"")</f>
        <v/>
      </c>
      <c r="Q74" s="185" t="str">
        <f>IFERROR(VLOOKUP(M74,пр.взв!$D$6:$Q$70,8,0),"")</f>
        <v/>
      </c>
      <c r="R74" s="139"/>
      <c r="S74" s="139"/>
      <c r="T74" s="140"/>
      <c r="U74" s="140"/>
    </row>
    <row r="75" spans="1:21" ht="12" customHeight="1">
      <c r="B75" s="126" t="s">
        <v>227</v>
      </c>
      <c r="C75" s="155" t="s">
        <v>243</v>
      </c>
      <c r="D75" s="156"/>
      <c r="E75" s="156"/>
      <c r="F75" s="156"/>
      <c r="G75" s="157">
        <f>пр.взв!$D$4</f>
        <v>0</v>
      </c>
      <c r="H75" s="156"/>
      <c r="I75" s="156"/>
      <c r="J75" s="156"/>
      <c r="K75" s="275"/>
      <c r="L75" s="158"/>
      <c r="M75" s="126" t="s">
        <v>230</v>
      </c>
      <c r="N75" s="155" t="s">
        <v>243</v>
      </c>
      <c r="O75" s="156"/>
      <c r="P75" s="156"/>
      <c r="Q75" s="156"/>
      <c r="R75" s="126">
        <f>пр.взв!$D$4</f>
        <v>0</v>
      </c>
      <c r="S75" s="156"/>
      <c r="T75" s="156"/>
      <c r="U75" s="156"/>
    </row>
    <row r="76" spans="1:21" ht="12.75" customHeight="1">
      <c r="A76" s="331" t="s">
        <v>231</v>
      </c>
      <c r="B76" s="333" t="s">
        <v>9</v>
      </c>
      <c r="C76" s="325" t="s">
        <v>10</v>
      </c>
      <c r="D76" s="326" t="s">
        <v>232</v>
      </c>
      <c r="E76" s="327" t="s">
        <v>233</v>
      </c>
      <c r="F76" s="328"/>
      <c r="G76" s="325" t="s">
        <v>234</v>
      </c>
      <c r="H76" s="329" t="s">
        <v>235</v>
      </c>
      <c r="I76" s="326" t="s">
        <v>239</v>
      </c>
      <c r="J76" s="330" t="s">
        <v>237</v>
      </c>
      <c r="K76" s="275"/>
      <c r="L76" s="331" t="s">
        <v>231</v>
      </c>
      <c r="M76" s="333" t="s">
        <v>9</v>
      </c>
      <c r="N76" s="325" t="s">
        <v>10</v>
      </c>
      <c r="O76" s="326" t="s">
        <v>232</v>
      </c>
      <c r="P76" s="327" t="s">
        <v>233</v>
      </c>
      <c r="Q76" s="328"/>
      <c r="R76" s="325" t="s">
        <v>234</v>
      </c>
      <c r="S76" s="329" t="s">
        <v>235</v>
      </c>
      <c r="T76" s="326" t="s">
        <v>239</v>
      </c>
      <c r="U76" s="330" t="s">
        <v>237</v>
      </c>
    </row>
    <row r="77" spans="1:21" ht="13.5" customHeight="1">
      <c r="A77" s="332"/>
      <c r="B77" s="299"/>
      <c r="C77" s="321"/>
      <c r="D77" s="321"/>
      <c r="E77" s="289"/>
      <c r="F77" s="299"/>
      <c r="G77" s="321"/>
      <c r="H77" s="321"/>
      <c r="I77" s="321"/>
      <c r="J77" s="323"/>
      <c r="K77" s="275"/>
      <c r="L77" s="332"/>
      <c r="M77" s="299"/>
      <c r="N77" s="321"/>
      <c r="O77" s="321"/>
      <c r="P77" s="289"/>
      <c r="Q77" s="299"/>
      <c r="R77" s="321"/>
      <c r="S77" s="321"/>
      <c r="T77" s="321"/>
      <c r="U77" s="323"/>
    </row>
    <row r="78" spans="1:21" ht="12" customHeight="1">
      <c r="A78" s="320">
        <v>1</v>
      </c>
      <c r="B78" s="153">
        <f>пр.хода!K20</f>
        <v>0</v>
      </c>
      <c r="C78" s="185" t="str">
        <f>IFERROR(VLOOKUP(B78,пр.взв!$D$6:$Q$70,2,0),"")</f>
        <v/>
      </c>
      <c r="D78" s="185" t="str">
        <f>IFERROR(VLOOKUP(B78,пр.взв!$D$6:$Q$70,5,0),"")</f>
        <v/>
      </c>
      <c r="E78" s="185" t="str">
        <f>IFERROR(VLOOKUP(B78,пр.взв!$D$6:$Q$70,6,0),"")</f>
        <v/>
      </c>
      <c r="F78" s="185" t="str">
        <f>IFERROR(VLOOKUP(B78,пр.взв!$D$6:$Q$70,8,0),"")</f>
        <v/>
      </c>
      <c r="G78" s="141"/>
      <c r="H78" s="142"/>
      <c r="I78" s="143"/>
      <c r="J78" s="149"/>
      <c r="K78" s="275"/>
      <c r="L78" s="320">
        <v>2</v>
      </c>
      <c r="M78" s="153">
        <f>пр.хода!U20</f>
        <v>0</v>
      </c>
      <c r="N78" s="185" t="str">
        <f>IFERROR(VLOOKUP(M78,пр.взв!$D$6:$Q$70,2,0),"")</f>
        <v/>
      </c>
      <c r="O78" s="185" t="str">
        <f>IFERROR(VLOOKUP(M78,пр.взв!$D$6:$Q$70,5,0),"")</f>
        <v/>
      </c>
      <c r="P78" s="185" t="str">
        <f>IFERROR(VLOOKUP(M78,пр.взв!$D$6:$Q$70,6,0),"")</f>
        <v/>
      </c>
      <c r="Q78" s="185" t="str">
        <f>IFERROR(VLOOKUP(M78,пр.взв!$D$6:$Q$70,8,0),"")</f>
        <v/>
      </c>
      <c r="R78" s="141"/>
      <c r="S78" s="142"/>
      <c r="T78" s="143"/>
      <c r="U78" s="149"/>
    </row>
    <row r="79" spans="1:21" ht="12" customHeight="1">
      <c r="A79" s="321"/>
      <c r="B79" s="159">
        <f>пр.хода!K53</f>
        <v>0</v>
      </c>
      <c r="C79" s="185" t="str">
        <f>IFERROR(VLOOKUP(B79,пр.взв!$D$6:$Q$70,2,0),"")</f>
        <v/>
      </c>
      <c r="D79" s="185" t="str">
        <f>IFERROR(VLOOKUP(B79,пр.взв!$D$6:$Q$70,5,0),"")</f>
        <v/>
      </c>
      <c r="E79" s="185" t="str">
        <f>IFERROR(VLOOKUP(B79,пр.взв!$D$6:$Q$70,6,0),"")</f>
        <v/>
      </c>
      <c r="F79" s="185" t="str">
        <f>IFERROR(VLOOKUP(B79,пр.взв!$D$6:$Q$70,8,0),"")</f>
        <v/>
      </c>
      <c r="G79" s="139"/>
      <c r="H79" s="139"/>
      <c r="I79" s="140"/>
      <c r="J79" s="140"/>
      <c r="K79" s="275"/>
      <c r="L79" s="321"/>
      <c r="M79" s="159">
        <f>пр.хода!U53</f>
        <v>0</v>
      </c>
      <c r="N79" s="185" t="str">
        <f>IFERROR(VLOOKUP(M79,пр.взв!$D$6:$Q$70,2,0),"")</f>
        <v/>
      </c>
      <c r="O79" s="185" t="str">
        <f>IFERROR(VLOOKUP(M79,пр.взв!$D$6:$Q$70,5,0),"")</f>
        <v/>
      </c>
      <c r="P79" s="185" t="str">
        <f>IFERROR(VLOOKUP(M79,пр.взв!$D$6:$Q$70,6,0),"")</f>
        <v/>
      </c>
      <c r="Q79" s="185" t="str">
        <f>IFERROR(VLOOKUP(M79,пр.взв!$D$6:$Q$70,8,0),"")</f>
        <v/>
      </c>
      <c r="R79" s="139"/>
      <c r="S79" s="139"/>
      <c r="T79" s="140"/>
      <c r="U79" s="140"/>
    </row>
    <row r="80" spans="1:21" ht="12" hidden="1" customHeight="1">
      <c r="A80" s="338" t="s">
        <v>255</v>
      </c>
      <c r="B80" s="275"/>
      <c r="C80" s="275"/>
      <c r="D80" s="275"/>
      <c r="E80" s="275"/>
      <c r="F80" s="275"/>
      <c r="G80" s="275"/>
      <c r="H80" s="275"/>
      <c r="I80" s="275"/>
      <c r="J80" s="275"/>
      <c r="K80" s="275"/>
      <c r="L80" s="338" t="s">
        <v>256</v>
      </c>
      <c r="M80" s="275"/>
      <c r="N80" s="275"/>
      <c r="O80" s="275"/>
      <c r="P80" s="275"/>
      <c r="Q80" s="275"/>
      <c r="R80" s="275"/>
      <c r="S80" s="275"/>
      <c r="T80" s="275"/>
      <c r="U80" s="275"/>
    </row>
    <row r="81" spans="1:21" ht="12" hidden="1" customHeight="1">
      <c r="B81" s="126" t="s">
        <v>227</v>
      </c>
      <c r="C81" s="160"/>
      <c r="D81" s="160"/>
      <c r="E81" s="160"/>
      <c r="F81" s="160"/>
      <c r="G81" s="161">
        <f>пр.взв!$D$4</f>
        <v>0</v>
      </c>
      <c r="H81" s="160"/>
      <c r="I81" s="160"/>
      <c r="J81" s="160"/>
      <c r="K81" s="275"/>
      <c r="L81" s="6"/>
      <c r="M81" s="126" t="s">
        <v>230</v>
      </c>
      <c r="N81" s="160"/>
      <c r="O81" s="160"/>
      <c r="P81" s="160"/>
      <c r="Q81" s="160"/>
      <c r="R81" s="161">
        <f>пр.взв!$D$4</f>
        <v>0</v>
      </c>
      <c r="S81" s="158"/>
      <c r="T81" s="158"/>
      <c r="U81" s="158"/>
    </row>
    <row r="82" spans="1:21" ht="12.75" hidden="1" customHeight="1">
      <c r="A82" s="331" t="s">
        <v>231</v>
      </c>
      <c r="B82" s="333" t="s">
        <v>9</v>
      </c>
      <c r="C82" s="325" t="s">
        <v>10</v>
      </c>
      <c r="D82" s="326" t="s">
        <v>232</v>
      </c>
      <c r="E82" s="327" t="s">
        <v>233</v>
      </c>
      <c r="F82" s="328"/>
      <c r="G82" s="325" t="s">
        <v>234</v>
      </c>
      <c r="H82" s="329" t="s">
        <v>235</v>
      </c>
      <c r="I82" s="326" t="s">
        <v>239</v>
      </c>
      <c r="J82" s="330" t="s">
        <v>237</v>
      </c>
      <c r="K82" s="275"/>
      <c r="L82" s="331" t="s">
        <v>231</v>
      </c>
      <c r="M82" s="333" t="s">
        <v>9</v>
      </c>
      <c r="N82" s="325" t="s">
        <v>10</v>
      </c>
      <c r="O82" s="326" t="s">
        <v>232</v>
      </c>
      <c r="P82" s="327" t="s">
        <v>233</v>
      </c>
      <c r="Q82" s="328"/>
      <c r="R82" s="325" t="s">
        <v>234</v>
      </c>
      <c r="S82" s="329" t="s">
        <v>235</v>
      </c>
      <c r="T82" s="326" t="s">
        <v>239</v>
      </c>
      <c r="U82" s="330" t="s">
        <v>237</v>
      </c>
    </row>
    <row r="83" spans="1:21" ht="13.5" hidden="1" customHeight="1">
      <c r="A83" s="332"/>
      <c r="B83" s="299"/>
      <c r="C83" s="321"/>
      <c r="D83" s="321"/>
      <c r="E83" s="289"/>
      <c r="F83" s="299"/>
      <c r="G83" s="321"/>
      <c r="H83" s="321"/>
      <c r="I83" s="321"/>
      <c r="J83" s="323"/>
      <c r="K83" s="275"/>
      <c r="L83" s="332"/>
      <c r="M83" s="299"/>
      <c r="N83" s="321"/>
      <c r="O83" s="321"/>
      <c r="P83" s="289"/>
      <c r="Q83" s="299"/>
      <c r="R83" s="321"/>
      <c r="S83" s="321"/>
      <c r="T83" s="321"/>
      <c r="U83" s="323"/>
    </row>
    <row r="84" spans="1:21" ht="12" hidden="1" customHeight="1">
      <c r="A84" s="320">
        <v>1</v>
      </c>
      <c r="B84" s="153">
        <f>пр.хода!L7</f>
        <v>0</v>
      </c>
      <c r="C84" s="130" t="str">
        <f>IFERROR(VLOOKUP(B84,пр.взв!$B$7:$H$70,2,0),"")</f>
        <v/>
      </c>
      <c r="D84" s="131" t="str">
        <f>IFERROR(VLOOKUP(B84,пр.взв!$B$7:$H$70,3,0),"")</f>
        <v/>
      </c>
      <c r="E84" s="131" t="str">
        <f>IFERROR(VLOOKUP(B84,пр.взв!$B$7:$H$70,4,0),"")</f>
        <v/>
      </c>
      <c r="F84" s="131" t="str">
        <f>IFERROR(VLOOKUP(B84,пр.взв!$B$7:$H$70,5,0),"")</f>
        <v/>
      </c>
      <c r="G84" s="141"/>
      <c r="H84" s="142"/>
      <c r="I84" s="143"/>
      <c r="J84" s="149"/>
      <c r="K84" s="275"/>
      <c r="L84" s="320">
        <v>3</v>
      </c>
      <c r="M84" s="153">
        <f>пр.хода!L56</f>
        <v>0</v>
      </c>
      <c r="N84" s="130" t="str">
        <f>IFERROR(VLOOKUP(M84,пр.взв!$B$7:$H$70,2,0),"")</f>
        <v/>
      </c>
      <c r="O84" s="131" t="str">
        <f>IFERROR(VLOOKUP(M84,пр.взв!$B$7:$H$70,3,0),"")</f>
        <v/>
      </c>
      <c r="P84" s="131" t="str">
        <f>IFERROR(VLOOKUP(M84,пр.взв!$B$7:$H$70,4,0),"")</f>
        <v/>
      </c>
      <c r="Q84" s="131" t="str">
        <f>IFERROR(VLOOKUP(M84,пр.взв!$B$7:$H$70,5,0),"")</f>
        <v/>
      </c>
      <c r="R84" s="141"/>
      <c r="S84" s="142"/>
      <c r="T84" s="143"/>
      <c r="U84" s="149"/>
    </row>
    <row r="85" spans="1:21" ht="12" hidden="1" customHeight="1">
      <c r="A85" s="296"/>
      <c r="B85" s="159">
        <f>пр.хода!L10</f>
        <v>0</v>
      </c>
      <c r="C85" s="137" t="str">
        <f>IFERROR(VLOOKUP(B85,пр.взв!$B$7:$H$70,2,0),"")</f>
        <v/>
      </c>
      <c r="D85" s="138" t="str">
        <f>IFERROR(VLOOKUP(B85,пр.взв!$B$7:$H$70,3,0),"")</f>
        <v/>
      </c>
      <c r="E85" s="138" t="str">
        <f>IFERROR(VLOOKUP(B85,пр.взв!$B$7:$H$70,4,0),"")</f>
        <v/>
      </c>
      <c r="F85" s="138" t="str">
        <f>IFERROR(VLOOKUP(B85,пр.взв!$B$7:$H$70,5,0),"")</f>
        <v/>
      </c>
      <c r="G85" s="139"/>
      <c r="H85" s="139"/>
      <c r="I85" s="140"/>
      <c r="J85" s="140"/>
      <c r="K85" s="275"/>
      <c r="L85" s="296"/>
      <c r="M85" s="159">
        <f>пр.хода!L59</f>
        <v>0</v>
      </c>
      <c r="N85" s="137" t="str">
        <f>IFERROR(VLOOKUP(M85,пр.взв!$B$7:$H$70,2,0),"")</f>
        <v/>
      </c>
      <c r="O85" s="138" t="str">
        <f>IFERROR(VLOOKUP(M85,пр.взв!$B$7:$H$70,3,0),"")</f>
        <v/>
      </c>
      <c r="P85" s="138" t="str">
        <f>IFERROR(VLOOKUP(M85,пр.взв!$B$7:$H$70,4,0),"")</f>
        <v/>
      </c>
      <c r="Q85" s="138" t="str">
        <f>IFERROR(VLOOKUP(M85,пр.взв!$B$7:$H$70,5,0),"")</f>
        <v/>
      </c>
      <c r="R85" s="139"/>
      <c r="S85" s="139"/>
      <c r="T85" s="140"/>
      <c r="U85" s="140"/>
    </row>
    <row r="86" spans="1:21" ht="12" hidden="1" customHeight="1">
      <c r="A86" s="320">
        <v>2</v>
      </c>
      <c r="B86" s="162">
        <f>пр.хода!L14</f>
        <v>0</v>
      </c>
      <c r="C86" s="130" t="str">
        <f>IFERROR(VLOOKUP(B86,пр.взв!$B$7:$H$70,2,0),"")</f>
        <v/>
      </c>
      <c r="D86" s="131" t="str">
        <f>IFERROR(VLOOKUP(B86,пр.взв!$B$7:$H$70,3,0),"")</f>
        <v/>
      </c>
      <c r="E86" s="131" t="str">
        <f>IFERROR(VLOOKUP(B86,пр.взв!$B$7:$H$70,4,0),"")</f>
        <v/>
      </c>
      <c r="F86" s="131" t="str">
        <f>IFERROR(VLOOKUP(B86,пр.взв!$B$7:$H$70,5,0),"")</f>
        <v/>
      </c>
      <c r="G86" s="141"/>
      <c r="H86" s="133"/>
      <c r="I86" s="134"/>
      <c r="J86" s="135"/>
      <c r="K86" s="275"/>
      <c r="L86" s="320">
        <v>4</v>
      </c>
      <c r="M86" s="162">
        <f>пр.хода!L63</f>
        <v>0</v>
      </c>
      <c r="N86" s="130" t="str">
        <f>IFERROR(VLOOKUP(M86,пр.взв!$B$7:$H$70,2,0),"")</f>
        <v/>
      </c>
      <c r="O86" s="131" t="str">
        <f>IFERROR(VLOOKUP(M86,пр.взв!$B$7:$H$70,3,0),"")</f>
        <v/>
      </c>
      <c r="P86" s="131" t="str">
        <f>IFERROR(VLOOKUP(M86,пр.взв!$B$7:$H$70,4,0),"")</f>
        <v/>
      </c>
      <c r="Q86" s="131" t="str">
        <f>IFERROR(VLOOKUP(M86,пр.взв!$B$7:$H$70,5,0),"")</f>
        <v/>
      </c>
      <c r="R86" s="132"/>
      <c r="S86" s="133"/>
      <c r="T86" s="134"/>
      <c r="U86" s="135"/>
    </row>
    <row r="87" spans="1:21" ht="12" hidden="1" customHeight="1">
      <c r="A87" s="321"/>
      <c r="B87" s="159">
        <f>пр.хода!L17</f>
        <v>0</v>
      </c>
      <c r="C87" s="137" t="str">
        <f>IFERROR(VLOOKUP(B87,пр.взв!$B$7:$H$70,2,0),"")</f>
        <v/>
      </c>
      <c r="D87" s="138" t="str">
        <f>IFERROR(VLOOKUP(B87,пр.взв!$B$7:$H$70,3,0),"")</f>
        <v/>
      </c>
      <c r="E87" s="138" t="str">
        <f>IFERROR(VLOOKUP(B87,пр.взв!$B$7:$H$70,4,0),"")</f>
        <v/>
      </c>
      <c r="F87" s="138" t="str">
        <f>IFERROR(VLOOKUP(B87,пр.взв!$B$7:$H$70,5,0),"")</f>
        <v/>
      </c>
      <c r="G87" s="139"/>
      <c r="H87" s="139"/>
      <c r="I87" s="140"/>
      <c r="J87" s="140"/>
      <c r="K87" s="275"/>
      <c r="L87" s="321"/>
      <c r="M87" s="159">
        <f>пр.хода!L66</f>
        <v>0</v>
      </c>
      <c r="N87" s="137" t="str">
        <f>IFERROR(VLOOKUP(M87,пр.взв!$B$7:$H$70,2,0),"")</f>
        <v/>
      </c>
      <c r="O87" s="138" t="str">
        <f>IFERROR(VLOOKUP(M87,пр.взв!$B$7:$H$70,3,0),"")</f>
        <v/>
      </c>
      <c r="P87" s="138" t="str">
        <f>IFERROR(VLOOKUP(M87,пр.взв!$B$7:$H$70,4,0),"")</f>
        <v/>
      </c>
      <c r="Q87" s="138" t="str">
        <f>IFERROR(VLOOKUP(M87,пр.взв!$B$7:$H$70,5,0),"")</f>
        <v/>
      </c>
      <c r="R87" s="139"/>
      <c r="S87" s="139"/>
      <c r="T87" s="140"/>
      <c r="U87" s="140"/>
    </row>
    <row r="88" spans="1:21" ht="12" hidden="1" customHeight="1">
      <c r="A88" s="338" t="s">
        <v>257</v>
      </c>
      <c r="B88" s="275"/>
      <c r="C88" s="275"/>
      <c r="D88" s="275"/>
      <c r="E88" s="275"/>
      <c r="F88" s="275"/>
      <c r="G88" s="275"/>
      <c r="H88" s="275"/>
      <c r="I88" s="275"/>
      <c r="J88" s="275"/>
      <c r="K88" s="275"/>
      <c r="L88" s="338" t="s">
        <v>258</v>
      </c>
      <c r="M88" s="275"/>
      <c r="N88" s="275"/>
      <c r="O88" s="275"/>
      <c r="P88" s="275"/>
      <c r="Q88" s="275"/>
      <c r="R88" s="275"/>
      <c r="S88" s="275"/>
      <c r="T88" s="275"/>
      <c r="U88" s="275"/>
    </row>
    <row r="89" spans="1:21" ht="12" hidden="1" customHeight="1">
      <c r="A89" s="339">
        <v>5</v>
      </c>
      <c r="B89" s="153">
        <f>пр.хода!N8</f>
        <v>0</v>
      </c>
      <c r="C89" s="130" t="str">
        <f>IFERROR(VLOOKUP(B89,пр.взв!$B$7:$H$70,2,0),"")</f>
        <v/>
      </c>
      <c r="D89" s="131" t="str">
        <f>IFERROR(VLOOKUP(B89,пр.взв!$B$7:$H$70,3,0),"")</f>
        <v/>
      </c>
      <c r="E89" s="131" t="str">
        <f>IFERROR(VLOOKUP(B89,пр.взв!$B$7:$H$70,4,0),"")</f>
        <v/>
      </c>
      <c r="F89" s="131" t="str">
        <f>IFERROR(VLOOKUP(B89,пр.взв!$B$7:$H$70,5,0),"")</f>
        <v/>
      </c>
      <c r="G89" s="141"/>
      <c r="H89" s="142"/>
      <c r="I89" s="143"/>
      <c r="J89" s="149"/>
      <c r="K89" s="275"/>
      <c r="L89" s="320">
        <v>7</v>
      </c>
      <c r="M89" s="153">
        <f>пр.хода!N57</f>
        <v>0</v>
      </c>
      <c r="N89" s="130" t="str">
        <f>IFERROR(VLOOKUP(M89,пр.взв!$B$7:$H$70,2,0),"")</f>
        <v/>
      </c>
      <c r="O89" s="131" t="str">
        <f>IFERROR(VLOOKUP(M89,пр.взв!$B$7:$H$70,3,0),"")</f>
        <v/>
      </c>
      <c r="P89" s="131" t="str">
        <f>IFERROR(VLOOKUP(M89,пр.взв!$B$7:$H$70,4,0),"")</f>
        <v/>
      </c>
      <c r="Q89" s="131" t="str">
        <f>IFERROR(VLOOKUP(M89,пр.взв!$B$7:$H$70,5,0),"")</f>
        <v/>
      </c>
      <c r="R89" s="141"/>
      <c r="S89" s="142"/>
      <c r="T89" s="143"/>
      <c r="U89" s="163"/>
    </row>
    <row r="90" spans="1:21" ht="12" hidden="1" customHeight="1">
      <c r="A90" s="332"/>
      <c r="B90" s="159">
        <f>пр.хода!N11</f>
        <v>0</v>
      </c>
      <c r="C90" s="137" t="str">
        <f>IFERROR(VLOOKUP(B90,пр.взв!$B$7:$H$70,2,0),"")</f>
        <v/>
      </c>
      <c r="D90" s="138" t="str">
        <f>IFERROR(VLOOKUP(B90,пр.взв!$B$7:$H$70,3,0),"")</f>
        <v/>
      </c>
      <c r="E90" s="138" t="str">
        <f>IFERROR(VLOOKUP(B90,пр.взв!$B$7:$H$70,4,0),"")</f>
        <v/>
      </c>
      <c r="F90" s="138" t="str">
        <f>IFERROR(VLOOKUP(B90,пр.взв!$B$7:$H$70,5,0),"")</f>
        <v/>
      </c>
      <c r="G90" s="139"/>
      <c r="H90" s="139"/>
      <c r="I90" s="140"/>
      <c r="J90" s="140"/>
      <c r="K90" s="275"/>
      <c r="L90" s="321"/>
      <c r="M90" s="159">
        <f>пр.хода!N60</f>
        <v>0</v>
      </c>
      <c r="N90" s="137" t="str">
        <f>IFERROR(VLOOKUP(M90,пр.взв!$B$7:$H$70,2,0),"")</f>
        <v/>
      </c>
      <c r="O90" s="138" t="str">
        <f>IFERROR(VLOOKUP(M90,пр.взв!$B$7:$H$70,3,0),"")</f>
        <v/>
      </c>
      <c r="P90" s="138" t="str">
        <f>IFERROR(VLOOKUP(M90,пр.взв!$B$7:$H$70,4,0),"")</f>
        <v/>
      </c>
      <c r="Q90" s="138" t="str">
        <f>IFERROR(VLOOKUP(M90,пр.взв!$B$7:$H$70,5,0),"")</f>
        <v/>
      </c>
      <c r="R90" s="139"/>
      <c r="S90" s="139"/>
      <c r="T90" s="140"/>
      <c r="U90" s="164"/>
    </row>
    <row r="91" spans="1:21" ht="12" hidden="1" customHeight="1">
      <c r="A91" s="340">
        <v>6</v>
      </c>
      <c r="B91" s="162">
        <f>пр.хода!N15</f>
        <v>0</v>
      </c>
      <c r="C91" s="130" t="str">
        <f>IFERROR(VLOOKUP(B91,пр.взв!$B$7:$H$70,2,0),"")</f>
        <v/>
      </c>
      <c r="D91" s="131" t="str">
        <f>IFERROR(VLOOKUP(B91,пр.взв!$B$7:$H$70,3,0),"")</f>
        <v/>
      </c>
      <c r="E91" s="131" t="str">
        <f>IFERROR(VLOOKUP(B91,пр.взв!$B$7:$H$70,4,0),"")</f>
        <v/>
      </c>
      <c r="F91" s="131" t="str">
        <f>IFERROR(VLOOKUP(B91,пр.взв!$B$7:$H$70,5,0),"")</f>
        <v/>
      </c>
      <c r="G91" s="141"/>
      <c r="H91" s="133"/>
      <c r="I91" s="134"/>
      <c r="J91" s="135"/>
      <c r="K91" s="275"/>
      <c r="L91" s="341">
        <v>8</v>
      </c>
      <c r="M91" s="162">
        <f>пр.хода!N64</f>
        <v>0</v>
      </c>
      <c r="N91" s="130" t="str">
        <f>IFERROR(VLOOKUP(M91,пр.взв!$B$7:$H$70,2,0),"")</f>
        <v/>
      </c>
      <c r="O91" s="131" t="str">
        <f>IFERROR(VLOOKUP(M91,пр.взв!$B$7:$H$70,3,0),"")</f>
        <v/>
      </c>
      <c r="P91" s="131" t="str">
        <f>IFERROR(VLOOKUP(M91,пр.взв!$B$7:$H$70,4,0),"")</f>
        <v/>
      </c>
      <c r="Q91" s="131" t="str">
        <f>IFERROR(VLOOKUP(M91,пр.взв!$B$7:$H$70,5,0),"")</f>
        <v/>
      </c>
      <c r="R91" s="132"/>
      <c r="S91" s="133"/>
      <c r="T91" s="134"/>
      <c r="U91" s="165"/>
    </row>
    <row r="92" spans="1:21" ht="12" hidden="1" customHeight="1">
      <c r="A92" s="332"/>
      <c r="B92" s="159">
        <f>пр.хода!N18</f>
        <v>0</v>
      </c>
      <c r="C92" s="137" t="str">
        <f>IFERROR(VLOOKUP(B92,пр.взв!$B$7:$H$70,2,0),"")</f>
        <v/>
      </c>
      <c r="D92" s="138" t="str">
        <f>IFERROR(VLOOKUP(B92,пр.взв!$B$7:$H$70,3,0),"")</f>
        <v/>
      </c>
      <c r="E92" s="138" t="str">
        <f>IFERROR(VLOOKUP(B92,пр.взв!$B$7:$H$70,4,0),"")</f>
        <v/>
      </c>
      <c r="F92" s="138" t="str">
        <f>IFERROR(VLOOKUP(B92,пр.взв!$B$7:$H$70,5,0),"")</f>
        <v/>
      </c>
      <c r="G92" s="139"/>
      <c r="H92" s="139"/>
      <c r="I92" s="140"/>
      <c r="J92" s="140"/>
      <c r="K92" s="275"/>
      <c r="L92" s="321"/>
      <c r="M92" s="159">
        <f>пр.хода!N67</f>
        <v>0</v>
      </c>
      <c r="N92" s="137" t="str">
        <f>IFERROR(VLOOKUP(M92,пр.взв!$B$7:$H$70,2,0),"")</f>
        <v/>
      </c>
      <c r="O92" s="138" t="str">
        <f>IFERROR(VLOOKUP(M92,пр.взв!$B$7:$H$70,3,0),"")</f>
        <v/>
      </c>
      <c r="P92" s="138" t="str">
        <f>IFERROR(VLOOKUP(M92,пр.взв!$B$7:$H$70,4,0),"")</f>
        <v/>
      </c>
      <c r="Q92" s="138" t="str">
        <f>IFERROR(VLOOKUP(M92,пр.взв!$B$7:$H$70,5,0),"")</f>
        <v/>
      </c>
      <c r="R92" s="139"/>
      <c r="S92" s="139"/>
      <c r="T92" s="140"/>
      <c r="U92" s="164"/>
    </row>
    <row r="93" spans="1:21" ht="12" hidden="1" customHeight="1">
      <c r="A93" s="362" t="s">
        <v>259</v>
      </c>
      <c r="B93" s="306"/>
      <c r="C93" s="306"/>
      <c r="D93" s="306"/>
      <c r="E93" s="306"/>
      <c r="F93" s="306"/>
      <c r="G93" s="306"/>
      <c r="H93" s="306"/>
      <c r="I93" s="306"/>
      <c r="J93" s="306"/>
      <c r="K93" s="275"/>
      <c r="L93" s="362" t="s">
        <v>260</v>
      </c>
      <c r="M93" s="306"/>
      <c r="N93" s="306"/>
      <c r="O93" s="306"/>
      <c r="P93" s="306"/>
      <c r="Q93" s="306"/>
      <c r="R93" s="306"/>
      <c r="S93" s="306"/>
      <c r="T93" s="306"/>
      <c r="U93" s="306"/>
    </row>
    <row r="94" spans="1:21" ht="12" hidden="1" customHeight="1">
      <c r="A94" s="341">
        <v>9</v>
      </c>
      <c r="B94" s="162">
        <f>пр.хода!O10</f>
        <v>0</v>
      </c>
      <c r="C94" s="130" t="str">
        <f>IFERROR(VLOOKUP(B94,пр.взв!$B$7:$H$70,2,0),"")</f>
        <v/>
      </c>
      <c r="D94" s="131" t="str">
        <f>IFERROR(VLOOKUP(B94,пр.взв!$B$7:$H$70,3,0),"")</f>
        <v/>
      </c>
      <c r="E94" s="131" t="str">
        <f>IFERROR(VLOOKUP(B94,пр.взв!$B$7:$H$70,4,0),"")</f>
        <v/>
      </c>
      <c r="F94" s="131" t="str">
        <f>IFERROR(VLOOKUP(B94,пр.взв!$B$7:$H$70,5,0),"")</f>
        <v/>
      </c>
      <c r="G94" s="132"/>
      <c r="H94" s="133"/>
      <c r="I94" s="134"/>
      <c r="J94" s="135"/>
      <c r="K94" s="275"/>
      <c r="L94" s="341">
        <v>11</v>
      </c>
      <c r="M94" s="162">
        <f>пр.хода!O59</f>
        <v>0</v>
      </c>
      <c r="N94" s="130" t="str">
        <f>IFERROR(VLOOKUP(M94,пр.взв!$B$7:$H$70,2,0),"")</f>
        <v/>
      </c>
      <c r="O94" s="131" t="str">
        <f>IFERROR(VLOOKUP(M94,пр.взв!$B$7:$H$70,3,0),"")</f>
        <v/>
      </c>
      <c r="P94" s="131" t="str">
        <f>IFERROR(VLOOKUP(M94,пр.взв!$B$7:$H$70,4,0),"")</f>
        <v/>
      </c>
      <c r="Q94" s="131" t="str">
        <f>IFERROR(VLOOKUP(M94,пр.взв!$B$7:$H$70,5,0),"")</f>
        <v/>
      </c>
      <c r="R94" s="132"/>
      <c r="S94" s="133"/>
      <c r="T94" s="134"/>
      <c r="U94" s="135"/>
    </row>
    <row r="95" spans="1:21" ht="12" hidden="1" customHeight="1">
      <c r="A95" s="321"/>
      <c r="B95" s="159">
        <f>пр.хода!O13</f>
        <v>0</v>
      </c>
      <c r="C95" s="137" t="str">
        <f>IFERROR(VLOOKUP(B95,пр.взв!$B$7:$H$70,2,0),"")</f>
        <v/>
      </c>
      <c r="D95" s="138" t="str">
        <f>IFERROR(VLOOKUP(B95,пр.взв!$B$7:$H$70,3,0),"")</f>
        <v/>
      </c>
      <c r="E95" s="138" t="str">
        <f>IFERROR(VLOOKUP(B95,пр.взв!$B$7:$H$70,4,0),"")</f>
        <v/>
      </c>
      <c r="F95" s="138" t="str">
        <f>IFERROR(VLOOKUP(B95,пр.взв!$B$7:$H$70,5,0),"")</f>
        <v/>
      </c>
      <c r="G95" s="139"/>
      <c r="H95" s="139"/>
      <c r="I95" s="140"/>
      <c r="J95" s="140"/>
      <c r="K95" s="275"/>
      <c r="L95" s="321"/>
      <c r="M95" s="159">
        <f>пр.хода!O62</f>
        <v>0</v>
      </c>
      <c r="N95" s="137" t="str">
        <f>IFERROR(VLOOKUP(M95,пр.взв!$B$7:$H$70,2,0),"")</f>
        <v/>
      </c>
      <c r="O95" s="138" t="str">
        <f>IFERROR(VLOOKUP(M95,пр.взв!$B$7:$H$70,3,0),"")</f>
        <v/>
      </c>
      <c r="P95" s="138" t="str">
        <f>IFERROR(VLOOKUP(M95,пр.взв!$B$7:$H$70,4,0),"")</f>
        <v/>
      </c>
      <c r="Q95" s="138" t="str">
        <f>IFERROR(VLOOKUP(M95,пр.взв!$B$7:$H$70,5,0),"")</f>
        <v/>
      </c>
      <c r="R95" s="139"/>
      <c r="S95" s="139"/>
      <c r="T95" s="140"/>
      <c r="U95" s="140"/>
    </row>
    <row r="96" spans="1:21" ht="12" hidden="1" customHeight="1">
      <c r="A96" s="320">
        <v>10</v>
      </c>
      <c r="B96" s="153">
        <f>пр.хода!O17</f>
        <v>0</v>
      </c>
      <c r="C96" s="130" t="str">
        <f>IFERROR(VLOOKUP(B96,пр.взв!$B$7:$H$70,2,0),"")</f>
        <v/>
      </c>
      <c r="D96" s="131" t="str">
        <f>IFERROR(VLOOKUP(B96,пр.взв!$B$7:$H$70,3,0),"")</f>
        <v/>
      </c>
      <c r="E96" s="131" t="str">
        <f>IFERROR(VLOOKUP(B96,пр.взв!$B$7:$H$70,4,0),"")</f>
        <v/>
      </c>
      <c r="F96" s="131" t="str">
        <f>IFERROR(VLOOKUP(B96,пр.взв!$B$7:$H$70,5,0),"")</f>
        <v/>
      </c>
      <c r="G96" s="141"/>
      <c r="H96" s="142"/>
      <c r="I96" s="143"/>
      <c r="J96" s="149"/>
      <c r="K96" s="275"/>
      <c r="L96" s="320">
        <v>12</v>
      </c>
      <c r="M96" s="153">
        <f>пр.хода!O66</f>
        <v>0</v>
      </c>
      <c r="N96" s="130" t="str">
        <f>IFERROR(VLOOKUP(M96,пр.взв!$B$7:$H$70,2,0),"")</f>
        <v/>
      </c>
      <c r="O96" s="131" t="str">
        <f>IFERROR(VLOOKUP(M96,пр.взв!$B$7:$H$70,3,0),"")</f>
        <v/>
      </c>
      <c r="P96" s="131" t="str">
        <f>IFERROR(VLOOKUP(M96,пр.взв!$B$7:$H$70,4,0),"")</f>
        <v/>
      </c>
      <c r="Q96" s="131" t="str">
        <f>IFERROR(VLOOKUP(M96,пр.взв!$B$7:$H$70,5,0),"")</f>
        <v/>
      </c>
      <c r="R96" s="141"/>
      <c r="S96" s="142"/>
      <c r="T96" s="143"/>
      <c r="U96" s="149"/>
    </row>
    <row r="97" spans="1:21" ht="12" hidden="1" customHeight="1">
      <c r="A97" s="321"/>
      <c r="B97" s="159">
        <f>пр.хода!O20</f>
        <v>0</v>
      </c>
      <c r="C97" s="137" t="str">
        <f>IFERROR(VLOOKUP(B97,пр.взв!$B$7:$H$70,2,0),"")</f>
        <v/>
      </c>
      <c r="D97" s="138" t="str">
        <f>IFERROR(VLOOKUP(B97,пр.взв!$B$7:$H$70,3,0),"")</f>
        <v/>
      </c>
      <c r="E97" s="138" t="str">
        <f>IFERROR(VLOOKUP(B97,пр.взв!$B$7:$H$70,4,0),"")</f>
        <v/>
      </c>
      <c r="F97" s="138" t="str">
        <f>IFERROR(VLOOKUP(B97,пр.взв!$B$7:$H$70,5,0),"")</f>
        <v/>
      </c>
      <c r="G97" s="139"/>
      <c r="H97" s="139"/>
      <c r="I97" s="140"/>
      <c r="J97" s="140"/>
      <c r="K97" s="275"/>
      <c r="L97" s="321"/>
      <c r="M97" s="159">
        <f>пр.хода!O69</f>
        <v>0</v>
      </c>
      <c r="N97" s="137" t="str">
        <f>IFERROR(VLOOKUP(M97,пр.взв!$B$7:$H$70,2,0),"")</f>
        <v/>
      </c>
      <c r="O97" s="138" t="str">
        <f>IFERROR(VLOOKUP(M97,пр.взв!$B$7:$H$70,3,0),"")</f>
        <v/>
      </c>
      <c r="P97" s="138" t="str">
        <f>IFERROR(VLOOKUP(M97,пр.взв!$B$7:$H$70,4,0),"")</f>
        <v/>
      </c>
      <c r="Q97" s="138" t="str">
        <f>IFERROR(VLOOKUP(M97,пр.взв!$B$7:$H$70,5,0),"")</f>
        <v/>
      </c>
      <c r="R97" s="139"/>
      <c r="S97" s="139"/>
      <c r="T97" s="140"/>
      <c r="U97" s="140"/>
    </row>
    <row r="98" spans="1:21" ht="12" hidden="1" customHeight="1">
      <c r="A98" s="338" t="s">
        <v>261</v>
      </c>
      <c r="B98" s="275"/>
      <c r="C98" s="275"/>
      <c r="D98" s="275"/>
      <c r="E98" s="275"/>
      <c r="F98" s="275"/>
      <c r="G98" s="275"/>
      <c r="H98" s="275"/>
      <c r="I98" s="275"/>
      <c r="J98" s="275"/>
      <c r="K98" s="275"/>
      <c r="L98" s="338" t="s">
        <v>262</v>
      </c>
      <c r="M98" s="275"/>
      <c r="N98" s="275"/>
      <c r="O98" s="275"/>
      <c r="P98" s="275"/>
      <c r="Q98" s="275"/>
      <c r="R98" s="275"/>
      <c r="S98" s="275"/>
      <c r="T98" s="275"/>
      <c r="U98" s="275"/>
    </row>
    <row r="99" spans="1:21" ht="12" hidden="1" customHeight="1">
      <c r="A99" s="339">
        <v>13</v>
      </c>
      <c r="B99" s="153">
        <f>пр.хода!P12</f>
        <v>0</v>
      </c>
      <c r="C99" s="130" t="str">
        <f>IFERROR(VLOOKUP(B99,пр.взв!$B$7:$H$70,2,0),"")</f>
        <v/>
      </c>
      <c r="D99" s="131" t="str">
        <f>IFERROR(VLOOKUP(B99,пр.взв!$B$7:$H$70,3,0),"")</f>
        <v/>
      </c>
      <c r="E99" s="131" t="str">
        <f>IFERROR(VLOOKUP(B99,пр.взв!$B$7:$H$70,4,0),"")</f>
        <v/>
      </c>
      <c r="F99" s="131" t="str">
        <f>IFERROR(VLOOKUP(B99,пр.взв!$B$7:$H$70,5,0),"")</f>
        <v/>
      </c>
      <c r="G99" s="141"/>
      <c r="H99" s="142"/>
      <c r="I99" s="143"/>
      <c r="J99" s="149"/>
      <c r="K99" s="275"/>
      <c r="L99" s="320">
        <v>14</v>
      </c>
      <c r="M99" s="153">
        <f>пр.хода!P61</f>
        <v>0</v>
      </c>
      <c r="N99" s="130" t="str">
        <f>IFERROR(VLOOKUP(M99,пр.взв!$B$7:$H$70,2,0),"")</f>
        <v/>
      </c>
      <c r="O99" s="131" t="str">
        <f>IFERROR(VLOOKUP(M99,пр.взв!$B$7:$H$70,3,0),"")</f>
        <v/>
      </c>
      <c r="P99" s="131" t="str">
        <f>IFERROR(VLOOKUP(M99,пр.взв!$B$7:$H$70,4,0),"")</f>
        <v/>
      </c>
      <c r="Q99" s="131" t="str">
        <f>IFERROR(VLOOKUP(M99,пр.взв!$B$7:$H$70,5,0),"")</f>
        <v/>
      </c>
      <c r="R99" s="141"/>
      <c r="S99" s="142"/>
      <c r="T99" s="143"/>
      <c r="U99" s="163"/>
    </row>
    <row r="100" spans="1:21" ht="12" hidden="1" customHeight="1">
      <c r="A100" s="332"/>
      <c r="B100" s="159">
        <f>пр.хода!P19</f>
        <v>0</v>
      </c>
      <c r="C100" s="137" t="str">
        <f>IFERROR(VLOOKUP(B100,пр.взв!$B$7:$H$70,2,0),"")</f>
        <v/>
      </c>
      <c r="D100" s="138" t="str">
        <f>IFERROR(VLOOKUP(B100,пр.взв!$B$7:$H$70,3,0),"")</f>
        <v/>
      </c>
      <c r="E100" s="138" t="str">
        <f>IFERROR(VLOOKUP(B100,пр.взв!$B$7:$H$70,4,0),"")</f>
        <v/>
      </c>
      <c r="F100" s="138" t="str">
        <f>IFERROR(VLOOKUP(B100,пр.взв!$B$7:$H$70,5,0),"")</f>
        <v/>
      </c>
      <c r="G100" s="139"/>
      <c r="H100" s="139"/>
      <c r="I100" s="140"/>
      <c r="J100" s="140"/>
      <c r="K100" s="275"/>
      <c r="L100" s="321"/>
      <c r="M100" s="159">
        <f>пр.хода!P68</f>
        <v>0</v>
      </c>
      <c r="N100" s="137" t="str">
        <f>IFERROR(VLOOKUP(M100,пр.взв!$B$7:$H$70,2,0),"")</f>
        <v/>
      </c>
      <c r="O100" s="138" t="str">
        <f>IFERROR(VLOOKUP(M100,пр.взв!$B$7:$H$70,3,0),"")</f>
        <v/>
      </c>
      <c r="P100" s="138" t="str">
        <f>IFERROR(VLOOKUP(M100,пр.взв!$B$7:$H$70,4,0),"")</f>
        <v/>
      </c>
      <c r="Q100" s="138" t="str">
        <f>IFERROR(VLOOKUP(M100,пр.взв!$B$7:$H$70,5,0),"")</f>
        <v/>
      </c>
      <c r="R100" s="139"/>
      <c r="S100" s="139"/>
      <c r="T100" s="140"/>
      <c r="U100" s="164"/>
    </row>
    <row r="101" spans="1:21" ht="12" hidden="1" customHeight="1">
      <c r="C101" s="150" t="s">
        <v>246</v>
      </c>
      <c r="K101" s="275"/>
      <c r="N101" s="150" t="s">
        <v>246</v>
      </c>
    </row>
    <row r="102" spans="1:21" ht="12" hidden="1" customHeight="1">
      <c r="C102" s="168" t="s">
        <v>247</v>
      </c>
      <c r="D102" s="344">
        <f>пр.взв!$D$4</f>
        <v>0</v>
      </c>
      <c r="E102" s="345"/>
      <c r="F102" s="345"/>
      <c r="K102" s="275"/>
      <c r="N102" s="168" t="s">
        <v>247</v>
      </c>
      <c r="O102" s="344">
        <f>пр.взв!$D$4</f>
        <v>0</v>
      </c>
      <c r="P102" s="345"/>
      <c r="Q102" s="345"/>
    </row>
    <row r="103" spans="1:21" ht="12" hidden="1" customHeight="1">
      <c r="A103" s="187"/>
      <c r="B103" s="147">
        <f>пр.хода!Q15</f>
        <v>0</v>
      </c>
      <c r="C103" s="188" t="str">
        <f>IFERROR(VLOOKUP(B103,пр.взв!$B$7:$H$70,2,0),"")</f>
        <v/>
      </c>
      <c r="D103" s="188" t="str">
        <f>IFERROR(VLOOKUP(B103,пр.взв!$B$7:$H$70,3,0),"")</f>
        <v/>
      </c>
      <c r="E103" s="169" t="str">
        <f>IFERROR(VLOOKUP(B103,пр.взв!$B$7:$H$70,4,0),"")</f>
        <v/>
      </c>
      <c r="F103" s="170" t="str">
        <f>IFERROR(VLOOKUP(B103,пр.взв!$B$7:$H$70,5,0),"")</f>
        <v/>
      </c>
      <c r="G103" s="189"/>
      <c r="H103" s="146"/>
      <c r="I103" s="146"/>
      <c r="J103" s="190"/>
      <c r="K103" s="275"/>
      <c r="L103" s="187"/>
      <c r="M103" s="147">
        <f>пр.хода!Q15</f>
        <v>0</v>
      </c>
      <c r="N103" s="188" t="str">
        <f>IFERROR(VLOOKUP(M103,пр.взв!$B$7:$H$70,2,0),"")</f>
        <v/>
      </c>
      <c r="O103" s="188" t="str">
        <f>IFERROR(VLOOKUP(M103,пр.взв!$B$7:$H$70,3,0),"")</f>
        <v/>
      </c>
      <c r="P103" s="169" t="str">
        <f>IFERROR(VLOOKUP(M103,пр.взв!$B$7:$H$70,4,0),"")</f>
        <v/>
      </c>
      <c r="Q103" s="170" t="str">
        <f>IFERROR(VLOOKUP(M103,пр.взв!$B$7:$H$70,5,0),"")</f>
        <v/>
      </c>
    </row>
    <row r="104" spans="1:21" ht="12" hidden="1" customHeight="1">
      <c r="A104" s="191"/>
      <c r="B104" s="147">
        <f>пр.хода!Q21</f>
        <v>0</v>
      </c>
      <c r="C104" s="188" t="str">
        <f>IFERROR(VLOOKUP(B104,пр.взв!$B$7:$H$70,2,0),"")</f>
        <v/>
      </c>
      <c r="D104" s="188" t="str">
        <f>IFERROR(VLOOKUP(B104,пр.взв!$B$7:$H$70,3,0),"")</f>
        <v/>
      </c>
      <c r="E104" s="190" t="str">
        <f>IFERROR(VLOOKUP(B104,пр.взв!$B$7:$H$70,4,0),"")</f>
        <v/>
      </c>
      <c r="F104" s="188" t="str">
        <f>IFERROR(VLOOKUP(B104,пр.взв!$B$7:$H$70,5,0),"")</f>
        <v/>
      </c>
      <c r="G104" s="189"/>
      <c r="H104" s="190"/>
      <c r="I104" s="190"/>
      <c r="J104" s="190"/>
      <c r="K104" s="275"/>
      <c r="L104" s="191"/>
      <c r="M104" s="147">
        <f>пр.хода!Q21</f>
        <v>0</v>
      </c>
      <c r="N104" s="188" t="str">
        <f>IFERROR(VLOOKUP(M104,пр.взв!$B$7:$H$70,2,0),"")</f>
        <v/>
      </c>
      <c r="O104" s="188" t="str">
        <f>IFERROR(VLOOKUP(M104,пр.взв!$B$7:$H$70,3,0),"")</f>
        <v/>
      </c>
      <c r="P104" s="190" t="str">
        <f>IFERROR(VLOOKUP(M104,пр.взв!$B$7:$H$70,4,0),"")</f>
        <v/>
      </c>
      <c r="Q104" s="188" t="str">
        <f>IFERROR(VLOOKUP(M104,пр.взв!$B$7:$H$70,5,0),"")</f>
        <v/>
      </c>
    </row>
    <row r="105" spans="1:21" ht="12" hidden="1" customHeight="1">
      <c r="C105" s="80" t="s">
        <v>251</v>
      </c>
      <c r="K105" s="275"/>
      <c r="N105" s="80" t="s">
        <v>251</v>
      </c>
    </row>
    <row r="106" spans="1:21" ht="12" hidden="1" customHeight="1">
      <c r="C106" s="168" t="s">
        <v>252</v>
      </c>
      <c r="D106" s="357">
        <f>пр.взв!$D$4</f>
        <v>0</v>
      </c>
      <c r="E106" s="345"/>
      <c r="F106" s="345"/>
      <c r="K106" s="275"/>
      <c r="N106" s="168" t="s">
        <v>252</v>
      </c>
      <c r="O106" s="357">
        <f>пр.взв!$D$4</f>
        <v>0</v>
      </c>
      <c r="P106" s="345"/>
      <c r="Q106" s="345"/>
    </row>
    <row r="107" spans="1:21" ht="12" hidden="1" customHeight="1">
      <c r="A107" s="187"/>
      <c r="B107" s="147">
        <f>пр.хода!Q64</f>
        <v>0</v>
      </c>
      <c r="C107" s="188" t="str">
        <f>IFERROR(VLOOKUP(B107,пр.взв!$B$7:$H$70,2,0),"")</f>
        <v/>
      </c>
      <c r="D107" s="188" t="str">
        <f>IFERROR(VLOOKUP(B107,пр.взв!$B$7:$H$70,3,0),"")</f>
        <v/>
      </c>
      <c r="E107" s="169" t="str">
        <f>IFERROR(VLOOKUP(B107,пр.взв!$B$7:$H$70,4,0),"")</f>
        <v/>
      </c>
      <c r="F107" s="170" t="str">
        <f>IFERROR(VLOOKUP(B107,пр.взв!$B$7:$H$70,5,0),"")</f>
        <v/>
      </c>
      <c r="G107" s="189"/>
      <c r="H107" s="146"/>
      <c r="I107" s="146"/>
      <c r="J107" s="190"/>
      <c r="K107" s="275"/>
      <c r="L107" s="187"/>
      <c r="M107" s="147">
        <f>пр.хода!Q64</f>
        <v>0</v>
      </c>
      <c r="N107" s="188" t="str">
        <f>IFERROR(VLOOKUP(M107,пр.взв!$B$7:$H$70,2,0),"")</f>
        <v/>
      </c>
      <c r="O107" s="188" t="str">
        <f>IFERROR(VLOOKUP(M107,пр.взв!$B$7:$H$70,3,0),"")</f>
        <v/>
      </c>
      <c r="P107" s="169" t="str">
        <f>IFERROR(VLOOKUP(M107,пр.взв!$B$7:$H$70,4,0),"")</f>
        <v/>
      </c>
      <c r="Q107" s="170" t="str">
        <f>IFERROR(VLOOKUP(M107,пр.взв!$B$7:$H$70,5,0),"")</f>
        <v/>
      </c>
    </row>
    <row r="108" spans="1:21" ht="12" hidden="1" customHeight="1">
      <c r="A108" s="191"/>
      <c r="B108" s="147">
        <f>пр.хода!Q69</f>
        <v>0</v>
      </c>
      <c r="C108" s="188" t="str">
        <f>IFERROR(VLOOKUP(B108,пр.взв!$B$7:$H$70,2,0),"")</f>
        <v/>
      </c>
      <c r="D108" s="188" t="str">
        <f>IFERROR(VLOOKUP(B108,пр.взв!$B$7:$H$70,3,0),"")</f>
        <v/>
      </c>
      <c r="E108" s="190" t="str">
        <f>IFERROR(VLOOKUP(B108,пр.взв!$B$7:$H$70,4,0),"")</f>
        <v/>
      </c>
      <c r="F108" s="188" t="str">
        <f>IFERROR(VLOOKUP(B108,пр.взв!$B$7:$H$70,5,0),"")</f>
        <v/>
      </c>
      <c r="G108" s="189"/>
      <c r="H108" s="190"/>
      <c r="I108" s="190"/>
      <c r="J108" s="190"/>
      <c r="K108" s="275"/>
      <c r="L108" s="191"/>
      <c r="M108" s="147">
        <f>пр.хода!Q69</f>
        <v>0</v>
      </c>
      <c r="N108" s="188" t="str">
        <f>IFERROR(VLOOKUP(M108,пр.взв!$B$7:$H$70,2,0),"")</f>
        <v/>
      </c>
      <c r="O108" s="188" t="str">
        <f>IFERROR(VLOOKUP(M108,пр.взв!$B$7:$H$70,3,0),"")</f>
        <v/>
      </c>
      <c r="P108" s="190" t="str">
        <f>IFERROR(VLOOKUP(M108,пр.взв!$B$7:$H$70,4,0),"")</f>
        <v/>
      </c>
      <c r="Q108" s="188" t="str">
        <f>IFERROR(VLOOKUP(M108,пр.взв!$B$7:$H$70,5,0),"")</f>
        <v/>
      </c>
    </row>
    <row r="109" spans="1:21" ht="12" customHeight="1">
      <c r="C109" s="172" t="s">
        <v>253</v>
      </c>
      <c r="D109" s="357">
        <f>пр.взв!$D$4</f>
        <v>0</v>
      </c>
      <c r="E109" s="345"/>
      <c r="F109" s="345"/>
      <c r="K109" s="275"/>
      <c r="N109" s="172" t="s">
        <v>253</v>
      </c>
      <c r="O109" s="357">
        <f>пр.взв!$D$4</f>
        <v>0</v>
      </c>
      <c r="P109" s="345"/>
      <c r="Q109" s="345"/>
    </row>
    <row r="110" spans="1:21" ht="12" customHeight="1">
      <c r="A110" s="187"/>
      <c r="B110" s="147">
        <f>пр.хода!M36</f>
        <v>0</v>
      </c>
      <c r="C110" s="185" t="str">
        <f>IFERROR(VLOOKUP(B110,пр.взв!$D$6:$Q$70,2,0),"")</f>
        <v/>
      </c>
      <c r="D110" s="185" t="str">
        <f>IFERROR(VLOOKUP(B110,пр.взв!$D$6:$Q$70,5,0),"")</f>
        <v/>
      </c>
      <c r="E110" s="185" t="str">
        <f>IFERROR(VLOOKUP(B110,пр.взв!$D$6:$Q$70,6,0),"")</f>
        <v/>
      </c>
      <c r="F110" s="185" t="str">
        <f>IFERROR(VLOOKUP(B110,пр.взв!$D$6:$Q$70,8,0),"")</f>
        <v/>
      </c>
      <c r="G110" s="189"/>
      <c r="H110" s="146"/>
      <c r="I110" s="146"/>
      <c r="J110" s="190"/>
      <c r="K110" s="275"/>
      <c r="L110" s="187"/>
      <c r="M110" s="147">
        <f>пр.хода!M36</f>
        <v>0</v>
      </c>
      <c r="N110" s="185" t="str">
        <f>IFERROR(VLOOKUP(M110,пр.взв!$D$6:$Q$70,2,0),"")</f>
        <v/>
      </c>
      <c r="O110" s="185" t="str">
        <f>IFERROR(VLOOKUP(M110,пр.взв!$D$6:$Q$70,5,0),"")</f>
        <v/>
      </c>
      <c r="P110" s="185" t="str">
        <f>IFERROR(VLOOKUP(M110,пр.взв!$D$6:$Q$70,6,0),"")</f>
        <v/>
      </c>
      <c r="Q110" s="185" t="str">
        <f>IFERROR(VLOOKUP(M110,пр.взв!$D$6:$Q$70,8,0),"")</f>
        <v/>
      </c>
    </row>
    <row r="111" spans="1:21" ht="12" customHeight="1">
      <c r="A111" s="191"/>
      <c r="B111" s="147">
        <f>пр.хода!S36</f>
        <v>0</v>
      </c>
      <c r="C111" s="185" t="str">
        <f>IFERROR(VLOOKUP(B111,пр.взв!$D$6:$Q$70,2,0),"")</f>
        <v/>
      </c>
      <c r="D111" s="185" t="str">
        <f>IFERROR(VLOOKUP(B111,пр.взв!$D$6:$Q$70,5,0),"")</f>
        <v/>
      </c>
      <c r="E111" s="185" t="str">
        <f>IFERROR(VLOOKUP(B111,пр.взв!$D$6:$Q$70,6,0),"")</f>
        <v/>
      </c>
      <c r="F111" s="185" t="str">
        <f>IFERROR(VLOOKUP(B111,пр.взв!$D$6:$Q$70,8,0),"")</f>
        <v/>
      </c>
      <c r="G111" s="189"/>
      <c r="H111" s="190"/>
      <c r="I111" s="190"/>
      <c r="J111" s="190"/>
      <c r="K111" s="275"/>
      <c r="L111" s="191"/>
      <c r="M111" s="147">
        <f>пр.хода!S36</f>
        <v>0</v>
      </c>
      <c r="N111" s="185" t="str">
        <f>IFERROR(VLOOKUP(M111,пр.взв!$D$6:$Q$70,2,0),"")</f>
        <v/>
      </c>
      <c r="O111" s="185" t="str">
        <f>IFERROR(VLOOKUP(M111,пр.взв!$D$6:$Q$70,5,0),"")</f>
        <v/>
      </c>
      <c r="P111" s="185" t="str">
        <f>IFERROR(VLOOKUP(M111,пр.взв!$D$6:$Q$70,6,0),"")</f>
        <v/>
      </c>
      <c r="Q111" s="185" t="str">
        <f>IFERROR(VLOOKUP(M111,пр.взв!$D$6:$Q$70,8,0),"")</f>
        <v/>
      </c>
    </row>
  </sheetData>
  <mergeCells count="203">
    <mergeCell ref="U58:U59"/>
    <mergeCell ref="A51:A52"/>
    <mergeCell ref="L51:L52"/>
    <mergeCell ref="A53:A54"/>
    <mergeCell ref="L53:L54"/>
    <mergeCell ref="A58:A59"/>
    <mergeCell ref="B58:B59"/>
    <mergeCell ref="C58:C59"/>
    <mergeCell ref="D58:D59"/>
    <mergeCell ref="E58:F59"/>
    <mergeCell ref="G58:G59"/>
    <mergeCell ref="H58:H59"/>
    <mergeCell ref="I58:I59"/>
    <mergeCell ref="J58:J59"/>
    <mergeCell ref="L58:L59"/>
    <mergeCell ref="A41:A42"/>
    <mergeCell ref="L41:L42"/>
    <mergeCell ref="A43:A44"/>
    <mergeCell ref="L43:L44"/>
    <mergeCell ref="A45:A46"/>
    <mergeCell ref="L45:L46"/>
    <mergeCell ref="A47:A48"/>
    <mergeCell ref="L47:L48"/>
    <mergeCell ref="A49:A50"/>
    <mergeCell ref="L49:L50"/>
    <mergeCell ref="A32:A33"/>
    <mergeCell ref="L32:L33"/>
    <mergeCell ref="A34:A35"/>
    <mergeCell ref="L34:L35"/>
    <mergeCell ref="A39:A40"/>
    <mergeCell ref="B39:B40"/>
    <mergeCell ref="C39:C40"/>
    <mergeCell ref="D39:D40"/>
    <mergeCell ref="E39:F40"/>
    <mergeCell ref="G39:G40"/>
    <mergeCell ref="H39:H40"/>
    <mergeCell ref="I39:I40"/>
    <mergeCell ref="J39:J40"/>
    <mergeCell ref="L39:L40"/>
    <mergeCell ref="A36:A37"/>
    <mergeCell ref="L36:L37"/>
    <mergeCell ref="A22:A23"/>
    <mergeCell ref="L22:L23"/>
    <mergeCell ref="A24:A25"/>
    <mergeCell ref="L24:L25"/>
    <mergeCell ref="A26:A27"/>
    <mergeCell ref="L26:L27"/>
    <mergeCell ref="A28:A29"/>
    <mergeCell ref="L28:L29"/>
    <mergeCell ref="A30:A31"/>
    <mergeCell ref="L30:L31"/>
    <mergeCell ref="A89:A90"/>
    <mergeCell ref="L89:L90"/>
    <mergeCell ref="A91:A92"/>
    <mergeCell ref="L91:L92"/>
    <mergeCell ref="A93:J93"/>
    <mergeCell ref="L93:U93"/>
    <mergeCell ref="C4:C5"/>
    <mergeCell ref="D4:D5"/>
    <mergeCell ref="E4:F5"/>
    <mergeCell ref="G4:G5"/>
    <mergeCell ref="H4:H5"/>
    <mergeCell ref="I4:I5"/>
    <mergeCell ref="J4:J5"/>
    <mergeCell ref="L4:L5"/>
    <mergeCell ref="M4:M5"/>
    <mergeCell ref="N4:N5"/>
    <mergeCell ref="R4:R5"/>
    <mergeCell ref="S4:S5"/>
    <mergeCell ref="T4:T5"/>
    <mergeCell ref="U4:U5"/>
    <mergeCell ref="O4:O5"/>
    <mergeCell ref="P4:Q5"/>
    <mergeCell ref="A6:A7"/>
    <mergeCell ref="L6:L7"/>
    <mergeCell ref="A4:A5"/>
    <mergeCell ref="B4:B5"/>
    <mergeCell ref="A78:A79"/>
    <mergeCell ref="L78:L79"/>
    <mergeCell ref="A84:A85"/>
    <mergeCell ref="L84:L85"/>
    <mergeCell ref="A86:A87"/>
    <mergeCell ref="L86:L87"/>
    <mergeCell ref="A88:J88"/>
    <mergeCell ref="L88:U88"/>
    <mergeCell ref="A8:A9"/>
    <mergeCell ref="L8:L9"/>
    <mergeCell ref="A10:A11"/>
    <mergeCell ref="L10:L11"/>
    <mergeCell ref="A12:A13"/>
    <mergeCell ref="L12:L13"/>
    <mergeCell ref="A14:A15"/>
    <mergeCell ref="L14:L15"/>
    <mergeCell ref="A16:A17"/>
    <mergeCell ref="L16:L17"/>
    <mergeCell ref="A18:A19"/>
    <mergeCell ref="L18:L19"/>
    <mergeCell ref="A20:A21"/>
    <mergeCell ref="L20:L21"/>
    <mergeCell ref="D106:F106"/>
    <mergeCell ref="O106:Q106"/>
    <mergeCell ref="D109:F109"/>
    <mergeCell ref="O109:Q109"/>
    <mergeCell ref="B1:J1"/>
    <mergeCell ref="K1:K111"/>
    <mergeCell ref="M1:U1"/>
    <mergeCell ref="E2:F2"/>
    <mergeCell ref="P2:Q2"/>
    <mergeCell ref="M39:M40"/>
    <mergeCell ref="N39:N40"/>
    <mergeCell ref="O39:O40"/>
    <mergeCell ref="P39:Q40"/>
    <mergeCell ref="R39:R40"/>
    <mergeCell ref="S39:S40"/>
    <mergeCell ref="T39:T40"/>
    <mergeCell ref="U39:U40"/>
    <mergeCell ref="M58:M59"/>
    <mergeCell ref="N58:N59"/>
    <mergeCell ref="O58:O59"/>
    <mergeCell ref="P58:Q59"/>
    <mergeCell ref="R58:R59"/>
    <mergeCell ref="S58:S59"/>
    <mergeCell ref="T58:T59"/>
    <mergeCell ref="A94:A95"/>
    <mergeCell ref="L94:L95"/>
    <mergeCell ref="A96:A97"/>
    <mergeCell ref="L96:L97"/>
    <mergeCell ref="A98:J98"/>
    <mergeCell ref="L98:U98"/>
    <mergeCell ref="A99:A100"/>
    <mergeCell ref="L99:L100"/>
    <mergeCell ref="D102:F102"/>
    <mergeCell ref="O102:Q102"/>
    <mergeCell ref="T76:T77"/>
    <mergeCell ref="U76:U77"/>
    <mergeCell ref="A80:J80"/>
    <mergeCell ref="L80:U80"/>
    <mergeCell ref="A82:A83"/>
    <mergeCell ref="B82:B83"/>
    <mergeCell ref="C82:C83"/>
    <mergeCell ref="D82:D83"/>
    <mergeCell ref="E82:F83"/>
    <mergeCell ref="G82:G83"/>
    <mergeCell ref="H82:H83"/>
    <mergeCell ref="I82:I83"/>
    <mergeCell ref="J82:J83"/>
    <mergeCell ref="L82:L83"/>
    <mergeCell ref="M82:M83"/>
    <mergeCell ref="N82:N83"/>
    <mergeCell ref="O82:O83"/>
    <mergeCell ref="P82:Q83"/>
    <mergeCell ref="R82:R83"/>
    <mergeCell ref="S82:S83"/>
    <mergeCell ref="T82:T83"/>
    <mergeCell ref="U82:U83"/>
    <mergeCell ref="L76:L77"/>
    <mergeCell ref="M76:M77"/>
    <mergeCell ref="N76:N77"/>
    <mergeCell ref="A73:A74"/>
    <mergeCell ref="L73:L74"/>
    <mergeCell ref="O76:O77"/>
    <mergeCell ref="P76:Q77"/>
    <mergeCell ref="R76:R77"/>
    <mergeCell ref="S76:S77"/>
    <mergeCell ref="A76:A77"/>
    <mergeCell ref="B76:B77"/>
    <mergeCell ref="C76:C77"/>
    <mergeCell ref="D76:D77"/>
    <mergeCell ref="E76:F77"/>
    <mergeCell ref="G76:G77"/>
    <mergeCell ref="H76:H77"/>
    <mergeCell ref="I76:I77"/>
    <mergeCell ref="J76:J77"/>
    <mergeCell ref="M69:M70"/>
    <mergeCell ref="N69:N70"/>
    <mergeCell ref="O69:O70"/>
    <mergeCell ref="P69:Q70"/>
    <mergeCell ref="R69:R70"/>
    <mergeCell ref="S69:S70"/>
    <mergeCell ref="T69:T70"/>
    <mergeCell ref="U69:U70"/>
    <mergeCell ref="A71:A72"/>
    <mergeCell ref="L71:L72"/>
    <mergeCell ref="A55:A56"/>
    <mergeCell ref="L55:L56"/>
    <mergeCell ref="A60:A61"/>
    <mergeCell ref="L60:L61"/>
    <mergeCell ref="A62:A63"/>
    <mergeCell ref="L62:L63"/>
    <mergeCell ref="A64:A65"/>
    <mergeCell ref="L64:L65"/>
    <mergeCell ref="A69:A70"/>
    <mergeCell ref="B69:B70"/>
    <mergeCell ref="C69:C70"/>
    <mergeCell ref="D69:D70"/>
    <mergeCell ref="E69:F70"/>
    <mergeCell ref="G69:G70"/>
    <mergeCell ref="A66:A67"/>
    <mergeCell ref="L66:L67"/>
    <mergeCell ref="H69:H70"/>
    <mergeCell ref="I69:I70"/>
    <mergeCell ref="J69:J70"/>
    <mergeCell ref="L69:L70"/>
  </mergeCells>
  <printOptions horizontalCentered="1"/>
  <pageMargins left="0" right="0" top="0" bottom="0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O1000"/>
  <sheetViews>
    <sheetView workbookViewId="0">
      <selection sqref="A1:H1"/>
    </sheetView>
  </sheetViews>
  <sheetFormatPr defaultColWidth="14.3984375" defaultRowHeight="15" customHeight="1"/>
  <cols>
    <col min="1" max="1" width="6.296875" customWidth="1"/>
    <col min="2" max="2" width="5" customWidth="1"/>
    <col min="3" max="3" width="22.59765625" customWidth="1"/>
    <col min="4" max="4" width="15" customWidth="1"/>
    <col min="5" max="5" width="7.59765625" customWidth="1"/>
    <col min="6" max="6" width="28.69921875" customWidth="1"/>
    <col min="7" max="7" width="10" hidden="1" customWidth="1"/>
    <col min="8" max="8" width="22.59765625" customWidth="1"/>
    <col min="9" max="9" width="8.69921875" customWidth="1"/>
    <col min="10" max="10" width="16.59765625" hidden="1" customWidth="1"/>
    <col min="11" max="18" width="9.09765625" hidden="1" customWidth="1"/>
    <col min="19" max="19" width="5.59765625" hidden="1" customWidth="1"/>
    <col min="20" max="20" width="16.69921875" hidden="1" customWidth="1"/>
    <col min="21" max="35" width="8.69921875" hidden="1" customWidth="1"/>
    <col min="36" max="41" width="8.69921875" customWidth="1"/>
  </cols>
  <sheetData>
    <row r="1" spans="1:41" ht="30" customHeight="1">
      <c r="A1" s="303" t="s">
        <v>213</v>
      </c>
      <c r="B1" s="275"/>
      <c r="C1" s="275"/>
      <c r="D1" s="275"/>
      <c r="E1" s="275"/>
      <c r="F1" s="275"/>
      <c r="G1" s="275"/>
      <c r="H1" s="275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>
        <f ca="1">SUMIF(T6:T11,V1,$K$14:$K$17)</f>
        <v>1</v>
      </c>
      <c r="U1" s="192"/>
      <c r="V1" s="192" t="str">
        <f>J12</f>
        <v/>
      </c>
    </row>
    <row r="2" spans="1:41" ht="28.5" customHeight="1">
      <c r="B2" s="376" t="s">
        <v>263</v>
      </c>
      <c r="C2" s="275"/>
      <c r="D2" s="377" t="str">
        <f ca="1">пр.взв!C2</f>
        <v>Первенство России по самбо (боевое) юниоры 18-20 лет (отбор на Первенство Мира и Европы) ЕКП № 23752</v>
      </c>
      <c r="E2" s="308"/>
      <c r="F2" s="308"/>
      <c r="G2" s="308"/>
      <c r="H2" s="309"/>
      <c r="T2" s="278">
        <f>SUMIF(J14:J16,V1,$K$14:$K$17)</f>
        <v>2</v>
      </c>
      <c r="U2" s="275"/>
      <c r="V2" s="275"/>
      <c r="W2" s="275"/>
      <c r="X2" s="275"/>
    </row>
    <row r="3" spans="1:41" ht="15" customHeight="1">
      <c r="B3" s="378" t="str">
        <f ca="1">пр.взв!C3</f>
        <v>13.02 - 17.02.2022 г.                                                                                        г. В-Пышма</v>
      </c>
      <c r="C3" s="306"/>
      <c r="D3" s="306"/>
      <c r="E3" s="306"/>
      <c r="F3" s="306"/>
      <c r="G3" s="306"/>
      <c r="H3" s="193">
        <f>пр.взв!$D$4</f>
        <v>0</v>
      </c>
    </row>
    <row r="4" spans="1:41" ht="12.75" customHeight="1">
      <c r="A4" s="379" t="s">
        <v>264</v>
      </c>
      <c r="B4" s="380" t="s">
        <v>9</v>
      </c>
      <c r="C4" s="363" t="s">
        <v>10</v>
      </c>
      <c r="D4" s="365" t="s">
        <v>11</v>
      </c>
      <c r="E4" s="366" t="s">
        <v>13</v>
      </c>
      <c r="F4" s="280"/>
      <c r="G4" s="369" t="s">
        <v>15</v>
      </c>
      <c r="H4" s="370" t="s">
        <v>16</v>
      </c>
      <c r="J4" s="278" t="str">
        <f>IFERROR(LEFT(F6,FIND(",",F6)-1),F6)</f>
        <v/>
      </c>
      <c r="K4" s="278">
        <v>1</v>
      </c>
      <c r="L4" s="372" t="s">
        <v>265</v>
      </c>
      <c r="M4" s="373" t="s">
        <v>14</v>
      </c>
      <c r="N4" s="374"/>
      <c r="O4" s="308"/>
      <c r="P4" s="308"/>
      <c r="Q4" s="309"/>
      <c r="S4" s="375" t="s">
        <v>265</v>
      </c>
      <c r="T4" s="373" t="s">
        <v>14</v>
      </c>
      <c r="U4" s="374"/>
      <c r="V4" s="308"/>
      <c r="W4" s="308"/>
      <c r="X4" s="309"/>
      <c r="AC4" s="375" t="s">
        <v>265</v>
      </c>
      <c r="AD4" s="373" t="s">
        <v>14</v>
      </c>
      <c r="AE4" s="374"/>
      <c r="AF4" s="308"/>
      <c r="AG4" s="308"/>
      <c r="AH4" s="309"/>
      <c r="AJ4" s="375" t="s">
        <v>265</v>
      </c>
      <c r="AK4" s="373" t="s">
        <v>14</v>
      </c>
      <c r="AL4" s="374"/>
      <c r="AM4" s="308"/>
      <c r="AN4" s="308"/>
      <c r="AO4" s="309"/>
    </row>
    <row r="5" spans="1:41" ht="9.75" customHeight="1">
      <c r="A5" s="286"/>
      <c r="B5" s="275"/>
      <c r="C5" s="364"/>
      <c r="D5" s="275"/>
      <c r="E5" s="367"/>
      <c r="F5" s="368"/>
      <c r="G5" s="350"/>
      <c r="H5" s="371"/>
      <c r="J5" s="275"/>
      <c r="K5" s="275"/>
      <c r="L5" s="286"/>
      <c r="M5" s="286"/>
      <c r="N5" s="194">
        <v>1</v>
      </c>
      <c r="O5" s="195">
        <v>2</v>
      </c>
      <c r="P5" s="195">
        <v>3</v>
      </c>
      <c r="Q5" s="196">
        <v>5</v>
      </c>
      <c r="S5" s="286"/>
      <c r="T5" s="286"/>
      <c r="U5" s="194">
        <v>1</v>
      </c>
      <c r="V5" s="195">
        <v>2</v>
      </c>
      <c r="W5" s="195">
        <v>3</v>
      </c>
      <c r="X5" s="196">
        <v>5</v>
      </c>
      <c r="Z5" s="126">
        <v>1</v>
      </c>
      <c r="AB5" s="126">
        <v>2</v>
      </c>
      <c r="AC5" s="286"/>
      <c r="AD5" s="364"/>
      <c r="AE5" s="197">
        <v>1</v>
      </c>
      <c r="AF5" s="198">
        <v>2</v>
      </c>
      <c r="AG5" s="198">
        <v>3</v>
      </c>
      <c r="AH5" s="199">
        <v>5</v>
      </c>
      <c r="AJ5" s="286"/>
      <c r="AK5" s="364"/>
      <c r="AL5" s="197">
        <v>1</v>
      </c>
      <c r="AM5" s="198">
        <v>2</v>
      </c>
      <c r="AN5" s="198">
        <v>3</v>
      </c>
      <c r="AO5" s="199">
        <v>5</v>
      </c>
    </row>
    <row r="6" spans="1:41" ht="11.25" customHeight="1">
      <c r="A6" s="200">
        <v>1</v>
      </c>
      <c r="B6" s="201">
        <f>пр.хода!N32</f>
        <v>0</v>
      </c>
      <c r="C6" s="202" t="str">
        <f>IFERROR(VLOOKUP(B6,пр.взв!$D$6:$Q$70,3,0),"")</f>
        <v/>
      </c>
      <c r="D6" s="203" t="str">
        <f>IFERROR(VLOOKUP(B6,пр.взв!$D$6:$Q$70,4,0),"")</f>
        <v/>
      </c>
      <c r="E6" s="203" t="str">
        <f>IFERROR(VLOOKUP(B6,пр.взв!$D$6:$Q$70,6,0),"")</f>
        <v/>
      </c>
      <c r="F6" s="203" t="str">
        <f>IFERROR(VLOOKUP(B6,пр.взв!$D$6:$Q$70,7,0),"")</f>
        <v/>
      </c>
      <c r="G6" s="203" t="str">
        <f>IFERROR(VLOOKUP(B6,пр.взв!$D$6:$Q$70,8,0),"")</f>
        <v/>
      </c>
      <c r="H6" s="204" t="str">
        <f>IFERROR(VLOOKUP(B6,пр.взв!$D$6:$Q$70,10,0),"")</f>
        <v/>
      </c>
      <c r="J6" s="278" t="s">
        <v>266</v>
      </c>
      <c r="K6" s="278">
        <v>1</v>
      </c>
      <c r="L6" s="205">
        <v>1</v>
      </c>
      <c r="M6" s="206" t="s">
        <v>267</v>
      </c>
      <c r="N6" s="207">
        <f>SUMIF($J$4:$J$7,J4,$K$4:$K$7)</f>
        <v>1</v>
      </c>
      <c r="O6" s="207">
        <f ca="1">SUMIF($I$8:$J$9,"алт",$K$6:$K$9)</f>
        <v>0</v>
      </c>
      <c r="P6" s="208">
        <f>SUMIF($J$10:$J$13,"Алт",$K$10:$K$13)</f>
        <v>0</v>
      </c>
      <c r="Q6" s="208">
        <f>SUMIF($J$14:$J$17,"Алт",$K$14:$K$17)</f>
        <v>0</v>
      </c>
      <c r="S6" s="205">
        <v>1</v>
      </c>
      <c r="T6" s="206" t="str">
        <f>J4</f>
        <v/>
      </c>
      <c r="U6" s="207">
        <f t="shared" ref="U6:U11" si="0">SUMIF($J$4:$J$7,T6,$K$4:$K$7)</f>
        <v>1</v>
      </c>
      <c r="V6" s="207">
        <f t="shared" ref="V6:V11" ca="1" si="1">SUMIF($I$8:$J$9,T6,$K$6:$K$9)</f>
        <v>4</v>
      </c>
      <c r="W6" s="208">
        <f t="shared" ref="W6:W11" si="2">SUMIF($J$10:$J$13,T6,$K$10:$K$13)</f>
        <v>2</v>
      </c>
      <c r="X6" s="208">
        <f t="shared" ref="X6:X10" si="3">SUMIF($J$14:$J$17,T6,$K$14:$K$17)</f>
        <v>2</v>
      </c>
      <c r="Z6" s="125" t="str">
        <f>T6</f>
        <v/>
      </c>
      <c r="AB6" s="125" t="str">
        <f>Z6</f>
        <v/>
      </c>
      <c r="AC6" s="209">
        <v>1</v>
      </c>
      <c r="AD6" s="210" t="str">
        <f>AB6</f>
        <v/>
      </c>
      <c r="AE6" s="211">
        <f t="shared" ref="AE6:AE11" si="4">SUMIF($J$4:$J$7,AD6,$K$4:$K$7)</f>
        <v>1</v>
      </c>
      <c r="AF6" s="211">
        <f t="shared" ref="AF6:AF11" ca="1" si="5">SUMIF($I$8:$J$9,AD6,$K$6:$K$9)</f>
        <v>4</v>
      </c>
      <c r="AG6" s="211">
        <f t="shared" ref="AG6:AG11" si="6">SUMIF($J$10:$J$13,AD6,$K$10:$K$13)</f>
        <v>2</v>
      </c>
      <c r="AH6" s="212">
        <f t="shared" ref="AH6:AH11" si="7">SUMIF($J$14:$J$17,AD6,$K$14:$K$17)</f>
        <v>2</v>
      </c>
      <c r="AJ6" s="209">
        <v>1</v>
      </c>
      <c r="AK6" s="210" t="str">
        <f t="shared" ref="AK6:AO6" si="8">IF(AD6=0," ",AD6)</f>
        <v/>
      </c>
      <c r="AL6" s="211">
        <f t="shared" si="8"/>
        <v>1</v>
      </c>
      <c r="AM6" s="211">
        <f t="shared" ca="1" si="8"/>
        <v>4</v>
      </c>
      <c r="AN6" s="211">
        <f t="shared" si="8"/>
        <v>2</v>
      </c>
      <c r="AO6" s="212">
        <f t="shared" si="8"/>
        <v>2</v>
      </c>
    </row>
    <row r="7" spans="1:41" ht="11.25" customHeight="1">
      <c r="A7" s="213">
        <v>2</v>
      </c>
      <c r="B7" s="214" t="str">
        <f>пр.хода!N40</f>
        <v xml:space="preserve"> </v>
      </c>
      <c r="C7" s="215" t="str">
        <f>IFERROR(VLOOKUP(B7,пр.взв!$D$6:$Q$70,3,0),"")</f>
        <v/>
      </c>
      <c r="D7" s="185" t="str">
        <f>IFERROR(VLOOKUP(B7,пр.взв!$D$6:$Q$70,4,0),"")</f>
        <v/>
      </c>
      <c r="E7" s="185" t="str">
        <f>IFERROR(VLOOKUP(B7,пр.взв!$D$6:$Q$70,6,0),"")</f>
        <v/>
      </c>
      <c r="F7" s="185" t="str">
        <f>IFERROR(VLOOKUP(B7,пр.взв!$D$6:$Q$70,7,0),"")</f>
        <v/>
      </c>
      <c r="G7" s="185" t="str">
        <f>IFERROR(VLOOKUP(B7,пр.взв!$D$6:$Q$70,8,0),"")</f>
        <v/>
      </c>
      <c r="H7" s="216" t="str">
        <f>IFERROR(VLOOKUP(B7,пр.взв!$D$6:$Q$70,10,0),"")</f>
        <v/>
      </c>
      <c r="J7" s="275"/>
      <c r="K7" s="275"/>
      <c r="L7" s="217">
        <v>2</v>
      </c>
      <c r="M7" s="206" t="s">
        <v>268</v>
      </c>
      <c r="N7" s="207">
        <f>SUMIF($J$4:$J$7,"заб",$K$4:$K$7)</f>
        <v>0</v>
      </c>
      <c r="O7" s="207">
        <f ca="1">SUMIF($I$8:$J$9,"заб",$K$6:$K$9)</f>
        <v>0</v>
      </c>
      <c r="P7" s="208">
        <f>SUMIF($J$10:$J$13,"заб",$K$10:$K$13)</f>
        <v>0</v>
      </c>
      <c r="Q7" s="208">
        <f>SUMIF($J$14:$J$17,"заб",$K$14:$K$17)</f>
        <v>0</v>
      </c>
      <c r="S7" s="217">
        <v>2</v>
      </c>
      <c r="T7" s="206" t="str">
        <f>IF(J8=J4," ",J8)</f>
        <v xml:space="preserve"> </v>
      </c>
      <c r="U7" s="207">
        <f t="shared" si="0"/>
        <v>0</v>
      </c>
      <c r="V7" s="207">
        <f t="shared" ca="1" si="1"/>
        <v>0</v>
      </c>
      <c r="W7" s="208">
        <f t="shared" si="2"/>
        <v>0</v>
      </c>
      <c r="X7" s="208">
        <f t="shared" si="3"/>
        <v>0</v>
      </c>
      <c r="Z7" s="125" t="str">
        <f>IF(OR(T7=" "),T8,T7)</f>
        <v xml:space="preserve"> </v>
      </c>
      <c r="AA7" s="125">
        <f>IF(U7=U6," ",U7)</f>
        <v>0</v>
      </c>
      <c r="AB7" s="125" t="str">
        <f>IF(OR(Z7=" "),Z8,Z7)</f>
        <v xml:space="preserve"> </v>
      </c>
      <c r="AC7" s="218">
        <v>2</v>
      </c>
      <c r="AD7" s="219" t="str">
        <f>IF(OR(AB7=" "),AB8,AB7)</f>
        <v xml:space="preserve"> </v>
      </c>
      <c r="AE7" s="30">
        <f t="shared" si="4"/>
        <v>0</v>
      </c>
      <c r="AF7" s="30">
        <f t="shared" ca="1" si="5"/>
        <v>0</v>
      </c>
      <c r="AG7" s="30">
        <f t="shared" si="6"/>
        <v>0</v>
      </c>
      <c r="AH7" s="220">
        <f t="shared" si="7"/>
        <v>0</v>
      </c>
      <c r="AJ7" s="218">
        <v>2</v>
      </c>
      <c r="AK7" s="219" t="str">
        <f t="shared" ref="AK7:AO7" si="9">IF(AD7=0," ",AD7)</f>
        <v xml:space="preserve"> </v>
      </c>
      <c r="AL7" s="30" t="str">
        <f t="shared" si="9"/>
        <v xml:space="preserve"> </v>
      </c>
      <c r="AM7" s="30" t="str">
        <f t="shared" ca="1" si="9"/>
        <v xml:space="preserve"> </v>
      </c>
      <c r="AN7" s="30" t="str">
        <f t="shared" si="9"/>
        <v xml:space="preserve"> </v>
      </c>
      <c r="AO7" s="220" t="str">
        <f t="shared" si="9"/>
        <v xml:space="preserve"> </v>
      </c>
    </row>
    <row r="8" spans="1:41" ht="11.25" customHeight="1">
      <c r="A8" s="213">
        <v>3</v>
      </c>
      <c r="B8" s="214" t="str">
        <f>пр.хода!AH8</f>
        <v xml:space="preserve"> </v>
      </c>
      <c r="C8" s="215" t="str">
        <f>IFERROR(VLOOKUP(B8,пр.взв!$D$6:$Q$70,3,0),"")</f>
        <v/>
      </c>
      <c r="D8" s="185" t="str">
        <f>IFERROR(VLOOKUP(B8,пр.взв!$D$6:$Q$70,4,0),"")</f>
        <v/>
      </c>
      <c r="E8" s="185" t="str">
        <f>IFERROR(VLOOKUP(B8,пр.взв!$D$6:$Q$70,6,0),"")</f>
        <v/>
      </c>
      <c r="F8" s="185" t="str">
        <f>IFERROR(VLOOKUP(B8,пр.взв!$D$6:$Q$70,7,0),"")</f>
        <v/>
      </c>
      <c r="G8" s="185" t="str">
        <f>IFERROR(VLOOKUP(B8,пр.взв!$D$6:$Q$70,8,0),"")</f>
        <v/>
      </c>
      <c r="H8" s="216" t="str">
        <f>IFERROR(VLOOKUP(B8,пр.взв!$D$6:$Q$70,10,0),"")</f>
        <v/>
      </c>
      <c r="J8" s="278" t="str">
        <f>IFERROR(LEFT(F7,FIND(",",F7)-1),F7)</f>
        <v/>
      </c>
      <c r="K8" s="278">
        <v>1</v>
      </c>
      <c r="L8" s="221">
        <v>3</v>
      </c>
      <c r="M8" s="206" t="s">
        <v>145</v>
      </c>
      <c r="N8" s="207">
        <f>SUMIF($J$4:$J$7,"ирк",$K$4:$K$7)</f>
        <v>0</v>
      </c>
      <c r="O8" s="207">
        <f ca="1">SUMIF($I$8:$J$9,"ирк",$K$6:$K$9)</f>
        <v>0</v>
      </c>
      <c r="P8" s="208">
        <f>SUMIF($J$10:$J$13,"ирк",$K$10:$K$13)</f>
        <v>0</v>
      </c>
      <c r="Q8" s="208">
        <f>SUMIF($J$14:$J$17,"ирк",$K$14:$K$17)</f>
        <v>0</v>
      </c>
      <c r="S8" s="221">
        <v>3</v>
      </c>
      <c r="T8" s="206" t="str">
        <f>IF(OR(J10=J4,J10=J8)," ",J10)</f>
        <v xml:space="preserve"> </v>
      </c>
      <c r="U8" s="207">
        <f t="shared" si="0"/>
        <v>0</v>
      </c>
      <c r="V8" s="207">
        <f t="shared" ca="1" si="1"/>
        <v>0</v>
      </c>
      <c r="W8" s="208">
        <f t="shared" si="2"/>
        <v>0</v>
      </c>
      <c r="X8" s="208">
        <f t="shared" si="3"/>
        <v>0</v>
      </c>
      <c r="Z8" s="125" t="str">
        <f>IF(OR(T8=" ",T7=" "),T9,T8)</f>
        <v xml:space="preserve"> </v>
      </c>
      <c r="AB8" s="125" t="str">
        <f>IF(OR(Z8=" ",Z7=" "),Z9,Z8)</f>
        <v xml:space="preserve"> </v>
      </c>
      <c r="AC8" s="222">
        <v>3</v>
      </c>
      <c r="AD8" s="219" t="str">
        <f>IF(OR(AB8=" ",AB7=" "),AB9,AB8)</f>
        <v xml:space="preserve"> </v>
      </c>
      <c r="AE8" s="30">
        <f t="shared" si="4"/>
        <v>0</v>
      </c>
      <c r="AF8" s="30">
        <f t="shared" ca="1" si="5"/>
        <v>0</v>
      </c>
      <c r="AG8" s="30">
        <f t="shared" si="6"/>
        <v>0</v>
      </c>
      <c r="AH8" s="220">
        <f t="shared" si="7"/>
        <v>0</v>
      </c>
      <c r="AJ8" s="222">
        <v>3</v>
      </c>
      <c r="AK8" s="219" t="str">
        <f t="shared" ref="AK8:AO8" si="10">IF(AD8=0," ",AD8)</f>
        <v xml:space="preserve"> </v>
      </c>
      <c r="AL8" s="30" t="str">
        <f t="shared" si="10"/>
        <v xml:space="preserve"> </v>
      </c>
      <c r="AM8" s="30" t="str">
        <f t="shared" ca="1" si="10"/>
        <v xml:space="preserve"> </v>
      </c>
      <c r="AN8" s="30" t="str">
        <f t="shared" si="10"/>
        <v xml:space="preserve"> </v>
      </c>
      <c r="AO8" s="220" t="str">
        <f t="shared" si="10"/>
        <v xml:space="preserve"> </v>
      </c>
    </row>
    <row r="9" spans="1:41" ht="11.25" customHeight="1">
      <c r="A9" s="213">
        <v>3</v>
      </c>
      <c r="B9" s="214" t="str">
        <f>пр.хода!AH9</f>
        <v xml:space="preserve"> </v>
      </c>
      <c r="C9" s="215" t="str">
        <f>IFERROR(VLOOKUP(B9,пр.взв!$D$6:$Q$70,3,0),"")</f>
        <v/>
      </c>
      <c r="D9" s="185" t="str">
        <f>IFERROR(VLOOKUP(B9,пр.взв!$D$6:$Q$70,4,0),"")</f>
        <v/>
      </c>
      <c r="E9" s="185" t="str">
        <f>IFERROR(VLOOKUP(B9,пр.взв!$D$6:$Q$70,6,0),"")</f>
        <v/>
      </c>
      <c r="F9" s="185" t="str">
        <f>IFERROR(VLOOKUP(B9,пр.взв!$D$6:$Q$70,7,0),"")</f>
        <v/>
      </c>
      <c r="G9" s="185" t="str">
        <f>IFERROR(VLOOKUP(B9,пр.взв!$D$6:$Q$70,8,0),"")</f>
        <v/>
      </c>
      <c r="H9" s="216" t="str">
        <f>IFERROR(VLOOKUP(B9,пр.взв!$D$6:$Q$70,10,0),"")</f>
        <v/>
      </c>
      <c r="J9" s="275"/>
      <c r="K9" s="275"/>
      <c r="L9" s="217">
        <v>4</v>
      </c>
      <c r="M9" s="206" t="s">
        <v>269</v>
      </c>
      <c r="N9" s="207">
        <f>SUMIF($J$4:$J$7,"кем",$K$4:$K$7)</f>
        <v>0</v>
      </c>
      <c r="O9" s="207">
        <f ca="1">SUMIF($I$8:$J$9,"кем",$K$6:$K$9)</f>
        <v>0</v>
      </c>
      <c r="P9" s="208">
        <f>SUMIF($J$10:$J$13,"кем",$K$10:$K$13)</f>
        <v>0</v>
      </c>
      <c r="Q9" s="208">
        <f>SUMIF($J$14:$J$17,"кем",$K$14:$K$17)</f>
        <v>0</v>
      </c>
      <c r="S9" s="217">
        <v>4</v>
      </c>
      <c r="T9" s="206" t="str">
        <f>IF(OR(J12=J4,J12=J8,J12=J10)," ",J12)</f>
        <v xml:space="preserve"> </v>
      </c>
      <c r="U9" s="207">
        <f t="shared" si="0"/>
        <v>0</v>
      </c>
      <c r="V9" s="207">
        <f t="shared" ca="1" si="1"/>
        <v>0</v>
      </c>
      <c r="W9" s="208">
        <f t="shared" si="2"/>
        <v>0</v>
      </c>
      <c r="X9" s="208">
        <f t="shared" si="3"/>
        <v>0</v>
      </c>
      <c r="Z9" s="125" t="str">
        <f>IF(OR(T7=" ",T8=" ",T9=" "),T10,T9)</f>
        <v xml:space="preserve"> </v>
      </c>
      <c r="AB9" s="125" t="str">
        <f>IF(OR(Z7=" ",Z8=" ",Z9=" "),Z10,Z9)</f>
        <v xml:space="preserve"> </v>
      </c>
      <c r="AC9" s="218">
        <v>4</v>
      </c>
      <c r="AD9" s="219" t="str">
        <f>IF(OR(AB7=" ",AB8=" ",AB9=" "),AB10,AB9)</f>
        <v xml:space="preserve"> </v>
      </c>
      <c r="AE9" s="30">
        <f t="shared" si="4"/>
        <v>0</v>
      </c>
      <c r="AF9" s="30">
        <f t="shared" ca="1" si="5"/>
        <v>0</v>
      </c>
      <c r="AG9" s="30">
        <f t="shared" si="6"/>
        <v>0</v>
      </c>
      <c r="AH9" s="220">
        <f t="shared" si="7"/>
        <v>0</v>
      </c>
      <c r="AJ9" s="218">
        <v>4</v>
      </c>
      <c r="AK9" s="219" t="str">
        <f t="shared" ref="AK9:AO9" si="11">IF(AD9=0," ",AD9)</f>
        <v xml:space="preserve"> </v>
      </c>
      <c r="AL9" s="30" t="str">
        <f t="shared" si="11"/>
        <v xml:space="preserve"> </v>
      </c>
      <c r="AM9" s="30" t="str">
        <f t="shared" ca="1" si="11"/>
        <v xml:space="preserve"> </v>
      </c>
      <c r="AN9" s="30" t="str">
        <f t="shared" si="11"/>
        <v xml:space="preserve"> </v>
      </c>
      <c r="AO9" s="220" t="str">
        <f t="shared" si="11"/>
        <v xml:space="preserve"> </v>
      </c>
    </row>
    <row r="10" spans="1:41" ht="11.25" customHeight="1">
      <c r="A10" s="223">
        <v>5</v>
      </c>
      <c r="B10" s="214" t="str">
        <f>пр.хода!AH10</f>
        <v xml:space="preserve"> </v>
      </c>
      <c r="C10" s="215" t="str">
        <f>IFERROR(VLOOKUP(B10,пр.взв!$D$6:$Q$70,3,0),"")</f>
        <v/>
      </c>
      <c r="D10" s="185" t="str">
        <f>IFERROR(VLOOKUP(B10,пр.взв!$D$6:$Q$70,4,0),"")</f>
        <v/>
      </c>
      <c r="E10" s="185" t="str">
        <f>IFERROR(VLOOKUP(B10,пр.взв!$D$6:$Q$70,6,0),"")</f>
        <v/>
      </c>
      <c r="F10" s="185" t="str">
        <f>IFERROR(VLOOKUP(B10,пр.взв!$D$6:$Q$70,7,0),"")</f>
        <v/>
      </c>
      <c r="G10" s="185" t="str">
        <f>IFERROR(VLOOKUP(B10,пр.взв!$D$6:$Q$70,8,0),"")</f>
        <v/>
      </c>
      <c r="H10" s="216" t="str">
        <f>IFERROR(VLOOKUP(B10,пр.взв!$D$6:$Q$70,10,0),"")</f>
        <v/>
      </c>
      <c r="J10" s="278" t="str">
        <f>IFERROR(LEFT(F8,FIND(",",F8)-1),F8)</f>
        <v/>
      </c>
      <c r="K10" s="278">
        <v>1</v>
      </c>
      <c r="L10" s="221">
        <v>5</v>
      </c>
      <c r="M10" s="206" t="s">
        <v>270</v>
      </c>
      <c r="N10" s="207">
        <f>SUMIF($J$4:$J$7,"кра",$K$4:$K$7)</f>
        <v>0</v>
      </c>
      <c r="O10" s="207">
        <f ca="1">SUMIF($I$8:$J$9,"кра",$K$6:$K$9)</f>
        <v>0</v>
      </c>
      <c r="P10" s="208">
        <f>SUMIF($J$10:$J$13,"кра",$K$10:$K$13)</f>
        <v>0</v>
      </c>
      <c r="Q10" s="208">
        <f>SUMIF($J$14:$J$17,"кра",$K$14:$K$17)</f>
        <v>0</v>
      </c>
      <c r="S10" s="221">
        <v>5</v>
      </c>
      <c r="T10" s="206" t="str">
        <f>IF(OR(J14=J4,J14=J8,J14=J10,J14=J12)," ",J14)</f>
        <v xml:space="preserve"> </v>
      </c>
      <c r="U10" s="207">
        <f t="shared" si="0"/>
        <v>0</v>
      </c>
      <c r="V10" s="207">
        <f t="shared" ca="1" si="1"/>
        <v>0</v>
      </c>
      <c r="W10" s="208">
        <f t="shared" si="2"/>
        <v>0</v>
      </c>
      <c r="X10" s="208">
        <f t="shared" si="3"/>
        <v>0</v>
      </c>
      <c r="Z10" s="125" t="str">
        <f>IF(OR(T7=" ",T8=" ",T9=" ",T10=" "),T11,T10)</f>
        <v xml:space="preserve"> </v>
      </c>
      <c r="AB10" s="125" t="str">
        <f>IF(OR(Z7=" ",Z8=" ",Z9=" ")," ",Z10)</f>
        <v xml:space="preserve"> </v>
      </c>
      <c r="AC10" s="222">
        <v>5</v>
      </c>
      <c r="AD10" s="219" t="str">
        <f>IF(OR(AB7=" ",AB8=" ",AB9=" ")," ",AB10)</f>
        <v xml:space="preserve"> </v>
      </c>
      <c r="AE10" s="30">
        <f t="shared" si="4"/>
        <v>0</v>
      </c>
      <c r="AF10" s="30">
        <f t="shared" ca="1" si="5"/>
        <v>0</v>
      </c>
      <c r="AG10" s="30">
        <f t="shared" si="6"/>
        <v>0</v>
      </c>
      <c r="AH10" s="220">
        <f t="shared" si="7"/>
        <v>0</v>
      </c>
      <c r="AJ10" s="222">
        <v>5</v>
      </c>
      <c r="AK10" s="219" t="str">
        <f t="shared" ref="AK10:AO10" si="12">IF(AD10=0," ",AD10)</f>
        <v xml:space="preserve"> </v>
      </c>
      <c r="AL10" s="30" t="str">
        <f t="shared" si="12"/>
        <v xml:space="preserve"> </v>
      </c>
      <c r="AM10" s="30" t="str">
        <f t="shared" ca="1" si="12"/>
        <v xml:space="preserve"> </v>
      </c>
      <c r="AN10" s="30" t="str">
        <f t="shared" si="12"/>
        <v xml:space="preserve"> </v>
      </c>
      <c r="AO10" s="220" t="str">
        <f t="shared" si="12"/>
        <v xml:space="preserve"> </v>
      </c>
    </row>
    <row r="11" spans="1:41" ht="11.25" customHeight="1">
      <c r="A11" s="224">
        <v>5</v>
      </c>
      <c r="B11" s="214" t="str">
        <f>пр.хода!AH11</f>
        <v xml:space="preserve"> </v>
      </c>
      <c r="C11" s="215" t="str">
        <f>IFERROR(VLOOKUP(B11,пр.взв!$D$6:$Q$70,3,0),"")</f>
        <v/>
      </c>
      <c r="D11" s="185" t="str">
        <f>IFERROR(VLOOKUP(B11,пр.взв!$D$6:$Q$70,4,0),"")</f>
        <v/>
      </c>
      <c r="E11" s="185" t="str">
        <f>IFERROR(VLOOKUP(B11,пр.взв!$D$6:$Q$70,6,0),"")</f>
        <v/>
      </c>
      <c r="F11" s="185" t="str">
        <f>IFERROR(VLOOKUP(B11,пр.взв!$D$6:$Q$70,7,0),"")</f>
        <v/>
      </c>
      <c r="G11" s="185" t="str">
        <f>IFERROR(VLOOKUP(B11,пр.взв!$D$6:$Q$70,8,0),"")</f>
        <v/>
      </c>
      <c r="H11" s="216" t="str">
        <f>IFERROR(VLOOKUP(B11,пр.взв!$D$6:$Q$70,10,0),"")</f>
        <v/>
      </c>
      <c r="J11" s="275"/>
      <c r="K11" s="275"/>
      <c r="L11" s="217">
        <v>6</v>
      </c>
      <c r="M11" s="206" t="s">
        <v>271</v>
      </c>
      <c r="N11" s="207">
        <f>SUMIF($J$4:$J$7,"нов",$K$4:$K$7)</f>
        <v>0</v>
      </c>
      <c r="O11" s="207">
        <f ca="1">SUMIF($I$8:$J$9,"нов",$K$6:$K$9)</f>
        <v>0</v>
      </c>
      <c r="P11" s="208">
        <f>SUMIF($J$10:$J$13,"нов",$K$10:$K$13)</f>
        <v>0</v>
      </c>
      <c r="Q11" s="208">
        <f>SUMIF($J$14:$J$17,"нов",$K$14:$K$17)</f>
        <v>0</v>
      </c>
      <c r="S11" s="217">
        <v>6</v>
      </c>
      <c r="T11" s="206" t="str">
        <f>IF(OR(J16=J4,J16=J8,J16=J10,J16=J12,J16=J14)," ",J16)</f>
        <v xml:space="preserve"> </v>
      </c>
      <c r="U11" s="207">
        <f t="shared" si="0"/>
        <v>0</v>
      </c>
      <c r="V11" s="207">
        <f t="shared" ca="1" si="1"/>
        <v>0</v>
      </c>
      <c r="W11" s="208">
        <f t="shared" si="2"/>
        <v>0</v>
      </c>
      <c r="X11" s="208">
        <f>SUMIF($J$14:$J$17,T11,$K$8:$K$17)</f>
        <v>0</v>
      </c>
      <c r="Z11" s="125" t="str">
        <f>IF(OR(T7=" ",T8=" ",T9=" ",T10=" ")," ",T11)</f>
        <v xml:space="preserve"> </v>
      </c>
      <c r="AB11" s="125" t="str">
        <f>IF(OR(Z7=" ",Z8=" ",Z9=" ",Z10=" ")," ",Z11)</f>
        <v xml:space="preserve"> </v>
      </c>
      <c r="AC11" s="225">
        <v>6</v>
      </c>
      <c r="AD11" s="226" t="str">
        <f>IF(OR(AB7=" ",AB8=" ",AB9=" ",AB10=" ")," ",AB11)</f>
        <v xml:space="preserve"> </v>
      </c>
      <c r="AE11" s="227">
        <f t="shared" si="4"/>
        <v>0</v>
      </c>
      <c r="AF11" s="227">
        <f t="shared" ca="1" si="5"/>
        <v>0</v>
      </c>
      <c r="AG11" s="227">
        <f t="shared" si="6"/>
        <v>0</v>
      </c>
      <c r="AH11" s="228">
        <f t="shared" si="7"/>
        <v>0</v>
      </c>
      <c r="AJ11" s="225">
        <v>6</v>
      </c>
      <c r="AK11" s="226" t="str">
        <f t="shared" ref="AK11:AO11" si="13">IF(AD11=0," ",AD11)</f>
        <v xml:space="preserve"> </v>
      </c>
      <c r="AL11" s="227" t="str">
        <f t="shared" si="13"/>
        <v xml:space="preserve"> </v>
      </c>
      <c r="AM11" s="227" t="str">
        <f t="shared" ca="1" si="13"/>
        <v xml:space="preserve"> </v>
      </c>
      <c r="AN11" s="227" t="str">
        <f t="shared" si="13"/>
        <v xml:space="preserve"> </v>
      </c>
      <c r="AO11" s="228" t="str">
        <f t="shared" si="13"/>
        <v xml:space="preserve"> </v>
      </c>
    </row>
    <row r="12" spans="1:41" ht="11.25" customHeight="1">
      <c r="A12" s="229" t="s">
        <v>272</v>
      </c>
      <c r="B12" s="214" t="str">
        <f>пр.хода!AH12</f>
        <v xml:space="preserve"> </v>
      </c>
      <c r="C12" s="215" t="str">
        <f>IFERROR(VLOOKUP(B12,пр.взв!$D$6:$Q$70,3,0),"")</f>
        <v/>
      </c>
      <c r="D12" s="185" t="str">
        <f>IFERROR(VLOOKUP(B12,пр.взв!$D$6:$Q$70,4,0),"")</f>
        <v/>
      </c>
      <c r="E12" s="185" t="str">
        <f>IFERROR(VLOOKUP(B12,пр.взв!$D$6:$Q$70,6,0),"")</f>
        <v/>
      </c>
      <c r="F12" s="185" t="str">
        <f>IFERROR(VLOOKUP(B12,пр.взв!$D$6:$Q$70,7,0),"")</f>
        <v/>
      </c>
      <c r="G12" s="185" t="str">
        <f>IFERROR(VLOOKUP(B12,пр.взв!$D$6:$Q$70,8,0),"")</f>
        <v/>
      </c>
      <c r="H12" s="216" t="str">
        <f>IFERROR(VLOOKUP(B12,пр.взв!$D$6:$Q$70,10,0),"")</f>
        <v/>
      </c>
      <c r="J12" s="278" t="str">
        <f>IFERROR(LEFT(F9,FIND(",",F9)-1),F9)</f>
        <v/>
      </c>
      <c r="K12" s="278">
        <v>1</v>
      </c>
      <c r="L12" s="221">
        <v>7</v>
      </c>
      <c r="M12" s="206" t="s">
        <v>273</v>
      </c>
      <c r="N12" s="207">
        <f>SUMIF($J$4:$J$7,"омс",$K$4:$K$7)</f>
        <v>0</v>
      </c>
      <c r="O12" s="207">
        <f ca="1">SUMIF($I$8:$J$9,"омс",$K$6:$K$9)</f>
        <v>0</v>
      </c>
      <c r="P12" s="208">
        <f>SUMIF($J$10:$J$13,"омс",$K$10:$K$13)</f>
        <v>0</v>
      </c>
      <c r="Q12" s="208">
        <f>SUMIF($J$14:$J$17,"омс",$K$14:$K$17)</f>
        <v>0</v>
      </c>
      <c r="S12" s="230"/>
      <c r="T12" s="206" t="str">
        <f t="shared" ref="T12:T13" si="14">IF(OR(J15=J7,J15=J11,J15=J13)," ",J15)</f>
        <v xml:space="preserve"> </v>
      </c>
      <c r="U12" s="231"/>
      <c r="V12" s="231"/>
      <c r="W12" s="232"/>
      <c r="X12" s="232"/>
      <c r="AC12" s="233"/>
      <c r="AD12" s="234"/>
      <c r="AE12" s="235">
        <f t="shared" ref="AE12:AH12" si="15">SUM(AE6:AE11)</f>
        <v>1</v>
      </c>
      <c r="AF12" s="235">
        <f t="shared" ca="1" si="15"/>
        <v>4</v>
      </c>
      <c r="AG12" s="235">
        <f t="shared" si="15"/>
        <v>2</v>
      </c>
      <c r="AH12" s="235">
        <f t="shared" si="15"/>
        <v>2</v>
      </c>
      <c r="AJ12" s="233"/>
      <c r="AK12" s="234"/>
      <c r="AL12" s="235">
        <f t="shared" ref="AL12:AO12" si="16">SUM(AL6:AL11)</f>
        <v>1</v>
      </c>
      <c r="AM12" s="235">
        <f t="shared" ca="1" si="16"/>
        <v>4</v>
      </c>
      <c r="AN12" s="235">
        <f t="shared" si="16"/>
        <v>2</v>
      </c>
      <c r="AO12" s="235">
        <f t="shared" si="16"/>
        <v>2</v>
      </c>
    </row>
    <row r="13" spans="1:41" ht="11.25" customHeight="1">
      <c r="A13" s="229" t="s">
        <v>272</v>
      </c>
      <c r="B13" s="214" t="str">
        <f>пр.хода!AH13</f>
        <v xml:space="preserve"> </v>
      </c>
      <c r="C13" s="215" t="str">
        <f>IFERROR(VLOOKUP(B13,пр.взв!$D$6:$Q$70,3,0),"")</f>
        <v/>
      </c>
      <c r="D13" s="185" t="str">
        <f>IFERROR(VLOOKUP(B13,пр.взв!$D$6:$Q$70,4,0),"")</f>
        <v/>
      </c>
      <c r="E13" s="185" t="str">
        <f>IFERROR(VLOOKUP(B13,пр.взв!$D$6:$Q$70,6,0),"")</f>
        <v/>
      </c>
      <c r="F13" s="185" t="str">
        <f>IFERROR(VLOOKUP(B13,пр.взв!$D$6:$Q$70,7,0),"")</f>
        <v/>
      </c>
      <c r="G13" s="185" t="str">
        <f>IFERROR(VLOOKUP(B13,пр.взв!$D$6:$Q$70,8,0),"")</f>
        <v/>
      </c>
      <c r="H13" s="216" t="str">
        <f>IFERROR(VLOOKUP(B13,пр.взв!$D$6:$Q$70,10,0),"")</f>
        <v/>
      </c>
      <c r="J13" s="275"/>
      <c r="K13" s="275"/>
      <c r="L13" s="217">
        <v>8</v>
      </c>
      <c r="M13" s="206" t="s">
        <v>120</v>
      </c>
      <c r="N13" s="207">
        <f>SUMIF($J$4:$J$7,"р.а",$K$4:$K$7)</f>
        <v>0</v>
      </c>
      <c r="O13" s="207">
        <f ca="1">SUMIF($I$8:$J$9,"р.а",$K$6:$K$9)</f>
        <v>0</v>
      </c>
      <c r="P13" s="208">
        <f>SUMIF($J$10:$J$13,"р.а",$K$10:$K$13)</f>
        <v>0</v>
      </c>
      <c r="Q13" s="208">
        <f>SUMIF($J$14:$J$17,"р.а",$K$14:$K$17)</f>
        <v>0</v>
      </c>
      <c r="S13" s="236"/>
      <c r="T13" s="237" t="str">
        <f t="shared" si="14"/>
        <v xml:space="preserve"> </v>
      </c>
      <c r="U13" s="231"/>
      <c r="V13" s="231"/>
      <c r="W13" s="232"/>
      <c r="X13" s="232"/>
    </row>
    <row r="14" spans="1:41" ht="11.25" customHeight="1">
      <c r="A14" s="229" t="s">
        <v>274</v>
      </c>
      <c r="B14" s="214" t="str">
        <f>пр.хода!AH14</f>
        <v xml:space="preserve"> </v>
      </c>
      <c r="C14" s="215" t="str">
        <f>IFERROR(VLOOKUP(B14,пр.взв!$D$6:$Q$70,3,0),"")</f>
        <v/>
      </c>
      <c r="D14" s="185" t="str">
        <f>IFERROR(VLOOKUP(B14,пр.взв!$D$6:$Q$70,4,0),"")</f>
        <v/>
      </c>
      <c r="E14" s="185" t="str">
        <f>IFERROR(VLOOKUP(B14,пр.взв!$D$6:$Q$70,6,0),"")</f>
        <v/>
      </c>
      <c r="F14" s="185" t="str">
        <f>IFERROR(VLOOKUP(B14,пр.взв!$D$6:$Q$70,7,0),"")</f>
        <v/>
      </c>
      <c r="G14" s="185" t="str">
        <f>IFERROR(VLOOKUP(B14,пр.взв!$D$6:$Q$70,8,0),"")</f>
        <v/>
      </c>
      <c r="H14" s="216" t="str">
        <f>IFERROR(VLOOKUP(B14,пр.взв!$D$6:$Q$70,10,0),"")</f>
        <v/>
      </c>
      <c r="J14" s="278" t="str">
        <f>IFERROR(LEFT(F10,FIND(",",F10)-1),F10)</f>
        <v/>
      </c>
      <c r="K14" s="278">
        <v>1</v>
      </c>
      <c r="L14" s="221">
        <v>9</v>
      </c>
      <c r="M14" s="206" t="s">
        <v>107</v>
      </c>
      <c r="N14" s="207">
        <f>SUMIF($J$4:$J$7,"р.б",$K$4:$K$7)</f>
        <v>0</v>
      </c>
      <c r="O14" s="207">
        <f ca="1">SUMIF($I$8:$J$9,"р.б",$K$6:$K$9)</f>
        <v>0</v>
      </c>
      <c r="P14" s="208">
        <f>SUMIF($J$10:$J$13,"р.б",$K$10:$K$13)</f>
        <v>0</v>
      </c>
      <c r="Q14" s="208">
        <f>SUMIF($J$14:$J$17,"р.б",$K$14:$K$17)</f>
        <v>0</v>
      </c>
      <c r="S14" s="230"/>
      <c r="T14" s="237"/>
      <c r="U14" s="231"/>
      <c r="V14" s="231"/>
      <c r="W14" s="232"/>
      <c r="X14" s="232"/>
    </row>
    <row r="15" spans="1:41" ht="11.25" customHeight="1">
      <c r="A15" s="229" t="s">
        <v>274</v>
      </c>
      <c r="B15" s="214" t="str">
        <f>пр.хода!AH15</f>
        <v xml:space="preserve"> </v>
      </c>
      <c r="C15" s="215" t="str">
        <f>IFERROR(VLOOKUP(B15,пр.взв!$D$6:$Q$70,3,0),"")</f>
        <v/>
      </c>
      <c r="D15" s="185" t="str">
        <f>IFERROR(VLOOKUP(B15,пр.взв!$D$6:$Q$70,4,0),"")</f>
        <v/>
      </c>
      <c r="E15" s="185" t="str">
        <f>IFERROR(VLOOKUP(B15,пр.взв!$D$6:$Q$70,6,0),"")</f>
        <v/>
      </c>
      <c r="F15" s="185" t="str">
        <f>IFERROR(VLOOKUP(B15,пр.взв!$D$6:$Q$70,7,0),"")</f>
        <v/>
      </c>
      <c r="G15" s="185" t="str">
        <f>IFERROR(VLOOKUP(B15,пр.взв!$D$6:$Q$70,8,0),"")</f>
        <v/>
      </c>
      <c r="H15" s="216" t="str">
        <f>IFERROR(VLOOKUP(B15,пр.взв!$D$6:$Q$70,10,0),"")</f>
        <v/>
      </c>
      <c r="J15" s="275"/>
      <c r="K15" s="275"/>
      <c r="L15" s="217">
        <v>10</v>
      </c>
      <c r="M15" s="206" t="s">
        <v>275</v>
      </c>
      <c r="N15" s="207">
        <f>SUMIF($J$4:$J$7,"р.х",$K$4:$K$7)</f>
        <v>0</v>
      </c>
      <c r="O15" s="207">
        <f ca="1">SUMIF($I$8:$J$9,"р.х",$K$6:$K$9)</f>
        <v>0</v>
      </c>
      <c r="P15" s="208">
        <f>SUMIF($J$10:$J$13,"р.х",$K$10:$K$13)</f>
        <v>0</v>
      </c>
      <c r="Q15" s="208">
        <f>SUMIF($J$14:$J$17,"р.х",$K$14:$K$17)</f>
        <v>0</v>
      </c>
      <c r="S15" s="236"/>
      <c r="T15" s="237"/>
      <c r="U15" s="231"/>
      <c r="V15" s="231"/>
      <c r="W15" s="232"/>
      <c r="X15" s="232"/>
    </row>
    <row r="16" spans="1:41" ht="11.25" customHeight="1">
      <c r="A16" s="229" t="s">
        <v>274</v>
      </c>
      <c r="B16" s="214" t="str">
        <f>пр.хода!AH16</f>
        <v xml:space="preserve"> </v>
      </c>
      <c r="C16" s="215" t="str">
        <f>IFERROR(VLOOKUP(B16,пр.взв!$D$6:$Q$70,3,0),"")</f>
        <v/>
      </c>
      <c r="D16" s="185" t="str">
        <f>IFERROR(VLOOKUP(B16,пр.взв!$D$6:$Q$70,4,0),"")</f>
        <v/>
      </c>
      <c r="E16" s="185" t="str">
        <f>IFERROR(VLOOKUP(B16,пр.взв!$D$6:$Q$70,6,0),"")</f>
        <v/>
      </c>
      <c r="F16" s="185" t="str">
        <f>IFERROR(VLOOKUP(B16,пр.взв!$D$6:$Q$70,7,0),"")</f>
        <v/>
      </c>
      <c r="G16" s="185" t="str">
        <f>IFERROR(VLOOKUP(B16,пр.взв!$D$6:$Q$70,8,0),"")</f>
        <v/>
      </c>
      <c r="H16" s="216" t="str">
        <f>IFERROR(VLOOKUP(B16,пр.взв!$D$6:$Q$70,10,0),"")</f>
        <v/>
      </c>
      <c r="J16" s="278" t="str">
        <f>IFERROR(LEFT(F11,FIND(",",F11)-1),F11)</f>
        <v/>
      </c>
      <c r="K16" s="278">
        <v>1</v>
      </c>
      <c r="L16" s="221">
        <v>11</v>
      </c>
      <c r="M16" s="238" t="s">
        <v>276</v>
      </c>
      <c r="N16" s="207">
        <f>SUMIF($J$4:$J$7,"том",$K$4:$K$7)</f>
        <v>0</v>
      </c>
      <c r="O16" s="207">
        <f ca="1">SUMIF($I$8:$J$9,"том",$K$6:$K$9)</f>
        <v>0</v>
      </c>
      <c r="P16" s="208">
        <f>SUMIF($J$10:$J$13,"том",$K$10:$K$13)</f>
        <v>0</v>
      </c>
      <c r="Q16" s="208">
        <f>SUMIF($J$14:$J$17,"том",$K$14:$K$17)</f>
        <v>0</v>
      </c>
      <c r="S16" s="230"/>
      <c r="T16" s="239"/>
      <c r="U16" s="231"/>
      <c r="V16" s="231"/>
      <c r="W16" s="232"/>
      <c r="X16" s="232"/>
    </row>
    <row r="17" spans="1:24" ht="11.25" customHeight="1">
      <c r="A17" s="229" t="s">
        <v>274</v>
      </c>
      <c r="B17" s="214" t="str">
        <f>пр.хода!AH17</f>
        <v xml:space="preserve"> </v>
      </c>
      <c r="C17" s="215" t="str">
        <f>IFERROR(VLOOKUP(B17,пр.взв!$D$6:$Q$70,3,0),"")</f>
        <v/>
      </c>
      <c r="D17" s="185" t="str">
        <f>IFERROR(VLOOKUP(B17,пр.взв!$D$6:$Q$70,4,0),"")</f>
        <v/>
      </c>
      <c r="E17" s="185" t="str">
        <f>IFERROR(VLOOKUP(B17,пр.взв!$D$6:$Q$70,6,0),"")</f>
        <v/>
      </c>
      <c r="F17" s="185" t="str">
        <f>IFERROR(VLOOKUP(B17,пр.взв!$D$6:$Q$70,7,0),"")</f>
        <v/>
      </c>
      <c r="G17" s="185" t="str">
        <f>IFERROR(VLOOKUP(B17,пр.взв!$D$6:$Q$70,8,0),"")</f>
        <v/>
      </c>
      <c r="H17" s="216" t="str">
        <f>IFERROR(VLOOKUP(B17,пр.взв!$D$6:$Q$70,10,0),"")</f>
        <v/>
      </c>
      <c r="J17" s="275"/>
      <c r="K17" s="275"/>
      <c r="L17" s="217">
        <v>12</v>
      </c>
      <c r="M17" s="238" t="s">
        <v>277</v>
      </c>
      <c r="N17" s="207">
        <f>SUMIF($J$4:$J$7,"Мос",$K$4:$K$7)</f>
        <v>0</v>
      </c>
      <c r="O17" s="207">
        <f ca="1">SUMIF($I$8:$J$9,"Мос",$K$6:$K$9)</f>
        <v>0</v>
      </c>
      <c r="P17" s="208">
        <f>SUMIF($J$10:$J$13,"Мос",$K$10:$K$13)</f>
        <v>0</v>
      </c>
      <c r="Q17" s="208">
        <f>SUMIF($J$14:$J$17,"Мос",$K$14:$K$17)</f>
        <v>0</v>
      </c>
      <c r="S17" s="236"/>
      <c r="T17" s="239"/>
      <c r="U17" s="231"/>
      <c r="V17" s="231"/>
      <c r="W17" s="232"/>
      <c r="X17" s="232"/>
    </row>
    <row r="18" spans="1:24" ht="11.25" customHeight="1">
      <c r="A18" s="229" t="s">
        <v>274</v>
      </c>
      <c r="B18" s="214" t="str">
        <f>пр.хода!AH18</f>
        <v xml:space="preserve"> </v>
      </c>
      <c r="C18" s="215" t="str">
        <f>IFERROR(VLOOKUP(B18,пр.взв!$D$6:$Q$70,3,0),"")</f>
        <v/>
      </c>
      <c r="D18" s="185" t="str">
        <f>IFERROR(VLOOKUP(B18,пр.взв!$D$6:$Q$70,4,0),"")</f>
        <v/>
      </c>
      <c r="E18" s="185" t="str">
        <f>IFERROR(VLOOKUP(B18,пр.взв!$D$6:$Q$70,6,0),"")</f>
        <v/>
      </c>
      <c r="F18" s="185" t="str">
        <f>IFERROR(VLOOKUP(B18,пр.взв!$D$6:$Q$70,7,0),"")</f>
        <v/>
      </c>
      <c r="G18" s="185" t="str">
        <f>IFERROR(VLOOKUP(B18,пр.взв!$D$6:$Q$70,8,0),"")</f>
        <v/>
      </c>
      <c r="H18" s="216" t="str">
        <f>IFERROR(VLOOKUP(B18,пр.взв!$D$6:$Q$70,10,0),"")</f>
        <v/>
      </c>
      <c r="L18" s="233"/>
      <c r="M18" s="234"/>
      <c r="N18" s="240">
        <f t="shared" ref="N18:Q18" si="17">SUM(N6:N17)</f>
        <v>1</v>
      </c>
      <c r="O18" s="240">
        <f t="shared" ca="1" si="17"/>
        <v>0</v>
      </c>
      <c r="P18" s="240">
        <f t="shared" si="17"/>
        <v>0</v>
      </c>
      <c r="Q18" s="240">
        <f t="shared" si="17"/>
        <v>0</v>
      </c>
      <c r="S18" s="233"/>
      <c r="T18" s="234"/>
      <c r="U18" s="240">
        <f t="shared" ref="U18:X18" si="18">SUM(U6:U17)</f>
        <v>1</v>
      </c>
      <c r="V18" s="240">
        <f t="shared" ca="1" si="18"/>
        <v>4</v>
      </c>
      <c r="W18" s="240">
        <f t="shared" si="18"/>
        <v>2</v>
      </c>
      <c r="X18" s="240">
        <f t="shared" si="18"/>
        <v>2</v>
      </c>
    </row>
    <row r="19" spans="1:24" ht="11.25" customHeight="1">
      <c r="A19" s="229" t="s">
        <v>274</v>
      </c>
      <c r="B19" s="214" t="str">
        <f>пр.хода!AH19</f>
        <v xml:space="preserve"> </v>
      </c>
      <c r="C19" s="215" t="str">
        <f>IFERROR(VLOOKUP(B19,пр.взв!$D$6:$Q$70,3,0),"")</f>
        <v/>
      </c>
      <c r="D19" s="185" t="str">
        <f>IFERROR(VLOOKUP(B19,пр.взв!$D$6:$Q$70,4,0),"")</f>
        <v/>
      </c>
      <c r="E19" s="185" t="str">
        <f>IFERROR(VLOOKUP(B19,пр.взв!$D$6:$Q$70,6,0),"")</f>
        <v/>
      </c>
      <c r="F19" s="185" t="str">
        <f>IFERROR(VLOOKUP(B19,пр.взв!$D$6:$Q$70,7,0),"")</f>
        <v/>
      </c>
      <c r="G19" s="185" t="str">
        <f>IFERROR(VLOOKUP(B19,пр.взв!$D$6:$Q$70,8,0),"")</f>
        <v/>
      </c>
      <c r="H19" s="216" t="str">
        <f>IFERROR(VLOOKUP(B19,пр.взв!$D$6:$Q$70,10,0),"")</f>
        <v/>
      </c>
    </row>
    <row r="20" spans="1:24" ht="11.25" customHeight="1">
      <c r="A20" s="229" t="s">
        <v>274</v>
      </c>
      <c r="B20" s="214" t="str">
        <f>пр.хода!AH20</f>
        <v xml:space="preserve"> </v>
      </c>
      <c r="C20" s="215" t="str">
        <f>IFERROR(VLOOKUP(B20,пр.взв!$D$6:$Q$70,3,0),"")</f>
        <v/>
      </c>
      <c r="D20" s="185" t="str">
        <f>IFERROR(VLOOKUP(B20,пр.взв!$D$6:$Q$70,4,0),"")</f>
        <v/>
      </c>
      <c r="E20" s="185" t="str">
        <f>IFERROR(VLOOKUP(B20,пр.взв!$D$6:$Q$70,6,0),"")</f>
        <v/>
      </c>
      <c r="F20" s="185" t="str">
        <f>IFERROR(VLOOKUP(B20,пр.взв!$D$6:$Q$70,7,0),"")</f>
        <v/>
      </c>
      <c r="G20" s="185" t="str">
        <f>IFERROR(VLOOKUP(B20,пр.взв!$D$6:$Q$70,8,0),"")</f>
        <v/>
      </c>
      <c r="H20" s="216" t="str">
        <f>IFERROR(VLOOKUP(B20,пр.взв!$D$6:$Q$70,10,0),"")</f>
        <v/>
      </c>
    </row>
    <row r="21" spans="1:24" ht="11.25" customHeight="1">
      <c r="A21" s="229" t="s">
        <v>274</v>
      </c>
      <c r="B21" s="214" t="str">
        <f>пр.хода!AH21</f>
        <v xml:space="preserve"> </v>
      </c>
      <c r="C21" s="215" t="str">
        <f>IFERROR(VLOOKUP(B21,пр.взв!$D$6:$Q$70,3,0),"")</f>
        <v/>
      </c>
      <c r="D21" s="185" t="str">
        <f>IFERROR(VLOOKUP(B21,пр.взв!$D$6:$Q$70,4,0),"")</f>
        <v/>
      </c>
      <c r="E21" s="185" t="str">
        <f>IFERROR(VLOOKUP(B21,пр.взв!$D$6:$Q$70,6,0),"")</f>
        <v/>
      </c>
      <c r="F21" s="185" t="str">
        <f>IFERROR(VLOOKUP(B21,пр.взв!$D$6:$Q$70,7,0),"")</f>
        <v/>
      </c>
      <c r="G21" s="185" t="str">
        <f>IFERROR(VLOOKUP(B21,пр.взв!$D$6:$Q$70,8,0),"")</f>
        <v/>
      </c>
      <c r="H21" s="216" t="str">
        <f>IFERROR(VLOOKUP(B21,пр.взв!$D$6:$Q$70,10,0),"")</f>
        <v/>
      </c>
    </row>
    <row r="22" spans="1:24" ht="11.25" customHeight="1">
      <c r="A22" s="229" t="s">
        <v>278</v>
      </c>
      <c r="B22" s="214" t="str">
        <f>пр.хода!AH22</f>
        <v xml:space="preserve"> </v>
      </c>
      <c r="C22" s="215" t="str">
        <f>IFERROR(VLOOKUP(B22,пр.взв!$D$6:$Q$70,3,0),"")</f>
        <v/>
      </c>
      <c r="D22" s="185" t="str">
        <f>IFERROR(VLOOKUP(B22,пр.взв!$D$6:$Q$70,4,0),"")</f>
        <v/>
      </c>
      <c r="E22" s="185" t="str">
        <f>IFERROR(VLOOKUP(B22,пр.взв!$D$6:$Q$70,6,0),"")</f>
        <v/>
      </c>
      <c r="F22" s="185" t="str">
        <f>IFERROR(VLOOKUP(B22,пр.взв!$D$6:$Q$70,7,0),"")</f>
        <v/>
      </c>
      <c r="G22" s="185" t="str">
        <f>IFERROR(VLOOKUP(B22,пр.взв!$D$6:$Q$70,8,0),"")</f>
        <v/>
      </c>
      <c r="H22" s="216" t="str">
        <f>IFERROR(VLOOKUP(B22,пр.взв!$D$6:$Q$70,10,0),"")</f>
        <v/>
      </c>
    </row>
    <row r="23" spans="1:24" ht="11.25" customHeight="1">
      <c r="A23" s="229" t="s">
        <v>278</v>
      </c>
      <c r="B23" s="214" t="str">
        <f>пр.хода!AH23</f>
        <v xml:space="preserve"> </v>
      </c>
      <c r="C23" s="215" t="str">
        <f>IFERROR(VLOOKUP(B23,пр.взв!$D$6:$Q$70,3,0),"")</f>
        <v/>
      </c>
      <c r="D23" s="185" t="str">
        <f>IFERROR(VLOOKUP(B23,пр.взв!$D$6:$Q$70,4,0),"")</f>
        <v/>
      </c>
      <c r="E23" s="185" t="str">
        <f>IFERROR(VLOOKUP(B23,пр.взв!$D$6:$Q$70,6,0),"")</f>
        <v/>
      </c>
      <c r="F23" s="185" t="str">
        <f>IFERROR(VLOOKUP(B23,пр.взв!$D$6:$Q$70,7,0),"")</f>
        <v/>
      </c>
      <c r="G23" s="185" t="str">
        <f>IFERROR(VLOOKUP(B23,пр.взв!$D$6:$Q$70,8,0),"")</f>
        <v/>
      </c>
      <c r="H23" s="216" t="str">
        <f>IFERROR(VLOOKUP(B23,пр.взв!$D$6:$Q$70,10,0),"")</f>
        <v/>
      </c>
    </row>
    <row r="24" spans="1:24" ht="11.25" customHeight="1">
      <c r="A24" s="229" t="s">
        <v>278</v>
      </c>
      <c r="B24" s="214" t="str">
        <f>пр.хода!AH24</f>
        <v xml:space="preserve"> </v>
      </c>
      <c r="C24" s="215" t="str">
        <f>IFERROR(VLOOKUP(B24,пр.взв!$D$6:$Q$70,3,0),"")</f>
        <v/>
      </c>
      <c r="D24" s="185" t="str">
        <f>IFERROR(VLOOKUP(B24,пр.взв!$D$6:$Q$70,4,0),"")</f>
        <v/>
      </c>
      <c r="E24" s="185" t="str">
        <f>IFERROR(VLOOKUP(B24,пр.взв!$D$6:$Q$70,6,0),"")</f>
        <v/>
      </c>
      <c r="F24" s="185" t="str">
        <f>IFERROR(VLOOKUP(B24,пр.взв!$D$6:$Q$70,7,0),"")</f>
        <v/>
      </c>
      <c r="G24" s="185" t="str">
        <f>IFERROR(VLOOKUP(B24,пр.взв!$D$6:$Q$70,8,0),"")</f>
        <v/>
      </c>
      <c r="H24" s="216" t="str">
        <f>IFERROR(VLOOKUP(B24,пр.взв!$D$6:$Q$70,10,0),"")</f>
        <v/>
      </c>
    </row>
    <row r="25" spans="1:24" ht="11.25" customHeight="1">
      <c r="A25" s="229" t="s">
        <v>278</v>
      </c>
      <c r="B25" s="214" t="str">
        <f>пр.хода!AH25</f>
        <v xml:space="preserve"> </v>
      </c>
      <c r="C25" s="215" t="str">
        <f>IFERROR(VLOOKUP(B25,пр.взв!$D$6:$Q$70,3,0),"")</f>
        <v/>
      </c>
      <c r="D25" s="185" t="str">
        <f>IFERROR(VLOOKUP(B25,пр.взв!$D$6:$Q$70,4,0),"")</f>
        <v/>
      </c>
      <c r="E25" s="185" t="str">
        <f>IFERROR(VLOOKUP(B25,пр.взв!$D$6:$Q$70,6,0),"")</f>
        <v/>
      </c>
      <c r="F25" s="185" t="str">
        <f>IFERROR(VLOOKUP(B25,пр.взв!$D$6:$Q$70,7,0),"")</f>
        <v/>
      </c>
      <c r="G25" s="185" t="str">
        <f>IFERROR(VLOOKUP(B25,пр.взв!$D$6:$Q$70,8,0),"")</f>
        <v/>
      </c>
      <c r="H25" s="216" t="str">
        <f>IFERROR(VLOOKUP(B25,пр.взв!$D$6:$Q$70,10,0),"")</f>
        <v/>
      </c>
    </row>
    <row r="26" spans="1:24" ht="11.25" customHeight="1">
      <c r="A26" s="229" t="s">
        <v>278</v>
      </c>
      <c r="B26" s="214" t="str">
        <f>пр.хода!AH26</f>
        <v xml:space="preserve"> </v>
      </c>
      <c r="C26" s="215" t="str">
        <f>IFERROR(VLOOKUP(B26,пр.взв!$D$6:$Q$70,3,0),"")</f>
        <v/>
      </c>
      <c r="D26" s="185" t="str">
        <f>IFERROR(VLOOKUP(B26,пр.взв!$D$6:$Q$70,4,0),"")</f>
        <v/>
      </c>
      <c r="E26" s="185" t="str">
        <f>IFERROR(VLOOKUP(B26,пр.взв!$D$6:$Q$70,6,0),"")</f>
        <v/>
      </c>
      <c r="F26" s="185" t="str">
        <f>IFERROR(VLOOKUP(B26,пр.взв!$D$6:$Q$70,7,0),"")</f>
        <v/>
      </c>
      <c r="G26" s="185" t="str">
        <f>IFERROR(VLOOKUP(B26,пр.взв!$D$6:$Q$70,8,0),"")</f>
        <v/>
      </c>
      <c r="H26" s="216" t="str">
        <f>IFERROR(VLOOKUP(B26,пр.взв!$D$6:$Q$70,10,0),"")</f>
        <v/>
      </c>
    </row>
    <row r="27" spans="1:24" ht="11.25" customHeight="1">
      <c r="A27" s="229" t="s">
        <v>278</v>
      </c>
      <c r="B27" s="214" t="str">
        <f>пр.хода!AH27</f>
        <v xml:space="preserve"> </v>
      </c>
      <c r="C27" s="215" t="str">
        <f>IFERROR(VLOOKUP(B27,пр.взв!$D$6:$Q$70,3,0),"")</f>
        <v/>
      </c>
      <c r="D27" s="185" t="str">
        <f>IFERROR(VLOOKUP(B27,пр.взв!$D$6:$Q$70,4,0),"")</f>
        <v/>
      </c>
      <c r="E27" s="185" t="str">
        <f>IFERROR(VLOOKUP(B27,пр.взв!$D$6:$Q$70,6,0),"")</f>
        <v/>
      </c>
      <c r="F27" s="185" t="str">
        <f>IFERROR(VLOOKUP(B27,пр.взв!$D$6:$Q$70,7,0),"")</f>
        <v/>
      </c>
      <c r="G27" s="185" t="str">
        <f>IFERROR(VLOOKUP(B27,пр.взв!$D$6:$Q$70,8,0),"")</f>
        <v/>
      </c>
      <c r="H27" s="216" t="str">
        <f>IFERROR(VLOOKUP(B27,пр.взв!$D$6:$Q$70,10,0),"")</f>
        <v/>
      </c>
    </row>
    <row r="28" spans="1:24" ht="11.25" customHeight="1">
      <c r="A28" s="229" t="s">
        <v>278</v>
      </c>
      <c r="B28" s="214" t="str">
        <f>пр.хода!AH28</f>
        <v xml:space="preserve"> </v>
      </c>
      <c r="C28" s="215" t="str">
        <f>IFERROR(VLOOKUP(B28,пр.взв!$D$6:$Q$70,3,0),"")</f>
        <v/>
      </c>
      <c r="D28" s="185" t="str">
        <f>IFERROR(VLOOKUP(B28,пр.взв!$D$6:$Q$70,4,0),"")</f>
        <v/>
      </c>
      <c r="E28" s="185" t="str">
        <f>IFERROR(VLOOKUP(B28,пр.взв!$D$6:$Q$70,6,0),"")</f>
        <v/>
      </c>
      <c r="F28" s="185" t="str">
        <f>IFERROR(VLOOKUP(B28,пр.взв!$D$6:$Q$70,7,0),"")</f>
        <v/>
      </c>
      <c r="G28" s="185" t="str">
        <f>IFERROR(VLOOKUP(B28,пр.взв!$D$6:$Q$70,8,0),"")</f>
        <v/>
      </c>
      <c r="H28" s="216" t="str">
        <f>IFERROR(VLOOKUP(B28,пр.взв!$D$6:$Q$70,10,0),"")</f>
        <v/>
      </c>
    </row>
    <row r="29" spans="1:24" ht="11.25" customHeight="1">
      <c r="A29" s="229" t="s">
        <v>278</v>
      </c>
      <c r="B29" s="214" t="str">
        <f>пр.хода!AH29</f>
        <v xml:space="preserve"> </v>
      </c>
      <c r="C29" s="215" t="str">
        <f>IFERROR(VLOOKUP(B29,пр.взв!$D$6:$Q$70,3,0),"")</f>
        <v/>
      </c>
      <c r="D29" s="185" t="str">
        <f>IFERROR(VLOOKUP(B29,пр.взв!$D$6:$Q$70,4,0),"")</f>
        <v/>
      </c>
      <c r="E29" s="185" t="str">
        <f>IFERROR(VLOOKUP(B29,пр.взв!$D$6:$Q$70,6,0),"")</f>
        <v/>
      </c>
      <c r="F29" s="185" t="str">
        <f>IFERROR(VLOOKUP(B29,пр.взв!$D$6:$Q$70,7,0),"")</f>
        <v/>
      </c>
      <c r="G29" s="185" t="str">
        <f>IFERROR(VLOOKUP(B29,пр.взв!$D$6:$Q$70,8,0),"")</f>
        <v/>
      </c>
      <c r="H29" s="216" t="str">
        <f>IFERROR(VLOOKUP(B29,пр.взв!$D$6:$Q$70,10,0),"")</f>
        <v/>
      </c>
    </row>
    <row r="30" spans="1:24" ht="11.25" customHeight="1">
      <c r="A30" s="229" t="s">
        <v>278</v>
      </c>
      <c r="B30" s="214" t="str">
        <f>пр.хода!AH30</f>
        <v xml:space="preserve"> </v>
      </c>
      <c r="C30" s="215" t="str">
        <f>IFERROR(VLOOKUP(B30,пр.взв!$D$6:$Q$70,3,0),"")</f>
        <v/>
      </c>
      <c r="D30" s="185" t="str">
        <f>IFERROR(VLOOKUP(B30,пр.взв!$D$6:$Q$70,4,0),"")</f>
        <v/>
      </c>
      <c r="E30" s="185" t="str">
        <f>IFERROR(VLOOKUP(B30,пр.взв!$D$6:$Q$70,6,0),"")</f>
        <v/>
      </c>
      <c r="F30" s="185" t="str">
        <f>IFERROR(VLOOKUP(B30,пр.взв!$D$6:$Q$70,7,0),"")</f>
        <v/>
      </c>
      <c r="G30" s="185" t="str">
        <f>IFERROR(VLOOKUP(B30,пр.взв!$D$6:$Q$70,8,0),"")</f>
        <v/>
      </c>
      <c r="H30" s="216" t="str">
        <f>IFERROR(VLOOKUP(B30,пр.взв!$D$6:$Q$70,10,0),"")</f>
        <v/>
      </c>
    </row>
    <row r="31" spans="1:24" ht="11.25" customHeight="1">
      <c r="A31" s="229" t="s">
        <v>278</v>
      </c>
      <c r="B31" s="214" t="str">
        <f>пр.хода!AH31</f>
        <v xml:space="preserve"> </v>
      </c>
      <c r="C31" s="215" t="str">
        <f>IFERROR(VLOOKUP(B31,пр.взв!$D$6:$Q$70,3,0),"")</f>
        <v/>
      </c>
      <c r="D31" s="185" t="str">
        <f>IFERROR(VLOOKUP(B31,пр.взв!$D$6:$Q$70,4,0),"")</f>
        <v/>
      </c>
      <c r="E31" s="185" t="str">
        <f>IFERROR(VLOOKUP(B31,пр.взв!$D$6:$Q$70,6,0),"")</f>
        <v/>
      </c>
      <c r="F31" s="185" t="str">
        <f>IFERROR(VLOOKUP(B31,пр.взв!$D$6:$Q$70,7,0),"")</f>
        <v/>
      </c>
      <c r="G31" s="185" t="str">
        <f>IFERROR(VLOOKUP(B31,пр.взв!$D$6:$Q$70,8,0),"")</f>
        <v/>
      </c>
      <c r="H31" s="216" t="str">
        <f>IFERROR(VLOOKUP(B31,пр.взв!$D$6:$Q$70,10,0),"")</f>
        <v/>
      </c>
    </row>
    <row r="32" spans="1:24" ht="11.25" customHeight="1">
      <c r="A32" s="229" t="s">
        <v>278</v>
      </c>
      <c r="B32" s="214" t="str">
        <f>пр.хода!AH32</f>
        <v xml:space="preserve"> </v>
      </c>
      <c r="C32" s="215" t="str">
        <f>IFERROR(VLOOKUP(B32,пр.взв!$D$6:$Q$70,3,0),"")</f>
        <v/>
      </c>
      <c r="D32" s="185" t="str">
        <f>IFERROR(VLOOKUP(B32,пр.взв!$D$6:$Q$70,4,0),"")</f>
        <v/>
      </c>
      <c r="E32" s="185" t="str">
        <f>IFERROR(VLOOKUP(B32,пр.взв!$D$6:$Q$70,6,0),"")</f>
        <v/>
      </c>
      <c r="F32" s="185" t="str">
        <f>IFERROR(VLOOKUP(B32,пр.взв!$D$6:$Q$70,7,0),"")</f>
        <v/>
      </c>
      <c r="G32" s="185" t="str">
        <f>IFERROR(VLOOKUP(B32,пр.взв!$D$6:$Q$70,8,0),"")</f>
        <v/>
      </c>
      <c r="H32" s="216" t="str">
        <f>IFERROR(VLOOKUP(B32,пр.взв!$D$6:$Q$70,10,0),"")</f>
        <v/>
      </c>
    </row>
    <row r="33" spans="1:8" ht="11.25" customHeight="1">
      <c r="A33" s="229" t="s">
        <v>278</v>
      </c>
      <c r="B33" s="214" t="str">
        <f>пр.хода!AH33</f>
        <v xml:space="preserve"> </v>
      </c>
      <c r="C33" s="215" t="str">
        <f>IFERROR(VLOOKUP(B33,пр.взв!$D$6:$Q$70,3,0),"")</f>
        <v/>
      </c>
      <c r="D33" s="185" t="str">
        <f>IFERROR(VLOOKUP(B33,пр.взв!$D$6:$Q$70,4,0),"")</f>
        <v/>
      </c>
      <c r="E33" s="185" t="str">
        <f>IFERROR(VLOOKUP(B33,пр.взв!$D$6:$Q$70,6,0),"")</f>
        <v/>
      </c>
      <c r="F33" s="185" t="str">
        <f>IFERROR(VLOOKUP(B33,пр.взв!$D$6:$Q$70,7,0),"")</f>
        <v/>
      </c>
      <c r="G33" s="185" t="str">
        <f>IFERROR(VLOOKUP(B33,пр.взв!$D$6:$Q$70,8,0),"")</f>
        <v/>
      </c>
      <c r="H33" s="216" t="str">
        <f>IFERROR(VLOOKUP(B33,пр.взв!$D$6:$Q$70,10,0),"")</f>
        <v/>
      </c>
    </row>
    <row r="34" spans="1:8" ht="11.25" customHeight="1">
      <c r="A34" s="229" t="s">
        <v>278</v>
      </c>
      <c r="B34" s="214" t="str">
        <f>пр.хода!AH34</f>
        <v xml:space="preserve"> </v>
      </c>
      <c r="C34" s="215" t="str">
        <f>IFERROR(VLOOKUP(B34,пр.взв!$D$6:$Q$70,3,0),"")</f>
        <v/>
      </c>
      <c r="D34" s="185" t="str">
        <f>IFERROR(VLOOKUP(B34,пр.взв!$D$6:$Q$70,4,0),"")</f>
        <v/>
      </c>
      <c r="E34" s="185" t="str">
        <f>IFERROR(VLOOKUP(B34,пр.взв!$D$6:$Q$70,6,0),"")</f>
        <v/>
      </c>
      <c r="F34" s="185" t="str">
        <f>IFERROR(VLOOKUP(B34,пр.взв!$D$6:$Q$70,7,0),"")</f>
        <v/>
      </c>
      <c r="G34" s="185" t="str">
        <f>IFERROR(VLOOKUP(B34,пр.взв!$D$6:$Q$70,8,0),"")</f>
        <v/>
      </c>
      <c r="H34" s="216" t="str">
        <f>IFERROR(VLOOKUP(B34,пр.взв!$D$6:$Q$70,10,0),"")</f>
        <v/>
      </c>
    </row>
    <row r="35" spans="1:8" ht="11.25" customHeight="1">
      <c r="A35" s="229" t="s">
        <v>278</v>
      </c>
      <c r="B35" s="214" t="str">
        <f>пр.хода!AH35</f>
        <v xml:space="preserve"> </v>
      </c>
      <c r="C35" s="215" t="str">
        <f>IFERROR(VLOOKUP(B35,пр.взв!$D$6:$Q$70,3,0),"")</f>
        <v/>
      </c>
      <c r="D35" s="185" t="str">
        <f>IFERROR(VLOOKUP(B35,пр.взв!$D$6:$Q$70,4,0),"")</f>
        <v/>
      </c>
      <c r="E35" s="185" t="str">
        <f>IFERROR(VLOOKUP(B35,пр.взв!$D$6:$Q$70,6,0),"")</f>
        <v/>
      </c>
      <c r="F35" s="185" t="str">
        <f>IFERROR(VLOOKUP(B35,пр.взв!$D$6:$Q$70,7,0),"")</f>
        <v/>
      </c>
      <c r="G35" s="185" t="str">
        <f>IFERROR(VLOOKUP(B35,пр.взв!$D$6:$Q$70,8,0),"")</f>
        <v/>
      </c>
      <c r="H35" s="216" t="str">
        <f>IFERROR(VLOOKUP(B35,пр.взв!$D$6:$Q$70,10,0),"")</f>
        <v/>
      </c>
    </row>
    <row r="36" spans="1:8" ht="11.25" customHeight="1">
      <c r="A36" s="229" t="s">
        <v>278</v>
      </c>
      <c r="B36" s="214" t="str">
        <f>пр.хода!AH36</f>
        <v xml:space="preserve"> </v>
      </c>
      <c r="C36" s="215" t="str">
        <f>IFERROR(VLOOKUP(B36,пр.взв!$D$6:$Q$70,3,0),"")</f>
        <v/>
      </c>
      <c r="D36" s="185" t="str">
        <f>IFERROR(VLOOKUP(B36,пр.взв!$D$6:$Q$70,4,0),"")</f>
        <v/>
      </c>
      <c r="E36" s="185" t="str">
        <f>IFERROR(VLOOKUP(B36,пр.взв!$D$6:$Q$70,6,0),"")</f>
        <v/>
      </c>
      <c r="F36" s="185" t="str">
        <f>IFERROR(VLOOKUP(B36,пр.взв!$D$6:$Q$70,7,0),"")</f>
        <v/>
      </c>
      <c r="G36" s="185" t="str">
        <f>IFERROR(VLOOKUP(B36,пр.взв!$D$6:$Q$70,8,0),"")</f>
        <v/>
      </c>
      <c r="H36" s="216" t="str">
        <f>IFERROR(VLOOKUP(B36,пр.взв!$D$6:$Q$70,10,0),"")</f>
        <v/>
      </c>
    </row>
    <row r="37" spans="1:8" ht="11.25" customHeight="1">
      <c r="A37" s="229" t="s">
        <v>278</v>
      </c>
      <c r="B37" s="214" t="str">
        <f>пр.хода!AH37</f>
        <v xml:space="preserve"> </v>
      </c>
      <c r="C37" s="215" t="str">
        <f>IFERROR(VLOOKUP(B37,пр.взв!$D$6:$Q$70,3,0),"")</f>
        <v/>
      </c>
      <c r="D37" s="185" t="str">
        <f>IFERROR(VLOOKUP(B37,пр.взв!$D$6:$Q$70,4,0),"")</f>
        <v/>
      </c>
      <c r="E37" s="185" t="str">
        <f>IFERROR(VLOOKUP(B37,пр.взв!$D$6:$Q$70,6,0),"")</f>
        <v/>
      </c>
      <c r="F37" s="185" t="str">
        <f>IFERROR(VLOOKUP(B37,пр.взв!$D$6:$Q$70,7,0),"")</f>
        <v/>
      </c>
      <c r="G37" s="185" t="str">
        <f>IFERROR(VLOOKUP(B37,пр.взв!$D$6:$Q$70,8,0),"")</f>
        <v/>
      </c>
      <c r="H37" s="216" t="str">
        <f>IFERROR(VLOOKUP(B37,пр.взв!$D$6:$Q$70,10,0),"")</f>
        <v/>
      </c>
    </row>
    <row r="38" spans="1:8" ht="11.25" customHeight="1">
      <c r="A38" s="241" t="s">
        <v>279</v>
      </c>
      <c r="B38" s="214" t="str">
        <f>пр.хода!AH38</f>
        <v xml:space="preserve"> </v>
      </c>
      <c r="C38" s="215" t="str">
        <f>IFERROR(VLOOKUP(B38,пр.взв!$D$6:$Q$70,3,0),"")</f>
        <v/>
      </c>
      <c r="D38" s="185" t="str">
        <f>IFERROR(VLOOKUP(B38,пр.взв!$D$6:$Q$70,4,0),"")</f>
        <v/>
      </c>
      <c r="E38" s="185" t="str">
        <f>IFERROR(VLOOKUP(B38,пр.взв!$D$6:$Q$70,6,0),"")</f>
        <v/>
      </c>
      <c r="F38" s="185" t="str">
        <f>IFERROR(VLOOKUP(B38,пр.взв!$D$6:$Q$70,7,0),"")</f>
        <v/>
      </c>
      <c r="G38" s="185" t="str">
        <f>IFERROR(VLOOKUP(B38,пр.взв!$D$6:$Q$70,8,0),"")</f>
        <v/>
      </c>
      <c r="H38" s="216" t="str">
        <f>IFERROR(VLOOKUP(B38,пр.взв!$D$6:$Q$70,10,0),"")</f>
        <v/>
      </c>
    </row>
    <row r="39" spans="1:8" ht="11.25" customHeight="1">
      <c r="A39" s="241" t="s">
        <v>280</v>
      </c>
      <c r="B39" s="214" t="str">
        <f>пр.хода!AH39</f>
        <v xml:space="preserve"> </v>
      </c>
      <c r="C39" s="215" t="str">
        <f>IFERROR(VLOOKUP(B39,пр.взв!$D$6:$Q$70,3,0),"")</f>
        <v/>
      </c>
      <c r="D39" s="185" t="str">
        <f>IFERROR(VLOOKUP(B39,пр.взв!$D$6:$Q$70,4,0),"")</f>
        <v/>
      </c>
      <c r="E39" s="185" t="str">
        <f>IFERROR(VLOOKUP(B39,пр.взв!$D$6:$Q$70,6,0),"")</f>
        <v/>
      </c>
      <c r="F39" s="185" t="str">
        <f>IFERROR(VLOOKUP(B39,пр.взв!$D$6:$Q$70,7,0),"")</f>
        <v/>
      </c>
      <c r="G39" s="185" t="str">
        <f>IFERROR(VLOOKUP(B39,пр.взв!$D$6:$Q$70,8,0),"")</f>
        <v/>
      </c>
      <c r="H39" s="216" t="str">
        <f>IFERROR(VLOOKUP(B39,пр.взв!$D$6:$Q$70,10,0),"")</f>
        <v/>
      </c>
    </row>
    <row r="40" spans="1:8" ht="11.25" customHeight="1">
      <c r="A40" s="241" t="s">
        <v>281</v>
      </c>
      <c r="B40" s="214">
        <f>пр.хода!AH40</f>
        <v>41</v>
      </c>
      <c r="C40" s="215" t="str">
        <f>IFERROR(VLOOKUP(B40,пр.взв!$D$6:$Q$70,3,0),"")</f>
        <v/>
      </c>
      <c r="D40" s="185" t="str">
        <f>IFERROR(VLOOKUP(B40,пр.взв!$D$6:$Q$70,4,0),"")</f>
        <v/>
      </c>
      <c r="E40" s="185" t="str">
        <f>IFERROR(VLOOKUP(B40,пр.взв!$D$6:$Q$70,6,0),"")</f>
        <v/>
      </c>
      <c r="F40" s="185" t="str">
        <f>IFERROR(VLOOKUP(B40,пр.взв!$D$6:$Q$70,7,0),"")</f>
        <v/>
      </c>
      <c r="G40" s="185" t="str">
        <f>IFERROR(VLOOKUP(B40,пр.взв!$D$6:$Q$70,8,0),"")</f>
        <v/>
      </c>
      <c r="H40" s="216" t="str">
        <f>IFERROR(VLOOKUP(B40,пр.взв!$D$6:$Q$70,10,0),"")</f>
        <v/>
      </c>
    </row>
    <row r="41" spans="1:8" ht="11.25" customHeight="1">
      <c r="A41" s="241" t="s">
        <v>282</v>
      </c>
      <c r="B41" s="214">
        <f>пр.хода!AH41</f>
        <v>49</v>
      </c>
      <c r="C41" s="215" t="str">
        <f>IFERROR(VLOOKUP(B41,пр.взв!$D$6:$Q$70,3,0),"")</f>
        <v/>
      </c>
      <c r="D41" s="185" t="str">
        <f>IFERROR(VLOOKUP(B41,пр.взв!$D$6:$Q$70,4,0),"")</f>
        <v/>
      </c>
      <c r="E41" s="185" t="str">
        <f>IFERROR(VLOOKUP(B41,пр.взв!$D$6:$Q$70,6,0),"")</f>
        <v/>
      </c>
      <c r="F41" s="185" t="str">
        <f>IFERROR(VLOOKUP(B41,пр.взв!$D$6:$Q$70,7,0),"")</f>
        <v/>
      </c>
      <c r="G41" s="185" t="str">
        <f>IFERROR(VLOOKUP(B41,пр.взв!$D$6:$Q$70,8,0),"")</f>
        <v/>
      </c>
      <c r="H41" s="216" t="str">
        <f>IFERROR(VLOOKUP(B41,пр.взв!$D$6:$Q$70,10,0),"")</f>
        <v/>
      </c>
    </row>
    <row r="42" spans="1:8" ht="12.75" customHeight="1">
      <c r="A42" s="241" t="s">
        <v>283</v>
      </c>
      <c r="B42" s="214">
        <f>пр.хода!AH42</f>
        <v>57</v>
      </c>
      <c r="C42" s="215" t="str">
        <f>IFERROR(VLOOKUP(B42,пр.взв!$D$6:$Q$70,3,0),"")</f>
        <v/>
      </c>
      <c r="D42" s="185" t="str">
        <f>IFERROR(VLOOKUP(B42,пр.взв!$D$6:$Q$70,4,0),"")</f>
        <v/>
      </c>
      <c r="E42" s="185" t="str">
        <f>IFERROR(VLOOKUP(B42,пр.взв!$D$6:$Q$70,6,0),"")</f>
        <v/>
      </c>
      <c r="F42" s="185" t="str">
        <f>IFERROR(VLOOKUP(B42,пр.взв!$D$6:$Q$70,7,0),"")</f>
        <v/>
      </c>
      <c r="G42" s="185" t="str">
        <f>IFERROR(VLOOKUP(B42,пр.взв!$D$6:$Q$70,8,0),"")</f>
        <v/>
      </c>
      <c r="H42" s="216" t="str">
        <f>IFERROR(VLOOKUP(B42,пр.взв!$D$6:$Q$70,10,0),"")</f>
        <v/>
      </c>
    </row>
    <row r="43" spans="1:8" ht="12.75" customHeight="1">
      <c r="A43" s="241" t="s">
        <v>284</v>
      </c>
      <c r="B43" s="214">
        <f>пр.хода!AH43</f>
        <v>37</v>
      </c>
      <c r="C43" s="215" t="str">
        <f>IFERROR(VLOOKUP(B43,пр.взв!$D$6:$Q$70,3,0),"")</f>
        <v/>
      </c>
      <c r="D43" s="185" t="str">
        <f>IFERROR(VLOOKUP(B43,пр.взв!$D$6:$Q$70,4,0),"")</f>
        <v/>
      </c>
      <c r="E43" s="185" t="str">
        <f>IFERROR(VLOOKUP(B43,пр.взв!$D$6:$Q$70,6,0),"")</f>
        <v/>
      </c>
      <c r="F43" s="185" t="str">
        <f>IFERROR(VLOOKUP(B43,пр.взв!$D$6:$Q$70,7,0),"")</f>
        <v/>
      </c>
      <c r="G43" s="185" t="str">
        <f>IFERROR(VLOOKUP(B43,пр.взв!$D$6:$Q$70,8,0),"")</f>
        <v/>
      </c>
      <c r="H43" s="216" t="str">
        <f>IFERROR(VLOOKUP(B43,пр.взв!$D$6:$Q$70,10,0),"")</f>
        <v/>
      </c>
    </row>
    <row r="44" spans="1:8" ht="11.25" customHeight="1">
      <c r="A44" s="241" t="s">
        <v>285</v>
      </c>
      <c r="B44" s="214">
        <f>пр.хода!AH44</f>
        <v>53</v>
      </c>
      <c r="C44" s="215" t="str">
        <f>IFERROR(VLOOKUP(B44,пр.взв!$D$6:$Q$70,3,0),"")</f>
        <v/>
      </c>
      <c r="D44" s="185" t="str">
        <f>IFERROR(VLOOKUP(B44,пр.взв!$D$6:$Q$70,4,0),"")</f>
        <v/>
      </c>
      <c r="E44" s="185" t="str">
        <f>IFERROR(VLOOKUP(B44,пр.взв!$D$6:$Q$70,6,0),"")</f>
        <v/>
      </c>
      <c r="F44" s="185" t="str">
        <f>IFERROR(VLOOKUP(B44,пр.взв!$D$6:$Q$70,7,0),"")</f>
        <v/>
      </c>
      <c r="G44" s="185" t="str">
        <f>IFERROR(VLOOKUP(B44,пр.взв!$D$6:$Q$70,8,0),"")</f>
        <v/>
      </c>
      <c r="H44" s="216" t="str">
        <f>IFERROR(VLOOKUP(B44,пр.взв!$D$6:$Q$70,10,0),"")</f>
        <v/>
      </c>
    </row>
    <row r="45" spans="1:8" ht="11.25" customHeight="1">
      <c r="A45" s="241" t="s">
        <v>286</v>
      </c>
      <c r="B45" s="214">
        <f>пр.хода!AH45</f>
        <v>45</v>
      </c>
      <c r="C45" s="215" t="str">
        <f>IFERROR(VLOOKUP(B45,пр.взв!$D$6:$Q$70,3,0),"")</f>
        <v/>
      </c>
      <c r="D45" s="185" t="str">
        <f>IFERROR(VLOOKUP(B45,пр.взв!$D$6:$Q$70,4,0),"")</f>
        <v/>
      </c>
      <c r="E45" s="185" t="str">
        <f>IFERROR(VLOOKUP(B45,пр.взв!$D$6:$Q$70,6,0),"")</f>
        <v/>
      </c>
      <c r="F45" s="185" t="str">
        <f>IFERROR(VLOOKUP(B45,пр.взв!$D$6:$Q$70,7,0),"")</f>
        <v/>
      </c>
      <c r="G45" s="185" t="str">
        <f>IFERROR(VLOOKUP(B45,пр.взв!$D$6:$Q$70,8,0),"")</f>
        <v/>
      </c>
      <c r="H45" s="216" t="str">
        <f>IFERROR(VLOOKUP(B45,пр.взв!$D$6:$Q$70,10,0),"")</f>
        <v/>
      </c>
    </row>
    <row r="46" spans="1:8" ht="11.25" customHeight="1">
      <c r="A46" s="241" t="s">
        <v>287</v>
      </c>
      <c r="B46" s="214">
        <f>пр.хода!AH46</f>
        <v>61</v>
      </c>
      <c r="C46" s="215" t="str">
        <f>IFERROR(VLOOKUP(B46,пр.взв!$D$6:$Q$70,3,0),"")</f>
        <v/>
      </c>
      <c r="D46" s="185" t="str">
        <f>IFERROR(VLOOKUP(B46,пр.взв!$D$6:$Q$70,4,0),"")</f>
        <v/>
      </c>
      <c r="E46" s="185" t="str">
        <f>IFERROR(VLOOKUP(B46,пр.взв!$D$6:$Q$70,6,0),"")</f>
        <v/>
      </c>
      <c r="F46" s="185" t="str">
        <f>IFERROR(VLOOKUP(B46,пр.взв!$D$6:$Q$70,7,0),"")</f>
        <v/>
      </c>
      <c r="G46" s="185" t="str">
        <f>IFERROR(VLOOKUP(B46,пр.взв!$D$6:$Q$70,8,0),"")</f>
        <v/>
      </c>
      <c r="H46" s="216" t="str">
        <f>IFERROR(VLOOKUP(B46,пр.взв!$D$6:$Q$70,10,0),"")</f>
        <v/>
      </c>
    </row>
    <row r="47" spans="1:8" ht="11.25" customHeight="1">
      <c r="A47" s="241" t="s">
        <v>288</v>
      </c>
      <c r="B47" s="214">
        <f>пр.хода!AH47</f>
        <v>35</v>
      </c>
      <c r="C47" s="215" t="str">
        <f>IFERROR(VLOOKUP(B47,пр.взв!$D$6:$Q$70,3,0),"")</f>
        <v/>
      </c>
      <c r="D47" s="185" t="str">
        <f>IFERROR(VLOOKUP(B47,пр.взв!$D$6:$Q$70,4,0),"")</f>
        <v/>
      </c>
      <c r="E47" s="185" t="str">
        <f>IFERROR(VLOOKUP(B47,пр.взв!$D$6:$Q$70,6,0),"")</f>
        <v/>
      </c>
      <c r="F47" s="185" t="str">
        <f>IFERROR(VLOOKUP(B47,пр.взв!$D$6:$Q$70,7,0),"")</f>
        <v/>
      </c>
      <c r="G47" s="185" t="str">
        <f>IFERROR(VLOOKUP(B47,пр.взв!$D$6:$Q$70,8,0),"")</f>
        <v/>
      </c>
      <c r="H47" s="216" t="str">
        <f>IFERROR(VLOOKUP(B47,пр.взв!$D$6:$Q$70,10,0),"")</f>
        <v/>
      </c>
    </row>
    <row r="48" spans="1:8" ht="11.25" customHeight="1">
      <c r="A48" s="241" t="s">
        <v>289</v>
      </c>
      <c r="B48" s="214">
        <f>пр.хода!AH48</f>
        <v>51</v>
      </c>
      <c r="C48" s="215" t="str">
        <f>IFERROR(VLOOKUP(B48,пр.взв!$D$6:$Q$70,3,0),"")</f>
        <v/>
      </c>
      <c r="D48" s="185" t="str">
        <f>IFERROR(VLOOKUP(B48,пр.взв!$D$6:$Q$70,4,0),"")</f>
        <v/>
      </c>
      <c r="E48" s="185" t="str">
        <f>IFERROR(VLOOKUP(B48,пр.взв!$D$6:$Q$70,6,0),"")</f>
        <v/>
      </c>
      <c r="F48" s="185" t="str">
        <f>IFERROR(VLOOKUP(B48,пр.взв!$D$6:$Q$70,7,0),"")</f>
        <v/>
      </c>
      <c r="G48" s="185" t="str">
        <f>IFERROR(VLOOKUP(B48,пр.взв!$D$6:$Q$70,8,0),"")</f>
        <v/>
      </c>
      <c r="H48" s="216" t="str">
        <f>IFERROR(VLOOKUP(B48,пр.взв!$D$6:$Q$70,10,0),"")</f>
        <v/>
      </c>
    </row>
    <row r="49" spans="1:8" ht="11.25" customHeight="1">
      <c r="A49" s="241" t="s">
        <v>290</v>
      </c>
      <c r="B49" s="214">
        <f>пр.хода!AH49</f>
        <v>43</v>
      </c>
      <c r="C49" s="215" t="str">
        <f>IFERROR(VLOOKUP(B49,пр.взв!$D$6:$Q$70,3,0),"")</f>
        <v/>
      </c>
      <c r="D49" s="185" t="str">
        <f>IFERROR(VLOOKUP(B49,пр.взв!$D$6:$Q$70,4,0),"")</f>
        <v/>
      </c>
      <c r="E49" s="185" t="str">
        <f>IFERROR(VLOOKUP(B49,пр.взв!$D$6:$Q$70,6,0),"")</f>
        <v/>
      </c>
      <c r="F49" s="185" t="str">
        <f>IFERROR(VLOOKUP(B49,пр.взв!$D$6:$Q$70,7,0),"")</f>
        <v/>
      </c>
      <c r="G49" s="185" t="str">
        <f>IFERROR(VLOOKUP(B49,пр.взв!$D$6:$Q$70,8,0),"")</f>
        <v/>
      </c>
      <c r="H49" s="216" t="str">
        <f>IFERROR(VLOOKUP(B49,пр.взв!$D$6:$Q$70,10,0),"")</f>
        <v/>
      </c>
    </row>
    <row r="50" spans="1:8" ht="11.25" customHeight="1">
      <c r="A50" s="241" t="s">
        <v>291</v>
      </c>
      <c r="B50" s="214">
        <f>пр.хода!AH50</f>
        <v>59</v>
      </c>
      <c r="C50" s="215" t="str">
        <f>IFERROR(VLOOKUP(B50,пр.взв!$D$6:$Q$70,3,0),"")</f>
        <v/>
      </c>
      <c r="D50" s="185" t="str">
        <f>IFERROR(VLOOKUP(B50,пр.взв!$D$6:$Q$70,4,0),"")</f>
        <v/>
      </c>
      <c r="E50" s="185" t="str">
        <f>IFERROR(VLOOKUP(B50,пр.взв!$D$6:$Q$70,6,0),"")</f>
        <v/>
      </c>
      <c r="F50" s="185" t="str">
        <f>IFERROR(VLOOKUP(B50,пр.взв!$D$6:$Q$70,7,0),"")</f>
        <v/>
      </c>
      <c r="G50" s="185" t="str">
        <f>IFERROR(VLOOKUP(B50,пр.взв!$D$6:$Q$70,8,0),"")</f>
        <v/>
      </c>
      <c r="H50" s="216" t="str">
        <f>IFERROR(VLOOKUP(B50,пр.взв!$D$6:$Q$70,10,0),"")</f>
        <v/>
      </c>
    </row>
    <row r="51" spans="1:8" ht="11.25" customHeight="1">
      <c r="A51" s="241" t="s">
        <v>292</v>
      </c>
      <c r="B51" s="214">
        <f>пр.хода!AH51</f>
        <v>39</v>
      </c>
      <c r="C51" s="215" t="str">
        <f>IFERROR(VLOOKUP(B51,пр.взв!$D$6:$Q$70,3,0),"")</f>
        <v/>
      </c>
      <c r="D51" s="185" t="str">
        <f>IFERROR(VLOOKUP(B51,пр.взв!$D$6:$Q$70,4,0),"")</f>
        <v/>
      </c>
      <c r="E51" s="185" t="str">
        <f>IFERROR(VLOOKUP(B51,пр.взв!$D$6:$Q$70,6,0),"")</f>
        <v/>
      </c>
      <c r="F51" s="185" t="str">
        <f>IFERROR(VLOOKUP(B51,пр.взв!$D$6:$Q$70,7,0),"")</f>
        <v/>
      </c>
      <c r="G51" s="185" t="str">
        <f>IFERROR(VLOOKUP(B51,пр.взв!$D$6:$Q$70,8,0),"")</f>
        <v/>
      </c>
      <c r="H51" s="216" t="str">
        <f>IFERROR(VLOOKUP(B51,пр.взв!$D$6:$Q$70,10,0),"")</f>
        <v/>
      </c>
    </row>
    <row r="52" spans="1:8" ht="11.25" customHeight="1">
      <c r="A52" s="241" t="s">
        <v>293</v>
      </c>
      <c r="B52" s="214">
        <f>пр.хода!AH52</f>
        <v>55</v>
      </c>
      <c r="C52" s="215" t="str">
        <f>IFERROR(VLOOKUP(B52,пр.взв!$D$6:$Q$70,3,0),"")</f>
        <v/>
      </c>
      <c r="D52" s="185" t="str">
        <f>IFERROR(VLOOKUP(B52,пр.взв!$D$6:$Q$70,4,0),"")</f>
        <v/>
      </c>
      <c r="E52" s="185" t="str">
        <f>IFERROR(VLOOKUP(B52,пр.взв!$D$6:$Q$70,6,0),"")</f>
        <v/>
      </c>
      <c r="F52" s="185" t="str">
        <f>IFERROR(VLOOKUP(B52,пр.взв!$D$6:$Q$70,7,0),"")</f>
        <v/>
      </c>
      <c r="G52" s="185" t="str">
        <f>IFERROR(VLOOKUP(B52,пр.взв!$D$6:$Q$70,8,0),"")</f>
        <v/>
      </c>
      <c r="H52" s="216" t="str">
        <f>IFERROR(VLOOKUP(B52,пр.взв!$D$6:$Q$70,10,0),"")</f>
        <v/>
      </c>
    </row>
    <row r="53" spans="1:8" ht="11.25" customHeight="1">
      <c r="A53" s="241" t="s">
        <v>294</v>
      </c>
      <c r="B53" s="214">
        <f>пр.хода!AH53</f>
        <v>63</v>
      </c>
      <c r="C53" s="215" t="str">
        <f>IFERROR(VLOOKUP(B53,пр.взв!$D$6:$Q$70,3,0),"")</f>
        <v/>
      </c>
      <c r="D53" s="185" t="str">
        <f>IFERROR(VLOOKUP(B53,пр.взв!$D$6:$Q$70,4,0),"")</f>
        <v/>
      </c>
      <c r="E53" s="185" t="str">
        <f>IFERROR(VLOOKUP(B53,пр.взв!$D$6:$Q$70,6,0),"")</f>
        <v/>
      </c>
      <c r="F53" s="185" t="str">
        <f>IFERROR(VLOOKUP(B53,пр.взв!$D$6:$Q$70,7,0),"")</f>
        <v/>
      </c>
      <c r="G53" s="185" t="str">
        <f>IFERROR(VLOOKUP(B53,пр.взв!$D$6:$Q$70,8,0),"")</f>
        <v/>
      </c>
      <c r="H53" s="216" t="str">
        <f>IFERROR(VLOOKUP(B53,пр.взв!$D$6:$Q$70,10,0),"")</f>
        <v/>
      </c>
    </row>
    <row r="54" spans="1:8" ht="11.25" customHeight="1">
      <c r="A54" s="241" t="s">
        <v>295</v>
      </c>
      <c r="B54" s="214">
        <f>пр.хода!AH54</f>
        <v>34</v>
      </c>
      <c r="C54" s="215" t="str">
        <f>IFERROR(VLOOKUP(B54,пр.взв!$D$6:$Q$70,3,0),"")</f>
        <v/>
      </c>
      <c r="D54" s="185" t="str">
        <f>IFERROR(VLOOKUP(B54,пр.взв!$D$6:$Q$70,4,0),"")</f>
        <v/>
      </c>
      <c r="E54" s="185" t="str">
        <f>IFERROR(VLOOKUP(B54,пр.взв!$D$6:$Q$70,6,0),"")</f>
        <v/>
      </c>
      <c r="F54" s="185" t="str">
        <f>IFERROR(VLOOKUP(B54,пр.взв!$D$6:$Q$70,7,0),"")</f>
        <v/>
      </c>
      <c r="G54" s="185" t="str">
        <f>IFERROR(VLOOKUP(B54,пр.взв!$D$6:$Q$70,8,0),"")</f>
        <v/>
      </c>
      <c r="H54" s="216" t="str">
        <f>IFERROR(VLOOKUP(B54,пр.взв!$D$6:$Q$70,10,0),"")</f>
        <v/>
      </c>
    </row>
    <row r="55" spans="1:8" ht="11.25" customHeight="1">
      <c r="A55" s="241" t="s">
        <v>296</v>
      </c>
      <c r="B55" s="214">
        <f>пр.хода!AH55</f>
        <v>50</v>
      </c>
      <c r="C55" s="215" t="str">
        <f>IFERROR(VLOOKUP(B55,пр.взв!$D$6:$Q$70,3,0),"")</f>
        <v/>
      </c>
      <c r="D55" s="185" t="str">
        <f>IFERROR(VLOOKUP(B55,пр.взв!$D$6:$Q$70,4,0),"")</f>
        <v/>
      </c>
      <c r="E55" s="185" t="str">
        <f>IFERROR(VLOOKUP(B55,пр.взв!$D$6:$Q$70,6,0),"")</f>
        <v/>
      </c>
      <c r="F55" s="185" t="str">
        <f>IFERROR(VLOOKUP(B55,пр.взв!$D$6:$Q$70,7,0),"")</f>
        <v/>
      </c>
      <c r="G55" s="185" t="str">
        <f>IFERROR(VLOOKUP(B55,пр.взв!$D$6:$Q$70,8,0),"")</f>
        <v/>
      </c>
      <c r="H55" s="216" t="str">
        <f>IFERROR(VLOOKUP(B55,пр.взв!$D$6:$Q$70,10,0),"")</f>
        <v/>
      </c>
    </row>
    <row r="56" spans="1:8" ht="11.25" customHeight="1">
      <c r="A56" s="241" t="s">
        <v>297</v>
      </c>
      <c r="B56" s="214">
        <f>пр.хода!AH56</f>
        <v>42</v>
      </c>
      <c r="C56" s="215" t="str">
        <f>IFERROR(VLOOKUP(B56,пр.взв!$D$6:$Q$70,3,0),"")</f>
        <v/>
      </c>
      <c r="D56" s="185" t="str">
        <f>IFERROR(VLOOKUP(B56,пр.взв!$D$6:$Q$70,4,0),"")</f>
        <v/>
      </c>
      <c r="E56" s="185" t="str">
        <f>IFERROR(VLOOKUP(B56,пр.взв!$D$6:$Q$70,6,0),"")</f>
        <v/>
      </c>
      <c r="F56" s="185" t="str">
        <f>IFERROR(VLOOKUP(B56,пр.взв!$D$6:$Q$70,7,0),"")</f>
        <v/>
      </c>
      <c r="G56" s="185" t="str">
        <f>IFERROR(VLOOKUP(B56,пр.взв!$D$6:$Q$70,8,0),"")</f>
        <v/>
      </c>
      <c r="H56" s="216" t="str">
        <f>IFERROR(VLOOKUP(B56,пр.взв!$D$6:$Q$70,10,0),"")</f>
        <v/>
      </c>
    </row>
    <row r="57" spans="1:8" ht="12.75" customHeight="1">
      <c r="A57" s="241" t="s">
        <v>298</v>
      </c>
      <c r="B57" s="214">
        <f>пр.хода!AH57</f>
        <v>58</v>
      </c>
      <c r="C57" s="215" t="str">
        <f>IFERROR(VLOOKUP(B57,пр.взв!$D$6:$Q$70,3,0),"")</f>
        <v/>
      </c>
      <c r="D57" s="185" t="str">
        <f>IFERROR(VLOOKUP(B57,пр.взв!$D$6:$Q$70,4,0),"")</f>
        <v/>
      </c>
      <c r="E57" s="185" t="str">
        <f>IFERROR(VLOOKUP(B57,пр.взв!$D$6:$Q$70,6,0),"")</f>
        <v/>
      </c>
      <c r="F57" s="185" t="str">
        <f>IFERROR(VLOOKUP(B57,пр.взв!$D$6:$Q$70,7,0),"")</f>
        <v/>
      </c>
      <c r="G57" s="185" t="str">
        <f>IFERROR(VLOOKUP(B57,пр.взв!$D$6:$Q$70,8,0),"")</f>
        <v/>
      </c>
      <c r="H57" s="216" t="str">
        <f>IFERROR(VLOOKUP(B57,пр.взв!$D$6:$Q$70,10,0),"")</f>
        <v/>
      </c>
    </row>
    <row r="58" spans="1:8" ht="12" customHeight="1">
      <c r="A58" s="241" t="s">
        <v>299</v>
      </c>
      <c r="B58" s="214">
        <f>пр.хода!AH58</f>
        <v>38</v>
      </c>
      <c r="C58" s="215" t="str">
        <f>IFERROR(VLOOKUP(B58,пр.взв!$D$6:$Q$70,3,0),"")</f>
        <v/>
      </c>
      <c r="D58" s="185" t="str">
        <f>IFERROR(VLOOKUP(B58,пр.взв!$D$6:$Q$70,4,0),"")</f>
        <v/>
      </c>
      <c r="E58" s="185" t="str">
        <f>IFERROR(VLOOKUP(B58,пр.взв!$D$6:$Q$70,6,0),"")</f>
        <v/>
      </c>
      <c r="F58" s="185" t="str">
        <f>IFERROR(VLOOKUP(B58,пр.взв!$D$6:$Q$70,7,0),"")</f>
        <v/>
      </c>
      <c r="G58" s="185" t="str">
        <f>IFERROR(VLOOKUP(B58,пр.взв!$D$6:$Q$70,8,0),"")</f>
        <v/>
      </c>
      <c r="H58" s="216" t="str">
        <f>IFERROR(VLOOKUP(B58,пр.взв!$D$6:$Q$70,10,0),"")</f>
        <v/>
      </c>
    </row>
    <row r="59" spans="1:8" ht="12" customHeight="1">
      <c r="A59" s="241" t="s">
        <v>300</v>
      </c>
      <c r="B59" s="214">
        <f>пр.хода!AH59</f>
        <v>54</v>
      </c>
      <c r="C59" s="215" t="str">
        <f>IFERROR(VLOOKUP(B59,пр.взв!$D$6:$Q$70,3,0),"")</f>
        <v/>
      </c>
      <c r="D59" s="185" t="str">
        <f>IFERROR(VLOOKUP(B59,пр.взв!$D$6:$Q$70,4,0),"")</f>
        <v/>
      </c>
      <c r="E59" s="185" t="str">
        <f>IFERROR(VLOOKUP(B59,пр.взв!$D$6:$Q$70,6,0),"")</f>
        <v/>
      </c>
      <c r="F59" s="185" t="str">
        <f>IFERROR(VLOOKUP(B59,пр.взв!$D$6:$Q$70,7,0),"")</f>
        <v/>
      </c>
      <c r="G59" s="185" t="str">
        <f>IFERROR(VLOOKUP(B59,пр.взв!$D$6:$Q$70,8,0),"")</f>
        <v/>
      </c>
      <c r="H59" s="216" t="str">
        <f>IFERROR(VLOOKUP(B59,пр.взв!$D$6:$Q$70,10,0),"")</f>
        <v/>
      </c>
    </row>
    <row r="60" spans="1:8" ht="12" customHeight="1">
      <c r="A60" s="241" t="s">
        <v>301</v>
      </c>
      <c r="B60" s="214">
        <f>пр.хода!AH60</f>
        <v>46</v>
      </c>
      <c r="C60" s="215" t="str">
        <f>IFERROR(VLOOKUP(B60,пр.взв!$D$6:$Q$70,3,0),"")</f>
        <v/>
      </c>
      <c r="D60" s="185" t="str">
        <f>IFERROR(VLOOKUP(B60,пр.взв!$D$6:$Q$70,4,0),"")</f>
        <v/>
      </c>
      <c r="E60" s="185" t="str">
        <f>IFERROR(VLOOKUP(B60,пр.взв!$D$6:$Q$70,6,0),"")</f>
        <v/>
      </c>
      <c r="F60" s="185" t="str">
        <f>IFERROR(VLOOKUP(B60,пр.взв!$D$6:$Q$70,7,0),"")</f>
        <v/>
      </c>
      <c r="G60" s="185" t="str">
        <f>IFERROR(VLOOKUP(B60,пр.взв!$D$6:$Q$70,8,0),"")</f>
        <v/>
      </c>
      <c r="H60" s="216" t="str">
        <f>IFERROR(VLOOKUP(B60,пр.взв!$D$6:$Q$70,10,0),"")</f>
        <v/>
      </c>
    </row>
    <row r="61" spans="1:8" ht="12" customHeight="1">
      <c r="A61" s="241" t="s">
        <v>302</v>
      </c>
      <c r="B61" s="214">
        <f>пр.хода!AH61</f>
        <v>62</v>
      </c>
      <c r="C61" s="215" t="str">
        <f>IFERROR(VLOOKUP(B61,пр.взв!$D$6:$Q$70,3,0),"")</f>
        <v/>
      </c>
      <c r="D61" s="185" t="str">
        <f>IFERROR(VLOOKUP(B61,пр.взв!$D$6:$Q$70,4,0),"")</f>
        <v/>
      </c>
      <c r="E61" s="185" t="str">
        <f>IFERROR(VLOOKUP(B61,пр.взв!$D$6:$Q$70,6,0),"")</f>
        <v/>
      </c>
      <c r="F61" s="185" t="str">
        <f>IFERROR(VLOOKUP(B61,пр.взв!$D$6:$Q$70,7,0),"")</f>
        <v/>
      </c>
      <c r="G61" s="185" t="str">
        <f>IFERROR(VLOOKUP(B61,пр.взв!$D$6:$Q$70,8,0),"")</f>
        <v/>
      </c>
      <c r="H61" s="216" t="str">
        <f>IFERROR(VLOOKUP(B61,пр.взв!$D$6:$Q$70,10,0),"")</f>
        <v/>
      </c>
    </row>
    <row r="62" spans="1:8" ht="12" customHeight="1">
      <c r="A62" s="241" t="s">
        <v>303</v>
      </c>
      <c r="B62" s="214">
        <f>пр.хода!AH62</f>
        <v>36</v>
      </c>
      <c r="C62" s="215" t="str">
        <f>IFERROR(VLOOKUP(B62,пр.взв!$D$6:$Q$70,3,0),"")</f>
        <v/>
      </c>
      <c r="D62" s="185" t="str">
        <f>IFERROR(VLOOKUP(B62,пр.взв!$D$6:$Q$70,4,0),"")</f>
        <v/>
      </c>
      <c r="E62" s="185" t="str">
        <f>IFERROR(VLOOKUP(B62,пр.взв!$D$6:$Q$70,6,0),"")</f>
        <v/>
      </c>
      <c r="F62" s="185" t="str">
        <f>IFERROR(VLOOKUP(B62,пр.взв!$D$6:$Q$70,7,0),"")</f>
        <v/>
      </c>
      <c r="G62" s="185" t="str">
        <f>IFERROR(VLOOKUP(B62,пр.взв!$D$6:$Q$70,8,0),"")</f>
        <v/>
      </c>
      <c r="H62" s="216" t="str">
        <f>IFERROR(VLOOKUP(B62,пр.взв!$D$6:$Q$70,10,0),"")</f>
        <v/>
      </c>
    </row>
    <row r="63" spans="1:8" ht="12" customHeight="1">
      <c r="A63" s="241" t="s">
        <v>304</v>
      </c>
      <c r="B63" s="214">
        <f>пр.хода!AH63</f>
        <v>52</v>
      </c>
      <c r="C63" s="215" t="str">
        <f>IFERROR(VLOOKUP(B63,пр.взв!$D$6:$Q$70,3,0),"")</f>
        <v/>
      </c>
      <c r="D63" s="185" t="str">
        <f>IFERROR(VLOOKUP(B63,пр.взв!$D$6:$Q$70,4,0),"")</f>
        <v/>
      </c>
      <c r="E63" s="185" t="str">
        <f>IFERROR(VLOOKUP(B63,пр.взв!$D$6:$Q$70,6,0),"")</f>
        <v/>
      </c>
      <c r="F63" s="185" t="str">
        <f>IFERROR(VLOOKUP(B63,пр.взв!$D$6:$Q$70,7,0),"")</f>
        <v/>
      </c>
      <c r="G63" s="185" t="str">
        <f>IFERROR(VLOOKUP(B63,пр.взв!$D$6:$Q$70,8,0),"")</f>
        <v/>
      </c>
      <c r="H63" s="216" t="str">
        <f>IFERROR(VLOOKUP(B63,пр.взв!$D$6:$Q$70,10,0),"")</f>
        <v/>
      </c>
    </row>
    <row r="64" spans="1:8" ht="12.75" customHeight="1">
      <c r="A64" s="241" t="s">
        <v>305</v>
      </c>
      <c r="B64" s="214">
        <f>пр.хода!AH64</f>
        <v>44</v>
      </c>
      <c r="C64" s="215" t="str">
        <f>IFERROR(VLOOKUP(B64,пр.взв!$D$6:$Q$70,3,0),"")</f>
        <v/>
      </c>
      <c r="D64" s="185" t="str">
        <f>IFERROR(VLOOKUP(B64,пр.взв!$D$6:$Q$70,4,0),"")</f>
        <v/>
      </c>
      <c r="E64" s="185" t="str">
        <f>IFERROR(VLOOKUP(B64,пр.взв!$D$6:$Q$70,6,0),"")</f>
        <v/>
      </c>
      <c r="F64" s="185" t="str">
        <f>IFERROR(VLOOKUP(B64,пр.взв!$D$6:$Q$70,7,0),"")</f>
        <v/>
      </c>
      <c r="G64" s="185" t="str">
        <f>IFERROR(VLOOKUP(B64,пр.взв!$D$6:$Q$70,8,0),"")</f>
        <v/>
      </c>
      <c r="H64" s="216" t="str">
        <f>IFERROR(VLOOKUP(B64,пр.взв!$D$6:$Q$70,10,0),"")</f>
        <v/>
      </c>
    </row>
    <row r="65" spans="1:8" ht="12" customHeight="1">
      <c r="A65" s="241" t="s">
        <v>306</v>
      </c>
      <c r="B65" s="214">
        <f>пр.хода!AH65</f>
        <v>60</v>
      </c>
      <c r="C65" s="215" t="str">
        <f>IFERROR(VLOOKUP(B65,пр.взв!$D$6:$Q$70,3,0),"")</f>
        <v/>
      </c>
      <c r="D65" s="185" t="str">
        <f>IFERROR(VLOOKUP(B65,пр.взв!$D$6:$Q$70,4,0),"")</f>
        <v/>
      </c>
      <c r="E65" s="185" t="str">
        <f>IFERROR(VLOOKUP(B65,пр.взв!$D$6:$Q$70,6,0),"")</f>
        <v/>
      </c>
      <c r="F65" s="185" t="str">
        <f>IFERROR(VLOOKUP(B65,пр.взв!$D$6:$Q$70,7,0),"")</f>
        <v/>
      </c>
      <c r="G65" s="185" t="str">
        <f>IFERROR(VLOOKUP(B65,пр.взв!$D$6:$Q$70,8,0),"")</f>
        <v/>
      </c>
      <c r="H65" s="216" t="str">
        <f>IFERROR(VLOOKUP(B65,пр.взв!$D$6:$Q$70,10,0),"")</f>
        <v/>
      </c>
    </row>
    <row r="66" spans="1:8" ht="12" customHeight="1">
      <c r="A66" s="241" t="s">
        <v>307</v>
      </c>
      <c r="B66" s="214">
        <f>пр.хода!AH66</f>
        <v>40</v>
      </c>
      <c r="C66" s="215" t="str">
        <f>IFERROR(VLOOKUP(B66,пр.взв!$D$6:$Q$70,3,0),"")</f>
        <v/>
      </c>
      <c r="D66" s="185" t="str">
        <f>IFERROR(VLOOKUP(B66,пр.взв!$D$6:$Q$70,4,0),"")</f>
        <v/>
      </c>
      <c r="E66" s="185" t="str">
        <f>IFERROR(VLOOKUP(B66,пр.взв!$D$6:$Q$70,6,0),"")</f>
        <v/>
      </c>
      <c r="F66" s="185" t="str">
        <f>IFERROR(VLOOKUP(B66,пр.взв!$D$6:$Q$70,7,0),"")</f>
        <v/>
      </c>
      <c r="G66" s="185" t="str">
        <f>IFERROR(VLOOKUP(B66,пр.взв!$D$6:$Q$70,8,0),"")</f>
        <v/>
      </c>
      <c r="H66" s="216" t="str">
        <f>IFERROR(VLOOKUP(B66,пр.взв!$D$6:$Q$70,10,0),"")</f>
        <v/>
      </c>
    </row>
    <row r="67" spans="1:8" ht="12" customHeight="1">
      <c r="A67" s="241" t="s">
        <v>308</v>
      </c>
      <c r="B67" s="214">
        <f>пр.хода!AH67</f>
        <v>56</v>
      </c>
      <c r="C67" s="215" t="str">
        <f>IFERROR(VLOOKUP(B67,пр.взв!$D$6:$Q$70,3,0),"")</f>
        <v/>
      </c>
      <c r="D67" s="185" t="str">
        <f>IFERROR(VLOOKUP(B67,пр.взв!$D$6:$Q$70,4,0),"")</f>
        <v/>
      </c>
      <c r="E67" s="185" t="str">
        <f>IFERROR(VLOOKUP(B67,пр.взв!$D$6:$Q$70,6,0),"")</f>
        <v/>
      </c>
      <c r="F67" s="185" t="str">
        <f>IFERROR(VLOOKUP(B67,пр.взв!$D$6:$Q$70,7,0),"")</f>
        <v/>
      </c>
      <c r="G67" s="185" t="str">
        <f>IFERROR(VLOOKUP(B67,пр.взв!$D$6:$Q$70,8,0),"")</f>
        <v/>
      </c>
      <c r="H67" s="216" t="str">
        <f>IFERROR(VLOOKUP(B67,пр.взв!$D$6:$Q$70,10,0),"")</f>
        <v/>
      </c>
    </row>
    <row r="68" spans="1:8" ht="12" customHeight="1">
      <c r="A68" s="241" t="s">
        <v>309</v>
      </c>
      <c r="B68" s="214">
        <f>пр.хода!AH68</f>
        <v>48</v>
      </c>
      <c r="C68" s="215" t="str">
        <f>IFERROR(VLOOKUP(B68,пр.взв!$D$6:$Q$70,3,0),"")</f>
        <v/>
      </c>
      <c r="D68" s="185" t="str">
        <f>IFERROR(VLOOKUP(B68,пр.взв!$D$6:$Q$70,4,0),"")</f>
        <v/>
      </c>
      <c r="E68" s="185" t="str">
        <f>IFERROR(VLOOKUP(B68,пр.взв!$D$6:$Q$70,6,0),"")</f>
        <v/>
      </c>
      <c r="F68" s="185" t="str">
        <f>IFERROR(VLOOKUP(B68,пр.взв!$D$6:$Q$70,7,0),"")</f>
        <v/>
      </c>
      <c r="G68" s="185" t="str">
        <f>IFERROR(VLOOKUP(B68,пр.взв!$D$6:$Q$70,8,0),"")</f>
        <v/>
      </c>
      <c r="H68" s="216" t="str">
        <f>IFERROR(VLOOKUP(B68,пр.взв!$D$6:$Q$70,10,0),"")</f>
        <v/>
      </c>
    </row>
    <row r="69" spans="1:8" ht="12" customHeight="1">
      <c r="A69" s="242" t="s">
        <v>310</v>
      </c>
      <c r="B69" s="243">
        <f>пр.хода!AH69</f>
        <v>64</v>
      </c>
      <c r="C69" s="244" t="str">
        <f>IFERROR(VLOOKUP(B69,пр.взв!$D$6:$Q$70,3,0),"")</f>
        <v/>
      </c>
      <c r="D69" s="245" t="str">
        <f>IFERROR(VLOOKUP(B69,пр.взв!$D$6:$Q$70,4,0),"")</f>
        <v/>
      </c>
      <c r="E69" s="245" t="str">
        <f>IFERROR(VLOOKUP(B69,пр.взв!$D$6:$Q$70,6,0),"")</f>
        <v/>
      </c>
      <c r="F69" s="245" t="str">
        <f>IFERROR(VLOOKUP(B69,пр.взв!$D$6:$Q$70,7,0),"")</f>
        <v/>
      </c>
      <c r="G69" s="245" t="str">
        <f>IFERROR(VLOOKUP(B69,пр.взв!$D$6:$Q$70,8,0),"")</f>
        <v/>
      </c>
      <c r="H69" s="246" t="str">
        <f>IFERROR(VLOOKUP(B69,пр.взв!$D$6:$Q$70,10,0),"")</f>
        <v/>
      </c>
    </row>
    <row r="70" spans="1:8" ht="12" customHeight="1">
      <c r="H70" s="247"/>
    </row>
    <row r="71" spans="1:8" ht="12" customHeight="1">
      <c r="A71" s="119" t="str">
        <f ca="1">пр.хода!A73</f>
        <v>Гл.судья, судья ВК</v>
      </c>
      <c r="B71" s="6"/>
      <c r="C71" s="119"/>
      <c r="D71" s="120"/>
      <c r="E71" s="119"/>
      <c r="F71" s="122" t="str">
        <f ca="1">пр.хода!G73</f>
        <v>Редин Д.А.</v>
      </c>
      <c r="H71" s="248" t="str">
        <f ca="1">пр.хода!J73</f>
        <v>Хабаровский кр.</v>
      </c>
    </row>
    <row r="72" spans="1:8" ht="12" customHeight="1">
      <c r="A72" s="119"/>
      <c r="B72" s="6"/>
      <c r="C72" s="119"/>
      <c r="D72" s="119"/>
      <c r="E72" s="119"/>
      <c r="F72" s="119"/>
      <c r="H72" s="249"/>
    </row>
    <row r="73" spans="1:8" ht="12" customHeight="1">
      <c r="A73" s="119"/>
      <c r="B73" s="6"/>
      <c r="C73" s="119"/>
      <c r="D73" s="119"/>
      <c r="E73" s="119"/>
      <c r="F73" s="119"/>
      <c r="H73" s="248"/>
    </row>
    <row r="74" spans="1:8" ht="12" customHeight="1">
      <c r="A74" s="119" t="str">
        <f ca="1">пр.хода!T73</f>
        <v>Гл.секретарь, судья ВК</v>
      </c>
      <c r="B74" s="6"/>
      <c r="C74" s="119"/>
      <c r="D74" s="119"/>
      <c r="E74" s="119"/>
      <c r="F74" s="122" t="str">
        <f ca="1">пр.хода!AB73</f>
        <v>Мордовин С.Н.</v>
      </c>
      <c r="H74" s="248" t="str">
        <f ca="1">пр.хода!AC73</f>
        <v>Р.Алт, Майма</v>
      </c>
    </row>
    <row r="75" spans="1:8" ht="12" customHeight="1">
      <c r="A75" s="6"/>
      <c r="B75" s="119"/>
      <c r="C75" s="119"/>
      <c r="D75" s="250"/>
      <c r="E75" s="119"/>
      <c r="F75" s="119"/>
      <c r="H75" s="251"/>
    </row>
    <row r="76" spans="1:8" ht="12" customHeight="1">
      <c r="A76" s="6"/>
      <c r="B76" s="119"/>
      <c r="C76" s="119"/>
      <c r="D76" s="119"/>
      <c r="E76" s="119"/>
      <c r="F76" s="119"/>
      <c r="G76" s="119"/>
      <c r="H76" s="251"/>
    </row>
    <row r="77" spans="1:8" ht="12" customHeight="1">
      <c r="H77" s="247"/>
    </row>
    <row r="78" spans="1:8" ht="12" customHeight="1">
      <c r="H78" s="247"/>
    </row>
    <row r="79" spans="1:8" ht="12" customHeight="1">
      <c r="H79" s="247"/>
    </row>
    <row r="80" spans="1:8" ht="12" customHeight="1">
      <c r="H80" s="247"/>
    </row>
    <row r="81" spans="8:10" ht="12" customHeight="1">
      <c r="H81" s="247"/>
    </row>
    <row r="82" spans="8:10" ht="12" customHeight="1">
      <c r="H82" s="247"/>
    </row>
    <row r="83" spans="8:10" ht="12" customHeight="1">
      <c r="H83" s="247"/>
    </row>
    <row r="84" spans="8:10" ht="12" customHeight="1">
      <c r="H84" s="247"/>
    </row>
    <row r="85" spans="8:10" ht="12.75" customHeight="1">
      <c r="H85" s="247"/>
    </row>
    <row r="86" spans="8:10" ht="12" customHeight="1">
      <c r="H86" s="247"/>
    </row>
    <row r="87" spans="8:10" ht="12" customHeight="1">
      <c r="H87" s="247"/>
      <c r="I87" s="6"/>
      <c r="J87" s="6"/>
    </row>
    <row r="88" spans="8:10" ht="12" customHeight="1">
      <c r="H88" s="247"/>
      <c r="I88" s="6"/>
      <c r="J88" s="6"/>
    </row>
    <row r="89" spans="8:10" ht="12" customHeight="1">
      <c r="H89" s="247"/>
      <c r="I89" s="6"/>
      <c r="J89" s="6"/>
    </row>
    <row r="90" spans="8:10" ht="12" customHeight="1">
      <c r="H90" s="247"/>
      <c r="I90" s="6"/>
      <c r="J90" s="6"/>
    </row>
    <row r="91" spans="8:10" ht="12" customHeight="1">
      <c r="H91" s="247"/>
      <c r="I91" s="6"/>
      <c r="J91" s="6"/>
    </row>
    <row r="92" spans="8:10" ht="12" customHeight="1">
      <c r="H92" s="247"/>
      <c r="I92" s="6"/>
      <c r="J92" s="6"/>
    </row>
    <row r="93" spans="8:10" ht="12" customHeight="1">
      <c r="H93" s="247"/>
    </row>
    <row r="94" spans="8:10" ht="12" customHeight="1">
      <c r="H94" s="247"/>
    </row>
    <row r="95" spans="8:10" ht="12" customHeight="1">
      <c r="H95" s="247"/>
    </row>
    <row r="96" spans="8:10" ht="12" customHeight="1">
      <c r="H96" s="247"/>
    </row>
    <row r="97" spans="8:8" ht="12" customHeight="1">
      <c r="H97" s="247"/>
    </row>
    <row r="98" spans="8:8" ht="12" customHeight="1">
      <c r="H98" s="247"/>
    </row>
    <row r="99" spans="8:8" ht="12" customHeight="1">
      <c r="H99" s="247"/>
    </row>
    <row r="100" spans="8:8" ht="12" customHeight="1">
      <c r="H100" s="247"/>
    </row>
    <row r="101" spans="8:8" ht="12" customHeight="1">
      <c r="H101" s="247"/>
    </row>
    <row r="102" spans="8:8" ht="12" customHeight="1">
      <c r="H102" s="247"/>
    </row>
    <row r="103" spans="8:8" ht="12" customHeight="1">
      <c r="H103" s="247"/>
    </row>
    <row r="104" spans="8:8" ht="12" customHeight="1">
      <c r="H104" s="247"/>
    </row>
    <row r="105" spans="8:8" ht="12" customHeight="1">
      <c r="H105" s="247"/>
    </row>
    <row r="106" spans="8:8" ht="12" customHeight="1">
      <c r="H106" s="247"/>
    </row>
    <row r="107" spans="8:8" ht="12" customHeight="1">
      <c r="H107" s="247"/>
    </row>
    <row r="108" spans="8:8" ht="12" customHeight="1">
      <c r="H108" s="247"/>
    </row>
    <row r="109" spans="8:8" ht="12" customHeight="1">
      <c r="H109" s="247"/>
    </row>
    <row r="110" spans="8:8" ht="12" customHeight="1">
      <c r="H110" s="247"/>
    </row>
    <row r="111" spans="8:8" ht="12" customHeight="1">
      <c r="H111" s="247"/>
    </row>
    <row r="112" spans="8:8" ht="12" customHeight="1">
      <c r="H112" s="247"/>
    </row>
    <row r="113" spans="8:8" ht="12" customHeight="1">
      <c r="H113" s="247"/>
    </row>
    <row r="114" spans="8:8" ht="12" customHeight="1">
      <c r="H114" s="247"/>
    </row>
    <row r="115" spans="8:8" ht="12" customHeight="1">
      <c r="H115" s="247"/>
    </row>
    <row r="116" spans="8:8" ht="12" customHeight="1">
      <c r="H116" s="247"/>
    </row>
    <row r="117" spans="8:8" ht="12" customHeight="1">
      <c r="H117" s="247"/>
    </row>
    <row r="118" spans="8:8" ht="12" customHeight="1">
      <c r="H118" s="247"/>
    </row>
    <row r="119" spans="8:8" ht="12" customHeight="1">
      <c r="H119" s="247"/>
    </row>
    <row r="120" spans="8:8" ht="12" customHeight="1">
      <c r="H120" s="247"/>
    </row>
    <row r="121" spans="8:8" ht="12" customHeight="1">
      <c r="H121" s="247"/>
    </row>
    <row r="122" spans="8:8" ht="12" customHeight="1">
      <c r="H122" s="247"/>
    </row>
    <row r="123" spans="8:8" ht="12" customHeight="1">
      <c r="H123" s="247"/>
    </row>
    <row r="124" spans="8:8" ht="12" customHeight="1">
      <c r="H124" s="247"/>
    </row>
    <row r="125" spans="8:8" ht="12" customHeight="1">
      <c r="H125" s="247"/>
    </row>
    <row r="126" spans="8:8" ht="12" customHeight="1">
      <c r="H126" s="247"/>
    </row>
    <row r="127" spans="8:8" ht="12" customHeight="1">
      <c r="H127" s="247"/>
    </row>
    <row r="128" spans="8:8" ht="12" customHeight="1">
      <c r="H128" s="247"/>
    </row>
    <row r="129" spans="8:8" ht="12" customHeight="1">
      <c r="H129" s="247"/>
    </row>
    <row r="130" spans="8:8" ht="12" customHeight="1">
      <c r="H130" s="247"/>
    </row>
    <row r="131" spans="8:8" ht="12" customHeight="1">
      <c r="H131" s="247"/>
    </row>
    <row r="132" spans="8:8" ht="12" customHeight="1">
      <c r="H132" s="247"/>
    </row>
    <row r="133" spans="8:8" ht="12" customHeight="1">
      <c r="H133" s="247"/>
    </row>
    <row r="134" spans="8:8" ht="12" customHeight="1">
      <c r="H134" s="247"/>
    </row>
    <row r="135" spans="8:8" ht="12" customHeight="1">
      <c r="H135" s="247"/>
    </row>
    <row r="136" spans="8:8" ht="12" customHeight="1">
      <c r="H136" s="247"/>
    </row>
    <row r="137" spans="8:8" ht="12" customHeight="1">
      <c r="H137" s="247"/>
    </row>
    <row r="138" spans="8:8" ht="12" customHeight="1">
      <c r="H138" s="247"/>
    </row>
    <row r="139" spans="8:8" ht="12" customHeight="1">
      <c r="H139" s="247"/>
    </row>
    <row r="140" spans="8:8" ht="12" customHeight="1">
      <c r="H140" s="247"/>
    </row>
    <row r="141" spans="8:8" ht="12" customHeight="1">
      <c r="H141" s="247"/>
    </row>
    <row r="142" spans="8:8" ht="12" customHeight="1">
      <c r="H142" s="247"/>
    </row>
    <row r="143" spans="8:8" ht="12" customHeight="1">
      <c r="H143" s="247"/>
    </row>
    <row r="144" spans="8:8" ht="12" customHeight="1">
      <c r="H144" s="247"/>
    </row>
    <row r="145" spans="8:8" ht="12" customHeight="1">
      <c r="H145" s="247"/>
    </row>
    <row r="146" spans="8:8" ht="12" customHeight="1">
      <c r="H146" s="247"/>
    </row>
    <row r="147" spans="8:8" ht="12" customHeight="1">
      <c r="H147" s="247"/>
    </row>
    <row r="148" spans="8:8" ht="12" customHeight="1">
      <c r="H148" s="247"/>
    </row>
    <row r="149" spans="8:8" ht="12" customHeight="1">
      <c r="H149" s="247"/>
    </row>
    <row r="150" spans="8:8" ht="12" customHeight="1">
      <c r="H150" s="247"/>
    </row>
    <row r="151" spans="8:8" ht="12" customHeight="1">
      <c r="H151" s="247"/>
    </row>
    <row r="152" spans="8:8" ht="12" customHeight="1">
      <c r="H152" s="247"/>
    </row>
    <row r="153" spans="8:8" ht="12" customHeight="1">
      <c r="H153" s="247"/>
    </row>
    <row r="154" spans="8:8" ht="12" customHeight="1">
      <c r="H154" s="247"/>
    </row>
    <row r="155" spans="8:8" ht="12" customHeight="1">
      <c r="H155" s="247"/>
    </row>
    <row r="156" spans="8:8" ht="12" customHeight="1">
      <c r="H156" s="247"/>
    </row>
    <row r="157" spans="8:8" ht="12" customHeight="1">
      <c r="H157" s="247"/>
    </row>
    <row r="158" spans="8:8" ht="12" customHeight="1">
      <c r="H158" s="247"/>
    </row>
    <row r="159" spans="8:8" ht="12" customHeight="1">
      <c r="H159" s="247"/>
    </row>
    <row r="160" spans="8:8" ht="12" customHeight="1">
      <c r="H160" s="247"/>
    </row>
    <row r="161" spans="8:8" ht="12" customHeight="1">
      <c r="H161" s="247"/>
    </row>
    <row r="162" spans="8:8" ht="12" customHeight="1">
      <c r="H162" s="247"/>
    </row>
    <row r="163" spans="8:8" ht="12" customHeight="1">
      <c r="H163" s="247"/>
    </row>
    <row r="164" spans="8:8" ht="12" customHeight="1">
      <c r="H164" s="247"/>
    </row>
    <row r="165" spans="8:8" ht="12" customHeight="1">
      <c r="H165" s="247"/>
    </row>
    <row r="166" spans="8:8" ht="12" customHeight="1">
      <c r="H166" s="247"/>
    </row>
    <row r="167" spans="8:8" ht="12" customHeight="1">
      <c r="H167" s="247"/>
    </row>
    <row r="168" spans="8:8" ht="12" customHeight="1">
      <c r="H168" s="247"/>
    </row>
    <row r="169" spans="8:8" ht="12" customHeight="1">
      <c r="H169" s="247"/>
    </row>
    <row r="170" spans="8:8" ht="12" customHeight="1">
      <c r="H170" s="247"/>
    </row>
    <row r="171" spans="8:8" ht="12" customHeight="1">
      <c r="H171" s="247"/>
    </row>
    <row r="172" spans="8:8" ht="12" customHeight="1">
      <c r="H172" s="247"/>
    </row>
    <row r="173" spans="8:8" ht="12" customHeight="1">
      <c r="H173" s="247"/>
    </row>
    <row r="174" spans="8:8" ht="12" customHeight="1">
      <c r="H174" s="247"/>
    </row>
    <row r="175" spans="8:8" ht="12" customHeight="1">
      <c r="H175" s="247"/>
    </row>
    <row r="176" spans="8:8" ht="12" customHeight="1">
      <c r="H176" s="247"/>
    </row>
    <row r="177" spans="8:8" ht="12" customHeight="1">
      <c r="H177" s="247"/>
    </row>
    <row r="178" spans="8:8" ht="12" customHeight="1">
      <c r="H178" s="247"/>
    </row>
    <row r="179" spans="8:8" ht="12" customHeight="1">
      <c r="H179" s="247"/>
    </row>
    <row r="180" spans="8:8" ht="12" customHeight="1">
      <c r="H180" s="247"/>
    </row>
    <row r="181" spans="8:8" ht="12" customHeight="1">
      <c r="H181" s="247"/>
    </row>
    <row r="182" spans="8:8" ht="12" customHeight="1">
      <c r="H182" s="247"/>
    </row>
    <row r="183" spans="8:8" ht="12" customHeight="1">
      <c r="H183" s="247"/>
    </row>
    <row r="184" spans="8:8" ht="12" customHeight="1">
      <c r="H184" s="247"/>
    </row>
    <row r="185" spans="8:8" ht="12" customHeight="1">
      <c r="H185" s="247"/>
    </row>
    <row r="186" spans="8:8" ht="12" customHeight="1">
      <c r="H186" s="247"/>
    </row>
    <row r="187" spans="8:8" ht="12" customHeight="1">
      <c r="H187" s="247"/>
    </row>
    <row r="188" spans="8:8" ht="12" customHeight="1">
      <c r="H188" s="247"/>
    </row>
    <row r="189" spans="8:8" ht="12" customHeight="1">
      <c r="H189" s="247"/>
    </row>
    <row r="190" spans="8:8" ht="12" customHeight="1">
      <c r="H190" s="247"/>
    </row>
    <row r="191" spans="8:8" ht="12" customHeight="1">
      <c r="H191" s="247"/>
    </row>
    <row r="192" spans="8:8" ht="12" customHeight="1">
      <c r="H192" s="247"/>
    </row>
    <row r="193" spans="8:8" ht="12" customHeight="1">
      <c r="H193" s="247"/>
    </row>
    <row r="194" spans="8:8" ht="12" customHeight="1">
      <c r="H194" s="247"/>
    </row>
    <row r="195" spans="8:8" ht="12" customHeight="1">
      <c r="H195" s="247"/>
    </row>
    <row r="196" spans="8:8" ht="12" customHeight="1">
      <c r="H196" s="247"/>
    </row>
    <row r="197" spans="8:8" ht="12" customHeight="1">
      <c r="H197" s="247"/>
    </row>
    <row r="198" spans="8:8" ht="12" customHeight="1">
      <c r="H198" s="247"/>
    </row>
    <row r="199" spans="8:8" ht="12" customHeight="1">
      <c r="H199" s="247"/>
    </row>
    <row r="200" spans="8:8" ht="12" customHeight="1">
      <c r="H200" s="247"/>
    </row>
    <row r="201" spans="8:8" ht="12" customHeight="1">
      <c r="H201" s="247"/>
    </row>
    <row r="202" spans="8:8" ht="12" customHeight="1">
      <c r="H202" s="247"/>
    </row>
    <row r="203" spans="8:8" ht="12" customHeight="1">
      <c r="H203" s="247"/>
    </row>
    <row r="204" spans="8:8" ht="12" customHeight="1">
      <c r="H204" s="247"/>
    </row>
    <row r="205" spans="8:8" ht="12" customHeight="1">
      <c r="H205" s="247"/>
    </row>
    <row r="206" spans="8:8" ht="12" customHeight="1">
      <c r="H206" s="247"/>
    </row>
    <row r="207" spans="8:8" ht="12" customHeight="1">
      <c r="H207" s="247"/>
    </row>
    <row r="208" spans="8:8" ht="12" customHeight="1">
      <c r="H208" s="247"/>
    </row>
    <row r="209" spans="8:8" ht="12" customHeight="1">
      <c r="H209" s="247"/>
    </row>
    <row r="210" spans="8:8" ht="12" customHeight="1">
      <c r="H210" s="247"/>
    </row>
    <row r="211" spans="8:8" ht="12" customHeight="1">
      <c r="H211" s="247"/>
    </row>
    <row r="212" spans="8:8" ht="12" customHeight="1">
      <c r="H212" s="247"/>
    </row>
    <row r="213" spans="8:8" ht="12" customHeight="1">
      <c r="H213" s="247"/>
    </row>
    <row r="214" spans="8:8" ht="12" customHeight="1">
      <c r="H214" s="247"/>
    </row>
    <row r="215" spans="8:8" ht="12" customHeight="1">
      <c r="H215" s="247"/>
    </row>
    <row r="216" spans="8:8" ht="12" customHeight="1">
      <c r="H216" s="247"/>
    </row>
    <row r="217" spans="8:8" ht="12" customHeight="1">
      <c r="H217" s="247"/>
    </row>
    <row r="218" spans="8:8" ht="12" customHeight="1">
      <c r="H218" s="247"/>
    </row>
    <row r="219" spans="8:8" ht="12" customHeight="1">
      <c r="H219" s="247"/>
    </row>
    <row r="220" spans="8:8" ht="12" customHeight="1">
      <c r="H220" s="247"/>
    </row>
    <row r="221" spans="8:8" ht="12" customHeight="1">
      <c r="H221" s="247"/>
    </row>
    <row r="222" spans="8:8" ht="12" customHeight="1">
      <c r="H222" s="247"/>
    </row>
    <row r="223" spans="8:8" ht="12" customHeight="1">
      <c r="H223" s="247"/>
    </row>
    <row r="224" spans="8:8" ht="12" customHeight="1">
      <c r="H224" s="247"/>
    </row>
    <row r="225" spans="8:8" ht="12" customHeight="1">
      <c r="H225" s="247"/>
    </row>
    <row r="226" spans="8:8" ht="12" customHeight="1">
      <c r="H226" s="247"/>
    </row>
    <row r="227" spans="8:8" ht="12" customHeight="1">
      <c r="H227" s="247"/>
    </row>
    <row r="228" spans="8:8" ht="12" customHeight="1">
      <c r="H228" s="247"/>
    </row>
    <row r="229" spans="8:8" ht="12" customHeight="1">
      <c r="H229" s="247"/>
    </row>
    <row r="230" spans="8:8" ht="12" customHeight="1">
      <c r="H230" s="247"/>
    </row>
    <row r="231" spans="8:8" ht="12" customHeight="1">
      <c r="H231" s="247"/>
    </row>
    <row r="232" spans="8:8" ht="12" customHeight="1">
      <c r="H232" s="247"/>
    </row>
    <row r="233" spans="8:8" ht="12" customHeight="1">
      <c r="H233" s="247"/>
    </row>
    <row r="234" spans="8:8" ht="12" customHeight="1">
      <c r="H234" s="247"/>
    </row>
    <row r="235" spans="8:8" ht="12" customHeight="1">
      <c r="H235" s="247"/>
    </row>
    <row r="236" spans="8:8" ht="12" customHeight="1">
      <c r="H236" s="247"/>
    </row>
    <row r="237" spans="8:8" ht="12" customHeight="1">
      <c r="H237" s="247"/>
    </row>
    <row r="238" spans="8:8" ht="12" customHeight="1">
      <c r="H238" s="247"/>
    </row>
    <row r="239" spans="8:8" ht="12" customHeight="1">
      <c r="H239" s="247"/>
    </row>
    <row r="240" spans="8:8" ht="12" customHeight="1">
      <c r="H240" s="247"/>
    </row>
    <row r="241" spans="8:8" ht="12" customHeight="1">
      <c r="H241" s="247"/>
    </row>
    <row r="242" spans="8:8" ht="12" customHeight="1">
      <c r="H242" s="247"/>
    </row>
    <row r="243" spans="8:8" ht="12" customHeight="1">
      <c r="H243" s="247"/>
    </row>
    <row r="244" spans="8:8" ht="12" customHeight="1">
      <c r="H244" s="247"/>
    </row>
    <row r="245" spans="8:8" ht="12" customHeight="1">
      <c r="H245" s="247"/>
    </row>
    <row r="246" spans="8:8" ht="12" customHeight="1">
      <c r="H246" s="247"/>
    </row>
    <row r="247" spans="8:8" ht="12" customHeight="1">
      <c r="H247" s="247"/>
    </row>
    <row r="248" spans="8:8" ht="12" customHeight="1">
      <c r="H248" s="247"/>
    </row>
    <row r="249" spans="8:8" ht="12" customHeight="1">
      <c r="H249" s="247"/>
    </row>
    <row r="250" spans="8:8" ht="12" customHeight="1">
      <c r="H250" s="247"/>
    </row>
    <row r="251" spans="8:8" ht="12" customHeight="1">
      <c r="H251" s="247"/>
    </row>
    <row r="252" spans="8:8" ht="12" customHeight="1">
      <c r="H252" s="247"/>
    </row>
    <row r="253" spans="8:8" ht="12" customHeight="1">
      <c r="H253" s="247"/>
    </row>
    <row r="254" spans="8:8" ht="12" customHeight="1">
      <c r="H254" s="247"/>
    </row>
    <row r="255" spans="8:8" ht="12" customHeight="1">
      <c r="H255" s="247"/>
    </row>
    <row r="256" spans="8:8" ht="12" customHeight="1">
      <c r="H256" s="247"/>
    </row>
    <row r="257" spans="8:8" ht="12" customHeight="1">
      <c r="H257" s="247"/>
    </row>
    <row r="258" spans="8:8" ht="12" customHeight="1">
      <c r="H258" s="247"/>
    </row>
    <row r="259" spans="8:8" ht="12" customHeight="1">
      <c r="H259" s="247"/>
    </row>
    <row r="260" spans="8:8" ht="12" customHeight="1">
      <c r="H260" s="247"/>
    </row>
    <row r="261" spans="8:8" ht="12" customHeight="1">
      <c r="H261" s="247"/>
    </row>
    <row r="262" spans="8:8" ht="12" customHeight="1">
      <c r="H262" s="247"/>
    </row>
    <row r="263" spans="8:8" ht="12" customHeight="1">
      <c r="H263" s="247"/>
    </row>
    <row r="264" spans="8:8" ht="12" customHeight="1">
      <c r="H264" s="247"/>
    </row>
    <row r="265" spans="8:8" ht="12" customHeight="1">
      <c r="H265" s="247"/>
    </row>
    <row r="266" spans="8:8" ht="12" customHeight="1">
      <c r="H266" s="247"/>
    </row>
    <row r="267" spans="8:8" ht="12" customHeight="1">
      <c r="H267" s="247"/>
    </row>
    <row r="268" spans="8:8" ht="12" customHeight="1">
      <c r="H268" s="247"/>
    </row>
    <row r="269" spans="8:8" ht="12" customHeight="1">
      <c r="H269" s="247"/>
    </row>
    <row r="270" spans="8:8" ht="12" customHeight="1">
      <c r="H270" s="247"/>
    </row>
    <row r="271" spans="8:8" ht="12" customHeight="1">
      <c r="H271" s="247"/>
    </row>
    <row r="272" spans="8:8" ht="12" customHeight="1">
      <c r="H272" s="247"/>
    </row>
    <row r="273" spans="8:8" ht="12" customHeight="1">
      <c r="H273" s="247"/>
    </row>
    <row r="274" spans="8:8" ht="12" customHeight="1">
      <c r="H274" s="247"/>
    </row>
    <row r="275" spans="8:8" ht="12" customHeight="1">
      <c r="H275" s="247"/>
    </row>
    <row r="276" spans="8:8" ht="12" customHeight="1">
      <c r="H276" s="247"/>
    </row>
    <row r="277" spans="8:8" ht="12" customHeight="1">
      <c r="H277" s="247"/>
    </row>
    <row r="278" spans="8:8" ht="12" customHeight="1">
      <c r="H278" s="247"/>
    </row>
    <row r="279" spans="8:8" ht="12" customHeight="1">
      <c r="H279" s="247"/>
    </row>
    <row r="280" spans="8:8" ht="12" customHeight="1">
      <c r="H280" s="247"/>
    </row>
    <row r="281" spans="8:8" ht="12" customHeight="1">
      <c r="H281" s="247"/>
    </row>
    <row r="282" spans="8:8" ht="12" customHeight="1">
      <c r="H282" s="247"/>
    </row>
    <row r="283" spans="8:8" ht="12" customHeight="1">
      <c r="H283" s="247"/>
    </row>
    <row r="284" spans="8:8" ht="12" customHeight="1">
      <c r="H284" s="247"/>
    </row>
    <row r="285" spans="8:8" ht="12" customHeight="1">
      <c r="H285" s="247"/>
    </row>
    <row r="286" spans="8:8" ht="12" customHeight="1">
      <c r="H286" s="247"/>
    </row>
    <row r="287" spans="8:8" ht="12" customHeight="1">
      <c r="H287" s="247"/>
    </row>
    <row r="288" spans="8:8" ht="12" customHeight="1">
      <c r="H288" s="247"/>
    </row>
    <row r="289" spans="8:8" ht="12" customHeight="1">
      <c r="H289" s="247"/>
    </row>
    <row r="290" spans="8:8" ht="12" customHeight="1">
      <c r="H290" s="247"/>
    </row>
    <row r="291" spans="8:8" ht="12" customHeight="1">
      <c r="H291" s="247"/>
    </row>
    <row r="292" spans="8:8" ht="12" customHeight="1">
      <c r="H292" s="247"/>
    </row>
    <row r="293" spans="8:8" ht="12" customHeight="1">
      <c r="H293" s="247"/>
    </row>
    <row r="294" spans="8:8" ht="12" customHeight="1">
      <c r="H294" s="247"/>
    </row>
    <row r="295" spans="8:8" ht="12" customHeight="1">
      <c r="H295" s="247"/>
    </row>
    <row r="296" spans="8:8" ht="12" customHeight="1">
      <c r="H296" s="247"/>
    </row>
    <row r="297" spans="8:8" ht="12" customHeight="1">
      <c r="H297" s="247"/>
    </row>
    <row r="298" spans="8:8" ht="12" customHeight="1">
      <c r="H298" s="247"/>
    </row>
    <row r="299" spans="8:8" ht="12" customHeight="1">
      <c r="H299" s="247"/>
    </row>
    <row r="300" spans="8:8" ht="12" customHeight="1">
      <c r="H300" s="247"/>
    </row>
    <row r="301" spans="8:8" ht="12" customHeight="1">
      <c r="H301" s="247"/>
    </row>
    <row r="302" spans="8:8" ht="12" customHeight="1">
      <c r="H302" s="247"/>
    </row>
    <row r="303" spans="8:8" ht="12" customHeight="1">
      <c r="H303" s="247"/>
    </row>
    <row r="304" spans="8:8" ht="12" customHeight="1">
      <c r="H304" s="247"/>
    </row>
    <row r="305" spans="8:8" ht="12" customHeight="1">
      <c r="H305" s="247"/>
    </row>
    <row r="306" spans="8:8" ht="12" customHeight="1">
      <c r="H306" s="247"/>
    </row>
    <row r="307" spans="8:8" ht="12" customHeight="1">
      <c r="H307" s="247"/>
    </row>
    <row r="308" spans="8:8" ht="12" customHeight="1">
      <c r="H308" s="247"/>
    </row>
    <row r="309" spans="8:8" ht="12" customHeight="1">
      <c r="H309" s="247"/>
    </row>
    <row r="310" spans="8:8" ht="12" customHeight="1">
      <c r="H310" s="247"/>
    </row>
    <row r="311" spans="8:8" ht="12" customHeight="1">
      <c r="H311" s="247"/>
    </row>
    <row r="312" spans="8:8" ht="12" customHeight="1">
      <c r="H312" s="247"/>
    </row>
    <row r="313" spans="8:8" ht="12" customHeight="1">
      <c r="H313" s="247"/>
    </row>
    <row r="314" spans="8:8" ht="12" customHeight="1">
      <c r="H314" s="247"/>
    </row>
    <row r="315" spans="8:8" ht="12" customHeight="1">
      <c r="H315" s="247"/>
    </row>
    <row r="316" spans="8:8" ht="12" customHeight="1">
      <c r="H316" s="247"/>
    </row>
    <row r="317" spans="8:8" ht="12" customHeight="1">
      <c r="H317" s="247"/>
    </row>
    <row r="318" spans="8:8" ht="12" customHeight="1">
      <c r="H318" s="247"/>
    </row>
    <row r="319" spans="8:8" ht="12" customHeight="1">
      <c r="H319" s="247"/>
    </row>
    <row r="320" spans="8:8" ht="12" customHeight="1">
      <c r="H320" s="247"/>
    </row>
    <row r="321" spans="8:8" ht="12" customHeight="1">
      <c r="H321" s="247"/>
    </row>
    <row r="322" spans="8:8" ht="12" customHeight="1">
      <c r="H322" s="247"/>
    </row>
    <row r="323" spans="8:8" ht="12" customHeight="1">
      <c r="H323" s="247"/>
    </row>
    <row r="324" spans="8:8" ht="12" customHeight="1">
      <c r="H324" s="247"/>
    </row>
    <row r="325" spans="8:8" ht="12" customHeight="1">
      <c r="H325" s="247"/>
    </row>
    <row r="326" spans="8:8" ht="12" customHeight="1">
      <c r="H326" s="247"/>
    </row>
    <row r="327" spans="8:8" ht="12" customHeight="1">
      <c r="H327" s="247"/>
    </row>
    <row r="328" spans="8:8" ht="12" customHeight="1">
      <c r="H328" s="247"/>
    </row>
    <row r="329" spans="8:8" ht="12" customHeight="1">
      <c r="H329" s="247"/>
    </row>
    <row r="330" spans="8:8" ht="12" customHeight="1">
      <c r="H330" s="247"/>
    </row>
    <row r="331" spans="8:8" ht="12" customHeight="1">
      <c r="H331" s="247"/>
    </row>
    <row r="332" spans="8:8" ht="12" customHeight="1">
      <c r="H332" s="247"/>
    </row>
    <row r="333" spans="8:8" ht="12" customHeight="1">
      <c r="H333" s="247"/>
    </row>
    <row r="334" spans="8:8" ht="12" customHeight="1">
      <c r="H334" s="247"/>
    </row>
    <row r="335" spans="8:8" ht="12" customHeight="1">
      <c r="H335" s="247"/>
    </row>
    <row r="336" spans="8:8" ht="12" customHeight="1">
      <c r="H336" s="247"/>
    </row>
    <row r="337" spans="8:8" ht="12" customHeight="1">
      <c r="H337" s="247"/>
    </row>
    <row r="338" spans="8:8" ht="12" customHeight="1">
      <c r="H338" s="247"/>
    </row>
    <row r="339" spans="8:8" ht="12" customHeight="1">
      <c r="H339" s="247"/>
    </row>
    <row r="340" spans="8:8" ht="12" customHeight="1">
      <c r="H340" s="247"/>
    </row>
    <row r="341" spans="8:8" ht="12" customHeight="1">
      <c r="H341" s="247"/>
    </row>
    <row r="342" spans="8:8" ht="12" customHeight="1">
      <c r="H342" s="247"/>
    </row>
    <row r="343" spans="8:8" ht="12" customHeight="1">
      <c r="H343" s="247"/>
    </row>
    <row r="344" spans="8:8" ht="12" customHeight="1">
      <c r="H344" s="247"/>
    </row>
    <row r="345" spans="8:8" ht="12" customHeight="1">
      <c r="H345" s="247"/>
    </row>
    <row r="346" spans="8:8" ht="12" customHeight="1">
      <c r="H346" s="247"/>
    </row>
    <row r="347" spans="8:8" ht="12" customHeight="1">
      <c r="H347" s="247"/>
    </row>
    <row r="348" spans="8:8" ht="12" customHeight="1">
      <c r="H348" s="247"/>
    </row>
    <row r="349" spans="8:8" ht="12" customHeight="1">
      <c r="H349" s="247"/>
    </row>
    <row r="350" spans="8:8" ht="12" customHeight="1">
      <c r="H350" s="247"/>
    </row>
    <row r="351" spans="8:8" ht="12" customHeight="1">
      <c r="H351" s="247"/>
    </row>
    <row r="352" spans="8:8" ht="12" customHeight="1">
      <c r="H352" s="247"/>
    </row>
    <row r="353" spans="8:8" ht="12" customHeight="1">
      <c r="H353" s="247"/>
    </row>
    <row r="354" spans="8:8" ht="12" customHeight="1">
      <c r="H354" s="247"/>
    </row>
    <row r="355" spans="8:8" ht="12" customHeight="1">
      <c r="H355" s="247"/>
    </row>
    <row r="356" spans="8:8" ht="12" customHeight="1">
      <c r="H356" s="247"/>
    </row>
    <row r="357" spans="8:8" ht="12" customHeight="1">
      <c r="H357" s="247"/>
    </row>
    <row r="358" spans="8:8" ht="12" customHeight="1">
      <c r="H358" s="247"/>
    </row>
    <row r="359" spans="8:8" ht="12" customHeight="1">
      <c r="H359" s="247"/>
    </row>
    <row r="360" spans="8:8" ht="12" customHeight="1">
      <c r="H360" s="247"/>
    </row>
    <row r="361" spans="8:8" ht="12" customHeight="1">
      <c r="H361" s="247"/>
    </row>
    <row r="362" spans="8:8" ht="12" customHeight="1">
      <c r="H362" s="247"/>
    </row>
    <row r="363" spans="8:8" ht="12" customHeight="1">
      <c r="H363" s="247"/>
    </row>
    <row r="364" spans="8:8" ht="12" customHeight="1">
      <c r="H364" s="247"/>
    </row>
    <row r="365" spans="8:8" ht="12" customHeight="1">
      <c r="H365" s="247"/>
    </row>
    <row r="366" spans="8:8" ht="12" customHeight="1">
      <c r="H366" s="247"/>
    </row>
    <row r="367" spans="8:8" ht="12" customHeight="1">
      <c r="H367" s="247"/>
    </row>
    <row r="368" spans="8:8" ht="12" customHeight="1">
      <c r="H368" s="247"/>
    </row>
    <row r="369" spans="8:8" ht="12" customHeight="1">
      <c r="H369" s="247"/>
    </row>
    <row r="370" spans="8:8" ht="12" customHeight="1">
      <c r="H370" s="247"/>
    </row>
    <row r="371" spans="8:8" ht="12" customHeight="1">
      <c r="H371" s="247"/>
    </row>
    <row r="372" spans="8:8" ht="12" customHeight="1">
      <c r="H372" s="247"/>
    </row>
    <row r="373" spans="8:8" ht="12" customHeight="1">
      <c r="H373" s="247"/>
    </row>
    <row r="374" spans="8:8" ht="12" customHeight="1">
      <c r="H374" s="247"/>
    </row>
    <row r="375" spans="8:8" ht="12" customHeight="1">
      <c r="H375" s="247"/>
    </row>
    <row r="376" spans="8:8" ht="12" customHeight="1">
      <c r="H376" s="247"/>
    </row>
    <row r="377" spans="8:8" ht="12" customHeight="1">
      <c r="H377" s="247"/>
    </row>
    <row r="378" spans="8:8" ht="12" customHeight="1">
      <c r="H378" s="247"/>
    </row>
    <row r="379" spans="8:8" ht="12" customHeight="1">
      <c r="H379" s="247"/>
    </row>
    <row r="380" spans="8:8" ht="12" customHeight="1">
      <c r="H380" s="247"/>
    </row>
    <row r="381" spans="8:8" ht="12" customHeight="1">
      <c r="H381" s="247"/>
    </row>
    <row r="382" spans="8:8" ht="12" customHeight="1">
      <c r="H382" s="247"/>
    </row>
    <row r="383" spans="8:8" ht="12" customHeight="1">
      <c r="H383" s="247"/>
    </row>
    <row r="384" spans="8:8" ht="12" customHeight="1">
      <c r="H384" s="247"/>
    </row>
    <row r="385" spans="8:8" ht="12" customHeight="1">
      <c r="H385" s="247"/>
    </row>
    <row r="386" spans="8:8" ht="12" customHeight="1">
      <c r="H386" s="247"/>
    </row>
    <row r="387" spans="8:8" ht="12" customHeight="1">
      <c r="H387" s="247"/>
    </row>
    <row r="388" spans="8:8" ht="12" customHeight="1">
      <c r="H388" s="247"/>
    </row>
    <row r="389" spans="8:8" ht="12" customHeight="1">
      <c r="H389" s="247"/>
    </row>
    <row r="390" spans="8:8" ht="12" customHeight="1">
      <c r="H390" s="247"/>
    </row>
    <row r="391" spans="8:8" ht="12" customHeight="1">
      <c r="H391" s="247"/>
    </row>
    <row r="392" spans="8:8" ht="12" customHeight="1">
      <c r="H392" s="247"/>
    </row>
    <row r="393" spans="8:8" ht="12" customHeight="1">
      <c r="H393" s="247"/>
    </row>
    <row r="394" spans="8:8" ht="12" customHeight="1">
      <c r="H394" s="247"/>
    </row>
    <row r="395" spans="8:8" ht="12" customHeight="1">
      <c r="H395" s="247"/>
    </row>
    <row r="396" spans="8:8" ht="12" customHeight="1">
      <c r="H396" s="247"/>
    </row>
    <row r="397" spans="8:8" ht="12" customHeight="1">
      <c r="H397" s="247"/>
    </row>
    <row r="398" spans="8:8" ht="12" customHeight="1">
      <c r="H398" s="247"/>
    </row>
    <row r="399" spans="8:8" ht="12" customHeight="1">
      <c r="H399" s="247"/>
    </row>
    <row r="400" spans="8:8" ht="12" customHeight="1">
      <c r="H400" s="247"/>
    </row>
    <row r="401" spans="8:8" ht="12" customHeight="1">
      <c r="H401" s="247"/>
    </row>
    <row r="402" spans="8:8" ht="12" customHeight="1">
      <c r="H402" s="247"/>
    </row>
    <row r="403" spans="8:8" ht="12" customHeight="1">
      <c r="H403" s="247"/>
    </row>
    <row r="404" spans="8:8" ht="12" customHeight="1">
      <c r="H404" s="247"/>
    </row>
    <row r="405" spans="8:8" ht="12" customHeight="1">
      <c r="H405" s="247"/>
    </row>
    <row r="406" spans="8:8" ht="12" customHeight="1">
      <c r="H406" s="247"/>
    </row>
    <row r="407" spans="8:8" ht="12" customHeight="1">
      <c r="H407" s="247"/>
    </row>
    <row r="408" spans="8:8" ht="12" customHeight="1">
      <c r="H408" s="247"/>
    </row>
    <row r="409" spans="8:8" ht="12" customHeight="1">
      <c r="H409" s="247"/>
    </row>
    <row r="410" spans="8:8" ht="12" customHeight="1">
      <c r="H410" s="247"/>
    </row>
    <row r="411" spans="8:8" ht="12" customHeight="1">
      <c r="H411" s="247"/>
    </row>
    <row r="412" spans="8:8" ht="12" customHeight="1">
      <c r="H412" s="247"/>
    </row>
    <row r="413" spans="8:8" ht="12" customHeight="1">
      <c r="H413" s="247"/>
    </row>
    <row r="414" spans="8:8" ht="12" customHeight="1">
      <c r="H414" s="247"/>
    </row>
    <row r="415" spans="8:8" ht="12" customHeight="1">
      <c r="H415" s="247"/>
    </row>
    <row r="416" spans="8:8" ht="12" customHeight="1">
      <c r="H416" s="247"/>
    </row>
    <row r="417" spans="8:8" ht="12" customHeight="1">
      <c r="H417" s="247"/>
    </row>
    <row r="418" spans="8:8" ht="12" customHeight="1">
      <c r="H418" s="247"/>
    </row>
    <row r="419" spans="8:8" ht="12" customHeight="1">
      <c r="H419" s="247"/>
    </row>
    <row r="420" spans="8:8" ht="12" customHeight="1">
      <c r="H420" s="247"/>
    </row>
    <row r="421" spans="8:8" ht="12" customHeight="1">
      <c r="H421" s="247"/>
    </row>
    <row r="422" spans="8:8" ht="12" customHeight="1">
      <c r="H422" s="247"/>
    </row>
    <row r="423" spans="8:8" ht="12" customHeight="1">
      <c r="H423" s="247"/>
    </row>
    <row r="424" spans="8:8" ht="12" customHeight="1">
      <c r="H424" s="247"/>
    </row>
    <row r="425" spans="8:8" ht="12" customHeight="1">
      <c r="H425" s="247"/>
    </row>
    <row r="426" spans="8:8" ht="12" customHeight="1">
      <c r="H426" s="247"/>
    </row>
    <row r="427" spans="8:8" ht="12" customHeight="1">
      <c r="H427" s="247"/>
    </row>
    <row r="428" spans="8:8" ht="12" customHeight="1">
      <c r="H428" s="247"/>
    </row>
    <row r="429" spans="8:8" ht="12" customHeight="1">
      <c r="H429" s="247"/>
    </row>
    <row r="430" spans="8:8" ht="12" customHeight="1">
      <c r="H430" s="247"/>
    </row>
    <row r="431" spans="8:8" ht="12" customHeight="1">
      <c r="H431" s="247"/>
    </row>
    <row r="432" spans="8:8" ht="12" customHeight="1">
      <c r="H432" s="247"/>
    </row>
    <row r="433" spans="8:8" ht="12" customHeight="1">
      <c r="H433" s="247"/>
    </row>
    <row r="434" spans="8:8" ht="12" customHeight="1">
      <c r="H434" s="247"/>
    </row>
    <row r="435" spans="8:8" ht="12" customHeight="1">
      <c r="H435" s="247"/>
    </row>
    <row r="436" spans="8:8" ht="12" customHeight="1">
      <c r="H436" s="247"/>
    </row>
    <row r="437" spans="8:8" ht="12" customHeight="1">
      <c r="H437" s="247"/>
    </row>
    <row r="438" spans="8:8" ht="12" customHeight="1">
      <c r="H438" s="247"/>
    </row>
    <row r="439" spans="8:8" ht="12" customHeight="1">
      <c r="H439" s="247"/>
    </row>
    <row r="440" spans="8:8" ht="12" customHeight="1">
      <c r="H440" s="247"/>
    </row>
    <row r="441" spans="8:8" ht="12" customHeight="1">
      <c r="H441" s="247"/>
    </row>
    <row r="442" spans="8:8" ht="12" customHeight="1">
      <c r="H442" s="247"/>
    </row>
    <row r="443" spans="8:8" ht="12" customHeight="1">
      <c r="H443" s="247"/>
    </row>
    <row r="444" spans="8:8" ht="12" customHeight="1">
      <c r="H444" s="247"/>
    </row>
    <row r="445" spans="8:8" ht="12" customHeight="1">
      <c r="H445" s="247"/>
    </row>
    <row r="446" spans="8:8" ht="12" customHeight="1">
      <c r="H446" s="247"/>
    </row>
    <row r="447" spans="8:8" ht="12" customHeight="1">
      <c r="H447" s="247"/>
    </row>
    <row r="448" spans="8:8" ht="12" customHeight="1">
      <c r="H448" s="247"/>
    </row>
    <row r="449" spans="8:8" ht="12" customHeight="1">
      <c r="H449" s="247"/>
    </row>
    <row r="450" spans="8:8" ht="12" customHeight="1">
      <c r="H450" s="247"/>
    </row>
    <row r="451" spans="8:8" ht="12" customHeight="1">
      <c r="H451" s="247"/>
    </row>
    <row r="452" spans="8:8" ht="12" customHeight="1">
      <c r="H452" s="247"/>
    </row>
    <row r="453" spans="8:8" ht="12" customHeight="1">
      <c r="H453" s="247"/>
    </row>
    <row r="454" spans="8:8" ht="12" customHeight="1">
      <c r="H454" s="247"/>
    </row>
    <row r="455" spans="8:8" ht="12" customHeight="1">
      <c r="H455" s="247"/>
    </row>
    <row r="456" spans="8:8" ht="12" customHeight="1">
      <c r="H456" s="247"/>
    </row>
    <row r="457" spans="8:8" ht="12" customHeight="1">
      <c r="H457" s="247"/>
    </row>
    <row r="458" spans="8:8" ht="12" customHeight="1">
      <c r="H458" s="247"/>
    </row>
    <row r="459" spans="8:8" ht="12" customHeight="1">
      <c r="H459" s="247"/>
    </row>
    <row r="460" spans="8:8" ht="12" customHeight="1">
      <c r="H460" s="247"/>
    </row>
    <row r="461" spans="8:8" ht="12" customHeight="1">
      <c r="H461" s="247"/>
    </row>
    <row r="462" spans="8:8" ht="12" customHeight="1">
      <c r="H462" s="247"/>
    </row>
    <row r="463" spans="8:8" ht="12" customHeight="1">
      <c r="H463" s="247"/>
    </row>
    <row r="464" spans="8:8" ht="12" customHeight="1">
      <c r="H464" s="247"/>
    </row>
    <row r="465" spans="8:8" ht="12" customHeight="1">
      <c r="H465" s="247"/>
    </row>
    <row r="466" spans="8:8" ht="12" customHeight="1">
      <c r="H466" s="247"/>
    </row>
    <row r="467" spans="8:8" ht="12" customHeight="1">
      <c r="H467" s="247"/>
    </row>
    <row r="468" spans="8:8" ht="12" customHeight="1">
      <c r="H468" s="247"/>
    </row>
    <row r="469" spans="8:8" ht="12" customHeight="1">
      <c r="H469" s="247"/>
    </row>
    <row r="470" spans="8:8" ht="12" customHeight="1">
      <c r="H470" s="247"/>
    </row>
    <row r="471" spans="8:8" ht="12" customHeight="1">
      <c r="H471" s="247"/>
    </row>
    <row r="472" spans="8:8" ht="12" customHeight="1">
      <c r="H472" s="247"/>
    </row>
    <row r="473" spans="8:8" ht="12" customHeight="1">
      <c r="H473" s="247"/>
    </row>
    <row r="474" spans="8:8" ht="12" customHeight="1">
      <c r="H474" s="247"/>
    </row>
    <row r="475" spans="8:8" ht="12" customHeight="1">
      <c r="H475" s="247"/>
    </row>
    <row r="476" spans="8:8" ht="12" customHeight="1">
      <c r="H476" s="247"/>
    </row>
    <row r="477" spans="8:8" ht="12" customHeight="1">
      <c r="H477" s="247"/>
    </row>
    <row r="478" spans="8:8" ht="12" customHeight="1">
      <c r="H478" s="247"/>
    </row>
    <row r="479" spans="8:8" ht="12" customHeight="1">
      <c r="H479" s="247"/>
    </row>
    <row r="480" spans="8:8" ht="12" customHeight="1">
      <c r="H480" s="247"/>
    </row>
    <row r="481" spans="8:8" ht="12" customHeight="1">
      <c r="H481" s="247"/>
    </row>
    <row r="482" spans="8:8" ht="12" customHeight="1">
      <c r="H482" s="247"/>
    </row>
    <row r="483" spans="8:8" ht="12" customHeight="1">
      <c r="H483" s="247"/>
    </row>
    <row r="484" spans="8:8" ht="12" customHeight="1">
      <c r="H484" s="247"/>
    </row>
    <row r="485" spans="8:8" ht="12" customHeight="1">
      <c r="H485" s="247"/>
    </row>
    <row r="486" spans="8:8" ht="12" customHeight="1">
      <c r="H486" s="247"/>
    </row>
    <row r="487" spans="8:8" ht="12" customHeight="1">
      <c r="H487" s="247"/>
    </row>
    <row r="488" spans="8:8" ht="12" customHeight="1">
      <c r="H488" s="247"/>
    </row>
    <row r="489" spans="8:8" ht="12" customHeight="1">
      <c r="H489" s="247"/>
    </row>
    <row r="490" spans="8:8" ht="12" customHeight="1">
      <c r="H490" s="247"/>
    </row>
    <row r="491" spans="8:8" ht="12" customHeight="1">
      <c r="H491" s="247"/>
    </row>
    <row r="492" spans="8:8" ht="12" customHeight="1">
      <c r="H492" s="247"/>
    </row>
    <row r="493" spans="8:8" ht="12" customHeight="1">
      <c r="H493" s="247"/>
    </row>
    <row r="494" spans="8:8" ht="12" customHeight="1">
      <c r="H494" s="247"/>
    </row>
    <row r="495" spans="8:8" ht="12" customHeight="1">
      <c r="H495" s="247"/>
    </row>
    <row r="496" spans="8:8" ht="12" customHeight="1">
      <c r="H496" s="247"/>
    </row>
    <row r="497" spans="8:8" ht="12" customHeight="1">
      <c r="H497" s="247"/>
    </row>
    <row r="498" spans="8:8" ht="12" customHeight="1">
      <c r="H498" s="247"/>
    </row>
    <row r="499" spans="8:8" ht="12" customHeight="1">
      <c r="H499" s="247"/>
    </row>
    <row r="500" spans="8:8" ht="12" customHeight="1">
      <c r="H500" s="247"/>
    </row>
    <row r="501" spans="8:8" ht="12" customHeight="1">
      <c r="H501" s="247"/>
    </row>
    <row r="502" spans="8:8" ht="12" customHeight="1">
      <c r="H502" s="247"/>
    </row>
    <row r="503" spans="8:8" ht="12" customHeight="1">
      <c r="H503" s="247"/>
    </row>
    <row r="504" spans="8:8" ht="12" customHeight="1">
      <c r="H504" s="247"/>
    </row>
    <row r="505" spans="8:8" ht="12" customHeight="1">
      <c r="H505" s="247"/>
    </row>
    <row r="506" spans="8:8" ht="12" customHeight="1">
      <c r="H506" s="247"/>
    </row>
    <row r="507" spans="8:8" ht="12" customHeight="1">
      <c r="H507" s="247"/>
    </row>
    <row r="508" spans="8:8" ht="12" customHeight="1">
      <c r="H508" s="247"/>
    </row>
    <row r="509" spans="8:8" ht="12" customHeight="1">
      <c r="H509" s="247"/>
    </row>
    <row r="510" spans="8:8" ht="12" customHeight="1">
      <c r="H510" s="247"/>
    </row>
    <row r="511" spans="8:8" ht="12" customHeight="1">
      <c r="H511" s="247"/>
    </row>
    <row r="512" spans="8:8" ht="12" customHeight="1">
      <c r="H512" s="247"/>
    </row>
    <row r="513" spans="8:8" ht="12" customHeight="1">
      <c r="H513" s="247"/>
    </row>
    <row r="514" spans="8:8" ht="12" customHeight="1">
      <c r="H514" s="247"/>
    </row>
    <row r="515" spans="8:8" ht="12" customHeight="1">
      <c r="H515" s="247"/>
    </row>
    <row r="516" spans="8:8" ht="12" customHeight="1">
      <c r="H516" s="247"/>
    </row>
    <row r="517" spans="8:8" ht="12" customHeight="1">
      <c r="H517" s="247"/>
    </row>
    <row r="518" spans="8:8" ht="12" customHeight="1">
      <c r="H518" s="247"/>
    </row>
    <row r="519" spans="8:8" ht="12" customHeight="1">
      <c r="H519" s="247"/>
    </row>
    <row r="520" spans="8:8" ht="12" customHeight="1">
      <c r="H520" s="247"/>
    </row>
    <row r="521" spans="8:8" ht="12" customHeight="1">
      <c r="H521" s="247"/>
    </row>
    <row r="522" spans="8:8" ht="12" customHeight="1">
      <c r="H522" s="247"/>
    </row>
    <row r="523" spans="8:8" ht="12" customHeight="1">
      <c r="H523" s="247"/>
    </row>
    <row r="524" spans="8:8" ht="12" customHeight="1">
      <c r="H524" s="247"/>
    </row>
    <row r="525" spans="8:8" ht="12" customHeight="1">
      <c r="H525" s="247"/>
    </row>
    <row r="526" spans="8:8" ht="12" customHeight="1">
      <c r="H526" s="247"/>
    </row>
    <row r="527" spans="8:8" ht="12" customHeight="1">
      <c r="H527" s="247"/>
    </row>
    <row r="528" spans="8:8" ht="12" customHeight="1">
      <c r="H528" s="247"/>
    </row>
    <row r="529" spans="8:8" ht="12" customHeight="1">
      <c r="H529" s="247"/>
    </row>
    <row r="530" spans="8:8" ht="12" customHeight="1">
      <c r="H530" s="247"/>
    </row>
    <row r="531" spans="8:8" ht="12" customHeight="1">
      <c r="H531" s="247"/>
    </row>
    <row r="532" spans="8:8" ht="12" customHeight="1">
      <c r="H532" s="247"/>
    </row>
    <row r="533" spans="8:8" ht="12" customHeight="1">
      <c r="H533" s="247"/>
    </row>
    <row r="534" spans="8:8" ht="12" customHeight="1">
      <c r="H534" s="247"/>
    </row>
    <row r="535" spans="8:8" ht="12" customHeight="1">
      <c r="H535" s="247"/>
    </row>
    <row r="536" spans="8:8" ht="12" customHeight="1">
      <c r="H536" s="247"/>
    </row>
    <row r="537" spans="8:8" ht="12" customHeight="1">
      <c r="H537" s="247"/>
    </row>
    <row r="538" spans="8:8" ht="12" customHeight="1">
      <c r="H538" s="247"/>
    </row>
    <row r="539" spans="8:8" ht="12" customHeight="1">
      <c r="H539" s="247"/>
    </row>
    <row r="540" spans="8:8" ht="12" customHeight="1">
      <c r="H540" s="247"/>
    </row>
    <row r="541" spans="8:8" ht="12" customHeight="1">
      <c r="H541" s="247"/>
    </row>
    <row r="542" spans="8:8" ht="12" customHeight="1">
      <c r="H542" s="247"/>
    </row>
    <row r="543" spans="8:8" ht="12" customHeight="1">
      <c r="H543" s="247"/>
    </row>
    <row r="544" spans="8:8" ht="12" customHeight="1">
      <c r="H544" s="247"/>
    </row>
    <row r="545" spans="8:8" ht="12" customHeight="1">
      <c r="H545" s="247"/>
    </row>
    <row r="546" spans="8:8" ht="12" customHeight="1">
      <c r="H546" s="247"/>
    </row>
    <row r="547" spans="8:8" ht="12" customHeight="1">
      <c r="H547" s="247"/>
    </row>
    <row r="548" spans="8:8" ht="12" customHeight="1">
      <c r="H548" s="247"/>
    </row>
    <row r="549" spans="8:8" ht="12" customHeight="1">
      <c r="H549" s="247"/>
    </row>
    <row r="550" spans="8:8" ht="12" customHeight="1">
      <c r="H550" s="247"/>
    </row>
    <row r="551" spans="8:8" ht="12" customHeight="1">
      <c r="H551" s="247"/>
    </row>
    <row r="552" spans="8:8" ht="12" customHeight="1">
      <c r="H552" s="247"/>
    </row>
    <row r="553" spans="8:8" ht="12" customHeight="1">
      <c r="H553" s="247"/>
    </row>
    <row r="554" spans="8:8" ht="12" customHeight="1">
      <c r="H554" s="247"/>
    </row>
    <row r="555" spans="8:8" ht="12" customHeight="1">
      <c r="H555" s="247"/>
    </row>
    <row r="556" spans="8:8" ht="12" customHeight="1">
      <c r="H556" s="247"/>
    </row>
    <row r="557" spans="8:8" ht="12" customHeight="1">
      <c r="H557" s="247"/>
    </row>
    <row r="558" spans="8:8" ht="12" customHeight="1">
      <c r="H558" s="247"/>
    </row>
    <row r="559" spans="8:8" ht="12" customHeight="1">
      <c r="H559" s="247"/>
    </row>
    <row r="560" spans="8:8" ht="12" customHeight="1">
      <c r="H560" s="247"/>
    </row>
    <row r="561" spans="8:8" ht="12" customHeight="1">
      <c r="H561" s="247"/>
    </row>
    <row r="562" spans="8:8" ht="12" customHeight="1">
      <c r="H562" s="247"/>
    </row>
    <row r="563" spans="8:8" ht="12" customHeight="1">
      <c r="H563" s="247"/>
    </row>
    <row r="564" spans="8:8" ht="12" customHeight="1">
      <c r="H564" s="247"/>
    </row>
    <row r="565" spans="8:8" ht="12" customHeight="1">
      <c r="H565" s="247"/>
    </row>
    <row r="566" spans="8:8" ht="12" customHeight="1">
      <c r="H566" s="247"/>
    </row>
    <row r="567" spans="8:8" ht="12" customHeight="1">
      <c r="H567" s="247"/>
    </row>
    <row r="568" spans="8:8" ht="12" customHeight="1">
      <c r="H568" s="247"/>
    </row>
    <row r="569" spans="8:8" ht="12" customHeight="1">
      <c r="H569" s="247"/>
    </row>
    <row r="570" spans="8:8" ht="12" customHeight="1">
      <c r="H570" s="247"/>
    </row>
    <row r="571" spans="8:8" ht="12" customHeight="1">
      <c r="H571" s="247"/>
    </row>
    <row r="572" spans="8:8" ht="12" customHeight="1">
      <c r="H572" s="247"/>
    </row>
    <row r="573" spans="8:8" ht="12" customHeight="1">
      <c r="H573" s="247"/>
    </row>
    <row r="574" spans="8:8" ht="12" customHeight="1">
      <c r="H574" s="247"/>
    </row>
    <row r="575" spans="8:8" ht="12" customHeight="1">
      <c r="H575" s="247"/>
    </row>
    <row r="576" spans="8:8" ht="12" customHeight="1">
      <c r="H576" s="247"/>
    </row>
    <row r="577" spans="8:8" ht="12" customHeight="1">
      <c r="H577" s="247"/>
    </row>
    <row r="578" spans="8:8" ht="12" customHeight="1">
      <c r="H578" s="247"/>
    </row>
    <row r="579" spans="8:8" ht="12" customHeight="1">
      <c r="H579" s="247"/>
    </row>
    <row r="580" spans="8:8" ht="12" customHeight="1">
      <c r="H580" s="247"/>
    </row>
    <row r="581" spans="8:8" ht="12" customHeight="1">
      <c r="H581" s="247"/>
    </row>
    <row r="582" spans="8:8" ht="12" customHeight="1">
      <c r="H582" s="247"/>
    </row>
    <row r="583" spans="8:8" ht="12" customHeight="1">
      <c r="H583" s="247"/>
    </row>
    <row r="584" spans="8:8" ht="12" customHeight="1">
      <c r="H584" s="247"/>
    </row>
    <row r="585" spans="8:8" ht="12" customHeight="1">
      <c r="H585" s="247"/>
    </row>
    <row r="586" spans="8:8" ht="12" customHeight="1">
      <c r="H586" s="247"/>
    </row>
    <row r="587" spans="8:8" ht="12" customHeight="1">
      <c r="H587" s="247"/>
    </row>
    <row r="588" spans="8:8" ht="12" customHeight="1">
      <c r="H588" s="247"/>
    </row>
    <row r="589" spans="8:8" ht="12" customHeight="1">
      <c r="H589" s="247"/>
    </row>
    <row r="590" spans="8:8" ht="12" customHeight="1">
      <c r="H590" s="247"/>
    </row>
    <row r="591" spans="8:8" ht="12" customHeight="1">
      <c r="H591" s="247"/>
    </row>
    <row r="592" spans="8:8" ht="12" customHeight="1">
      <c r="H592" s="247"/>
    </row>
    <row r="593" spans="8:8" ht="12" customHeight="1">
      <c r="H593" s="247"/>
    </row>
    <row r="594" spans="8:8" ht="12" customHeight="1">
      <c r="H594" s="247"/>
    </row>
    <row r="595" spans="8:8" ht="12" customHeight="1">
      <c r="H595" s="247"/>
    </row>
    <row r="596" spans="8:8" ht="12" customHeight="1">
      <c r="H596" s="247"/>
    </row>
    <row r="597" spans="8:8" ht="12" customHeight="1">
      <c r="H597" s="247"/>
    </row>
    <row r="598" spans="8:8" ht="12" customHeight="1">
      <c r="H598" s="247"/>
    </row>
    <row r="599" spans="8:8" ht="12" customHeight="1">
      <c r="H599" s="247"/>
    </row>
    <row r="600" spans="8:8" ht="12" customHeight="1">
      <c r="H600" s="247"/>
    </row>
    <row r="601" spans="8:8" ht="12" customHeight="1">
      <c r="H601" s="247"/>
    </row>
    <row r="602" spans="8:8" ht="12" customHeight="1">
      <c r="H602" s="247"/>
    </row>
    <row r="603" spans="8:8" ht="12" customHeight="1">
      <c r="H603" s="247"/>
    </row>
    <row r="604" spans="8:8" ht="12" customHeight="1">
      <c r="H604" s="247"/>
    </row>
    <row r="605" spans="8:8" ht="12" customHeight="1">
      <c r="H605" s="247"/>
    </row>
    <row r="606" spans="8:8" ht="12" customHeight="1">
      <c r="H606" s="247"/>
    </row>
    <row r="607" spans="8:8" ht="12" customHeight="1">
      <c r="H607" s="247"/>
    </row>
    <row r="608" spans="8:8" ht="12" customHeight="1">
      <c r="H608" s="247"/>
    </row>
    <row r="609" spans="8:8" ht="12" customHeight="1">
      <c r="H609" s="247"/>
    </row>
    <row r="610" spans="8:8" ht="12" customHeight="1">
      <c r="H610" s="247"/>
    </row>
    <row r="611" spans="8:8" ht="12" customHeight="1">
      <c r="H611" s="247"/>
    </row>
    <row r="612" spans="8:8" ht="12" customHeight="1">
      <c r="H612" s="247"/>
    </row>
    <row r="613" spans="8:8" ht="12" customHeight="1">
      <c r="H613" s="247"/>
    </row>
    <row r="614" spans="8:8" ht="12" customHeight="1">
      <c r="H614" s="247"/>
    </row>
    <row r="615" spans="8:8" ht="12" customHeight="1">
      <c r="H615" s="247"/>
    </row>
    <row r="616" spans="8:8" ht="12" customHeight="1">
      <c r="H616" s="247"/>
    </row>
    <row r="617" spans="8:8" ht="12" customHeight="1">
      <c r="H617" s="247"/>
    </row>
    <row r="618" spans="8:8" ht="12" customHeight="1">
      <c r="H618" s="247"/>
    </row>
    <row r="619" spans="8:8" ht="12" customHeight="1">
      <c r="H619" s="247"/>
    </row>
    <row r="620" spans="8:8" ht="12" customHeight="1">
      <c r="H620" s="247"/>
    </row>
    <row r="621" spans="8:8" ht="12" customHeight="1">
      <c r="H621" s="247"/>
    </row>
    <row r="622" spans="8:8" ht="12" customHeight="1">
      <c r="H622" s="247"/>
    </row>
    <row r="623" spans="8:8" ht="12" customHeight="1">
      <c r="H623" s="247"/>
    </row>
    <row r="624" spans="8:8" ht="12" customHeight="1">
      <c r="H624" s="247"/>
    </row>
    <row r="625" spans="8:8" ht="12" customHeight="1">
      <c r="H625" s="247"/>
    </row>
    <row r="626" spans="8:8" ht="12" customHeight="1">
      <c r="H626" s="247"/>
    </row>
    <row r="627" spans="8:8" ht="12" customHeight="1">
      <c r="H627" s="247"/>
    </row>
    <row r="628" spans="8:8" ht="12" customHeight="1">
      <c r="H628" s="247"/>
    </row>
    <row r="629" spans="8:8" ht="12" customHeight="1">
      <c r="H629" s="247"/>
    </row>
    <row r="630" spans="8:8" ht="12" customHeight="1">
      <c r="H630" s="247"/>
    </row>
    <row r="631" spans="8:8" ht="12" customHeight="1">
      <c r="H631" s="247"/>
    </row>
    <row r="632" spans="8:8" ht="12" customHeight="1">
      <c r="H632" s="247"/>
    </row>
    <row r="633" spans="8:8" ht="12" customHeight="1">
      <c r="H633" s="247"/>
    </row>
    <row r="634" spans="8:8" ht="12" customHeight="1">
      <c r="H634" s="247"/>
    </row>
    <row r="635" spans="8:8" ht="12" customHeight="1">
      <c r="H635" s="247"/>
    </row>
    <row r="636" spans="8:8" ht="12" customHeight="1">
      <c r="H636" s="247"/>
    </row>
    <row r="637" spans="8:8" ht="12" customHeight="1">
      <c r="H637" s="247"/>
    </row>
    <row r="638" spans="8:8" ht="12" customHeight="1">
      <c r="H638" s="247"/>
    </row>
    <row r="639" spans="8:8" ht="12" customHeight="1">
      <c r="H639" s="247"/>
    </row>
    <row r="640" spans="8:8" ht="12" customHeight="1">
      <c r="H640" s="247"/>
    </row>
    <row r="641" spans="8:8" ht="12" customHeight="1">
      <c r="H641" s="247"/>
    </row>
    <row r="642" spans="8:8" ht="12" customHeight="1">
      <c r="H642" s="247"/>
    </row>
    <row r="643" spans="8:8" ht="12" customHeight="1">
      <c r="H643" s="247"/>
    </row>
    <row r="644" spans="8:8" ht="12" customHeight="1">
      <c r="H644" s="247"/>
    </row>
    <row r="645" spans="8:8" ht="12" customHeight="1">
      <c r="H645" s="247"/>
    </row>
    <row r="646" spans="8:8" ht="12" customHeight="1">
      <c r="H646" s="247"/>
    </row>
    <row r="647" spans="8:8" ht="12" customHeight="1">
      <c r="H647" s="247"/>
    </row>
    <row r="648" spans="8:8" ht="12" customHeight="1">
      <c r="H648" s="247"/>
    </row>
    <row r="649" spans="8:8" ht="12" customHeight="1">
      <c r="H649" s="247"/>
    </row>
    <row r="650" spans="8:8" ht="12" customHeight="1">
      <c r="H650" s="247"/>
    </row>
    <row r="651" spans="8:8" ht="12" customHeight="1">
      <c r="H651" s="247"/>
    </row>
    <row r="652" spans="8:8" ht="12" customHeight="1">
      <c r="H652" s="247"/>
    </row>
    <row r="653" spans="8:8" ht="12" customHeight="1">
      <c r="H653" s="247"/>
    </row>
    <row r="654" spans="8:8" ht="12" customHeight="1">
      <c r="H654" s="247"/>
    </row>
    <row r="655" spans="8:8" ht="12" customHeight="1">
      <c r="H655" s="247"/>
    </row>
    <row r="656" spans="8:8" ht="12" customHeight="1">
      <c r="H656" s="247"/>
    </row>
    <row r="657" spans="8:8" ht="12" customHeight="1">
      <c r="H657" s="247"/>
    </row>
    <row r="658" spans="8:8" ht="12" customHeight="1">
      <c r="H658" s="247"/>
    </row>
    <row r="659" spans="8:8" ht="12" customHeight="1">
      <c r="H659" s="247"/>
    </row>
    <row r="660" spans="8:8" ht="12" customHeight="1">
      <c r="H660" s="247"/>
    </row>
    <row r="661" spans="8:8" ht="12" customHeight="1">
      <c r="H661" s="247"/>
    </row>
    <row r="662" spans="8:8" ht="12" customHeight="1">
      <c r="H662" s="247"/>
    </row>
    <row r="663" spans="8:8" ht="12" customHeight="1">
      <c r="H663" s="247"/>
    </row>
    <row r="664" spans="8:8" ht="12" customHeight="1">
      <c r="H664" s="247"/>
    </row>
    <row r="665" spans="8:8" ht="12" customHeight="1">
      <c r="H665" s="247"/>
    </row>
    <row r="666" spans="8:8" ht="12" customHeight="1">
      <c r="H666" s="247"/>
    </row>
    <row r="667" spans="8:8" ht="12" customHeight="1">
      <c r="H667" s="247"/>
    </row>
    <row r="668" spans="8:8" ht="12" customHeight="1">
      <c r="H668" s="247"/>
    </row>
    <row r="669" spans="8:8" ht="12" customHeight="1">
      <c r="H669" s="247"/>
    </row>
    <row r="670" spans="8:8" ht="12" customHeight="1">
      <c r="H670" s="247"/>
    </row>
    <row r="671" spans="8:8" ht="12" customHeight="1">
      <c r="H671" s="247"/>
    </row>
    <row r="672" spans="8:8" ht="12" customHeight="1">
      <c r="H672" s="247"/>
    </row>
    <row r="673" spans="8:8" ht="12" customHeight="1">
      <c r="H673" s="247"/>
    </row>
    <row r="674" spans="8:8" ht="12" customHeight="1">
      <c r="H674" s="247"/>
    </row>
    <row r="675" spans="8:8" ht="12" customHeight="1">
      <c r="H675" s="247"/>
    </row>
    <row r="676" spans="8:8" ht="12" customHeight="1">
      <c r="H676" s="247"/>
    </row>
    <row r="677" spans="8:8" ht="12" customHeight="1">
      <c r="H677" s="247"/>
    </row>
    <row r="678" spans="8:8" ht="12" customHeight="1">
      <c r="H678" s="247"/>
    </row>
    <row r="679" spans="8:8" ht="12" customHeight="1">
      <c r="H679" s="247"/>
    </row>
    <row r="680" spans="8:8" ht="12" customHeight="1">
      <c r="H680" s="247"/>
    </row>
    <row r="681" spans="8:8" ht="12" customHeight="1">
      <c r="H681" s="247"/>
    </row>
    <row r="682" spans="8:8" ht="12" customHeight="1">
      <c r="H682" s="247"/>
    </row>
    <row r="683" spans="8:8" ht="12" customHeight="1">
      <c r="H683" s="247"/>
    </row>
    <row r="684" spans="8:8" ht="12" customHeight="1">
      <c r="H684" s="247"/>
    </row>
    <row r="685" spans="8:8" ht="12" customHeight="1">
      <c r="H685" s="247"/>
    </row>
    <row r="686" spans="8:8" ht="12" customHeight="1">
      <c r="H686" s="247"/>
    </row>
    <row r="687" spans="8:8" ht="12" customHeight="1">
      <c r="H687" s="247"/>
    </row>
    <row r="688" spans="8:8" ht="12" customHeight="1">
      <c r="H688" s="247"/>
    </row>
    <row r="689" spans="8:8" ht="12" customHeight="1">
      <c r="H689" s="247"/>
    </row>
    <row r="690" spans="8:8" ht="12" customHeight="1">
      <c r="H690" s="247"/>
    </row>
    <row r="691" spans="8:8" ht="12" customHeight="1">
      <c r="H691" s="247"/>
    </row>
    <row r="692" spans="8:8" ht="12" customHeight="1">
      <c r="H692" s="247"/>
    </row>
    <row r="693" spans="8:8" ht="12" customHeight="1">
      <c r="H693" s="247"/>
    </row>
    <row r="694" spans="8:8" ht="12" customHeight="1">
      <c r="H694" s="247"/>
    </row>
    <row r="695" spans="8:8" ht="12" customHeight="1">
      <c r="H695" s="247"/>
    </row>
    <row r="696" spans="8:8" ht="12" customHeight="1">
      <c r="H696" s="247"/>
    </row>
    <row r="697" spans="8:8" ht="12" customHeight="1">
      <c r="H697" s="247"/>
    </row>
    <row r="698" spans="8:8" ht="12" customHeight="1">
      <c r="H698" s="247"/>
    </row>
    <row r="699" spans="8:8" ht="12" customHeight="1">
      <c r="H699" s="247"/>
    </row>
    <row r="700" spans="8:8" ht="12" customHeight="1">
      <c r="H700" s="247"/>
    </row>
    <row r="701" spans="8:8" ht="12" customHeight="1">
      <c r="H701" s="247"/>
    </row>
    <row r="702" spans="8:8" ht="12" customHeight="1">
      <c r="H702" s="247"/>
    </row>
    <row r="703" spans="8:8" ht="12" customHeight="1">
      <c r="H703" s="247"/>
    </row>
    <row r="704" spans="8:8" ht="12" customHeight="1">
      <c r="H704" s="247"/>
    </row>
    <row r="705" spans="8:8" ht="12" customHeight="1">
      <c r="H705" s="247"/>
    </row>
    <row r="706" spans="8:8" ht="12" customHeight="1">
      <c r="H706" s="247"/>
    </row>
    <row r="707" spans="8:8" ht="12" customHeight="1">
      <c r="H707" s="247"/>
    </row>
    <row r="708" spans="8:8" ht="12" customHeight="1">
      <c r="H708" s="247"/>
    </row>
    <row r="709" spans="8:8" ht="12" customHeight="1">
      <c r="H709" s="247"/>
    </row>
    <row r="710" spans="8:8" ht="12" customHeight="1">
      <c r="H710" s="247"/>
    </row>
    <row r="711" spans="8:8" ht="12" customHeight="1">
      <c r="H711" s="247"/>
    </row>
    <row r="712" spans="8:8" ht="12" customHeight="1">
      <c r="H712" s="247"/>
    </row>
    <row r="713" spans="8:8" ht="12" customHeight="1">
      <c r="H713" s="247"/>
    </row>
    <row r="714" spans="8:8" ht="12" customHeight="1">
      <c r="H714" s="247"/>
    </row>
    <row r="715" spans="8:8" ht="12" customHeight="1">
      <c r="H715" s="247"/>
    </row>
    <row r="716" spans="8:8" ht="12" customHeight="1">
      <c r="H716" s="247"/>
    </row>
    <row r="717" spans="8:8" ht="12" customHeight="1">
      <c r="H717" s="247"/>
    </row>
    <row r="718" spans="8:8" ht="12" customHeight="1">
      <c r="H718" s="247"/>
    </row>
    <row r="719" spans="8:8" ht="12" customHeight="1">
      <c r="H719" s="247"/>
    </row>
    <row r="720" spans="8:8" ht="12" customHeight="1">
      <c r="H720" s="247"/>
    </row>
    <row r="721" spans="8:8" ht="12" customHeight="1">
      <c r="H721" s="247"/>
    </row>
    <row r="722" spans="8:8" ht="12" customHeight="1">
      <c r="H722" s="247"/>
    </row>
    <row r="723" spans="8:8" ht="12" customHeight="1">
      <c r="H723" s="247"/>
    </row>
    <row r="724" spans="8:8" ht="12" customHeight="1">
      <c r="H724" s="247"/>
    </row>
    <row r="725" spans="8:8" ht="12" customHeight="1">
      <c r="H725" s="247"/>
    </row>
    <row r="726" spans="8:8" ht="12" customHeight="1">
      <c r="H726" s="247"/>
    </row>
    <row r="727" spans="8:8" ht="12" customHeight="1">
      <c r="H727" s="247"/>
    </row>
    <row r="728" spans="8:8" ht="12" customHeight="1">
      <c r="H728" s="247"/>
    </row>
    <row r="729" spans="8:8" ht="12" customHeight="1">
      <c r="H729" s="247"/>
    </row>
    <row r="730" spans="8:8" ht="12" customHeight="1">
      <c r="H730" s="247"/>
    </row>
    <row r="731" spans="8:8" ht="12" customHeight="1">
      <c r="H731" s="247"/>
    </row>
    <row r="732" spans="8:8" ht="12" customHeight="1">
      <c r="H732" s="247"/>
    </row>
    <row r="733" spans="8:8" ht="12" customHeight="1">
      <c r="H733" s="247"/>
    </row>
    <row r="734" spans="8:8" ht="12" customHeight="1">
      <c r="H734" s="247"/>
    </row>
    <row r="735" spans="8:8" ht="12" customHeight="1">
      <c r="H735" s="247"/>
    </row>
    <row r="736" spans="8:8" ht="12" customHeight="1">
      <c r="H736" s="247"/>
    </row>
    <row r="737" spans="8:8" ht="12" customHeight="1">
      <c r="H737" s="247"/>
    </row>
    <row r="738" spans="8:8" ht="12" customHeight="1">
      <c r="H738" s="247"/>
    </row>
    <row r="739" spans="8:8" ht="12" customHeight="1">
      <c r="H739" s="247"/>
    </row>
    <row r="740" spans="8:8" ht="12" customHeight="1">
      <c r="H740" s="247"/>
    </row>
    <row r="741" spans="8:8" ht="12" customHeight="1">
      <c r="H741" s="247"/>
    </row>
    <row r="742" spans="8:8" ht="12" customHeight="1">
      <c r="H742" s="247"/>
    </row>
    <row r="743" spans="8:8" ht="12" customHeight="1">
      <c r="H743" s="247"/>
    </row>
    <row r="744" spans="8:8" ht="12" customHeight="1">
      <c r="H744" s="247"/>
    </row>
    <row r="745" spans="8:8" ht="12" customHeight="1">
      <c r="H745" s="247"/>
    </row>
    <row r="746" spans="8:8" ht="12" customHeight="1">
      <c r="H746" s="247"/>
    </row>
    <row r="747" spans="8:8" ht="12" customHeight="1">
      <c r="H747" s="247"/>
    </row>
    <row r="748" spans="8:8" ht="12" customHeight="1">
      <c r="H748" s="247"/>
    </row>
    <row r="749" spans="8:8" ht="12" customHeight="1">
      <c r="H749" s="247"/>
    </row>
    <row r="750" spans="8:8" ht="12" customHeight="1">
      <c r="H750" s="247"/>
    </row>
    <row r="751" spans="8:8" ht="12" customHeight="1">
      <c r="H751" s="247"/>
    </row>
    <row r="752" spans="8:8" ht="12" customHeight="1">
      <c r="H752" s="247"/>
    </row>
    <row r="753" spans="8:8" ht="12" customHeight="1">
      <c r="H753" s="247"/>
    </row>
    <row r="754" spans="8:8" ht="12" customHeight="1">
      <c r="H754" s="247"/>
    </row>
    <row r="755" spans="8:8" ht="12" customHeight="1">
      <c r="H755" s="247"/>
    </row>
    <row r="756" spans="8:8" ht="12" customHeight="1">
      <c r="H756" s="247"/>
    </row>
    <row r="757" spans="8:8" ht="12" customHeight="1">
      <c r="H757" s="247"/>
    </row>
    <row r="758" spans="8:8" ht="12" customHeight="1">
      <c r="H758" s="247"/>
    </row>
    <row r="759" spans="8:8" ht="12" customHeight="1">
      <c r="H759" s="247"/>
    </row>
    <row r="760" spans="8:8" ht="12" customHeight="1">
      <c r="H760" s="247"/>
    </row>
    <row r="761" spans="8:8" ht="12" customHeight="1">
      <c r="H761" s="247"/>
    </row>
    <row r="762" spans="8:8" ht="12" customHeight="1">
      <c r="H762" s="247"/>
    </row>
    <row r="763" spans="8:8" ht="12" customHeight="1">
      <c r="H763" s="247"/>
    </row>
    <row r="764" spans="8:8" ht="12" customHeight="1">
      <c r="H764" s="247"/>
    </row>
    <row r="765" spans="8:8" ht="12" customHeight="1">
      <c r="H765" s="247"/>
    </row>
    <row r="766" spans="8:8" ht="12" customHeight="1">
      <c r="H766" s="247"/>
    </row>
    <row r="767" spans="8:8" ht="12" customHeight="1">
      <c r="H767" s="247"/>
    </row>
    <row r="768" spans="8:8" ht="12" customHeight="1">
      <c r="H768" s="247"/>
    </row>
    <row r="769" spans="8:8" ht="12" customHeight="1">
      <c r="H769" s="247"/>
    </row>
    <row r="770" spans="8:8" ht="12" customHeight="1">
      <c r="H770" s="247"/>
    </row>
    <row r="771" spans="8:8" ht="12" customHeight="1">
      <c r="H771" s="247"/>
    </row>
    <row r="772" spans="8:8" ht="12" customHeight="1">
      <c r="H772" s="247"/>
    </row>
    <row r="773" spans="8:8" ht="12" customHeight="1">
      <c r="H773" s="247"/>
    </row>
    <row r="774" spans="8:8" ht="12" customHeight="1">
      <c r="H774" s="247"/>
    </row>
    <row r="775" spans="8:8" ht="12" customHeight="1">
      <c r="H775" s="247"/>
    </row>
    <row r="776" spans="8:8" ht="12" customHeight="1">
      <c r="H776" s="247"/>
    </row>
    <row r="777" spans="8:8" ht="12" customHeight="1">
      <c r="H777" s="247"/>
    </row>
    <row r="778" spans="8:8" ht="12" customHeight="1">
      <c r="H778" s="247"/>
    </row>
    <row r="779" spans="8:8" ht="12" customHeight="1">
      <c r="H779" s="247"/>
    </row>
    <row r="780" spans="8:8" ht="12" customHeight="1">
      <c r="H780" s="247"/>
    </row>
    <row r="781" spans="8:8" ht="12" customHeight="1">
      <c r="H781" s="247"/>
    </row>
    <row r="782" spans="8:8" ht="12" customHeight="1">
      <c r="H782" s="247"/>
    </row>
    <row r="783" spans="8:8" ht="12" customHeight="1">
      <c r="H783" s="247"/>
    </row>
    <row r="784" spans="8:8" ht="12" customHeight="1">
      <c r="H784" s="247"/>
    </row>
    <row r="785" spans="8:8" ht="12" customHeight="1">
      <c r="H785" s="247"/>
    </row>
    <row r="786" spans="8:8" ht="12" customHeight="1">
      <c r="H786" s="247"/>
    </row>
    <row r="787" spans="8:8" ht="12" customHeight="1">
      <c r="H787" s="247"/>
    </row>
    <row r="788" spans="8:8" ht="12" customHeight="1">
      <c r="H788" s="247"/>
    </row>
    <row r="789" spans="8:8" ht="12" customHeight="1">
      <c r="H789" s="247"/>
    </row>
    <row r="790" spans="8:8" ht="12" customHeight="1">
      <c r="H790" s="247"/>
    </row>
    <row r="791" spans="8:8" ht="12" customHeight="1">
      <c r="H791" s="247"/>
    </row>
    <row r="792" spans="8:8" ht="12" customHeight="1">
      <c r="H792" s="247"/>
    </row>
    <row r="793" spans="8:8" ht="12" customHeight="1">
      <c r="H793" s="247"/>
    </row>
    <row r="794" spans="8:8" ht="12" customHeight="1">
      <c r="H794" s="247"/>
    </row>
    <row r="795" spans="8:8" ht="12" customHeight="1">
      <c r="H795" s="247"/>
    </row>
    <row r="796" spans="8:8" ht="12" customHeight="1">
      <c r="H796" s="247"/>
    </row>
    <row r="797" spans="8:8" ht="12" customHeight="1">
      <c r="H797" s="247"/>
    </row>
    <row r="798" spans="8:8" ht="12" customHeight="1">
      <c r="H798" s="247"/>
    </row>
    <row r="799" spans="8:8" ht="12" customHeight="1">
      <c r="H799" s="247"/>
    </row>
    <row r="800" spans="8:8" ht="12" customHeight="1">
      <c r="H800" s="247"/>
    </row>
    <row r="801" spans="8:8" ht="12" customHeight="1">
      <c r="H801" s="247"/>
    </row>
    <row r="802" spans="8:8" ht="12" customHeight="1">
      <c r="H802" s="247"/>
    </row>
    <row r="803" spans="8:8" ht="12" customHeight="1">
      <c r="H803" s="247"/>
    </row>
    <row r="804" spans="8:8" ht="12" customHeight="1">
      <c r="H804" s="247"/>
    </row>
    <row r="805" spans="8:8" ht="12" customHeight="1">
      <c r="H805" s="247"/>
    </row>
    <row r="806" spans="8:8" ht="12" customHeight="1">
      <c r="H806" s="247"/>
    </row>
    <row r="807" spans="8:8" ht="12" customHeight="1">
      <c r="H807" s="247"/>
    </row>
    <row r="808" spans="8:8" ht="12" customHeight="1">
      <c r="H808" s="247"/>
    </row>
    <row r="809" spans="8:8" ht="12" customHeight="1">
      <c r="H809" s="247"/>
    </row>
    <row r="810" spans="8:8" ht="12" customHeight="1">
      <c r="H810" s="247"/>
    </row>
    <row r="811" spans="8:8" ht="12" customHeight="1">
      <c r="H811" s="247"/>
    </row>
    <row r="812" spans="8:8" ht="12" customHeight="1">
      <c r="H812" s="247"/>
    </row>
    <row r="813" spans="8:8" ht="12" customHeight="1">
      <c r="H813" s="247"/>
    </row>
    <row r="814" spans="8:8" ht="12" customHeight="1">
      <c r="H814" s="247"/>
    </row>
    <row r="815" spans="8:8" ht="12" customHeight="1">
      <c r="H815" s="247"/>
    </row>
    <row r="816" spans="8:8" ht="12" customHeight="1">
      <c r="H816" s="247"/>
    </row>
    <row r="817" spans="8:8" ht="12" customHeight="1">
      <c r="H817" s="247"/>
    </row>
    <row r="818" spans="8:8" ht="12" customHeight="1">
      <c r="H818" s="247"/>
    </row>
    <row r="819" spans="8:8" ht="12" customHeight="1">
      <c r="H819" s="247"/>
    </row>
    <row r="820" spans="8:8" ht="12" customHeight="1">
      <c r="H820" s="247"/>
    </row>
    <row r="821" spans="8:8" ht="12" customHeight="1">
      <c r="H821" s="247"/>
    </row>
    <row r="822" spans="8:8" ht="12" customHeight="1">
      <c r="H822" s="247"/>
    </row>
    <row r="823" spans="8:8" ht="12" customHeight="1">
      <c r="H823" s="247"/>
    </row>
    <row r="824" spans="8:8" ht="12" customHeight="1">
      <c r="H824" s="247"/>
    </row>
    <row r="825" spans="8:8" ht="12" customHeight="1">
      <c r="H825" s="247"/>
    </row>
    <row r="826" spans="8:8" ht="12" customHeight="1">
      <c r="H826" s="247"/>
    </row>
    <row r="827" spans="8:8" ht="12" customHeight="1">
      <c r="H827" s="247"/>
    </row>
    <row r="828" spans="8:8" ht="12" customHeight="1">
      <c r="H828" s="247"/>
    </row>
    <row r="829" spans="8:8" ht="12" customHeight="1">
      <c r="H829" s="247"/>
    </row>
    <row r="830" spans="8:8" ht="12" customHeight="1">
      <c r="H830" s="247"/>
    </row>
    <row r="831" spans="8:8" ht="12" customHeight="1">
      <c r="H831" s="247"/>
    </row>
    <row r="832" spans="8:8" ht="12" customHeight="1">
      <c r="H832" s="247"/>
    </row>
    <row r="833" spans="8:8" ht="12" customHeight="1">
      <c r="H833" s="247"/>
    </row>
    <row r="834" spans="8:8" ht="12" customHeight="1">
      <c r="H834" s="247"/>
    </row>
    <row r="835" spans="8:8" ht="12" customHeight="1">
      <c r="H835" s="247"/>
    </row>
    <row r="836" spans="8:8" ht="12" customHeight="1">
      <c r="H836" s="247"/>
    </row>
    <row r="837" spans="8:8" ht="12" customHeight="1">
      <c r="H837" s="247"/>
    </row>
    <row r="838" spans="8:8" ht="12" customHeight="1">
      <c r="H838" s="247"/>
    </row>
    <row r="839" spans="8:8" ht="12" customHeight="1">
      <c r="H839" s="247"/>
    </row>
    <row r="840" spans="8:8" ht="12" customHeight="1">
      <c r="H840" s="247"/>
    </row>
    <row r="841" spans="8:8" ht="12" customHeight="1">
      <c r="H841" s="247"/>
    </row>
    <row r="842" spans="8:8" ht="12" customHeight="1">
      <c r="H842" s="247"/>
    </row>
    <row r="843" spans="8:8" ht="12" customHeight="1">
      <c r="H843" s="247"/>
    </row>
    <row r="844" spans="8:8" ht="12" customHeight="1">
      <c r="H844" s="247"/>
    </row>
    <row r="845" spans="8:8" ht="12" customHeight="1">
      <c r="H845" s="247"/>
    </row>
    <row r="846" spans="8:8" ht="12" customHeight="1">
      <c r="H846" s="247"/>
    </row>
    <row r="847" spans="8:8" ht="12" customHeight="1">
      <c r="H847" s="247"/>
    </row>
    <row r="848" spans="8:8" ht="12" customHeight="1">
      <c r="H848" s="247"/>
    </row>
    <row r="849" spans="8:8" ht="12" customHeight="1">
      <c r="H849" s="247"/>
    </row>
    <row r="850" spans="8:8" ht="12" customHeight="1">
      <c r="H850" s="247"/>
    </row>
    <row r="851" spans="8:8" ht="12" customHeight="1">
      <c r="H851" s="247"/>
    </row>
    <row r="852" spans="8:8" ht="12" customHeight="1">
      <c r="H852" s="247"/>
    </row>
    <row r="853" spans="8:8" ht="12" customHeight="1">
      <c r="H853" s="247"/>
    </row>
    <row r="854" spans="8:8" ht="12" customHeight="1">
      <c r="H854" s="247"/>
    </row>
    <row r="855" spans="8:8" ht="12" customHeight="1">
      <c r="H855" s="247"/>
    </row>
    <row r="856" spans="8:8" ht="12" customHeight="1">
      <c r="H856" s="247"/>
    </row>
    <row r="857" spans="8:8" ht="12" customHeight="1">
      <c r="H857" s="247"/>
    </row>
    <row r="858" spans="8:8" ht="12" customHeight="1">
      <c r="H858" s="247"/>
    </row>
    <row r="859" spans="8:8" ht="12" customHeight="1">
      <c r="H859" s="247"/>
    </row>
    <row r="860" spans="8:8" ht="12" customHeight="1">
      <c r="H860" s="247"/>
    </row>
    <row r="861" spans="8:8" ht="12" customHeight="1">
      <c r="H861" s="247"/>
    </row>
    <row r="862" spans="8:8" ht="12" customHeight="1">
      <c r="H862" s="247"/>
    </row>
    <row r="863" spans="8:8" ht="12" customHeight="1">
      <c r="H863" s="247"/>
    </row>
    <row r="864" spans="8:8" ht="12" customHeight="1">
      <c r="H864" s="247"/>
    </row>
    <row r="865" spans="8:8" ht="12" customHeight="1">
      <c r="H865" s="247"/>
    </row>
    <row r="866" spans="8:8" ht="12" customHeight="1">
      <c r="H866" s="247"/>
    </row>
    <row r="867" spans="8:8" ht="12" customHeight="1">
      <c r="H867" s="247"/>
    </row>
    <row r="868" spans="8:8" ht="12" customHeight="1">
      <c r="H868" s="247"/>
    </row>
    <row r="869" spans="8:8" ht="12" customHeight="1">
      <c r="H869" s="247"/>
    </row>
    <row r="870" spans="8:8" ht="12" customHeight="1">
      <c r="H870" s="247"/>
    </row>
    <row r="871" spans="8:8" ht="12" customHeight="1">
      <c r="H871" s="247"/>
    </row>
    <row r="872" spans="8:8" ht="12" customHeight="1">
      <c r="H872" s="247"/>
    </row>
    <row r="873" spans="8:8" ht="12" customHeight="1">
      <c r="H873" s="247"/>
    </row>
    <row r="874" spans="8:8" ht="12" customHeight="1">
      <c r="H874" s="247"/>
    </row>
    <row r="875" spans="8:8" ht="12" customHeight="1">
      <c r="H875" s="247"/>
    </row>
    <row r="876" spans="8:8" ht="12" customHeight="1">
      <c r="H876" s="247"/>
    </row>
    <row r="877" spans="8:8" ht="12" customHeight="1">
      <c r="H877" s="247"/>
    </row>
    <row r="878" spans="8:8" ht="12" customHeight="1">
      <c r="H878" s="247"/>
    </row>
    <row r="879" spans="8:8" ht="12" customHeight="1">
      <c r="H879" s="247"/>
    </row>
    <row r="880" spans="8:8" ht="12" customHeight="1">
      <c r="H880" s="247"/>
    </row>
    <row r="881" spans="8:8" ht="12" customHeight="1">
      <c r="H881" s="247"/>
    </row>
    <row r="882" spans="8:8" ht="12" customHeight="1">
      <c r="H882" s="247"/>
    </row>
    <row r="883" spans="8:8" ht="12" customHeight="1">
      <c r="H883" s="247"/>
    </row>
    <row r="884" spans="8:8" ht="12" customHeight="1">
      <c r="H884" s="247"/>
    </row>
    <row r="885" spans="8:8" ht="12" customHeight="1">
      <c r="H885" s="247"/>
    </row>
    <row r="886" spans="8:8" ht="12" customHeight="1">
      <c r="H886" s="247"/>
    </row>
    <row r="887" spans="8:8" ht="12" customHeight="1">
      <c r="H887" s="247"/>
    </row>
    <row r="888" spans="8:8" ht="12" customHeight="1">
      <c r="H888" s="247"/>
    </row>
    <row r="889" spans="8:8" ht="12" customHeight="1">
      <c r="H889" s="247"/>
    </row>
    <row r="890" spans="8:8" ht="12" customHeight="1">
      <c r="H890" s="247"/>
    </row>
    <row r="891" spans="8:8" ht="12" customHeight="1">
      <c r="H891" s="247"/>
    </row>
    <row r="892" spans="8:8" ht="12" customHeight="1">
      <c r="H892" s="247"/>
    </row>
    <row r="893" spans="8:8" ht="12" customHeight="1">
      <c r="H893" s="247"/>
    </row>
    <row r="894" spans="8:8" ht="12" customHeight="1">
      <c r="H894" s="247"/>
    </row>
    <row r="895" spans="8:8" ht="12" customHeight="1">
      <c r="H895" s="247"/>
    </row>
    <row r="896" spans="8:8" ht="12" customHeight="1">
      <c r="H896" s="247"/>
    </row>
    <row r="897" spans="8:8" ht="12" customHeight="1">
      <c r="H897" s="247"/>
    </row>
    <row r="898" spans="8:8" ht="12" customHeight="1">
      <c r="H898" s="247"/>
    </row>
    <row r="899" spans="8:8" ht="12" customHeight="1">
      <c r="H899" s="247"/>
    </row>
    <row r="900" spans="8:8" ht="12" customHeight="1">
      <c r="H900" s="247"/>
    </row>
    <row r="901" spans="8:8" ht="12" customHeight="1">
      <c r="H901" s="247"/>
    </row>
    <row r="902" spans="8:8" ht="12" customHeight="1">
      <c r="H902" s="247"/>
    </row>
    <row r="903" spans="8:8" ht="12" customHeight="1">
      <c r="H903" s="247"/>
    </row>
    <row r="904" spans="8:8" ht="12" customHeight="1">
      <c r="H904" s="247"/>
    </row>
    <row r="905" spans="8:8" ht="12" customHeight="1">
      <c r="H905" s="247"/>
    </row>
    <row r="906" spans="8:8" ht="12" customHeight="1">
      <c r="H906" s="247"/>
    </row>
    <row r="907" spans="8:8" ht="12" customHeight="1">
      <c r="H907" s="247"/>
    </row>
    <row r="908" spans="8:8" ht="12" customHeight="1">
      <c r="H908" s="247"/>
    </row>
    <row r="909" spans="8:8" ht="12" customHeight="1">
      <c r="H909" s="247"/>
    </row>
    <row r="910" spans="8:8" ht="12" customHeight="1">
      <c r="H910" s="247"/>
    </row>
    <row r="911" spans="8:8" ht="12" customHeight="1">
      <c r="H911" s="247"/>
    </row>
    <row r="912" spans="8:8" ht="12" customHeight="1">
      <c r="H912" s="247"/>
    </row>
    <row r="913" spans="8:8" ht="12" customHeight="1">
      <c r="H913" s="247"/>
    </row>
    <row r="914" spans="8:8" ht="12" customHeight="1">
      <c r="H914" s="247"/>
    </row>
    <row r="915" spans="8:8" ht="12" customHeight="1">
      <c r="H915" s="247"/>
    </row>
    <row r="916" spans="8:8" ht="12" customHeight="1">
      <c r="H916" s="247"/>
    </row>
    <row r="917" spans="8:8" ht="12" customHeight="1">
      <c r="H917" s="247"/>
    </row>
    <row r="918" spans="8:8" ht="12" customHeight="1">
      <c r="H918" s="247"/>
    </row>
    <row r="919" spans="8:8" ht="12" customHeight="1">
      <c r="H919" s="247"/>
    </row>
    <row r="920" spans="8:8" ht="12" customHeight="1">
      <c r="H920" s="247"/>
    </row>
    <row r="921" spans="8:8" ht="12" customHeight="1">
      <c r="H921" s="247"/>
    </row>
    <row r="922" spans="8:8" ht="12" customHeight="1">
      <c r="H922" s="247"/>
    </row>
    <row r="923" spans="8:8" ht="12" customHeight="1">
      <c r="H923" s="247"/>
    </row>
    <row r="924" spans="8:8" ht="12" customHeight="1">
      <c r="H924" s="247"/>
    </row>
    <row r="925" spans="8:8" ht="12" customHeight="1">
      <c r="H925" s="247"/>
    </row>
    <row r="926" spans="8:8" ht="12" customHeight="1">
      <c r="H926" s="247"/>
    </row>
    <row r="927" spans="8:8" ht="12" customHeight="1">
      <c r="H927" s="247"/>
    </row>
    <row r="928" spans="8:8" ht="12" customHeight="1">
      <c r="H928" s="247"/>
    </row>
    <row r="929" spans="8:8" ht="12" customHeight="1">
      <c r="H929" s="247"/>
    </row>
    <row r="930" spans="8:8" ht="12" customHeight="1">
      <c r="H930" s="247"/>
    </row>
    <row r="931" spans="8:8" ht="12" customHeight="1">
      <c r="H931" s="247"/>
    </row>
    <row r="932" spans="8:8" ht="12" customHeight="1">
      <c r="H932" s="247"/>
    </row>
    <row r="933" spans="8:8" ht="12" customHeight="1">
      <c r="H933" s="247"/>
    </row>
    <row r="934" spans="8:8" ht="12" customHeight="1">
      <c r="H934" s="247"/>
    </row>
    <row r="935" spans="8:8" ht="12" customHeight="1">
      <c r="H935" s="247"/>
    </row>
    <row r="936" spans="8:8" ht="12" customHeight="1">
      <c r="H936" s="247"/>
    </row>
    <row r="937" spans="8:8" ht="12" customHeight="1">
      <c r="H937" s="247"/>
    </row>
    <row r="938" spans="8:8" ht="12" customHeight="1">
      <c r="H938" s="247"/>
    </row>
    <row r="939" spans="8:8" ht="12" customHeight="1">
      <c r="H939" s="247"/>
    </row>
    <row r="940" spans="8:8" ht="12" customHeight="1">
      <c r="H940" s="247"/>
    </row>
    <row r="941" spans="8:8" ht="12" customHeight="1">
      <c r="H941" s="247"/>
    </row>
    <row r="942" spans="8:8" ht="12" customHeight="1">
      <c r="H942" s="247"/>
    </row>
    <row r="943" spans="8:8" ht="12" customHeight="1">
      <c r="H943" s="247"/>
    </row>
    <row r="944" spans="8:8" ht="12" customHeight="1">
      <c r="H944" s="247"/>
    </row>
    <row r="945" spans="8:8" ht="12" customHeight="1">
      <c r="H945" s="247"/>
    </row>
    <row r="946" spans="8:8" ht="12" customHeight="1">
      <c r="H946" s="247"/>
    </row>
    <row r="947" spans="8:8" ht="12" customHeight="1">
      <c r="H947" s="247"/>
    </row>
    <row r="948" spans="8:8" ht="12" customHeight="1">
      <c r="H948" s="247"/>
    </row>
    <row r="949" spans="8:8" ht="12" customHeight="1">
      <c r="H949" s="247"/>
    </row>
    <row r="950" spans="8:8" ht="12" customHeight="1">
      <c r="H950" s="247"/>
    </row>
    <row r="951" spans="8:8" ht="12" customHeight="1">
      <c r="H951" s="247"/>
    </row>
    <row r="952" spans="8:8" ht="12" customHeight="1">
      <c r="H952" s="247"/>
    </row>
    <row r="953" spans="8:8" ht="12" customHeight="1">
      <c r="H953" s="247"/>
    </row>
    <row r="954" spans="8:8" ht="12" customHeight="1">
      <c r="H954" s="247"/>
    </row>
    <row r="955" spans="8:8" ht="12" customHeight="1">
      <c r="H955" s="247"/>
    </row>
    <row r="956" spans="8:8" ht="12" customHeight="1">
      <c r="H956" s="247"/>
    </row>
    <row r="957" spans="8:8" ht="12" customHeight="1">
      <c r="H957" s="247"/>
    </row>
    <row r="958" spans="8:8" ht="12" customHeight="1">
      <c r="H958" s="247"/>
    </row>
    <row r="959" spans="8:8" ht="12" customHeight="1">
      <c r="H959" s="247"/>
    </row>
    <row r="960" spans="8:8" ht="12" customHeight="1">
      <c r="H960" s="247"/>
    </row>
    <row r="961" spans="8:8" ht="12" customHeight="1">
      <c r="H961" s="247"/>
    </row>
    <row r="962" spans="8:8" ht="12" customHeight="1">
      <c r="H962" s="247"/>
    </row>
    <row r="963" spans="8:8" ht="12" customHeight="1">
      <c r="H963" s="247"/>
    </row>
    <row r="964" spans="8:8" ht="12" customHeight="1">
      <c r="H964" s="247"/>
    </row>
    <row r="965" spans="8:8" ht="12" customHeight="1">
      <c r="H965" s="247"/>
    </row>
    <row r="966" spans="8:8" ht="12" customHeight="1">
      <c r="H966" s="247"/>
    </row>
    <row r="967" spans="8:8" ht="12" customHeight="1">
      <c r="H967" s="247"/>
    </row>
    <row r="968" spans="8:8" ht="12" customHeight="1">
      <c r="H968" s="247"/>
    </row>
    <row r="969" spans="8:8" ht="12" customHeight="1">
      <c r="H969" s="247"/>
    </row>
    <row r="970" spans="8:8" ht="12" customHeight="1">
      <c r="H970" s="247"/>
    </row>
    <row r="971" spans="8:8" ht="12" customHeight="1">
      <c r="H971" s="247"/>
    </row>
    <row r="972" spans="8:8" ht="12" customHeight="1">
      <c r="H972" s="247"/>
    </row>
    <row r="973" spans="8:8" ht="12" customHeight="1">
      <c r="H973" s="247"/>
    </row>
    <row r="974" spans="8:8" ht="12" customHeight="1">
      <c r="H974" s="247"/>
    </row>
    <row r="975" spans="8:8" ht="12" customHeight="1">
      <c r="H975" s="247"/>
    </row>
    <row r="976" spans="8:8" ht="12" customHeight="1">
      <c r="H976" s="247"/>
    </row>
    <row r="977" spans="8:8" ht="12" customHeight="1">
      <c r="H977" s="247"/>
    </row>
    <row r="978" spans="8:8" ht="12" customHeight="1">
      <c r="H978" s="247"/>
    </row>
    <row r="979" spans="8:8" ht="12" customHeight="1">
      <c r="H979" s="247"/>
    </row>
    <row r="980" spans="8:8" ht="12" customHeight="1">
      <c r="H980" s="247"/>
    </row>
    <row r="981" spans="8:8" ht="12" customHeight="1">
      <c r="H981" s="247"/>
    </row>
    <row r="982" spans="8:8" ht="12" customHeight="1">
      <c r="H982" s="247"/>
    </row>
    <row r="983" spans="8:8" ht="12" customHeight="1">
      <c r="H983" s="247"/>
    </row>
    <row r="984" spans="8:8" ht="12" customHeight="1">
      <c r="H984" s="247"/>
    </row>
    <row r="985" spans="8:8" ht="12" customHeight="1">
      <c r="H985" s="247"/>
    </row>
    <row r="986" spans="8:8" ht="12" customHeight="1">
      <c r="H986" s="247"/>
    </row>
    <row r="987" spans="8:8" ht="12" customHeight="1">
      <c r="H987" s="247"/>
    </row>
    <row r="988" spans="8:8" ht="12" customHeight="1">
      <c r="H988" s="247"/>
    </row>
    <row r="989" spans="8:8" ht="12" customHeight="1">
      <c r="H989" s="247"/>
    </row>
    <row r="990" spans="8:8" ht="12" customHeight="1">
      <c r="H990" s="247"/>
    </row>
    <row r="991" spans="8:8" ht="12" customHeight="1">
      <c r="H991" s="247"/>
    </row>
    <row r="992" spans="8:8" ht="12" customHeight="1">
      <c r="H992" s="247"/>
    </row>
    <row r="993" spans="8:8" ht="12" customHeight="1">
      <c r="H993" s="247"/>
    </row>
    <row r="994" spans="8:8" ht="12" customHeight="1">
      <c r="H994" s="247"/>
    </row>
    <row r="995" spans="8:8" ht="12" customHeight="1">
      <c r="H995" s="247"/>
    </row>
    <row r="996" spans="8:8" ht="12" customHeight="1">
      <c r="H996" s="247"/>
    </row>
    <row r="997" spans="8:8" ht="12" customHeight="1">
      <c r="H997" s="247"/>
    </row>
    <row r="998" spans="8:8" ht="12" customHeight="1">
      <c r="H998" s="247"/>
    </row>
    <row r="999" spans="8:8" ht="12" customHeight="1">
      <c r="H999" s="247"/>
    </row>
    <row r="1000" spans="8:8" ht="12" customHeight="1">
      <c r="H1000" s="247"/>
    </row>
  </sheetData>
  <mergeCells count="38">
    <mergeCell ref="A4:A5"/>
    <mergeCell ref="B4:B5"/>
    <mergeCell ref="U4:X4"/>
    <mergeCell ref="A1:H1"/>
    <mergeCell ref="B2:C2"/>
    <mergeCell ref="D2:H2"/>
    <mergeCell ref="T2:X2"/>
    <mergeCell ref="B3:G3"/>
    <mergeCell ref="AD4:AD5"/>
    <mergeCell ref="AE4:AH4"/>
    <mergeCell ref="AJ4:AJ5"/>
    <mergeCell ref="AK4:AK5"/>
    <mergeCell ref="AL4:AO4"/>
    <mergeCell ref="M4:M5"/>
    <mergeCell ref="N4:Q4"/>
    <mergeCell ref="S4:S5"/>
    <mergeCell ref="T4:T5"/>
    <mergeCell ref="AC4:AC5"/>
    <mergeCell ref="J14:J15"/>
    <mergeCell ref="J16:J17"/>
    <mergeCell ref="K4:K5"/>
    <mergeCell ref="L4:L5"/>
    <mergeCell ref="K6:K7"/>
    <mergeCell ref="K8:K9"/>
    <mergeCell ref="K10:K11"/>
    <mergeCell ref="K12:K13"/>
    <mergeCell ref="K14:K15"/>
    <mergeCell ref="K16:K17"/>
    <mergeCell ref="J4:J5"/>
    <mergeCell ref="J6:J7"/>
    <mergeCell ref="J8:J9"/>
    <mergeCell ref="J10:J11"/>
    <mergeCell ref="J12:J13"/>
    <mergeCell ref="C4:C5"/>
    <mergeCell ref="D4:D5"/>
    <mergeCell ref="E4:F5"/>
    <mergeCell ref="G4:G5"/>
    <mergeCell ref="H4:H5"/>
  </mergeCells>
  <conditionalFormatting sqref="G6:G69">
    <cfRule type="cellIs" dxfId="0" priority="1" operator="equal">
      <formula>0</formula>
    </cfRule>
  </conditionalFormatting>
  <printOptions horizontalCentered="1"/>
  <pageMargins left="0" right="0" top="0" bottom="0" header="0" footer="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1:J1000"/>
  <sheetViews>
    <sheetView workbookViewId="0">
      <selection sqref="A1:H1"/>
    </sheetView>
  </sheetViews>
  <sheetFormatPr defaultColWidth="14.3984375" defaultRowHeight="15" customHeight="1"/>
  <cols>
    <col min="1" max="7" width="8.69921875" customWidth="1"/>
    <col min="8" max="8" width="21.59765625" customWidth="1"/>
    <col min="9" max="10" width="8.69921875" customWidth="1"/>
  </cols>
  <sheetData>
    <row r="1" spans="1:10" ht="30.75" customHeight="1">
      <c r="A1" s="382" t="str">
        <f ca="1">пр.взв!C2</f>
        <v>Первенство России по самбо (боевое) юниоры 18-20 лет (отбор на Первенство Мира и Европы) ЕКП № 23752</v>
      </c>
      <c r="B1" s="308"/>
      <c r="C1" s="308"/>
      <c r="D1" s="308"/>
      <c r="E1" s="308"/>
      <c r="F1" s="308"/>
      <c r="G1" s="308"/>
      <c r="H1" s="309"/>
    </row>
    <row r="2" spans="1:10" ht="12" customHeight="1">
      <c r="A2" s="383" t="str">
        <f ca="1">пр.взв!C3</f>
        <v>13.02 - 17.02.2022 г.                                                                                        г. В-Пышма</v>
      </c>
      <c r="B2" s="312"/>
      <c r="C2" s="312"/>
      <c r="D2" s="312"/>
      <c r="E2" s="312"/>
      <c r="F2" s="312"/>
      <c r="G2" s="312"/>
      <c r="H2" s="312"/>
    </row>
    <row r="3" spans="1:10" ht="12" customHeight="1">
      <c r="A3" s="384" t="s">
        <v>311</v>
      </c>
      <c r="B3" s="275"/>
      <c r="C3" s="275"/>
      <c r="D3" s="275"/>
      <c r="E3" s="275"/>
      <c r="F3" s="275"/>
      <c r="G3" s="275"/>
      <c r="H3" s="275"/>
    </row>
    <row r="4" spans="1:10" ht="12" customHeight="1">
      <c r="B4" s="252"/>
      <c r="C4" s="253"/>
      <c r="D4" s="385" t="str">
        <f>пр.взв!G4</f>
        <v>В.к.  58  кг</v>
      </c>
      <c r="E4" s="308"/>
      <c r="F4" s="309"/>
      <c r="G4" s="253"/>
      <c r="H4" s="253"/>
    </row>
    <row r="5" spans="1:10" ht="12" customHeight="1">
      <c r="A5" s="253"/>
      <c r="B5" s="253"/>
      <c r="C5" s="253"/>
      <c r="D5" s="253"/>
      <c r="E5" s="253"/>
      <c r="F5" s="253"/>
      <c r="G5" s="253"/>
      <c r="H5" s="253"/>
    </row>
    <row r="6" spans="1:10" ht="12" customHeight="1">
      <c r="A6" s="386" t="s">
        <v>312</v>
      </c>
      <c r="B6" s="389" t="str">
        <f>IFERROR(VLOOKUP(J6,пр.взв!$D$6:$Q$70,2,0),"")</f>
        <v/>
      </c>
      <c r="C6" s="312"/>
      <c r="D6" s="312"/>
      <c r="E6" s="312"/>
      <c r="F6" s="312"/>
      <c r="G6" s="312"/>
      <c r="H6" s="390" t="str">
        <f>IFERROR(VLOOKUP(J6,пр.взв!$D$6:$Q$70,4,0),"")</f>
        <v/>
      </c>
      <c r="I6" s="253"/>
      <c r="J6" s="254">
        <f>пр.хода!N32</f>
        <v>0</v>
      </c>
    </row>
    <row r="7" spans="1:10" ht="12" customHeight="1">
      <c r="A7" s="387"/>
      <c r="B7" s="275"/>
      <c r="C7" s="275"/>
      <c r="D7" s="275"/>
      <c r="E7" s="275"/>
      <c r="F7" s="275"/>
      <c r="G7" s="275"/>
      <c r="H7" s="368"/>
      <c r="I7" s="253"/>
      <c r="J7" s="254"/>
    </row>
    <row r="8" spans="1:10" ht="12" customHeight="1">
      <c r="A8" s="387"/>
      <c r="B8" s="381" t="str">
        <f>IFERROR(VLOOKUP(J6,пр.взв!$D$6:$Q$70,6,0),"")</f>
        <v/>
      </c>
      <c r="C8" s="275"/>
      <c r="D8" s="275"/>
      <c r="E8" s="381" t="str">
        <f>IFERROR(VLOOKUP(J6,пр.взв!$D$6:$Q$70,7,0),"")</f>
        <v/>
      </c>
      <c r="F8" s="275"/>
      <c r="G8" s="275"/>
      <c r="H8" s="368"/>
      <c r="I8" s="253"/>
      <c r="J8" s="254"/>
    </row>
    <row r="9" spans="1:10" ht="12" customHeight="1">
      <c r="A9" s="388"/>
      <c r="B9" s="306"/>
      <c r="C9" s="306"/>
      <c r="D9" s="306"/>
      <c r="E9" s="306"/>
      <c r="F9" s="306"/>
      <c r="G9" s="306"/>
      <c r="H9" s="282"/>
      <c r="I9" s="253"/>
      <c r="J9" s="254"/>
    </row>
    <row r="10" spans="1:10" ht="12" customHeight="1">
      <c r="A10" s="253"/>
      <c r="B10" s="253"/>
      <c r="C10" s="253"/>
      <c r="D10" s="253"/>
      <c r="E10" s="253"/>
      <c r="F10" s="253"/>
      <c r="G10" s="253"/>
      <c r="H10" s="253"/>
      <c r="I10" s="253"/>
      <c r="J10" s="254"/>
    </row>
    <row r="11" spans="1:10" ht="17.25" customHeight="1">
      <c r="A11" s="393" t="s">
        <v>313</v>
      </c>
      <c r="B11" s="389" t="str">
        <f>IFERROR(VLOOKUP(J11,пр.взв!$D$6:$Q$70,2,0),"")</f>
        <v/>
      </c>
      <c r="C11" s="312"/>
      <c r="D11" s="312"/>
      <c r="E11" s="312"/>
      <c r="F11" s="312"/>
      <c r="G11" s="312"/>
      <c r="H11" s="390" t="str">
        <f>IFERROR(VLOOKUP(J11,пр.взв!$D$6:$Q$21,4,0),"")</f>
        <v/>
      </c>
      <c r="I11" s="253"/>
      <c r="J11" s="254" t="str">
        <f>пр.хода!N40</f>
        <v xml:space="preserve"> </v>
      </c>
    </row>
    <row r="12" spans="1:10" ht="17.25" customHeight="1">
      <c r="A12" s="387"/>
      <c r="B12" s="275"/>
      <c r="C12" s="275"/>
      <c r="D12" s="275"/>
      <c r="E12" s="275"/>
      <c r="F12" s="275"/>
      <c r="G12" s="275"/>
      <c r="H12" s="368"/>
      <c r="I12" s="253"/>
      <c r="J12" s="254"/>
    </row>
    <row r="13" spans="1:10" ht="12" customHeight="1">
      <c r="A13" s="387"/>
      <c r="B13" s="381" t="str">
        <f>IFERROR(VLOOKUP(J11,пр.взв!$D$6:$Q$21,6,0),"")</f>
        <v/>
      </c>
      <c r="C13" s="275"/>
      <c r="D13" s="275"/>
      <c r="E13" s="381" t="str">
        <f>IFERROR(VLOOKUP(J11,пр.взв!$D$6:$Q$70,7,0),"")</f>
        <v/>
      </c>
      <c r="F13" s="275"/>
      <c r="G13" s="275"/>
      <c r="H13" s="368"/>
      <c r="I13" s="253"/>
      <c r="J13" s="254"/>
    </row>
    <row r="14" spans="1:10" ht="12" customHeight="1">
      <c r="A14" s="388"/>
      <c r="B14" s="306"/>
      <c r="C14" s="306"/>
      <c r="D14" s="306"/>
      <c r="E14" s="306"/>
      <c r="F14" s="306"/>
      <c r="G14" s="306"/>
      <c r="H14" s="282"/>
      <c r="I14" s="253"/>
      <c r="J14" s="254"/>
    </row>
    <row r="15" spans="1:10" ht="12" customHeight="1">
      <c r="A15" s="253"/>
      <c r="B15" s="253"/>
      <c r="C15" s="253"/>
      <c r="D15" s="253"/>
      <c r="E15" s="253"/>
      <c r="F15" s="253"/>
      <c r="G15" s="253"/>
      <c r="H15" s="253"/>
      <c r="I15" s="253"/>
      <c r="J15" s="254"/>
    </row>
    <row r="16" spans="1:10" ht="17.25" customHeight="1">
      <c r="A16" s="391" t="s">
        <v>314</v>
      </c>
      <c r="B16" s="389" t="str">
        <f>IFERROR(VLOOKUP(J16,пр.взв!$D$6:$Q$70,2,0),"")</f>
        <v/>
      </c>
      <c r="C16" s="312"/>
      <c r="D16" s="312"/>
      <c r="E16" s="312"/>
      <c r="F16" s="312"/>
      <c r="G16" s="312"/>
      <c r="H16" s="390" t="str">
        <f>IFERROR(VLOOKUP(J16,пр.взв!$D$6:$Q$21,4,0),"")</f>
        <v/>
      </c>
      <c r="I16" s="253"/>
      <c r="J16" s="254" t="str">
        <f>пр.хода!AH8</f>
        <v xml:space="preserve"> </v>
      </c>
    </row>
    <row r="17" spans="1:10" ht="17.25" customHeight="1">
      <c r="A17" s="387"/>
      <c r="B17" s="275"/>
      <c r="C17" s="275"/>
      <c r="D17" s="275"/>
      <c r="E17" s="275"/>
      <c r="F17" s="275"/>
      <c r="G17" s="275"/>
      <c r="H17" s="368"/>
      <c r="I17" s="253"/>
      <c r="J17" s="254"/>
    </row>
    <row r="18" spans="1:10" ht="12" customHeight="1">
      <c r="A18" s="387"/>
      <c r="B18" s="381" t="str">
        <f>IFERROR(VLOOKUP(J16,пр.взв!$D$6:$Q$21,6,0),"")</f>
        <v/>
      </c>
      <c r="C18" s="275"/>
      <c r="D18" s="275"/>
      <c r="E18" s="381" t="str">
        <f>IFERROR(VLOOKUP(J16,пр.взв!$D$6:$Q$21,7,0),"")</f>
        <v/>
      </c>
      <c r="F18" s="275"/>
      <c r="G18" s="275"/>
      <c r="H18" s="368"/>
      <c r="I18" s="253"/>
      <c r="J18" s="254"/>
    </row>
    <row r="19" spans="1:10" ht="12" customHeight="1">
      <c r="A19" s="388"/>
      <c r="B19" s="306"/>
      <c r="C19" s="306"/>
      <c r="D19" s="306"/>
      <c r="E19" s="306"/>
      <c r="F19" s="306"/>
      <c r="G19" s="306"/>
      <c r="H19" s="282"/>
      <c r="I19" s="253"/>
      <c r="J19" s="254"/>
    </row>
    <row r="20" spans="1:10" ht="12" customHeight="1">
      <c r="A20" s="253"/>
      <c r="B20" s="253"/>
      <c r="C20" s="253"/>
      <c r="D20" s="253"/>
      <c r="E20" s="253"/>
      <c r="F20" s="253"/>
      <c r="G20" s="253"/>
      <c r="H20" s="253"/>
      <c r="I20" s="253"/>
      <c r="J20" s="254"/>
    </row>
    <row r="21" spans="1:10" ht="17.25" customHeight="1">
      <c r="A21" s="391" t="s">
        <v>314</v>
      </c>
      <c r="B21" s="389" t="str">
        <f>IFERROR(VLOOKUP(J21,пр.взв!$D$6:$Q$70,2,0),"")</f>
        <v/>
      </c>
      <c r="C21" s="312"/>
      <c r="D21" s="312"/>
      <c r="E21" s="312"/>
      <c r="F21" s="312"/>
      <c r="G21" s="312"/>
      <c r="H21" s="390" t="str">
        <f>IFERROR(VLOOKUP(J21,пр.взв!$D$6:$Q$21,4,0),"")</f>
        <v/>
      </c>
      <c r="I21" s="253"/>
      <c r="J21" s="254" t="str">
        <f>пр.хода!M47</f>
        <v xml:space="preserve"> </v>
      </c>
    </row>
    <row r="22" spans="1:10" ht="17.25" customHeight="1">
      <c r="A22" s="387"/>
      <c r="B22" s="275"/>
      <c r="C22" s="275"/>
      <c r="D22" s="275"/>
      <c r="E22" s="275"/>
      <c r="F22" s="275"/>
      <c r="G22" s="275"/>
      <c r="H22" s="368"/>
      <c r="I22" s="253"/>
      <c r="J22" s="254"/>
    </row>
    <row r="23" spans="1:10" ht="12" customHeight="1">
      <c r="A23" s="387"/>
      <c r="B23" s="381" t="str">
        <f>IFERROR(VLOOKUP(J21,пр.взв!$D$6:$Q$21,6,0),"")</f>
        <v/>
      </c>
      <c r="C23" s="275"/>
      <c r="D23" s="275"/>
      <c r="E23" s="381" t="str">
        <f>IFERROR(VLOOKUP(J21,пр.взв!$D$6:$Q$21,7,0),"")</f>
        <v/>
      </c>
      <c r="F23" s="275"/>
      <c r="G23" s="275"/>
      <c r="H23" s="368"/>
      <c r="I23" s="253"/>
    </row>
    <row r="24" spans="1:10" ht="12" customHeight="1">
      <c r="A24" s="388"/>
      <c r="B24" s="306"/>
      <c r="C24" s="306"/>
      <c r="D24" s="306"/>
      <c r="E24" s="306"/>
      <c r="F24" s="306"/>
      <c r="G24" s="306"/>
      <c r="H24" s="282"/>
      <c r="I24" s="253"/>
    </row>
    <row r="25" spans="1:10" ht="12" customHeight="1">
      <c r="A25" s="253"/>
      <c r="B25" s="253"/>
      <c r="C25" s="253"/>
      <c r="D25" s="253"/>
      <c r="E25" s="253"/>
      <c r="F25" s="253"/>
      <c r="G25" s="253"/>
      <c r="H25" s="253"/>
    </row>
    <row r="26" spans="1:10" ht="12" customHeight="1">
      <c r="A26" s="253" t="s">
        <v>315</v>
      </c>
      <c r="B26" s="253"/>
      <c r="C26" s="253"/>
      <c r="D26" s="253"/>
      <c r="E26" s="253"/>
      <c r="F26" s="253"/>
      <c r="G26" s="253"/>
      <c r="H26" s="253"/>
    </row>
    <row r="27" spans="1:10" ht="12" customHeight="1"/>
    <row r="28" spans="1:10" ht="12" customHeight="1">
      <c r="A28" s="392" t="str">
        <f>IFERROR(VLOOKUP(J28,пр.взв!$B$7:$H$70,7,0),"")</f>
        <v/>
      </c>
      <c r="B28" s="312"/>
      <c r="C28" s="312"/>
      <c r="D28" s="312"/>
      <c r="E28" s="312"/>
      <c r="F28" s="312"/>
      <c r="G28" s="312"/>
      <c r="H28" s="280"/>
      <c r="J28" s="125">
        <f>пр.хода!M32</f>
        <v>0</v>
      </c>
    </row>
    <row r="29" spans="1:10" ht="12" customHeight="1">
      <c r="A29" s="281"/>
      <c r="B29" s="306"/>
      <c r="C29" s="306"/>
      <c r="D29" s="306"/>
      <c r="E29" s="306"/>
      <c r="F29" s="306"/>
      <c r="G29" s="306"/>
      <c r="H29" s="282"/>
    </row>
    <row r="30" spans="1:10" ht="12" customHeight="1"/>
    <row r="31" spans="1:10" ht="12" customHeight="1"/>
    <row r="32" spans="1:10" ht="12" customHeight="1">
      <c r="A32" s="253" t="s">
        <v>316</v>
      </c>
      <c r="B32" s="253"/>
      <c r="C32" s="253"/>
      <c r="D32" s="253"/>
      <c r="E32" s="253"/>
      <c r="F32" s="253"/>
      <c r="G32" s="253"/>
      <c r="H32" s="253"/>
    </row>
    <row r="33" spans="1:8" ht="12" customHeight="1">
      <c r="A33" s="253"/>
      <c r="B33" s="253"/>
      <c r="C33" s="253"/>
      <c r="D33" s="253"/>
      <c r="E33" s="253"/>
      <c r="F33" s="253"/>
      <c r="G33" s="253"/>
      <c r="H33" s="253"/>
    </row>
    <row r="34" spans="1:8" ht="12" customHeight="1">
      <c r="A34" s="253"/>
      <c r="B34" s="253"/>
      <c r="C34" s="253"/>
      <c r="D34" s="253"/>
      <c r="E34" s="253"/>
      <c r="F34" s="253"/>
      <c r="G34" s="253"/>
      <c r="H34" s="253"/>
    </row>
    <row r="35" spans="1:8" ht="12" customHeight="1">
      <c r="A35" s="255"/>
      <c r="B35" s="255"/>
      <c r="C35" s="255"/>
      <c r="D35" s="255"/>
      <c r="E35" s="255"/>
      <c r="F35" s="255"/>
      <c r="G35" s="255"/>
      <c r="H35" s="255"/>
    </row>
    <row r="36" spans="1:8" ht="12" customHeight="1">
      <c r="A36" s="253"/>
      <c r="B36" s="253"/>
      <c r="C36" s="253"/>
      <c r="D36" s="253"/>
      <c r="E36" s="253"/>
      <c r="F36" s="253"/>
      <c r="G36" s="253"/>
      <c r="H36" s="253"/>
    </row>
    <row r="37" spans="1:8" ht="12" customHeight="1">
      <c r="A37" s="255"/>
      <c r="B37" s="255"/>
      <c r="C37" s="255"/>
      <c r="D37" s="255"/>
      <c r="E37" s="255"/>
      <c r="F37" s="255"/>
      <c r="G37" s="255"/>
      <c r="H37" s="255"/>
    </row>
    <row r="38" spans="1:8" ht="12" customHeight="1">
      <c r="A38" s="256"/>
      <c r="B38" s="256"/>
      <c r="C38" s="256"/>
      <c r="D38" s="256"/>
      <c r="E38" s="256"/>
      <c r="F38" s="256"/>
      <c r="G38" s="256"/>
      <c r="H38" s="256"/>
    </row>
    <row r="39" spans="1:8" ht="12" customHeight="1">
      <c r="A39" s="255"/>
      <c r="B39" s="255"/>
      <c r="C39" s="255"/>
      <c r="D39" s="255"/>
      <c r="E39" s="255"/>
      <c r="F39" s="255"/>
      <c r="G39" s="255"/>
      <c r="H39" s="255"/>
    </row>
    <row r="40" spans="1:8" ht="12" customHeight="1">
      <c r="A40" s="256"/>
      <c r="B40" s="256"/>
      <c r="C40" s="256"/>
      <c r="D40" s="256"/>
      <c r="E40" s="256"/>
      <c r="F40" s="256"/>
      <c r="G40" s="256"/>
      <c r="H40" s="256"/>
    </row>
    <row r="41" spans="1:8" ht="12" customHeight="1"/>
    <row r="42" spans="1:8" ht="12" customHeight="1"/>
    <row r="43" spans="1:8" ht="12" customHeight="1"/>
    <row r="44" spans="1:8" ht="12" customHeight="1"/>
    <row r="45" spans="1:8" ht="12" customHeight="1"/>
    <row r="46" spans="1:8" ht="12" customHeight="1"/>
    <row r="47" spans="1:8" ht="12" customHeight="1"/>
    <row r="48" spans="1: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  <row r="925" ht="12" customHeight="1"/>
    <row r="926" ht="12" customHeight="1"/>
    <row r="927" ht="12" customHeight="1"/>
    <row r="928" ht="12" customHeight="1"/>
    <row r="929" ht="12" customHeight="1"/>
    <row r="930" ht="12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12" customHeight="1"/>
    <row r="938" ht="12" customHeight="1"/>
    <row r="939" ht="12" customHeight="1"/>
    <row r="940" ht="12" customHeight="1"/>
    <row r="941" ht="12" customHeight="1"/>
    <row r="942" ht="12" customHeight="1"/>
    <row r="943" ht="12" customHeight="1"/>
    <row r="944" ht="12" customHeight="1"/>
    <row r="945" ht="12" customHeight="1"/>
    <row r="946" ht="12" customHeight="1"/>
    <row r="947" ht="12" customHeight="1"/>
    <row r="948" ht="12" customHeight="1"/>
    <row r="949" ht="12" customHeight="1"/>
    <row r="950" ht="12" customHeight="1"/>
    <row r="951" ht="12" customHeight="1"/>
    <row r="952" ht="12" customHeight="1"/>
    <row r="953" ht="12" customHeight="1"/>
    <row r="954" ht="12" customHeight="1"/>
    <row r="955" ht="12" customHeight="1"/>
    <row r="956" ht="12" customHeight="1"/>
    <row r="957" ht="12" customHeight="1"/>
    <row r="958" ht="12" customHeight="1"/>
    <row r="959" ht="12" customHeight="1"/>
    <row r="960" ht="12" customHeight="1"/>
    <row r="961" ht="12" customHeight="1"/>
    <row r="962" ht="12" customHeight="1"/>
    <row r="963" ht="12" customHeight="1"/>
    <row r="964" ht="12" customHeight="1"/>
    <row r="965" ht="12" customHeight="1"/>
    <row r="966" ht="12" customHeight="1"/>
    <row r="967" ht="12" customHeight="1"/>
    <row r="968" ht="12" customHeight="1"/>
    <row r="969" ht="12" customHeight="1"/>
    <row r="970" ht="12" customHeight="1"/>
    <row r="971" ht="12" customHeight="1"/>
    <row r="972" ht="12" customHeight="1"/>
    <row r="973" ht="12" customHeight="1"/>
    <row r="974" ht="12" customHeight="1"/>
    <row r="975" ht="12" customHeight="1"/>
    <row r="976" ht="12" customHeight="1"/>
    <row r="977" ht="12" customHeight="1"/>
    <row r="978" ht="12" customHeight="1"/>
    <row r="979" ht="12" customHeight="1"/>
    <row r="980" ht="12" customHeight="1"/>
    <row r="981" ht="12" customHeight="1"/>
    <row r="982" ht="12" customHeight="1"/>
    <row r="983" ht="12" customHeight="1"/>
    <row r="984" ht="12" customHeight="1"/>
    <row r="985" ht="12" customHeight="1"/>
    <row r="986" ht="12" customHeight="1"/>
    <row r="987" ht="12" customHeight="1"/>
    <row r="988" ht="12" customHeight="1"/>
    <row r="989" ht="12" customHeight="1"/>
    <row r="990" ht="12" customHeight="1"/>
    <row r="991" ht="12" customHeight="1"/>
    <row r="992" ht="12" customHeight="1"/>
    <row r="993" ht="12" customHeight="1"/>
    <row r="994" ht="12" customHeight="1"/>
    <row r="995" ht="12" customHeight="1"/>
    <row r="996" ht="12" customHeight="1"/>
    <row r="997" ht="12" customHeight="1"/>
    <row r="998" ht="12" customHeight="1"/>
    <row r="999" ht="12" customHeight="1"/>
    <row r="1000" ht="12" customHeight="1"/>
  </sheetData>
  <mergeCells count="25">
    <mergeCell ref="A28:H29"/>
    <mergeCell ref="A11:A14"/>
    <mergeCell ref="B11:G12"/>
    <mergeCell ref="H11:H12"/>
    <mergeCell ref="B13:D14"/>
    <mergeCell ref="E13:H14"/>
    <mergeCell ref="A16:A19"/>
    <mergeCell ref="H16:H17"/>
    <mergeCell ref="E18:H19"/>
    <mergeCell ref="B16:G17"/>
    <mergeCell ref="B18:D19"/>
    <mergeCell ref="A21:A24"/>
    <mergeCell ref="B21:G22"/>
    <mergeCell ref="H21:H22"/>
    <mergeCell ref="B23:D24"/>
    <mergeCell ref="E23:H24"/>
    <mergeCell ref="B8:D9"/>
    <mergeCell ref="E8:H9"/>
    <mergeCell ref="A1:H1"/>
    <mergeCell ref="A2:H2"/>
    <mergeCell ref="A3:H3"/>
    <mergeCell ref="D4:F4"/>
    <mergeCell ref="A6:A9"/>
    <mergeCell ref="B6:G7"/>
    <mergeCell ref="H6:H7"/>
  </mergeCells>
  <pageMargins left="0.75" right="0.75" top="1" bottom="1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00"/>
  </sheetPr>
  <dimension ref="A1:I1000"/>
  <sheetViews>
    <sheetView workbookViewId="0"/>
  </sheetViews>
  <sheetFormatPr defaultColWidth="14.3984375" defaultRowHeight="15" customHeight="1"/>
  <cols>
    <col min="1" max="1" width="4.8984375" customWidth="1"/>
    <col min="2" max="2" width="14" customWidth="1"/>
    <col min="3" max="3" width="8.69921875" customWidth="1"/>
    <col min="4" max="4" width="14.59765625" customWidth="1"/>
    <col min="5" max="9" width="14.69921875" customWidth="1"/>
    <col min="10" max="26" width="8.69921875" customWidth="1"/>
  </cols>
  <sheetData>
    <row r="1" spans="1:8" ht="12.75" customHeight="1">
      <c r="A1" s="394" t="s">
        <v>317</v>
      </c>
      <c r="B1" s="275"/>
      <c r="C1" s="275"/>
      <c r="D1" s="275"/>
      <c r="E1" s="275"/>
      <c r="F1" s="275"/>
      <c r="G1" s="275"/>
      <c r="H1" s="275"/>
    </row>
    <row r="2" spans="1:8" ht="13.5" customHeight="1">
      <c r="A2" s="395"/>
      <c r="B2" s="275"/>
      <c r="C2" s="275"/>
      <c r="D2" s="275"/>
      <c r="E2" s="275"/>
      <c r="F2" s="275"/>
      <c r="G2" s="275"/>
      <c r="H2" s="394">
        <f>пр.взв!D4</f>
        <v>0</v>
      </c>
    </row>
    <row r="3" spans="1:8" ht="12" customHeight="1">
      <c r="A3" s="396">
        <v>2</v>
      </c>
      <c r="B3" s="292" t="e">
        <f>VLOOKUP(A3,#REF!,2,FALSE)</f>
        <v>#REF!</v>
      </c>
      <c r="C3" s="292" t="e">
        <f>VLOOKUP(A3,#REF!,3,FALSE)</f>
        <v>#REF!</v>
      </c>
      <c r="D3" s="292" t="e">
        <f>VLOOKUP(A3,#REF!,4,FALSE)</f>
        <v>#REF!</v>
      </c>
      <c r="H3" s="275"/>
    </row>
    <row r="4" spans="1:8" ht="12" customHeight="1">
      <c r="A4" s="397"/>
      <c r="B4" s="293"/>
      <c r="C4" s="293"/>
      <c r="D4" s="293"/>
      <c r="E4" s="66"/>
      <c r="F4" s="66"/>
      <c r="H4" s="394" t="s">
        <v>216</v>
      </c>
    </row>
    <row r="5" spans="1:8" ht="12" customHeight="1">
      <c r="A5" s="398">
        <v>34</v>
      </c>
      <c r="B5" s="285" t="e">
        <f>VLOOKUP(A5,#REF!,2,FALSE)</f>
        <v>#REF!</v>
      </c>
      <c r="C5" s="285" t="e">
        <f>VLOOKUP(A5,#REF!,3,FALSE)</f>
        <v>#REF!</v>
      </c>
      <c r="D5" s="285" t="e">
        <f>VLOOKUP(A5,#REF!,4,FALSE)</f>
        <v>#REF!</v>
      </c>
      <c r="E5" s="257"/>
      <c r="F5" s="66"/>
      <c r="G5" s="66"/>
      <c r="H5" s="275"/>
    </row>
    <row r="6" spans="1:8" ht="12" customHeight="1">
      <c r="A6" s="281"/>
      <c r="B6" s="286"/>
      <c r="C6" s="286"/>
      <c r="D6" s="286"/>
      <c r="E6" s="258"/>
      <c r="F6" s="78"/>
      <c r="G6" s="66"/>
    </row>
    <row r="7" spans="1:8" ht="12" customHeight="1">
      <c r="A7" s="396">
        <v>18</v>
      </c>
      <c r="B7" s="292" t="e">
        <f>VLOOKUP(A7,#REF!,2,FALSE)</f>
        <v>#REF!</v>
      </c>
      <c r="C7" s="292" t="e">
        <f>VLOOKUP(A7,#REF!,3,FALSE)</f>
        <v>#REF!</v>
      </c>
      <c r="D7" s="292" t="e">
        <f>VLOOKUP(A7,#REF!,4,FALSE)</f>
        <v>#REF!</v>
      </c>
      <c r="E7" s="258"/>
      <c r="F7" s="71"/>
      <c r="G7" s="66"/>
    </row>
    <row r="8" spans="1:8" ht="12" customHeight="1">
      <c r="A8" s="397"/>
      <c r="B8" s="293"/>
      <c r="C8" s="293"/>
      <c r="D8" s="293"/>
      <c r="E8" s="259"/>
      <c r="F8" s="260"/>
      <c r="G8" s="66"/>
    </row>
    <row r="9" spans="1:8" ht="12" customHeight="1">
      <c r="A9" s="398">
        <v>50</v>
      </c>
      <c r="B9" s="285" t="e">
        <f>VLOOKUP(A9,#REF!,2,FALSE)</f>
        <v>#REF!</v>
      </c>
      <c r="C9" s="285" t="e">
        <f>VLOOKUP(A9,#REF!,3,FALSE)</f>
        <v>#REF!</v>
      </c>
      <c r="D9" s="285" t="e">
        <f>VLOOKUP(A9,#REF!,4,FALSE)</f>
        <v>#REF!</v>
      </c>
      <c r="E9" s="261"/>
      <c r="F9" s="260"/>
      <c r="G9" s="66"/>
    </row>
    <row r="10" spans="1:8" ht="12" customHeight="1">
      <c r="A10" s="281"/>
      <c r="B10" s="286"/>
      <c r="C10" s="286"/>
      <c r="D10" s="286"/>
      <c r="E10" s="66"/>
      <c r="F10" s="260"/>
      <c r="G10" s="78"/>
    </row>
    <row r="11" spans="1:8" ht="12" customHeight="1">
      <c r="A11" s="396">
        <v>10</v>
      </c>
      <c r="B11" s="292" t="e">
        <f>VLOOKUP(A11,#REF!,2,FALSE)</f>
        <v>#REF!</v>
      </c>
      <c r="C11" s="292" t="e">
        <f>VLOOKUP(A11,#REF!,3,FALSE)</f>
        <v>#REF!</v>
      </c>
      <c r="D11" s="292" t="e">
        <f>VLOOKUP(A11,#REF!,4,FALSE)</f>
        <v>#REF!</v>
      </c>
      <c r="E11" s="66"/>
      <c r="F11" s="260"/>
      <c r="G11" s="71"/>
    </row>
    <row r="12" spans="1:8" ht="12" customHeight="1">
      <c r="A12" s="397"/>
      <c r="B12" s="293"/>
      <c r="C12" s="293"/>
      <c r="D12" s="293"/>
      <c r="E12" s="262"/>
      <c r="F12" s="260"/>
      <c r="G12" s="260"/>
    </row>
    <row r="13" spans="1:8" ht="12" customHeight="1">
      <c r="A13" s="398">
        <v>42</v>
      </c>
      <c r="B13" s="285" t="e">
        <f>VLOOKUP(A13,#REF!,2,FALSE)</f>
        <v>#REF!</v>
      </c>
      <c r="C13" s="285" t="e">
        <f>VLOOKUP(A13,#REF!,3,FALSE)</f>
        <v>#REF!</v>
      </c>
      <c r="D13" s="285" t="e">
        <f>VLOOKUP(A13,#REF!,4,FALSE)</f>
        <v>#REF!</v>
      </c>
      <c r="E13" s="257"/>
      <c r="F13" s="260"/>
      <c r="G13" s="260"/>
    </row>
    <row r="14" spans="1:8" ht="12" customHeight="1">
      <c r="A14" s="281"/>
      <c r="B14" s="286"/>
      <c r="C14" s="286"/>
      <c r="D14" s="286"/>
      <c r="E14" s="258"/>
      <c r="F14" s="263"/>
      <c r="G14" s="260"/>
    </row>
    <row r="15" spans="1:8" ht="12" customHeight="1">
      <c r="A15" s="396">
        <v>26</v>
      </c>
      <c r="B15" s="292" t="e">
        <f>VLOOKUP(A15,#REF!,2,FALSE)</f>
        <v>#REF!</v>
      </c>
      <c r="C15" s="292" t="e">
        <f>VLOOKUP(A15,#REF!,3,FALSE)</f>
        <v>#REF!</v>
      </c>
      <c r="D15" s="292" t="e">
        <f>VLOOKUP(A15,#REF!,4,FALSE)</f>
        <v>#REF!</v>
      </c>
      <c r="E15" s="258"/>
      <c r="F15" s="66"/>
      <c r="G15" s="260"/>
    </row>
    <row r="16" spans="1:8" ht="12" customHeight="1">
      <c r="A16" s="397"/>
      <c r="B16" s="293"/>
      <c r="C16" s="293"/>
      <c r="D16" s="293"/>
      <c r="E16" s="259"/>
      <c r="F16" s="66"/>
      <c r="G16" s="260"/>
    </row>
    <row r="17" spans="1:8" ht="12" customHeight="1">
      <c r="A17" s="398">
        <v>58</v>
      </c>
      <c r="B17" s="285" t="e">
        <f>VLOOKUP(A17,#REF!,2,FALSE)</f>
        <v>#REF!</v>
      </c>
      <c r="C17" s="285" t="e">
        <f>VLOOKUP(A17,#REF!,3,FALSE)</f>
        <v>#REF!</v>
      </c>
      <c r="D17" s="285" t="e">
        <f>VLOOKUP(A17,#REF!,4,FALSE)</f>
        <v>#REF!</v>
      </c>
      <c r="E17" s="261"/>
      <c r="F17" s="66"/>
      <c r="G17" s="260"/>
    </row>
    <row r="18" spans="1:8" ht="12" customHeight="1">
      <c r="A18" s="281"/>
      <c r="B18" s="286"/>
      <c r="C18" s="286"/>
      <c r="D18" s="286"/>
      <c r="E18" s="66"/>
      <c r="F18" s="66"/>
      <c r="G18" s="260"/>
    </row>
    <row r="19" spans="1:8" ht="12" customHeight="1">
      <c r="A19" s="396">
        <v>6</v>
      </c>
      <c r="B19" s="292" t="e">
        <f>VLOOKUP(A19,#REF!,2,FALSE)</f>
        <v>#REF!</v>
      </c>
      <c r="C19" s="292" t="e">
        <f>VLOOKUP(A19,#REF!,3,FALSE)</f>
        <v>#REF!</v>
      </c>
      <c r="D19" s="292" t="e">
        <f>VLOOKUP(A19,#REF!,4,FALSE)</f>
        <v>#REF!</v>
      </c>
      <c r="E19" s="66"/>
      <c r="F19" s="66"/>
      <c r="G19" s="260"/>
      <c r="H19" s="264"/>
    </row>
    <row r="20" spans="1:8" ht="12" customHeight="1">
      <c r="A20" s="397"/>
      <c r="B20" s="293"/>
      <c r="C20" s="293"/>
      <c r="D20" s="293"/>
      <c r="E20" s="262"/>
      <c r="F20" s="66"/>
      <c r="G20" s="260"/>
      <c r="H20" s="99"/>
    </row>
    <row r="21" spans="1:8" ht="12" customHeight="1">
      <c r="A21" s="398">
        <v>38</v>
      </c>
      <c r="B21" s="285" t="e">
        <f>VLOOKUP(A21,#REF!,2,FALSE)</f>
        <v>#REF!</v>
      </c>
      <c r="C21" s="285" t="e">
        <f>VLOOKUP(A21,#REF!,3,FALSE)</f>
        <v>#REF!</v>
      </c>
      <c r="D21" s="285" t="e">
        <f>VLOOKUP(A21,#REF!,4,FALSE)</f>
        <v>#REF!</v>
      </c>
      <c r="E21" s="257"/>
      <c r="F21" s="66"/>
      <c r="G21" s="260"/>
      <c r="H21" s="99"/>
    </row>
    <row r="22" spans="1:8" ht="12" customHeight="1">
      <c r="A22" s="281"/>
      <c r="B22" s="286"/>
      <c r="C22" s="286"/>
      <c r="D22" s="286"/>
      <c r="E22" s="258"/>
      <c r="F22" s="78"/>
      <c r="G22" s="260"/>
      <c r="H22" s="99"/>
    </row>
    <row r="23" spans="1:8" ht="12" customHeight="1">
      <c r="A23" s="396">
        <v>22</v>
      </c>
      <c r="B23" s="292" t="e">
        <f>VLOOKUP(A23,#REF!,2,FALSE)</f>
        <v>#REF!</v>
      </c>
      <c r="C23" s="292" t="e">
        <f>VLOOKUP(A23,#REF!,3,FALSE)</f>
        <v>#REF!</v>
      </c>
      <c r="D23" s="292" t="e">
        <f>VLOOKUP(A23,#REF!,4,FALSE)</f>
        <v>#REF!</v>
      </c>
      <c r="E23" s="258"/>
      <c r="F23" s="71"/>
      <c r="G23" s="260"/>
      <c r="H23" s="99"/>
    </row>
    <row r="24" spans="1:8" ht="12" customHeight="1">
      <c r="A24" s="397"/>
      <c r="B24" s="293"/>
      <c r="C24" s="293"/>
      <c r="D24" s="293"/>
      <c r="E24" s="259"/>
      <c r="F24" s="260"/>
      <c r="G24" s="260"/>
      <c r="H24" s="99"/>
    </row>
    <row r="25" spans="1:8" ht="12" customHeight="1">
      <c r="A25" s="398">
        <v>54</v>
      </c>
      <c r="B25" s="285" t="e">
        <f>VLOOKUP(A25,#REF!,2,FALSE)</f>
        <v>#REF!</v>
      </c>
      <c r="C25" s="285" t="e">
        <f>VLOOKUP(A25,#REF!,3,FALSE)</f>
        <v>#REF!</v>
      </c>
      <c r="D25" s="285" t="e">
        <f>VLOOKUP(A25,#REF!,4,FALSE)</f>
        <v>#REF!</v>
      </c>
      <c r="E25" s="261"/>
      <c r="F25" s="260"/>
      <c r="G25" s="260"/>
      <c r="H25" s="99"/>
    </row>
    <row r="26" spans="1:8" ht="12" customHeight="1">
      <c r="A26" s="281"/>
      <c r="B26" s="286"/>
      <c r="C26" s="286"/>
      <c r="D26" s="286"/>
      <c r="E26" s="66"/>
      <c r="F26" s="260"/>
      <c r="G26" s="260"/>
      <c r="H26" s="99"/>
    </row>
    <row r="27" spans="1:8" ht="12" customHeight="1">
      <c r="A27" s="396">
        <v>14</v>
      </c>
      <c r="B27" s="292" t="e">
        <f>VLOOKUP(A27,#REF!,2,FALSE)</f>
        <v>#REF!</v>
      </c>
      <c r="C27" s="292" t="e">
        <f>VLOOKUP(A27,#REF!,3,FALSE)</f>
        <v>#REF!</v>
      </c>
      <c r="D27" s="292" t="e">
        <f>VLOOKUP(A27,#REF!,4,FALSE)</f>
        <v>#REF!</v>
      </c>
      <c r="E27" s="66"/>
      <c r="F27" s="260"/>
      <c r="G27" s="263"/>
      <c r="H27" s="99"/>
    </row>
    <row r="28" spans="1:8" ht="12" customHeight="1">
      <c r="A28" s="397"/>
      <c r="B28" s="293"/>
      <c r="C28" s="293"/>
      <c r="D28" s="293"/>
      <c r="E28" s="262"/>
      <c r="F28" s="260"/>
      <c r="G28" s="66"/>
      <c r="H28" s="99"/>
    </row>
    <row r="29" spans="1:8" ht="12" customHeight="1">
      <c r="A29" s="398">
        <v>46</v>
      </c>
      <c r="B29" s="285" t="e">
        <f>VLOOKUP(A29,#REF!,2,FALSE)</f>
        <v>#REF!</v>
      </c>
      <c r="C29" s="285" t="e">
        <f>VLOOKUP(A29,#REF!,3,FALSE)</f>
        <v>#REF!</v>
      </c>
      <c r="D29" s="285" t="e">
        <f>VLOOKUP(A29,#REF!,4,FALSE)</f>
        <v>#REF!</v>
      </c>
      <c r="E29" s="257"/>
      <c r="F29" s="260"/>
      <c r="G29" s="66"/>
      <c r="H29" s="99"/>
    </row>
    <row r="30" spans="1:8" ht="12" customHeight="1">
      <c r="A30" s="281"/>
      <c r="B30" s="286"/>
      <c r="C30" s="286"/>
      <c r="D30" s="286"/>
      <c r="E30" s="258"/>
      <c r="F30" s="263"/>
      <c r="G30" s="66"/>
      <c r="H30" s="99"/>
    </row>
    <row r="31" spans="1:8" ht="12" customHeight="1">
      <c r="A31" s="396">
        <v>30</v>
      </c>
      <c r="B31" s="292" t="e">
        <f>VLOOKUP(A31,#REF!,2,FALSE)</f>
        <v>#REF!</v>
      </c>
      <c r="C31" s="292" t="e">
        <f>VLOOKUP(A31,#REF!,3,FALSE)</f>
        <v>#REF!</v>
      </c>
      <c r="D31" s="292" t="e">
        <f>VLOOKUP(A31,#REF!,4,FALSE)</f>
        <v>#REF!</v>
      </c>
      <c r="E31" s="258"/>
      <c r="F31" s="66"/>
      <c r="G31" s="66"/>
      <c r="H31" s="99"/>
    </row>
    <row r="32" spans="1:8" ht="12" customHeight="1">
      <c r="A32" s="397"/>
      <c r="B32" s="293"/>
      <c r="C32" s="293"/>
      <c r="D32" s="293"/>
      <c r="E32" s="259"/>
      <c r="F32" s="66"/>
      <c r="G32" s="66"/>
      <c r="H32" s="99"/>
    </row>
    <row r="33" spans="1:8" ht="12" customHeight="1">
      <c r="A33" s="398">
        <v>62</v>
      </c>
      <c r="B33" s="285" t="e">
        <f>VLOOKUP(A33,#REF!,2,FALSE)</f>
        <v>#REF!</v>
      </c>
      <c r="C33" s="285" t="e">
        <f>VLOOKUP(A33,#REF!,3,FALSE)</f>
        <v>#REF!</v>
      </c>
      <c r="D33" s="285" t="e">
        <f>VLOOKUP(A33,#REF!,4,FALSE)</f>
        <v>#REF!</v>
      </c>
      <c r="E33" s="261"/>
      <c r="F33" s="66"/>
      <c r="G33" s="66"/>
      <c r="H33" s="99"/>
    </row>
    <row r="34" spans="1:8" ht="12" customHeight="1">
      <c r="A34" s="281"/>
      <c r="B34" s="286"/>
      <c r="C34" s="286"/>
      <c r="D34" s="286"/>
      <c r="H34" s="99"/>
    </row>
    <row r="35" spans="1:8" ht="12" customHeight="1">
      <c r="A35" s="110"/>
      <c r="B35" s="6"/>
      <c r="C35" s="6"/>
      <c r="D35" s="6"/>
      <c r="E35" s="66"/>
      <c r="F35" s="66"/>
      <c r="G35" s="66"/>
      <c r="H35" s="265"/>
    </row>
    <row r="36" spans="1:8" ht="12" customHeight="1">
      <c r="A36" s="396">
        <v>4</v>
      </c>
      <c r="B36" s="292" t="e">
        <f>VLOOKUP(A36,#REF!,2,FALSE)</f>
        <v>#REF!</v>
      </c>
      <c r="C36" s="292" t="e">
        <f>VLOOKUP(A36,#REF!,3,FALSE)</f>
        <v>#REF!</v>
      </c>
      <c r="D36" s="292" t="e">
        <f>VLOOKUP(A36,#REF!,4,FALSE)</f>
        <v>#REF!</v>
      </c>
      <c r="H36" s="99"/>
    </row>
    <row r="37" spans="1:8" ht="12" customHeight="1">
      <c r="A37" s="397"/>
      <c r="B37" s="293"/>
      <c r="C37" s="293"/>
      <c r="D37" s="293"/>
      <c r="E37" s="66"/>
      <c r="F37" s="66"/>
      <c r="H37" s="99"/>
    </row>
    <row r="38" spans="1:8" ht="12" customHeight="1">
      <c r="A38" s="398">
        <v>36</v>
      </c>
      <c r="B38" s="285" t="e">
        <f>VLOOKUP(A38,#REF!,2,FALSE)</f>
        <v>#REF!</v>
      </c>
      <c r="C38" s="285" t="e">
        <f>VLOOKUP(A38,#REF!,3,FALSE)</f>
        <v>#REF!</v>
      </c>
      <c r="D38" s="285" t="e">
        <f>VLOOKUP(A38,#REF!,4,FALSE)</f>
        <v>#REF!</v>
      </c>
      <c r="E38" s="257"/>
      <c r="F38" s="66"/>
      <c r="G38" s="66"/>
      <c r="H38" s="99"/>
    </row>
    <row r="39" spans="1:8" ht="12" customHeight="1">
      <c r="A39" s="281"/>
      <c r="B39" s="286"/>
      <c r="C39" s="286"/>
      <c r="D39" s="286"/>
      <c r="E39" s="258"/>
      <c r="F39" s="78"/>
      <c r="G39" s="66"/>
      <c r="H39" s="99"/>
    </row>
    <row r="40" spans="1:8" ht="12" customHeight="1">
      <c r="A40" s="399">
        <v>20</v>
      </c>
      <c r="B40" s="292" t="e">
        <f>VLOOKUP(A40,#REF!,2,FALSE)</f>
        <v>#REF!</v>
      </c>
      <c r="C40" s="292" t="e">
        <f>VLOOKUP(A40,#REF!,3,FALSE)</f>
        <v>#REF!</v>
      </c>
      <c r="D40" s="292" t="e">
        <f>VLOOKUP(A40,#REF!,4,FALSE)</f>
        <v>#REF!</v>
      </c>
      <c r="E40" s="258"/>
      <c r="F40" s="71"/>
      <c r="G40" s="66"/>
      <c r="H40" s="99"/>
    </row>
    <row r="41" spans="1:8" ht="12" customHeight="1">
      <c r="A41" s="397"/>
      <c r="B41" s="293"/>
      <c r="C41" s="293"/>
      <c r="D41" s="293"/>
      <c r="E41" s="259"/>
      <c r="F41" s="260"/>
      <c r="G41" s="66"/>
      <c r="H41" s="99"/>
    </row>
    <row r="42" spans="1:8" ht="12" customHeight="1">
      <c r="A42" s="398">
        <v>52</v>
      </c>
      <c r="B42" s="285" t="e">
        <f>VLOOKUP(A42,#REF!,2,FALSE)</f>
        <v>#REF!</v>
      </c>
      <c r="C42" s="285" t="e">
        <f>VLOOKUP(A42,#REF!,3,FALSE)</f>
        <v>#REF!</v>
      </c>
      <c r="D42" s="285" t="e">
        <f>VLOOKUP(A42,#REF!,4,FALSE)</f>
        <v>#REF!</v>
      </c>
      <c r="E42" s="261"/>
      <c r="F42" s="260"/>
      <c r="G42" s="66"/>
      <c r="H42" s="99"/>
    </row>
    <row r="43" spans="1:8" ht="12" customHeight="1">
      <c r="A43" s="281"/>
      <c r="B43" s="286"/>
      <c r="C43" s="286"/>
      <c r="D43" s="286"/>
      <c r="E43" s="66"/>
      <c r="F43" s="260"/>
      <c r="G43" s="78"/>
      <c r="H43" s="99"/>
    </row>
    <row r="44" spans="1:8" ht="12" customHeight="1">
      <c r="A44" s="396">
        <v>12</v>
      </c>
      <c r="B44" s="292" t="e">
        <f>VLOOKUP(A44,#REF!,2,FALSE)</f>
        <v>#REF!</v>
      </c>
      <c r="C44" s="292" t="e">
        <f>VLOOKUP(A44,#REF!,3,FALSE)</f>
        <v>#REF!</v>
      </c>
      <c r="D44" s="292" t="e">
        <f>VLOOKUP(A44,#REF!,4,FALSE)</f>
        <v>#REF!</v>
      </c>
      <c r="E44" s="66"/>
      <c r="F44" s="260"/>
      <c r="G44" s="71"/>
      <c r="H44" s="99"/>
    </row>
    <row r="45" spans="1:8" ht="12" customHeight="1">
      <c r="A45" s="397"/>
      <c r="B45" s="293"/>
      <c r="C45" s="293"/>
      <c r="D45" s="293"/>
      <c r="E45" s="262"/>
      <c r="F45" s="260"/>
      <c r="G45" s="260"/>
      <c r="H45" s="99"/>
    </row>
    <row r="46" spans="1:8" ht="12" customHeight="1">
      <c r="A46" s="398">
        <v>44</v>
      </c>
      <c r="B46" s="285" t="e">
        <f>VLOOKUP(A46,#REF!,2,FALSE)</f>
        <v>#REF!</v>
      </c>
      <c r="C46" s="285" t="e">
        <f>VLOOKUP(A46,#REF!,3,FALSE)</f>
        <v>#REF!</v>
      </c>
      <c r="D46" s="285" t="e">
        <f>VLOOKUP(A46,#REF!,4,FALSE)</f>
        <v>#REF!</v>
      </c>
      <c r="E46" s="257"/>
      <c r="F46" s="260"/>
      <c r="G46" s="260"/>
      <c r="H46" s="99"/>
    </row>
    <row r="47" spans="1:8" ht="12" customHeight="1">
      <c r="A47" s="281"/>
      <c r="B47" s="286"/>
      <c r="C47" s="286"/>
      <c r="D47" s="286"/>
      <c r="E47" s="258"/>
      <c r="F47" s="263"/>
      <c r="G47" s="260"/>
      <c r="H47" s="99"/>
    </row>
    <row r="48" spans="1:8" ht="12" customHeight="1">
      <c r="A48" s="396">
        <v>28</v>
      </c>
      <c r="B48" s="292" t="e">
        <f>VLOOKUP(A48,#REF!,2,FALSE)</f>
        <v>#REF!</v>
      </c>
      <c r="C48" s="292" t="e">
        <f>VLOOKUP(A48,#REF!,3,FALSE)</f>
        <v>#REF!</v>
      </c>
      <c r="D48" s="292" t="e">
        <f>VLOOKUP(A48,#REF!,4,FALSE)</f>
        <v>#REF!</v>
      </c>
      <c r="E48" s="258"/>
      <c r="F48" s="66"/>
      <c r="G48" s="260"/>
      <c r="H48" s="99"/>
    </row>
    <row r="49" spans="1:8" ht="12" customHeight="1">
      <c r="A49" s="397"/>
      <c r="B49" s="293"/>
      <c r="C49" s="293"/>
      <c r="D49" s="293"/>
      <c r="E49" s="259"/>
      <c r="F49" s="66"/>
      <c r="G49" s="260"/>
      <c r="H49" s="99"/>
    </row>
    <row r="50" spans="1:8" ht="12" customHeight="1">
      <c r="A50" s="398">
        <v>60</v>
      </c>
      <c r="B50" s="285" t="e">
        <f>VLOOKUP(A50,#REF!,2,FALSE)</f>
        <v>#REF!</v>
      </c>
      <c r="C50" s="285" t="e">
        <f>VLOOKUP(A50,#REF!,3,FALSE)</f>
        <v>#REF!</v>
      </c>
      <c r="D50" s="285" t="e">
        <f>VLOOKUP(A50,#REF!,4,FALSE)</f>
        <v>#REF!</v>
      </c>
      <c r="E50" s="261"/>
      <c r="F50" s="66"/>
      <c r="G50" s="260"/>
      <c r="H50" s="99"/>
    </row>
    <row r="51" spans="1:8" ht="12" customHeight="1">
      <c r="A51" s="281"/>
      <c r="B51" s="286"/>
      <c r="C51" s="286"/>
      <c r="D51" s="286"/>
      <c r="E51" s="66"/>
      <c r="F51" s="66"/>
      <c r="G51" s="260"/>
      <c r="H51" s="99"/>
    </row>
    <row r="52" spans="1:8" ht="12" customHeight="1">
      <c r="A52" s="396">
        <v>8</v>
      </c>
      <c r="B52" s="292" t="e">
        <f>VLOOKUP(A52,#REF!,2,FALSE)</f>
        <v>#REF!</v>
      </c>
      <c r="C52" s="292" t="e">
        <f>VLOOKUP(A52,#REF!,3,FALSE)</f>
        <v>#REF!</v>
      </c>
      <c r="D52" s="292" t="e">
        <f>VLOOKUP(A52,#REF!,4,FALSE)</f>
        <v>#REF!</v>
      </c>
      <c r="E52" s="66"/>
      <c r="F52" s="66"/>
      <c r="G52" s="260"/>
      <c r="H52" s="99"/>
    </row>
    <row r="53" spans="1:8" ht="12" customHeight="1">
      <c r="A53" s="397"/>
      <c r="B53" s="293"/>
      <c r="C53" s="293"/>
      <c r="D53" s="293"/>
      <c r="E53" s="262"/>
      <c r="F53" s="66"/>
      <c r="G53" s="260"/>
      <c r="H53" s="265"/>
    </row>
    <row r="54" spans="1:8" ht="12" customHeight="1">
      <c r="A54" s="398">
        <v>40</v>
      </c>
      <c r="B54" s="285" t="e">
        <f>VLOOKUP(A54,#REF!,2,FALSE)</f>
        <v>#REF!</v>
      </c>
      <c r="C54" s="285" t="e">
        <f>VLOOKUP(A54,#REF!,3,FALSE)</f>
        <v>#REF!</v>
      </c>
      <c r="D54" s="285" t="e">
        <f>VLOOKUP(A54,#REF!,4,FALSE)</f>
        <v>#REF!</v>
      </c>
      <c r="E54" s="257"/>
      <c r="F54" s="66"/>
      <c r="G54" s="260"/>
    </row>
    <row r="55" spans="1:8" ht="12" customHeight="1">
      <c r="A55" s="281"/>
      <c r="B55" s="286"/>
      <c r="C55" s="286"/>
      <c r="D55" s="286"/>
      <c r="E55" s="258"/>
      <c r="F55" s="78"/>
      <c r="G55" s="260"/>
    </row>
    <row r="56" spans="1:8" ht="12" customHeight="1">
      <c r="A56" s="396">
        <v>24</v>
      </c>
      <c r="B56" s="292" t="e">
        <f>VLOOKUP(A56,#REF!,2,FALSE)</f>
        <v>#REF!</v>
      </c>
      <c r="C56" s="292" t="e">
        <f>VLOOKUP(A56,#REF!,3,FALSE)</f>
        <v>#REF!</v>
      </c>
      <c r="D56" s="292" t="e">
        <f>VLOOKUP(A56,#REF!,4,FALSE)</f>
        <v>#REF!</v>
      </c>
      <c r="E56" s="258"/>
      <c r="F56" s="71"/>
      <c r="G56" s="260"/>
    </row>
    <row r="57" spans="1:8" ht="12" customHeight="1">
      <c r="A57" s="397"/>
      <c r="B57" s="293"/>
      <c r="C57" s="293"/>
      <c r="D57" s="293"/>
      <c r="E57" s="259"/>
      <c r="F57" s="260"/>
      <c r="G57" s="260"/>
    </row>
    <row r="58" spans="1:8" ht="12" customHeight="1">
      <c r="A58" s="398">
        <v>56</v>
      </c>
      <c r="B58" s="285" t="e">
        <f>VLOOKUP(A58,#REF!,2,FALSE)</f>
        <v>#REF!</v>
      </c>
      <c r="C58" s="285" t="e">
        <f>VLOOKUP(A58,#REF!,3,FALSE)</f>
        <v>#REF!</v>
      </c>
      <c r="D58" s="285" t="e">
        <f>VLOOKUP(A58,#REF!,4,FALSE)</f>
        <v>#REF!</v>
      </c>
      <c r="E58" s="261"/>
      <c r="F58" s="260"/>
      <c r="G58" s="260"/>
    </row>
    <row r="59" spans="1:8" ht="12" customHeight="1">
      <c r="A59" s="281"/>
      <c r="B59" s="286"/>
      <c r="C59" s="286"/>
      <c r="D59" s="286"/>
      <c r="E59" s="66"/>
      <c r="F59" s="260"/>
      <c r="G59" s="260"/>
    </row>
    <row r="60" spans="1:8" ht="12" customHeight="1">
      <c r="A60" s="396">
        <v>16</v>
      </c>
      <c r="B60" s="292" t="e">
        <f>VLOOKUP(A60,#REF!,2,FALSE)</f>
        <v>#REF!</v>
      </c>
      <c r="C60" s="292" t="e">
        <f>VLOOKUP(A60,#REF!,3,FALSE)</f>
        <v>#REF!</v>
      </c>
      <c r="D60" s="292" t="e">
        <f>VLOOKUP(A60,#REF!,4,FALSE)</f>
        <v>#REF!</v>
      </c>
      <c r="E60" s="66"/>
      <c r="F60" s="260"/>
      <c r="G60" s="263"/>
    </row>
    <row r="61" spans="1:8" ht="12" customHeight="1">
      <c r="A61" s="397"/>
      <c r="B61" s="293"/>
      <c r="C61" s="293"/>
      <c r="D61" s="293"/>
      <c r="E61" s="262"/>
      <c r="F61" s="260"/>
      <c r="G61" s="66"/>
    </row>
    <row r="62" spans="1:8" ht="12" customHeight="1">
      <c r="A62" s="398">
        <v>48</v>
      </c>
      <c r="B62" s="285" t="e">
        <f>VLOOKUP(A62,#REF!,2,FALSE)</f>
        <v>#REF!</v>
      </c>
      <c r="C62" s="285" t="e">
        <f>VLOOKUP(A62,#REF!,3,FALSE)</f>
        <v>#REF!</v>
      </c>
      <c r="D62" s="285" t="e">
        <f>VLOOKUP(A62,#REF!,4,FALSE)</f>
        <v>#REF!</v>
      </c>
      <c r="E62" s="257"/>
      <c r="F62" s="260"/>
      <c r="G62" s="66"/>
    </row>
    <row r="63" spans="1:8" ht="12" customHeight="1">
      <c r="A63" s="281"/>
      <c r="B63" s="286"/>
      <c r="C63" s="286"/>
      <c r="D63" s="286"/>
      <c r="E63" s="258"/>
      <c r="F63" s="263"/>
      <c r="G63" s="66"/>
    </row>
    <row r="64" spans="1:8" ht="12" customHeight="1">
      <c r="A64" s="396">
        <v>32</v>
      </c>
      <c r="B64" s="292" t="e">
        <f>VLOOKUP(A64,#REF!,2,FALSE)</f>
        <v>#REF!</v>
      </c>
      <c r="C64" s="292" t="e">
        <f>VLOOKUP(A64,#REF!,3,FALSE)</f>
        <v>#REF!</v>
      </c>
      <c r="D64" s="292" t="e">
        <f>VLOOKUP(A64,#REF!,4,FALSE)</f>
        <v>#REF!</v>
      </c>
      <c r="E64" s="258"/>
      <c r="F64" s="66"/>
      <c r="G64" s="66"/>
    </row>
    <row r="65" spans="1:9" ht="12" customHeight="1">
      <c r="A65" s="397"/>
      <c r="B65" s="293"/>
      <c r="C65" s="293"/>
      <c r="D65" s="293"/>
      <c r="E65" s="259"/>
      <c r="F65" s="66"/>
      <c r="G65" s="66"/>
    </row>
    <row r="66" spans="1:9" ht="12" customHeight="1">
      <c r="A66" s="398">
        <v>64</v>
      </c>
      <c r="B66" s="285" t="e">
        <f>VLOOKUP(A66,#REF!,2,FALSE)</f>
        <v>#REF!</v>
      </c>
      <c r="C66" s="285" t="e">
        <f>VLOOKUP(A66,#REF!,3,FALSE)</f>
        <v>#REF!</v>
      </c>
      <c r="D66" s="285" t="e">
        <f>VLOOKUP(A66,#REF!,4,FALSE)</f>
        <v>#REF!</v>
      </c>
      <c r="E66" s="261"/>
      <c r="F66" s="66"/>
      <c r="G66" s="66"/>
    </row>
    <row r="67" spans="1:9" ht="12" customHeight="1">
      <c r="A67" s="281"/>
      <c r="B67" s="286"/>
      <c r="C67" s="286"/>
      <c r="D67" s="286"/>
    </row>
    <row r="68" spans="1:9" ht="12" customHeight="1">
      <c r="B68" s="6"/>
      <c r="C68" s="6"/>
      <c r="D68" s="6"/>
    </row>
    <row r="69" spans="1:9" ht="27.75" customHeight="1">
      <c r="B69" s="6"/>
      <c r="C69" s="6"/>
      <c r="D69" s="6"/>
    </row>
    <row r="70" spans="1:9" ht="19.5" customHeight="1">
      <c r="A70" s="62" t="s">
        <v>318</v>
      </c>
      <c r="B70" s="6"/>
      <c r="C70" s="6"/>
      <c r="D70" s="6"/>
      <c r="E70" s="400">
        <f>H2</f>
        <v>0</v>
      </c>
      <c r="F70" s="6"/>
      <c r="G70" s="62" t="s">
        <v>319</v>
      </c>
      <c r="H70" s="6"/>
    </row>
    <row r="71" spans="1:9" ht="12" customHeight="1">
      <c r="A71" s="6"/>
      <c r="B71" s="6"/>
      <c r="C71" s="6"/>
      <c r="D71" s="6"/>
      <c r="E71" s="275"/>
      <c r="F71" s="6"/>
      <c r="G71" s="6"/>
      <c r="H71" s="6"/>
    </row>
    <row r="72" spans="1:9" ht="19.5" customHeight="1">
      <c r="A72" s="6"/>
      <c r="B72" s="6"/>
      <c r="C72" s="6"/>
      <c r="D72" s="6"/>
      <c r="E72" s="6"/>
      <c r="F72" s="6"/>
      <c r="G72" s="6"/>
      <c r="H72" s="6"/>
    </row>
    <row r="73" spans="1:9" ht="19.5" customHeight="1">
      <c r="A73" s="266"/>
      <c r="B73" s="267"/>
      <c r="C73" s="80"/>
      <c r="D73" s="80"/>
      <c r="E73" s="80"/>
      <c r="G73" s="6"/>
      <c r="H73" s="6"/>
      <c r="I73" s="6"/>
    </row>
    <row r="74" spans="1:9" ht="19.5" customHeight="1">
      <c r="A74" s="6"/>
      <c r="B74" s="92"/>
      <c r="G74" s="6"/>
      <c r="H74" s="6"/>
      <c r="I74" s="6"/>
    </row>
    <row r="75" spans="1:9" ht="19.5" customHeight="1">
      <c r="A75" s="6"/>
      <c r="B75" s="268"/>
      <c r="C75" s="269"/>
      <c r="D75" s="270"/>
      <c r="E75" s="80"/>
      <c r="G75" s="271"/>
      <c r="H75" s="6"/>
      <c r="I75" s="6"/>
    </row>
    <row r="76" spans="1:9" ht="19.5" customHeight="1">
      <c r="A76" s="81"/>
      <c r="B76" s="95"/>
      <c r="C76" s="80"/>
      <c r="D76" s="92"/>
      <c r="E76" s="80"/>
      <c r="G76" s="271"/>
      <c r="H76" s="6"/>
      <c r="I76" s="6"/>
    </row>
    <row r="77" spans="1:9" ht="19.5" customHeight="1">
      <c r="A77" s="6"/>
      <c r="B77" s="80"/>
      <c r="C77" s="80"/>
      <c r="D77" s="99"/>
      <c r="E77" s="267"/>
      <c r="F77" s="80"/>
      <c r="H77" s="6"/>
      <c r="I77" s="6"/>
    </row>
    <row r="78" spans="1:9" ht="19.5" customHeight="1">
      <c r="A78" s="6"/>
      <c r="B78" s="80"/>
      <c r="C78" s="104"/>
      <c r="D78" s="265"/>
      <c r="E78" s="92"/>
      <c r="F78" s="89"/>
      <c r="H78" s="6"/>
      <c r="I78" s="6"/>
    </row>
    <row r="79" spans="1:9" ht="19.5" customHeight="1">
      <c r="B79" s="91"/>
      <c r="C79" s="91"/>
      <c r="D79" s="6"/>
      <c r="E79" s="92"/>
      <c r="F79" s="267"/>
      <c r="H79" s="6"/>
      <c r="I79" s="6"/>
    </row>
    <row r="80" spans="1:9" ht="19.5" customHeight="1">
      <c r="C80" s="80"/>
      <c r="D80" s="6"/>
      <c r="E80" s="95"/>
      <c r="F80" s="92"/>
      <c r="H80" s="6"/>
      <c r="I80" s="6"/>
    </row>
    <row r="81" spans="1:9" ht="19.5" customHeight="1">
      <c r="A81" s="266"/>
      <c r="B81" s="267"/>
      <c r="D81" s="6"/>
      <c r="F81" s="99"/>
      <c r="H81" s="6"/>
      <c r="I81" s="6"/>
    </row>
    <row r="82" spans="1:9" ht="19.5" customHeight="1">
      <c r="A82" s="6"/>
      <c r="B82" s="92"/>
      <c r="C82" s="80"/>
      <c r="D82" s="6"/>
      <c r="E82" s="80"/>
      <c r="F82" s="92"/>
      <c r="G82" s="6"/>
      <c r="H82" s="6"/>
      <c r="I82" s="6"/>
    </row>
    <row r="83" spans="1:9" ht="19.5" customHeight="1">
      <c r="A83" s="6"/>
      <c r="B83" s="268"/>
      <c r="C83" s="269"/>
      <c r="D83" s="264"/>
      <c r="E83" s="80"/>
      <c r="F83" s="92"/>
      <c r="G83" s="264"/>
      <c r="H83" s="6"/>
      <c r="I83" s="6"/>
    </row>
    <row r="84" spans="1:9" ht="19.5" customHeight="1">
      <c r="A84" s="81"/>
      <c r="B84" s="95"/>
      <c r="C84" s="80"/>
      <c r="D84" s="99"/>
      <c r="E84" s="80"/>
      <c r="F84" s="92"/>
      <c r="G84" s="99"/>
      <c r="H84" s="6"/>
      <c r="I84" s="6"/>
    </row>
    <row r="85" spans="1:9" ht="19.5" customHeight="1">
      <c r="A85" s="6"/>
      <c r="B85" s="80"/>
      <c r="C85" s="80"/>
      <c r="D85" s="99"/>
      <c r="E85" s="267"/>
      <c r="F85" s="92"/>
      <c r="G85" s="99"/>
      <c r="H85" s="6"/>
      <c r="I85" s="6"/>
    </row>
    <row r="86" spans="1:9" ht="19.5" customHeight="1">
      <c r="A86" s="6"/>
      <c r="B86" s="80"/>
      <c r="C86" s="104"/>
      <c r="D86" s="265"/>
      <c r="E86" s="92"/>
      <c r="F86" s="272"/>
      <c r="G86" s="99"/>
      <c r="H86" s="6"/>
      <c r="I86" s="6"/>
    </row>
    <row r="87" spans="1:9" ht="19.5" customHeight="1">
      <c r="B87" s="91"/>
      <c r="C87" s="91"/>
      <c r="E87" s="92"/>
      <c r="F87" s="91"/>
      <c r="G87" s="99"/>
      <c r="H87" s="6"/>
      <c r="I87" s="6"/>
    </row>
    <row r="88" spans="1:9" ht="19.5" customHeight="1">
      <c r="C88" s="80"/>
      <c r="E88" s="95"/>
      <c r="F88" s="80"/>
      <c r="G88" s="265"/>
      <c r="H88" s="6"/>
      <c r="I88" s="6"/>
    </row>
    <row r="89" spans="1:9" ht="19.5" customHeight="1">
      <c r="A89" s="6"/>
      <c r="B89" s="6"/>
      <c r="C89" s="6"/>
      <c r="D89" s="6"/>
      <c r="E89" s="6"/>
      <c r="F89" s="6"/>
      <c r="G89" s="271"/>
      <c r="H89" s="6"/>
      <c r="I89" s="6"/>
    </row>
    <row r="90" spans="1:9" ht="19.5" customHeight="1">
      <c r="A90" s="6"/>
      <c r="B90" s="80"/>
      <c r="C90" s="80"/>
      <c r="D90" s="6"/>
      <c r="E90" s="80"/>
      <c r="F90" s="91"/>
      <c r="G90" s="271"/>
      <c r="H90" s="6"/>
      <c r="I90" s="6"/>
    </row>
    <row r="91" spans="1:9" ht="19.5" customHeight="1">
      <c r="A91" s="6"/>
      <c r="B91" s="80"/>
      <c r="C91" s="91"/>
      <c r="D91" s="80"/>
      <c r="E91" s="80"/>
      <c r="F91" s="80"/>
      <c r="G91" s="6"/>
      <c r="H91" s="6"/>
      <c r="I91" s="6"/>
    </row>
    <row r="92" spans="1:9" ht="19.5" customHeight="1">
      <c r="A92" s="6"/>
      <c r="B92" s="6"/>
      <c r="C92" s="80"/>
      <c r="D92" s="6"/>
      <c r="E92" s="91"/>
      <c r="F92" s="80"/>
      <c r="G92" s="6"/>
      <c r="H92" s="6"/>
      <c r="I92" s="6"/>
    </row>
    <row r="93" spans="1:9" ht="19.5" customHeight="1">
      <c r="A93" s="6"/>
      <c r="B93" s="6"/>
      <c r="C93" s="91"/>
      <c r="D93" s="6"/>
      <c r="E93" s="80"/>
      <c r="F93" s="80"/>
      <c r="G93" s="271"/>
      <c r="H93" s="6"/>
      <c r="I93" s="6"/>
    </row>
    <row r="94" spans="1:9" ht="19.5" customHeight="1">
      <c r="A94" s="6"/>
      <c r="B94" s="80"/>
      <c r="C94" s="91"/>
      <c r="D94" s="80"/>
      <c r="E94" s="80"/>
      <c r="F94" s="80"/>
      <c r="G94" s="271"/>
      <c r="H94" s="6"/>
      <c r="I94" s="6"/>
    </row>
    <row r="95" spans="1:9" ht="19.5" customHeight="1">
      <c r="A95" s="6"/>
      <c r="B95" s="6"/>
      <c r="C95" s="80"/>
      <c r="D95" s="6"/>
      <c r="E95" s="91"/>
      <c r="F95" s="80"/>
      <c r="G95" s="271"/>
      <c r="H95" s="6"/>
      <c r="I95" s="6"/>
    </row>
    <row r="96" spans="1:9" ht="19.5" customHeight="1">
      <c r="A96" s="6"/>
      <c r="B96" s="6"/>
      <c r="C96" s="91"/>
      <c r="D96" s="6"/>
      <c r="E96" s="80"/>
      <c r="F96" s="80"/>
      <c r="G96" s="271"/>
      <c r="H96" s="6"/>
      <c r="I96" s="6"/>
    </row>
    <row r="97" spans="1:9" ht="19.5" customHeight="1">
      <c r="A97" s="6"/>
      <c r="B97" s="6"/>
      <c r="C97" s="6"/>
      <c r="D97" s="6"/>
      <c r="E97" s="6"/>
      <c r="F97" s="6"/>
      <c r="G97" s="6"/>
      <c r="H97" s="6"/>
      <c r="I97" s="6"/>
    </row>
    <row r="98" spans="1:9" ht="19.5" customHeight="1">
      <c r="A98" s="6"/>
      <c r="B98" s="6"/>
      <c r="C98" s="6"/>
      <c r="D98" s="6"/>
      <c r="E98" s="6"/>
      <c r="F98" s="6"/>
      <c r="G98" s="6"/>
      <c r="H98" s="6"/>
      <c r="I98" s="6"/>
    </row>
    <row r="99" spans="1:9" ht="19.5" customHeight="1">
      <c r="A99" s="6"/>
      <c r="B99" s="6"/>
      <c r="C99" s="6"/>
      <c r="D99" s="6"/>
      <c r="E99" s="6"/>
      <c r="F99" s="6"/>
      <c r="G99" s="6"/>
      <c r="H99" s="6"/>
      <c r="I99" s="6"/>
    </row>
    <row r="100" spans="1:9" ht="19.5" customHeight="1">
      <c r="A100" s="6"/>
      <c r="B100" s="6"/>
      <c r="C100" s="6"/>
      <c r="D100" s="6"/>
      <c r="E100" s="6"/>
      <c r="F100" s="6"/>
      <c r="G100" s="6"/>
      <c r="H100" s="6"/>
      <c r="I100" s="6"/>
    </row>
    <row r="101" spans="1:9" ht="19.5" customHeight="1">
      <c r="I101" s="6"/>
    </row>
    <row r="102" spans="1:9" ht="19.5" customHeight="1">
      <c r="I102" s="6"/>
    </row>
    <row r="103" spans="1:9" ht="19.5" customHeight="1">
      <c r="I103" s="6"/>
    </row>
    <row r="104" spans="1:9" ht="19.5" customHeight="1">
      <c r="I104" s="6"/>
    </row>
    <row r="105" spans="1:9" ht="19.5" customHeight="1">
      <c r="I105" s="6"/>
    </row>
    <row r="106" spans="1:9" ht="19.5" customHeight="1">
      <c r="I106" s="6"/>
    </row>
    <row r="107" spans="1:9" ht="19.5" customHeight="1">
      <c r="I107" s="6"/>
    </row>
    <row r="108" spans="1:9" ht="19.5" customHeight="1"/>
    <row r="109" spans="1:9" ht="19.5" customHeight="1"/>
    <row r="110" spans="1:9" ht="19.5" customHeight="1"/>
    <row r="111" spans="1:9" ht="12" customHeight="1"/>
    <row r="112" spans="1:9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  <row r="925" ht="12" customHeight="1"/>
    <row r="926" ht="12" customHeight="1"/>
    <row r="927" ht="12" customHeight="1"/>
    <row r="928" ht="12" customHeight="1"/>
    <row r="929" ht="12" customHeight="1"/>
    <row r="930" ht="12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12" customHeight="1"/>
    <row r="938" ht="12" customHeight="1"/>
    <row r="939" ht="12" customHeight="1"/>
    <row r="940" ht="12" customHeight="1"/>
    <row r="941" ht="12" customHeight="1"/>
    <row r="942" ht="12" customHeight="1"/>
    <row r="943" ht="12" customHeight="1"/>
    <row r="944" ht="12" customHeight="1"/>
    <row r="945" ht="12" customHeight="1"/>
    <row r="946" ht="12" customHeight="1"/>
    <row r="947" ht="12" customHeight="1"/>
    <row r="948" ht="12" customHeight="1"/>
    <row r="949" ht="12" customHeight="1"/>
    <row r="950" ht="12" customHeight="1"/>
    <row r="951" ht="12" customHeight="1"/>
    <row r="952" ht="12" customHeight="1"/>
    <row r="953" ht="12" customHeight="1"/>
    <row r="954" ht="12" customHeight="1"/>
    <row r="955" ht="12" customHeight="1"/>
    <row r="956" ht="12" customHeight="1"/>
    <row r="957" ht="12" customHeight="1"/>
    <row r="958" ht="12" customHeight="1"/>
    <row r="959" ht="12" customHeight="1"/>
    <row r="960" ht="12" customHeight="1"/>
    <row r="961" ht="12" customHeight="1"/>
    <row r="962" ht="12" customHeight="1"/>
    <row r="963" ht="12" customHeight="1"/>
    <row r="964" ht="12" customHeight="1"/>
    <row r="965" ht="12" customHeight="1"/>
    <row r="966" ht="12" customHeight="1"/>
    <row r="967" ht="12" customHeight="1"/>
    <row r="968" ht="12" customHeight="1"/>
    <row r="969" ht="12" customHeight="1"/>
    <row r="970" ht="12" customHeight="1"/>
    <row r="971" ht="12" customHeight="1"/>
    <row r="972" ht="12" customHeight="1"/>
    <row r="973" ht="12" customHeight="1"/>
    <row r="974" ht="12" customHeight="1"/>
    <row r="975" ht="12" customHeight="1"/>
    <row r="976" ht="12" customHeight="1"/>
    <row r="977" ht="12" customHeight="1"/>
    <row r="978" ht="12" customHeight="1"/>
    <row r="979" ht="12" customHeight="1"/>
    <row r="980" ht="12" customHeight="1"/>
    <row r="981" ht="12" customHeight="1"/>
    <row r="982" ht="12" customHeight="1"/>
    <row r="983" ht="12" customHeight="1"/>
    <row r="984" ht="12" customHeight="1"/>
    <row r="985" ht="12" customHeight="1"/>
    <row r="986" ht="12" customHeight="1"/>
    <row r="987" ht="12" customHeight="1"/>
    <row r="988" ht="12" customHeight="1"/>
    <row r="989" ht="12" customHeight="1"/>
    <row r="990" ht="12" customHeight="1"/>
    <row r="991" ht="12" customHeight="1"/>
    <row r="992" ht="12" customHeight="1"/>
    <row r="993" ht="12" customHeight="1"/>
    <row r="994" ht="12" customHeight="1"/>
    <row r="995" ht="12" customHeight="1"/>
    <row r="996" ht="12" customHeight="1"/>
    <row r="997" ht="12" customHeight="1"/>
    <row r="998" ht="12" customHeight="1"/>
    <row r="999" ht="12" customHeight="1"/>
    <row r="1000" ht="12" customHeight="1"/>
  </sheetData>
  <mergeCells count="133">
    <mergeCell ref="C64:C65"/>
    <mergeCell ref="D64:D65"/>
    <mergeCell ref="A66:A67"/>
    <mergeCell ref="B66:B67"/>
    <mergeCell ref="C66:C67"/>
    <mergeCell ref="D66:D67"/>
    <mergeCell ref="A64:A65"/>
    <mergeCell ref="B64:B65"/>
    <mergeCell ref="E70:E71"/>
    <mergeCell ref="A17:A18"/>
    <mergeCell ref="B17:B18"/>
    <mergeCell ref="C17:C18"/>
    <mergeCell ref="D17:D18"/>
    <mergeCell ref="B19:B20"/>
    <mergeCell ref="C19:C20"/>
    <mergeCell ref="D19:D20"/>
    <mergeCell ref="A19:A20"/>
    <mergeCell ref="A21:A22"/>
    <mergeCell ref="B21:B22"/>
    <mergeCell ref="C21:C22"/>
    <mergeCell ref="D21:D22"/>
    <mergeCell ref="A23:A24"/>
    <mergeCell ref="B23:B24"/>
    <mergeCell ref="A25:A26"/>
    <mergeCell ref="B25:B26"/>
    <mergeCell ref="C25:C26"/>
    <mergeCell ref="D25:D26"/>
    <mergeCell ref="B27:B28"/>
    <mergeCell ref="C27:C28"/>
    <mergeCell ref="D27:D28"/>
    <mergeCell ref="A58:A59"/>
    <mergeCell ref="B58:B59"/>
    <mergeCell ref="C58:C59"/>
    <mergeCell ref="D58:D59"/>
    <mergeCell ref="B60:B61"/>
    <mergeCell ref="C60:C61"/>
    <mergeCell ref="D60:D61"/>
    <mergeCell ref="A60:A61"/>
    <mergeCell ref="A62:A63"/>
    <mergeCell ref="B62:B63"/>
    <mergeCell ref="C62:C63"/>
    <mergeCell ref="D62:D63"/>
    <mergeCell ref="C56:C57"/>
    <mergeCell ref="D56:D57"/>
    <mergeCell ref="A52:A53"/>
    <mergeCell ref="A54:A55"/>
    <mergeCell ref="B54:B55"/>
    <mergeCell ref="C54:C55"/>
    <mergeCell ref="D54:D55"/>
    <mergeCell ref="A56:A57"/>
    <mergeCell ref="B56:B57"/>
    <mergeCell ref="B52:B53"/>
    <mergeCell ref="C52:C53"/>
    <mergeCell ref="C48:C49"/>
    <mergeCell ref="D48:D49"/>
    <mergeCell ref="A50:A51"/>
    <mergeCell ref="B50:B51"/>
    <mergeCell ref="C50:C51"/>
    <mergeCell ref="D50:D51"/>
    <mergeCell ref="D52:D53"/>
    <mergeCell ref="B44:B45"/>
    <mergeCell ref="C44:C45"/>
    <mergeCell ref="D44:D45"/>
    <mergeCell ref="A44:A45"/>
    <mergeCell ref="A46:A47"/>
    <mergeCell ref="B46:B47"/>
    <mergeCell ref="C46:C47"/>
    <mergeCell ref="D46:D47"/>
    <mergeCell ref="A48:A49"/>
    <mergeCell ref="B48:B49"/>
    <mergeCell ref="A38:A39"/>
    <mergeCell ref="B38:B39"/>
    <mergeCell ref="C38:C39"/>
    <mergeCell ref="D38:D39"/>
    <mergeCell ref="A40:A41"/>
    <mergeCell ref="B40:B41"/>
    <mergeCell ref="A42:A43"/>
    <mergeCell ref="B42:B43"/>
    <mergeCell ref="C42:C43"/>
    <mergeCell ref="D42:D43"/>
    <mergeCell ref="C40:C41"/>
    <mergeCell ref="D40:D41"/>
    <mergeCell ref="C23:C24"/>
    <mergeCell ref="D23:D24"/>
    <mergeCell ref="A33:A34"/>
    <mergeCell ref="B33:B34"/>
    <mergeCell ref="C33:C34"/>
    <mergeCell ref="D33:D34"/>
    <mergeCell ref="B36:B37"/>
    <mergeCell ref="C36:C37"/>
    <mergeCell ref="D36:D37"/>
    <mergeCell ref="A36:A37"/>
    <mergeCell ref="C31:C32"/>
    <mergeCell ref="D31:D32"/>
    <mergeCell ref="A27:A28"/>
    <mergeCell ref="A29:A30"/>
    <mergeCell ref="B29:B30"/>
    <mergeCell ref="C29:C30"/>
    <mergeCell ref="D29:D30"/>
    <mergeCell ref="A31:A32"/>
    <mergeCell ref="B31:B32"/>
    <mergeCell ref="A9:A10"/>
    <mergeCell ref="B9:B10"/>
    <mergeCell ref="C9:C10"/>
    <mergeCell ref="D9:D10"/>
    <mergeCell ref="B11:B12"/>
    <mergeCell ref="C11:C12"/>
    <mergeCell ref="D11:D12"/>
    <mergeCell ref="C15:C16"/>
    <mergeCell ref="D15:D16"/>
    <mergeCell ref="A11:A12"/>
    <mergeCell ref="A13:A14"/>
    <mergeCell ref="B13:B14"/>
    <mergeCell ref="C13:C14"/>
    <mergeCell ref="D13:D14"/>
    <mergeCell ref="A15:A16"/>
    <mergeCell ref="B15:B16"/>
    <mergeCell ref="A1:H1"/>
    <mergeCell ref="A2:G2"/>
    <mergeCell ref="H2:H3"/>
    <mergeCell ref="B3:B4"/>
    <mergeCell ref="C3:C4"/>
    <mergeCell ref="D3:D4"/>
    <mergeCell ref="H4:H5"/>
    <mergeCell ref="C7:C8"/>
    <mergeCell ref="D7:D8"/>
    <mergeCell ref="A3:A4"/>
    <mergeCell ref="A5:A6"/>
    <mergeCell ref="B5:B6"/>
    <mergeCell ref="C5:C6"/>
    <mergeCell ref="D5:D6"/>
    <mergeCell ref="A7:A8"/>
    <mergeCell ref="B7:B8"/>
  </mergeCells>
  <printOptions horizontalCentered="1"/>
  <pageMargins left="0" right="0" top="0" bottom="0" header="0" footer="0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T1000"/>
  <sheetViews>
    <sheetView workbookViewId="0"/>
  </sheetViews>
  <sheetFormatPr defaultColWidth="14.3984375" defaultRowHeight="15" customHeight="1"/>
  <cols>
    <col min="1" max="1" width="4.69921875" customWidth="1"/>
    <col min="2" max="2" width="16" customWidth="1"/>
    <col min="3" max="3" width="7.296875" customWidth="1"/>
    <col min="4" max="4" width="14.59765625" customWidth="1"/>
    <col min="5" max="7" width="14.69921875" customWidth="1"/>
    <col min="8" max="8" width="13.3984375" customWidth="1"/>
    <col min="9" max="9" width="16" customWidth="1"/>
    <col min="10" max="10" width="7.296875" customWidth="1"/>
    <col min="11" max="11" width="14.59765625" customWidth="1"/>
    <col min="12" max="17" width="17.59765625" customWidth="1"/>
    <col min="18" max="26" width="8.69921875" customWidth="1"/>
  </cols>
  <sheetData>
    <row r="1" spans="1:20" ht="16.5" customHeight="1">
      <c r="A1" s="394" t="s">
        <v>317</v>
      </c>
      <c r="B1" s="275"/>
      <c r="C1" s="275"/>
      <c r="D1" s="275"/>
      <c r="E1" s="275"/>
      <c r="F1" s="275"/>
      <c r="G1" s="275"/>
      <c r="H1" s="275"/>
      <c r="I1" s="60"/>
      <c r="J1" s="60"/>
      <c r="K1" s="60"/>
      <c r="O1" s="273"/>
      <c r="P1" s="273"/>
      <c r="Q1" s="273"/>
      <c r="R1" s="273"/>
      <c r="S1" s="6"/>
      <c r="T1" s="6"/>
    </row>
    <row r="2" spans="1:20" ht="12.75" customHeight="1">
      <c r="A2" s="395"/>
      <c r="B2" s="275"/>
      <c r="C2" s="275"/>
      <c r="D2" s="275"/>
      <c r="E2" s="275"/>
      <c r="F2" s="275"/>
      <c r="G2" s="275"/>
      <c r="H2" s="394">
        <f>пр.взв!D4</f>
        <v>0</v>
      </c>
      <c r="O2" s="64"/>
      <c r="P2" s="64"/>
      <c r="Q2" s="64"/>
      <c r="R2" s="63"/>
      <c r="S2" s="63"/>
    </row>
    <row r="3" spans="1:20" ht="12" customHeight="1">
      <c r="A3" s="396">
        <v>1</v>
      </c>
      <c r="B3" s="292" t="e">
        <f>VLOOKUP(A3,#REF!,2,FALSE)</f>
        <v>#REF!</v>
      </c>
      <c r="C3" s="292" t="e">
        <f>VLOOKUP(A3,#REF!,3,FALSE)</f>
        <v>#REF!</v>
      </c>
      <c r="D3" s="292" t="e">
        <f>VLOOKUP(A3,#REF!,4,FALSE)</f>
        <v>#REF!</v>
      </c>
      <c r="E3" s="6"/>
      <c r="F3" s="6"/>
      <c r="G3" s="6"/>
      <c r="H3" s="275"/>
    </row>
    <row r="4" spans="1:20" ht="12" customHeight="1">
      <c r="A4" s="397"/>
      <c r="B4" s="293"/>
      <c r="C4" s="293"/>
      <c r="D4" s="293"/>
      <c r="E4" s="66"/>
      <c r="F4" s="66"/>
      <c r="G4" s="6"/>
      <c r="H4" s="6"/>
    </row>
    <row r="5" spans="1:20" ht="12" customHeight="1">
      <c r="A5" s="398">
        <v>33</v>
      </c>
      <c r="B5" s="401" t="e">
        <f>VLOOKUP(A5,#REF!,2,FALSE)</f>
        <v>#REF!</v>
      </c>
      <c r="C5" s="401" t="e">
        <f>VLOOKUP(A5,#REF!,3,FALSE)</f>
        <v>#REF!</v>
      </c>
      <c r="D5" s="401" t="e">
        <f>VLOOKUP(A5,#REF!,4,FALSE)</f>
        <v>#REF!</v>
      </c>
      <c r="E5" s="257"/>
      <c r="F5" s="66"/>
      <c r="G5" s="66"/>
      <c r="H5" s="394" t="s">
        <v>215</v>
      </c>
    </row>
    <row r="6" spans="1:20" ht="12" customHeight="1">
      <c r="A6" s="281"/>
      <c r="B6" s="293"/>
      <c r="C6" s="293"/>
      <c r="D6" s="293"/>
      <c r="E6" s="258"/>
      <c r="F6" s="78"/>
      <c r="G6" s="66"/>
      <c r="H6" s="275"/>
    </row>
    <row r="7" spans="1:20" ht="12" customHeight="1">
      <c r="A7" s="396">
        <v>17</v>
      </c>
      <c r="B7" s="292" t="e">
        <f>VLOOKUP(A7,#REF!,2,FALSE)</f>
        <v>#REF!</v>
      </c>
      <c r="C7" s="292" t="e">
        <f>VLOOKUP(A7,#REF!,3,FALSE)</f>
        <v>#REF!</v>
      </c>
      <c r="D7" s="292" t="e">
        <f>VLOOKUP(A7,#REF!,4,FALSE)</f>
        <v>#REF!</v>
      </c>
      <c r="E7" s="258"/>
      <c r="F7" s="71"/>
      <c r="G7" s="66"/>
      <c r="H7" s="6"/>
    </row>
    <row r="8" spans="1:20" ht="12" customHeight="1">
      <c r="A8" s="397"/>
      <c r="B8" s="293"/>
      <c r="C8" s="293"/>
      <c r="D8" s="293"/>
      <c r="E8" s="259"/>
      <c r="F8" s="260"/>
      <c r="G8" s="66"/>
      <c r="H8" s="6"/>
    </row>
    <row r="9" spans="1:20" ht="12" customHeight="1">
      <c r="A9" s="398">
        <v>49</v>
      </c>
      <c r="B9" s="401" t="e">
        <f>VLOOKUP(A9,#REF!,2,FALSE)</f>
        <v>#REF!</v>
      </c>
      <c r="C9" s="401" t="e">
        <f>VLOOKUP(A9,#REF!,3,FALSE)</f>
        <v>#REF!</v>
      </c>
      <c r="D9" s="401" t="e">
        <f>VLOOKUP(A9,#REF!,4,FALSE)</f>
        <v>#REF!</v>
      </c>
      <c r="E9" s="261"/>
      <c r="F9" s="260"/>
      <c r="G9" s="66"/>
      <c r="H9" s="6"/>
    </row>
    <row r="10" spans="1:20" ht="12" customHeight="1">
      <c r="A10" s="281"/>
      <c r="B10" s="293"/>
      <c r="C10" s="293"/>
      <c r="D10" s="293"/>
      <c r="E10" s="66"/>
      <c r="F10" s="260"/>
      <c r="G10" s="78"/>
      <c r="H10" s="6"/>
    </row>
    <row r="11" spans="1:20" ht="12" customHeight="1">
      <c r="A11" s="396">
        <v>9</v>
      </c>
      <c r="B11" s="292" t="e">
        <f>VLOOKUP(A11,#REF!,2,FALSE)</f>
        <v>#REF!</v>
      </c>
      <c r="C11" s="292" t="e">
        <f>VLOOKUP(A11,#REF!,3,FALSE)</f>
        <v>#REF!</v>
      </c>
      <c r="D11" s="292" t="e">
        <f>VLOOKUP(A11,#REF!,4,FALSE)</f>
        <v>#REF!</v>
      </c>
      <c r="E11" s="66"/>
      <c r="F11" s="260"/>
      <c r="G11" s="71"/>
      <c r="H11" s="6"/>
    </row>
    <row r="12" spans="1:20" ht="12" customHeight="1">
      <c r="A12" s="397"/>
      <c r="B12" s="293"/>
      <c r="C12" s="293"/>
      <c r="D12" s="293"/>
      <c r="E12" s="262"/>
      <c r="F12" s="260"/>
      <c r="G12" s="260"/>
      <c r="H12" s="6"/>
    </row>
    <row r="13" spans="1:20" ht="12" customHeight="1">
      <c r="A13" s="398">
        <v>41</v>
      </c>
      <c r="B13" s="401" t="e">
        <f>VLOOKUP(A13,#REF!,2,FALSE)</f>
        <v>#REF!</v>
      </c>
      <c r="C13" s="401" t="e">
        <f>VLOOKUP(A13,#REF!,3,FALSE)</f>
        <v>#REF!</v>
      </c>
      <c r="D13" s="401" t="e">
        <f>VLOOKUP(A13,#REF!,4,FALSE)</f>
        <v>#REF!</v>
      </c>
      <c r="E13" s="257"/>
      <c r="F13" s="260"/>
      <c r="G13" s="260"/>
      <c r="H13" s="6"/>
    </row>
    <row r="14" spans="1:20" ht="12" customHeight="1">
      <c r="A14" s="281"/>
      <c r="B14" s="293"/>
      <c r="C14" s="293"/>
      <c r="D14" s="293"/>
      <c r="E14" s="258"/>
      <c r="F14" s="263"/>
      <c r="G14" s="260"/>
      <c r="H14" s="6"/>
    </row>
    <row r="15" spans="1:20" ht="12" customHeight="1">
      <c r="A15" s="396">
        <v>25</v>
      </c>
      <c r="B15" s="292" t="e">
        <f>VLOOKUP(A15,#REF!,2,FALSE)</f>
        <v>#REF!</v>
      </c>
      <c r="C15" s="292" t="e">
        <f>VLOOKUP(A15,#REF!,3,FALSE)</f>
        <v>#REF!</v>
      </c>
      <c r="D15" s="292" t="e">
        <f>VLOOKUP(A15,#REF!,4,FALSE)</f>
        <v>#REF!</v>
      </c>
      <c r="E15" s="258"/>
      <c r="F15" s="66"/>
      <c r="G15" s="260"/>
      <c r="H15" s="6"/>
    </row>
    <row r="16" spans="1:20" ht="12" customHeight="1">
      <c r="A16" s="397"/>
      <c r="B16" s="293"/>
      <c r="C16" s="293"/>
      <c r="D16" s="293"/>
      <c r="E16" s="259"/>
      <c r="F16" s="66"/>
      <c r="G16" s="260"/>
      <c r="H16" s="6"/>
    </row>
    <row r="17" spans="1:8" ht="12" customHeight="1">
      <c r="A17" s="398">
        <v>57</v>
      </c>
      <c r="B17" s="401" t="e">
        <f>VLOOKUP(A17,#REF!,2,FALSE)</f>
        <v>#REF!</v>
      </c>
      <c r="C17" s="401" t="e">
        <f>VLOOKUP(A17,#REF!,3,FALSE)</f>
        <v>#REF!</v>
      </c>
      <c r="D17" s="401" t="e">
        <f>VLOOKUP(A17,#REF!,4,FALSE)</f>
        <v>#REF!</v>
      </c>
      <c r="E17" s="261"/>
      <c r="F17" s="66"/>
      <c r="G17" s="260"/>
      <c r="H17" s="6"/>
    </row>
    <row r="18" spans="1:8" ht="12" customHeight="1">
      <c r="A18" s="281"/>
      <c r="B18" s="293"/>
      <c r="C18" s="293"/>
      <c r="D18" s="293"/>
      <c r="E18" s="66"/>
      <c r="F18" s="66"/>
      <c r="G18" s="260"/>
      <c r="H18" s="6"/>
    </row>
    <row r="19" spans="1:8" ht="12" customHeight="1">
      <c r="A19" s="396">
        <v>5</v>
      </c>
      <c r="B19" s="292" t="e">
        <f>VLOOKUP(A19,#REF!,2,FALSE)</f>
        <v>#REF!</v>
      </c>
      <c r="C19" s="292" t="e">
        <f>VLOOKUP(A19,#REF!,3,FALSE)</f>
        <v>#REF!</v>
      </c>
      <c r="D19" s="292" t="e">
        <f>VLOOKUP(A19,#REF!,4,FALSE)</f>
        <v>#REF!</v>
      </c>
      <c r="E19" s="66"/>
      <c r="F19" s="66"/>
      <c r="G19" s="260"/>
      <c r="H19" s="264"/>
    </row>
    <row r="20" spans="1:8" ht="12" customHeight="1">
      <c r="A20" s="397"/>
      <c r="B20" s="293"/>
      <c r="C20" s="293"/>
      <c r="D20" s="293"/>
      <c r="E20" s="262"/>
      <c r="F20" s="66"/>
      <c r="G20" s="260"/>
      <c r="H20" s="99"/>
    </row>
    <row r="21" spans="1:8" ht="12" customHeight="1">
      <c r="A21" s="398">
        <v>37</v>
      </c>
      <c r="B21" s="401" t="e">
        <f>VLOOKUP(A21,#REF!,2,FALSE)</f>
        <v>#REF!</v>
      </c>
      <c r="C21" s="401" t="e">
        <f>VLOOKUP(A21,#REF!,3,FALSE)</f>
        <v>#REF!</v>
      </c>
      <c r="D21" s="401" t="e">
        <f>VLOOKUP(A21,#REF!,4,FALSE)</f>
        <v>#REF!</v>
      </c>
      <c r="E21" s="257"/>
      <c r="F21" s="66"/>
      <c r="G21" s="260"/>
      <c r="H21" s="99"/>
    </row>
    <row r="22" spans="1:8" ht="12" customHeight="1">
      <c r="A22" s="281"/>
      <c r="B22" s="293"/>
      <c r="C22" s="293"/>
      <c r="D22" s="293"/>
      <c r="E22" s="258"/>
      <c r="F22" s="78"/>
      <c r="G22" s="260"/>
      <c r="H22" s="99"/>
    </row>
    <row r="23" spans="1:8" ht="12" customHeight="1">
      <c r="A23" s="396">
        <v>21</v>
      </c>
      <c r="B23" s="292" t="e">
        <f>VLOOKUP(A23,#REF!,2,FALSE)</f>
        <v>#REF!</v>
      </c>
      <c r="C23" s="292" t="e">
        <f>VLOOKUP(A23,#REF!,3,FALSE)</f>
        <v>#REF!</v>
      </c>
      <c r="D23" s="292" t="e">
        <f>VLOOKUP(A23,#REF!,4,FALSE)</f>
        <v>#REF!</v>
      </c>
      <c r="E23" s="258"/>
      <c r="F23" s="71"/>
      <c r="G23" s="260"/>
      <c r="H23" s="99"/>
    </row>
    <row r="24" spans="1:8" ht="12" customHeight="1">
      <c r="A24" s="397"/>
      <c r="B24" s="293"/>
      <c r="C24" s="293"/>
      <c r="D24" s="293"/>
      <c r="E24" s="259"/>
      <c r="F24" s="260"/>
      <c r="G24" s="260"/>
      <c r="H24" s="99"/>
    </row>
    <row r="25" spans="1:8" ht="12" customHeight="1">
      <c r="A25" s="398">
        <v>53</v>
      </c>
      <c r="B25" s="401" t="e">
        <f>VLOOKUP(A25,#REF!,2,FALSE)</f>
        <v>#REF!</v>
      </c>
      <c r="C25" s="401" t="e">
        <f>VLOOKUP(A25,#REF!,3,FALSE)</f>
        <v>#REF!</v>
      </c>
      <c r="D25" s="401" t="e">
        <f>VLOOKUP(A25,#REF!,4,FALSE)</f>
        <v>#REF!</v>
      </c>
      <c r="E25" s="261"/>
      <c r="F25" s="260"/>
      <c r="G25" s="260"/>
      <c r="H25" s="99"/>
    </row>
    <row r="26" spans="1:8" ht="12" customHeight="1">
      <c r="A26" s="281"/>
      <c r="B26" s="293"/>
      <c r="C26" s="293"/>
      <c r="D26" s="293"/>
      <c r="E26" s="66"/>
      <c r="F26" s="260"/>
      <c r="G26" s="260"/>
      <c r="H26" s="99"/>
    </row>
    <row r="27" spans="1:8" ht="12" customHeight="1">
      <c r="A27" s="396">
        <v>13</v>
      </c>
      <c r="B27" s="292" t="e">
        <f>VLOOKUP(A27,#REF!,2,FALSE)</f>
        <v>#REF!</v>
      </c>
      <c r="C27" s="292" t="e">
        <f>VLOOKUP(A27,#REF!,3,FALSE)</f>
        <v>#REF!</v>
      </c>
      <c r="D27" s="292" t="e">
        <f>VLOOKUP(A27,#REF!,4,FALSE)</f>
        <v>#REF!</v>
      </c>
      <c r="E27" s="66"/>
      <c r="F27" s="260"/>
      <c r="G27" s="263"/>
      <c r="H27" s="99"/>
    </row>
    <row r="28" spans="1:8" ht="12" customHeight="1">
      <c r="A28" s="397"/>
      <c r="B28" s="293"/>
      <c r="C28" s="293"/>
      <c r="D28" s="293"/>
      <c r="E28" s="262"/>
      <c r="F28" s="260"/>
      <c r="G28" s="66"/>
      <c r="H28" s="99"/>
    </row>
    <row r="29" spans="1:8" ht="12" customHeight="1">
      <c r="A29" s="398">
        <v>45</v>
      </c>
      <c r="B29" s="401" t="e">
        <f>VLOOKUP(A29,#REF!,2,FALSE)</f>
        <v>#REF!</v>
      </c>
      <c r="C29" s="401" t="e">
        <f>VLOOKUP(A29,#REF!,3,FALSE)</f>
        <v>#REF!</v>
      </c>
      <c r="D29" s="401" t="e">
        <f>VLOOKUP(A29,#REF!,4,FALSE)</f>
        <v>#REF!</v>
      </c>
      <c r="E29" s="257"/>
      <c r="F29" s="260"/>
      <c r="G29" s="66"/>
      <c r="H29" s="99"/>
    </row>
    <row r="30" spans="1:8" ht="12" customHeight="1">
      <c r="A30" s="281"/>
      <c r="B30" s="293"/>
      <c r="C30" s="293"/>
      <c r="D30" s="293"/>
      <c r="E30" s="258"/>
      <c r="F30" s="263"/>
      <c r="G30" s="66"/>
      <c r="H30" s="99"/>
    </row>
    <row r="31" spans="1:8" ht="12" customHeight="1">
      <c r="A31" s="396">
        <v>29</v>
      </c>
      <c r="B31" s="292" t="e">
        <f>VLOOKUP(A31,#REF!,2,FALSE)</f>
        <v>#REF!</v>
      </c>
      <c r="C31" s="292" t="e">
        <f>VLOOKUP(A31,#REF!,3,FALSE)</f>
        <v>#REF!</v>
      </c>
      <c r="D31" s="292" t="e">
        <f>VLOOKUP(A31,#REF!,4,FALSE)</f>
        <v>#REF!</v>
      </c>
      <c r="E31" s="258"/>
      <c r="F31" s="66"/>
      <c r="G31" s="66"/>
      <c r="H31" s="99"/>
    </row>
    <row r="32" spans="1:8" ht="12" customHeight="1">
      <c r="A32" s="397"/>
      <c r="B32" s="293"/>
      <c r="C32" s="293"/>
      <c r="D32" s="293"/>
      <c r="E32" s="259"/>
      <c r="F32" s="66"/>
      <c r="G32" s="66"/>
      <c r="H32" s="99"/>
    </row>
    <row r="33" spans="1:16" ht="12" customHeight="1">
      <c r="A33" s="398">
        <v>61</v>
      </c>
      <c r="B33" s="285" t="e">
        <f>VLOOKUP(A33,#REF!,2,FALSE)</f>
        <v>#REF!</v>
      </c>
      <c r="C33" s="285" t="e">
        <f>VLOOKUP(A33,#REF!,3,FALSE)</f>
        <v>#REF!</v>
      </c>
      <c r="D33" s="285" t="e">
        <f>VLOOKUP(A33,#REF!,4,FALSE)</f>
        <v>#REF!</v>
      </c>
      <c r="E33" s="261"/>
      <c r="F33" s="66"/>
      <c r="G33" s="66"/>
      <c r="H33" s="99"/>
    </row>
    <row r="34" spans="1:16" ht="12" customHeight="1">
      <c r="A34" s="281"/>
      <c r="B34" s="286"/>
      <c r="C34" s="286"/>
      <c r="D34" s="286"/>
      <c r="E34" s="6"/>
      <c r="F34" s="6"/>
      <c r="G34" s="6"/>
      <c r="H34" s="99"/>
    </row>
    <row r="35" spans="1:16" ht="12" customHeight="1">
      <c r="A35" s="110"/>
      <c r="B35" s="6"/>
      <c r="C35" s="6"/>
      <c r="D35" s="6"/>
      <c r="E35" s="66"/>
      <c r="F35" s="66"/>
      <c r="G35" s="66"/>
      <c r="H35" s="265"/>
      <c r="P35" s="119"/>
    </row>
    <row r="36" spans="1:16" ht="12" customHeight="1">
      <c r="A36" s="396">
        <v>3</v>
      </c>
      <c r="B36" s="292" t="e">
        <f>VLOOKUP(A36,#REF!,2,FALSE)</f>
        <v>#REF!</v>
      </c>
      <c r="C36" s="292" t="e">
        <f>VLOOKUP(A36,#REF!,3,FALSE)</f>
        <v>#REF!</v>
      </c>
      <c r="D36" s="292" t="e">
        <f>VLOOKUP(A36,#REF!,4,FALSE)</f>
        <v>#REF!</v>
      </c>
      <c r="E36" s="6"/>
      <c r="F36" s="6"/>
      <c r="G36" s="6"/>
      <c r="H36" s="99"/>
    </row>
    <row r="37" spans="1:16" ht="12" customHeight="1">
      <c r="A37" s="397"/>
      <c r="B37" s="293"/>
      <c r="C37" s="293"/>
      <c r="D37" s="293"/>
      <c r="E37" s="66"/>
      <c r="F37" s="66"/>
      <c r="G37" s="6"/>
      <c r="H37" s="99"/>
      <c r="P37" s="6"/>
    </row>
    <row r="38" spans="1:16" ht="12" customHeight="1">
      <c r="A38" s="398">
        <v>35</v>
      </c>
      <c r="B38" s="401" t="e">
        <f>VLOOKUP(A38,#REF!,2,FALSE)</f>
        <v>#REF!</v>
      </c>
      <c r="C38" s="401" t="e">
        <f>VLOOKUP(A38,#REF!,3,FALSE)</f>
        <v>#REF!</v>
      </c>
      <c r="D38" s="401" t="e">
        <f>VLOOKUP(A38,#REF!,4,FALSE)</f>
        <v>#REF!</v>
      </c>
      <c r="E38" s="257"/>
      <c r="F38" s="66"/>
      <c r="G38" s="66"/>
      <c r="H38" s="99"/>
    </row>
    <row r="39" spans="1:16" ht="12" customHeight="1">
      <c r="A39" s="281"/>
      <c r="B39" s="293"/>
      <c r="C39" s="293"/>
      <c r="D39" s="293"/>
      <c r="E39" s="258"/>
      <c r="F39" s="78"/>
      <c r="G39" s="66"/>
      <c r="H39" s="99"/>
    </row>
    <row r="40" spans="1:16" ht="12" customHeight="1">
      <c r="A40" s="396">
        <v>19</v>
      </c>
      <c r="B40" s="292" t="e">
        <f>VLOOKUP(A40,#REF!,2,FALSE)</f>
        <v>#REF!</v>
      </c>
      <c r="C40" s="292" t="e">
        <f>VLOOKUP(A40,#REF!,3,FALSE)</f>
        <v>#REF!</v>
      </c>
      <c r="D40" s="292" t="e">
        <f>VLOOKUP(A40,#REF!,4,FALSE)</f>
        <v>#REF!</v>
      </c>
      <c r="E40" s="258"/>
      <c r="F40" s="71"/>
      <c r="G40" s="66"/>
      <c r="H40" s="99"/>
    </row>
    <row r="41" spans="1:16" ht="12" customHeight="1">
      <c r="A41" s="397"/>
      <c r="B41" s="293"/>
      <c r="C41" s="293"/>
      <c r="D41" s="293"/>
      <c r="E41" s="259"/>
      <c r="F41" s="260"/>
      <c r="G41" s="66"/>
      <c r="H41" s="99"/>
    </row>
    <row r="42" spans="1:16" ht="12" customHeight="1">
      <c r="A42" s="398">
        <v>51</v>
      </c>
      <c r="B42" s="401" t="e">
        <f>VLOOKUP(A42,#REF!,2,FALSE)</f>
        <v>#REF!</v>
      </c>
      <c r="C42" s="401" t="e">
        <f>VLOOKUP(A42,#REF!,3,FALSE)</f>
        <v>#REF!</v>
      </c>
      <c r="D42" s="401" t="e">
        <f>VLOOKUP(A42,#REF!,4,FALSE)</f>
        <v>#REF!</v>
      </c>
      <c r="E42" s="261"/>
      <c r="F42" s="260"/>
      <c r="G42" s="66"/>
      <c r="H42" s="99"/>
    </row>
    <row r="43" spans="1:16" ht="12" customHeight="1">
      <c r="A43" s="397"/>
      <c r="B43" s="293"/>
      <c r="C43" s="293"/>
      <c r="D43" s="293"/>
      <c r="E43" s="66"/>
      <c r="F43" s="260"/>
      <c r="G43" s="78"/>
      <c r="H43" s="99"/>
    </row>
    <row r="44" spans="1:16" ht="12" customHeight="1">
      <c r="A44" s="396">
        <v>11</v>
      </c>
      <c r="B44" s="292" t="e">
        <f>VLOOKUP(A44,#REF!,2,FALSE)</f>
        <v>#REF!</v>
      </c>
      <c r="C44" s="292" t="e">
        <f>VLOOKUP(A44,#REF!,3,FALSE)</f>
        <v>#REF!</v>
      </c>
      <c r="D44" s="292" t="e">
        <f>VLOOKUP(A44,#REF!,4,FALSE)</f>
        <v>#REF!</v>
      </c>
      <c r="E44" s="66"/>
      <c r="F44" s="260"/>
      <c r="G44" s="71"/>
      <c r="H44" s="99"/>
    </row>
    <row r="45" spans="1:16" ht="12" customHeight="1">
      <c r="A45" s="397"/>
      <c r="B45" s="293"/>
      <c r="C45" s="293"/>
      <c r="D45" s="293"/>
      <c r="E45" s="262"/>
      <c r="F45" s="260"/>
      <c r="G45" s="260"/>
      <c r="H45" s="99"/>
    </row>
    <row r="46" spans="1:16" ht="12" customHeight="1">
      <c r="A46" s="398">
        <v>43</v>
      </c>
      <c r="B46" s="401" t="e">
        <f>VLOOKUP(A46,#REF!,2,FALSE)</f>
        <v>#REF!</v>
      </c>
      <c r="C46" s="401" t="e">
        <f>VLOOKUP(A46,#REF!,3,FALSE)</f>
        <v>#REF!</v>
      </c>
      <c r="D46" s="401" t="e">
        <f>VLOOKUP(A46,#REF!,4,FALSE)</f>
        <v>#REF!</v>
      </c>
      <c r="E46" s="257"/>
      <c r="F46" s="260"/>
      <c r="G46" s="260"/>
      <c r="H46" s="99"/>
    </row>
    <row r="47" spans="1:16" ht="12" customHeight="1">
      <c r="A47" s="281"/>
      <c r="B47" s="293"/>
      <c r="C47" s="293"/>
      <c r="D47" s="293"/>
      <c r="E47" s="258"/>
      <c r="F47" s="263"/>
      <c r="G47" s="260"/>
      <c r="H47" s="99"/>
    </row>
    <row r="48" spans="1:16" ht="12" customHeight="1">
      <c r="A48" s="396">
        <v>27</v>
      </c>
      <c r="B48" s="292" t="e">
        <f>VLOOKUP(A48,#REF!,2,FALSE)</f>
        <v>#REF!</v>
      </c>
      <c r="C48" s="292" t="e">
        <f>VLOOKUP(A48,#REF!,3,FALSE)</f>
        <v>#REF!</v>
      </c>
      <c r="D48" s="292" t="e">
        <f>VLOOKUP(A48,#REF!,4,FALSE)</f>
        <v>#REF!</v>
      </c>
      <c r="E48" s="258"/>
      <c r="F48" s="66"/>
      <c r="G48" s="260"/>
      <c r="H48" s="99"/>
    </row>
    <row r="49" spans="1:8" ht="12" customHeight="1">
      <c r="A49" s="397"/>
      <c r="B49" s="293"/>
      <c r="C49" s="293"/>
      <c r="D49" s="293"/>
      <c r="E49" s="259"/>
      <c r="F49" s="66"/>
      <c r="G49" s="260"/>
      <c r="H49" s="99"/>
    </row>
    <row r="50" spans="1:8" ht="12" customHeight="1">
      <c r="A50" s="398">
        <v>59</v>
      </c>
      <c r="B50" s="401" t="e">
        <f>VLOOKUP(A50,#REF!,2,FALSE)</f>
        <v>#REF!</v>
      </c>
      <c r="C50" s="401" t="e">
        <f>VLOOKUP(A50,#REF!,3,FALSE)</f>
        <v>#REF!</v>
      </c>
      <c r="D50" s="401" t="e">
        <f>VLOOKUP(A50,#REF!,4,FALSE)</f>
        <v>#REF!</v>
      </c>
      <c r="E50" s="261"/>
      <c r="F50" s="66"/>
      <c r="G50" s="260"/>
      <c r="H50" s="99"/>
    </row>
    <row r="51" spans="1:8" ht="12" customHeight="1">
      <c r="A51" s="281"/>
      <c r="B51" s="293"/>
      <c r="C51" s="293"/>
      <c r="D51" s="293"/>
      <c r="E51" s="66"/>
      <c r="F51" s="66"/>
      <c r="G51" s="260"/>
      <c r="H51" s="99"/>
    </row>
    <row r="52" spans="1:8" ht="12" customHeight="1">
      <c r="A52" s="396">
        <v>7</v>
      </c>
      <c r="B52" s="292" t="e">
        <f>VLOOKUP(A52,#REF!,2,FALSE)</f>
        <v>#REF!</v>
      </c>
      <c r="C52" s="292" t="e">
        <f>VLOOKUP(A52,#REF!,3,FALSE)</f>
        <v>#REF!</v>
      </c>
      <c r="D52" s="292" t="e">
        <f>VLOOKUP(A52,#REF!,4,FALSE)</f>
        <v>#REF!</v>
      </c>
      <c r="E52" s="66"/>
      <c r="F52" s="66"/>
      <c r="G52" s="260"/>
      <c r="H52" s="99"/>
    </row>
    <row r="53" spans="1:8" ht="12" customHeight="1">
      <c r="A53" s="397"/>
      <c r="B53" s="293"/>
      <c r="C53" s="293"/>
      <c r="D53" s="293"/>
      <c r="E53" s="262"/>
      <c r="F53" s="66"/>
      <c r="G53" s="260"/>
      <c r="H53" s="265"/>
    </row>
    <row r="54" spans="1:8" ht="12" customHeight="1">
      <c r="A54" s="398">
        <v>39</v>
      </c>
      <c r="B54" s="401" t="e">
        <f>VLOOKUP(A54,#REF!,2,FALSE)</f>
        <v>#REF!</v>
      </c>
      <c r="C54" s="401" t="e">
        <f>VLOOKUP(A54,#REF!,3,FALSE)</f>
        <v>#REF!</v>
      </c>
      <c r="D54" s="401" t="e">
        <f>VLOOKUP(A54,#REF!,4,FALSE)</f>
        <v>#REF!</v>
      </c>
      <c r="E54" s="257"/>
      <c r="F54" s="66"/>
      <c r="G54" s="260"/>
      <c r="H54" s="6"/>
    </row>
    <row r="55" spans="1:8" ht="12" customHeight="1">
      <c r="A55" s="281"/>
      <c r="B55" s="293"/>
      <c r="C55" s="293"/>
      <c r="D55" s="293"/>
      <c r="E55" s="258"/>
      <c r="F55" s="78"/>
      <c r="G55" s="260"/>
      <c r="H55" s="6"/>
    </row>
    <row r="56" spans="1:8" ht="12" customHeight="1">
      <c r="A56" s="396">
        <v>23</v>
      </c>
      <c r="B56" s="292" t="e">
        <f>VLOOKUP(A56,#REF!,2,FALSE)</f>
        <v>#REF!</v>
      </c>
      <c r="C56" s="292" t="e">
        <f>VLOOKUP(A56,#REF!,3,FALSE)</f>
        <v>#REF!</v>
      </c>
      <c r="D56" s="292" t="e">
        <f>VLOOKUP(A56,#REF!,4,FALSE)</f>
        <v>#REF!</v>
      </c>
      <c r="E56" s="258"/>
      <c r="F56" s="71"/>
      <c r="G56" s="260"/>
      <c r="H56" s="6"/>
    </row>
    <row r="57" spans="1:8" ht="12" customHeight="1">
      <c r="A57" s="397"/>
      <c r="B57" s="293"/>
      <c r="C57" s="293"/>
      <c r="D57" s="293"/>
      <c r="E57" s="259"/>
      <c r="F57" s="260"/>
      <c r="G57" s="260"/>
      <c r="H57" s="6"/>
    </row>
    <row r="58" spans="1:8" ht="12" customHeight="1">
      <c r="A58" s="398">
        <v>55</v>
      </c>
      <c r="B58" s="401" t="e">
        <f>VLOOKUP(A58,#REF!,2,FALSE)</f>
        <v>#REF!</v>
      </c>
      <c r="C58" s="401" t="e">
        <f>VLOOKUP(A58,#REF!,3,FALSE)</f>
        <v>#REF!</v>
      </c>
      <c r="D58" s="401" t="e">
        <f>VLOOKUP(A58,#REF!,4,FALSE)</f>
        <v>#REF!</v>
      </c>
      <c r="E58" s="261"/>
      <c r="F58" s="260"/>
      <c r="G58" s="260"/>
      <c r="H58" s="6"/>
    </row>
    <row r="59" spans="1:8" ht="12" customHeight="1">
      <c r="A59" s="281"/>
      <c r="B59" s="293"/>
      <c r="C59" s="293"/>
      <c r="D59" s="293"/>
      <c r="E59" s="66"/>
      <c r="F59" s="260"/>
      <c r="G59" s="260"/>
      <c r="H59" s="6"/>
    </row>
    <row r="60" spans="1:8" ht="12" customHeight="1">
      <c r="A60" s="396">
        <v>15</v>
      </c>
      <c r="B60" s="292" t="e">
        <f>VLOOKUP(A60,#REF!,2,FALSE)</f>
        <v>#REF!</v>
      </c>
      <c r="C60" s="292" t="e">
        <f>VLOOKUP(A60,#REF!,3,FALSE)</f>
        <v>#REF!</v>
      </c>
      <c r="D60" s="292" t="e">
        <f>VLOOKUP(A60,#REF!,4,FALSE)</f>
        <v>#REF!</v>
      </c>
      <c r="E60" s="66"/>
      <c r="F60" s="260"/>
      <c r="G60" s="263"/>
      <c r="H60" s="6"/>
    </row>
    <row r="61" spans="1:8" ht="12" customHeight="1">
      <c r="A61" s="397"/>
      <c r="B61" s="293"/>
      <c r="C61" s="293"/>
      <c r="D61" s="293"/>
      <c r="E61" s="262"/>
      <c r="F61" s="260"/>
      <c r="G61" s="66"/>
      <c r="H61" s="6"/>
    </row>
    <row r="62" spans="1:8" ht="12" customHeight="1">
      <c r="A62" s="398">
        <v>47</v>
      </c>
      <c r="B62" s="401" t="e">
        <f>VLOOKUP(A62,#REF!,2,FALSE)</f>
        <v>#REF!</v>
      </c>
      <c r="C62" s="401" t="e">
        <f>VLOOKUP(A62,#REF!,3,FALSE)</f>
        <v>#REF!</v>
      </c>
      <c r="D62" s="401" t="e">
        <f>VLOOKUP(A62,#REF!,4,FALSE)</f>
        <v>#REF!</v>
      </c>
      <c r="E62" s="257"/>
      <c r="F62" s="260"/>
      <c r="G62" s="66"/>
      <c r="H62" s="6"/>
    </row>
    <row r="63" spans="1:8" ht="12" customHeight="1">
      <c r="A63" s="281"/>
      <c r="B63" s="293"/>
      <c r="C63" s="293"/>
      <c r="D63" s="293"/>
      <c r="E63" s="258"/>
      <c r="F63" s="263"/>
      <c r="G63" s="66"/>
      <c r="H63" s="6"/>
    </row>
    <row r="64" spans="1:8" ht="12" customHeight="1">
      <c r="A64" s="396">
        <v>31</v>
      </c>
      <c r="B64" s="292" t="e">
        <f>VLOOKUP(A64,#REF!,2,FALSE)</f>
        <v>#REF!</v>
      </c>
      <c r="C64" s="292" t="e">
        <f>VLOOKUP(A64,#REF!,3,FALSE)</f>
        <v>#REF!</v>
      </c>
      <c r="D64" s="292" t="e">
        <f>VLOOKUP(A64,#REF!,4,FALSE)</f>
        <v>#REF!</v>
      </c>
      <c r="E64" s="258"/>
      <c r="F64" s="66"/>
      <c r="G64" s="66"/>
      <c r="H64" s="6"/>
    </row>
    <row r="65" spans="1:9" ht="12" customHeight="1">
      <c r="A65" s="397"/>
      <c r="B65" s="293"/>
      <c r="C65" s="293"/>
      <c r="D65" s="293"/>
      <c r="E65" s="259"/>
      <c r="F65" s="66"/>
      <c r="G65" s="66"/>
      <c r="H65" s="6"/>
    </row>
    <row r="66" spans="1:9" ht="12" customHeight="1">
      <c r="A66" s="398">
        <v>63</v>
      </c>
      <c r="B66" s="285" t="e">
        <f>VLOOKUP(A66,#REF!,2,FALSE)</f>
        <v>#REF!</v>
      </c>
      <c r="C66" s="285" t="e">
        <f>VLOOKUP(A66,#REF!,3,FALSE)</f>
        <v>#REF!</v>
      </c>
      <c r="D66" s="285" t="e">
        <f>VLOOKUP(A66,#REF!,4,FALSE)</f>
        <v>#REF!</v>
      </c>
      <c r="E66" s="261"/>
      <c r="F66" s="66"/>
      <c r="G66" s="66"/>
      <c r="H66" s="6"/>
    </row>
    <row r="67" spans="1:9" ht="12" customHeight="1">
      <c r="A67" s="281"/>
      <c r="B67" s="286"/>
      <c r="C67" s="286"/>
      <c r="D67" s="286"/>
      <c r="E67" s="6"/>
      <c r="F67" s="6"/>
      <c r="G67" s="6"/>
      <c r="H67" s="6"/>
    </row>
    <row r="68" spans="1:9" ht="12" customHeight="1">
      <c r="A68" s="6"/>
      <c r="B68" s="6"/>
      <c r="C68" s="6"/>
      <c r="D68" s="6"/>
      <c r="E68" s="6"/>
      <c r="F68" s="6"/>
      <c r="G68" s="6"/>
      <c r="H68" s="6"/>
    </row>
    <row r="69" spans="1:9" ht="12" customHeight="1">
      <c r="A69" s="6"/>
      <c r="B69" s="6"/>
      <c r="C69" s="6"/>
      <c r="D69" s="6"/>
      <c r="E69" s="6"/>
      <c r="F69" s="6"/>
      <c r="G69" s="6"/>
      <c r="H69" s="6"/>
    </row>
    <row r="70" spans="1:9" ht="12" customHeight="1">
      <c r="A70" s="6"/>
      <c r="B70" s="6"/>
      <c r="C70" s="6"/>
      <c r="D70" s="6"/>
      <c r="E70" s="6"/>
      <c r="F70" s="6"/>
      <c r="G70" s="6"/>
      <c r="H70" s="6"/>
    </row>
    <row r="71" spans="1:9" ht="12" customHeight="1">
      <c r="A71" s="6"/>
      <c r="B71" s="6"/>
      <c r="C71" s="6"/>
      <c r="D71" s="6"/>
      <c r="E71" s="6"/>
      <c r="F71" s="6"/>
      <c r="G71" s="6"/>
      <c r="H71" s="6"/>
    </row>
    <row r="72" spans="1:9" ht="12" customHeight="1">
      <c r="A72" s="62" t="s">
        <v>318</v>
      </c>
      <c r="B72" s="6"/>
      <c r="C72" s="6"/>
      <c r="D72" s="6"/>
      <c r="E72" s="394" t="e">
        <f>HYPERLINK(#REF!)</f>
        <v>#REF!</v>
      </c>
      <c r="F72" s="6"/>
      <c r="G72" s="62" t="s">
        <v>320</v>
      </c>
      <c r="H72" s="6"/>
    </row>
    <row r="73" spans="1:9" ht="12" customHeight="1">
      <c r="A73" s="6"/>
      <c r="B73" s="6"/>
      <c r="C73" s="6"/>
      <c r="D73" s="6"/>
      <c r="E73" s="275"/>
      <c r="F73" s="6"/>
      <c r="G73" s="6"/>
      <c r="H73" s="6"/>
    </row>
    <row r="74" spans="1:9" ht="19.5" customHeight="1">
      <c r="A74" s="6"/>
      <c r="B74" s="6"/>
      <c r="C74" s="6"/>
      <c r="D74" s="6"/>
      <c r="E74" s="6"/>
      <c r="F74" s="6"/>
      <c r="G74" s="6"/>
      <c r="H74" s="6"/>
    </row>
    <row r="75" spans="1:9" ht="19.5" customHeight="1">
      <c r="A75" s="266"/>
      <c r="B75" s="267"/>
      <c r="C75" s="80"/>
      <c r="D75" s="80"/>
      <c r="E75" s="80"/>
      <c r="G75" s="6"/>
      <c r="H75" s="6"/>
      <c r="I75" s="6"/>
    </row>
    <row r="76" spans="1:9" ht="19.5" customHeight="1">
      <c r="A76" s="6"/>
      <c r="B76" s="92"/>
      <c r="G76" s="6"/>
      <c r="H76" s="6"/>
      <c r="I76" s="6"/>
    </row>
    <row r="77" spans="1:9" ht="19.5" customHeight="1">
      <c r="A77" s="6"/>
      <c r="B77" s="268"/>
      <c r="C77" s="269"/>
      <c r="D77" s="270"/>
      <c r="E77" s="80"/>
      <c r="G77" s="271"/>
      <c r="H77" s="6"/>
      <c r="I77" s="6"/>
    </row>
    <row r="78" spans="1:9" ht="19.5" customHeight="1">
      <c r="A78" s="81"/>
      <c r="B78" s="95"/>
      <c r="C78" s="80"/>
      <c r="D78" s="92"/>
      <c r="E78" s="80"/>
      <c r="G78" s="271"/>
      <c r="H78" s="6"/>
      <c r="I78" s="6"/>
    </row>
    <row r="79" spans="1:9" ht="19.5" customHeight="1">
      <c r="A79" s="6"/>
      <c r="B79" s="80"/>
      <c r="C79" s="80"/>
      <c r="D79" s="99"/>
      <c r="E79" s="267"/>
      <c r="F79" s="80"/>
      <c r="H79" s="6"/>
      <c r="I79" s="6"/>
    </row>
    <row r="80" spans="1:9" ht="19.5" customHeight="1">
      <c r="A80" s="6"/>
      <c r="B80" s="80"/>
      <c r="C80" s="104"/>
      <c r="D80" s="265"/>
      <c r="E80" s="92"/>
      <c r="F80" s="89"/>
      <c r="H80" s="6"/>
      <c r="I80" s="6"/>
    </row>
    <row r="81" spans="1:9" ht="19.5" customHeight="1">
      <c r="B81" s="91"/>
      <c r="C81" s="91"/>
      <c r="D81" s="6"/>
      <c r="E81" s="92"/>
      <c r="F81" s="267"/>
      <c r="H81" s="6"/>
      <c r="I81" s="6"/>
    </row>
    <row r="82" spans="1:9" ht="19.5" customHeight="1">
      <c r="C82" s="80"/>
      <c r="D82" s="6"/>
      <c r="E82" s="95"/>
      <c r="F82" s="92"/>
      <c r="H82" s="6"/>
      <c r="I82" s="6"/>
    </row>
    <row r="83" spans="1:9" ht="19.5" customHeight="1">
      <c r="A83" s="266"/>
      <c r="B83" s="267"/>
      <c r="D83" s="6"/>
      <c r="F83" s="99"/>
      <c r="H83" s="6"/>
      <c r="I83" s="6"/>
    </row>
    <row r="84" spans="1:9" ht="19.5" customHeight="1">
      <c r="A84" s="6"/>
      <c r="B84" s="92"/>
      <c r="C84" s="80"/>
      <c r="D84" s="6"/>
      <c r="E84" s="80"/>
      <c r="F84" s="92"/>
      <c r="G84" s="6"/>
      <c r="H84" s="6"/>
      <c r="I84" s="6"/>
    </row>
    <row r="85" spans="1:9" ht="19.5" customHeight="1">
      <c r="A85" s="6"/>
      <c r="B85" s="268"/>
      <c r="C85" s="269"/>
      <c r="D85" s="264"/>
      <c r="E85" s="80"/>
      <c r="F85" s="92"/>
      <c r="G85" s="264"/>
      <c r="H85" s="6"/>
      <c r="I85" s="6"/>
    </row>
    <row r="86" spans="1:9" ht="19.5" customHeight="1">
      <c r="A86" s="81"/>
      <c r="B86" s="95"/>
      <c r="C86" s="80"/>
      <c r="D86" s="99"/>
      <c r="E86" s="80"/>
      <c r="F86" s="92"/>
      <c r="G86" s="99"/>
      <c r="H86" s="6"/>
      <c r="I86" s="6"/>
    </row>
    <row r="87" spans="1:9" ht="19.5" customHeight="1">
      <c r="A87" s="6"/>
      <c r="B87" s="80"/>
      <c r="C87" s="80"/>
      <c r="D87" s="99"/>
      <c r="E87" s="267"/>
      <c r="F87" s="92"/>
      <c r="G87" s="99"/>
      <c r="H87" s="6"/>
      <c r="I87" s="6"/>
    </row>
    <row r="88" spans="1:9" ht="19.5" customHeight="1">
      <c r="A88" s="6"/>
      <c r="B88" s="80"/>
      <c r="C88" s="104"/>
      <c r="D88" s="265"/>
      <c r="E88" s="92"/>
      <c r="F88" s="272"/>
      <c r="G88" s="99"/>
      <c r="H88" s="6"/>
      <c r="I88" s="6"/>
    </row>
    <row r="89" spans="1:9" ht="19.5" customHeight="1">
      <c r="B89" s="91"/>
      <c r="C89" s="91"/>
      <c r="E89" s="92"/>
      <c r="F89" s="91"/>
      <c r="G89" s="99"/>
      <c r="H89" s="6"/>
      <c r="I89" s="6"/>
    </row>
    <row r="90" spans="1:9" ht="19.5" customHeight="1">
      <c r="C90" s="80"/>
      <c r="E90" s="95"/>
      <c r="F90" s="80"/>
      <c r="G90" s="265"/>
      <c r="H90" s="6"/>
      <c r="I90" s="6"/>
    </row>
    <row r="91" spans="1:9" ht="19.5" customHeight="1">
      <c r="A91" s="6"/>
      <c r="B91" s="6"/>
      <c r="C91" s="6"/>
      <c r="D91" s="6"/>
      <c r="E91" s="6"/>
      <c r="F91" s="6"/>
      <c r="G91" s="271"/>
      <c r="H91" s="6"/>
      <c r="I91" s="6"/>
    </row>
    <row r="92" spans="1:9" ht="19.5" customHeight="1">
      <c r="A92" s="6"/>
      <c r="B92" s="80"/>
      <c r="C92" s="80"/>
      <c r="D92" s="6"/>
      <c r="E92" s="80"/>
      <c r="F92" s="91"/>
      <c r="G92" s="271"/>
      <c r="H92" s="6"/>
      <c r="I92" s="6"/>
    </row>
    <row r="93" spans="1:9" ht="19.5" customHeight="1">
      <c r="A93" s="6"/>
      <c r="B93" s="80"/>
      <c r="C93" s="91"/>
      <c r="D93" s="80"/>
      <c r="E93" s="80"/>
      <c r="F93" s="80"/>
      <c r="G93" s="6"/>
      <c r="H93" s="6"/>
      <c r="I93" s="6"/>
    </row>
    <row r="94" spans="1:9" ht="19.5" customHeight="1">
      <c r="A94" s="6"/>
      <c r="B94" s="6"/>
      <c r="C94" s="80"/>
      <c r="D94" s="6"/>
      <c r="E94" s="91"/>
      <c r="F94" s="80"/>
      <c r="G94" s="6"/>
      <c r="H94" s="6"/>
      <c r="I94" s="6"/>
    </row>
    <row r="95" spans="1:9" ht="19.5" customHeight="1">
      <c r="A95" s="6"/>
      <c r="B95" s="6"/>
      <c r="C95" s="91"/>
      <c r="D95" s="6"/>
      <c r="E95" s="80"/>
      <c r="F95" s="80"/>
      <c r="G95" s="271"/>
      <c r="H95" s="6"/>
      <c r="I95" s="6"/>
    </row>
    <row r="96" spans="1:9" ht="19.5" customHeight="1">
      <c r="A96" s="6"/>
      <c r="B96" s="80"/>
      <c r="C96" s="91"/>
      <c r="D96" s="80"/>
      <c r="E96" s="80"/>
      <c r="F96" s="80"/>
      <c r="G96" s="271"/>
      <c r="H96" s="6"/>
      <c r="I96" s="6"/>
    </row>
    <row r="97" spans="1:9" ht="19.5" customHeight="1">
      <c r="A97" s="6"/>
      <c r="B97" s="6"/>
      <c r="C97" s="80"/>
      <c r="D97" s="6"/>
      <c r="E97" s="91"/>
      <c r="F97" s="80"/>
      <c r="G97" s="271"/>
      <c r="H97" s="6"/>
      <c r="I97" s="6"/>
    </row>
    <row r="98" spans="1:9" ht="19.5" customHeight="1">
      <c r="A98" s="6"/>
      <c r="B98" s="6"/>
      <c r="C98" s="91"/>
      <c r="D98" s="6"/>
      <c r="E98" s="80"/>
      <c r="F98" s="80"/>
      <c r="G98" s="271"/>
      <c r="H98" s="6"/>
      <c r="I98" s="6"/>
    </row>
    <row r="99" spans="1:9" ht="19.5" customHeight="1">
      <c r="A99" s="6"/>
      <c r="B99" s="6"/>
      <c r="C99" s="6"/>
      <c r="D99" s="6"/>
      <c r="E99" s="6"/>
      <c r="F99" s="6"/>
      <c r="G99" s="6"/>
      <c r="H99" s="6"/>
      <c r="I99" s="6"/>
    </row>
    <row r="100" spans="1:9" ht="19.5" customHeight="1"/>
    <row r="101" spans="1:9" ht="12" customHeight="1">
      <c r="A101" s="6"/>
      <c r="B101" s="6"/>
      <c r="C101" s="6"/>
      <c r="D101" s="6"/>
      <c r="E101" s="6"/>
      <c r="F101" s="6"/>
      <c r="G101" s="6"/>
      <c r="H101" s="6"/>
    </row>
    <row r="102" spans="1:9" ht="12" customHeight="1">
      <c r="G102" s="6"/>
    </row>
    <row r="103" spans="1:9" ht="12" customHeight="1">
      <c r="G103" s="6"/>
    </row>
    <row r="104" spans="1:9" ht="12" customHeight="1">
      <c r="G104" s="6"/>
    </row>
    <row r="105" spans="1:9" ht="12" customHeight="1"/>
    <row r="106" spans="1:9" ht="12" customHeight="1"/>
    <row r="107" spans="1:9" ht="12" customHeight="1"/>
    <row r="108" spans="1:9" ht="12" customHeight="1"/>
    <row r="109" spans="1:9" ht="12" customHeight="1"/>
    <row r="110" spans="1:9" ht="12" customHeight="1"/>
    <row r="111" spans="1:9" ht="12" customHeight="1"/>
    <row r="112" spans="1:9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  <row r="925" ht="12" customHeight="1"/>
    <row r="926" ht="12" customHeight="1"/>
    <row r="927" ht="12" customHeight="1"/>
    <row r="928" ht="12" customHeight="1"/>
    <row r="929" ht="12" customHeight="1"/>
    <row r="930" ht="12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12" customHeight="1"/>
    <row r="938" ht="12" customHeight="1"/>
    <row r="939" ht="12" customHeight="1"/>
    <row r="940" ht="12" customHeight="1"/>
    <row r="941" ht="12" customHeight="1"/>
    <row r="942" ht="12" customHeight="1"/>
    <row r="943" ht="12" customHeight="1"/>
    <row r="944" ht="12" customHeight="1"/>
    <row r="945" ht="12" customHeight="1"/>
    <row r="946" ht="12" customHeight="1"/>
    <row r="947" ht="12" customHeight="1"/>
    <row r="948" ht="12" customHeight="1"/>
    <row r="949" ht="12" customHeight="1"/>
    <row r="950" ht="12" customHeight="1"/>
    <row r="951" ht="12" customHeight="1"/>
    <row r="952" ht="12" customHeight="1"/>
    <row r="953" ht="12" customHeight="1"/>
    <row r="954" ht="12" customHeight="1"/>
    <row r="955" ht="12" customHeight="1"/>
    <row r="956" ht="12" customHeight="1"/>
    <row r="957" ht="12" customHeight="1"/>
    <row r="958" ht="12" customHeight="1"/>
    <row r="959" ht="12" customHeight="1"/>
    <row r="960" ht="12" customHeight="1"/>
    <row r="961" ht="12" customHeight="1"/>
    <row r="962" ht="12" customHeight="1"/>
    <row r="963" ht="12" customHeight="1"/>
    <row r="964" ht="12" customHeight="1"/>
    <row r="965" ht="12" customHeight="1"/>
    <row r="966" ht="12" customHeight="1"/>
    <row r="967" ht="12" customHeight="1"/>
    <row r="968" ht="12" customHeight="1"/>
    <row r="969" ht="12" customHeight="1"/>
    <row r="970" ht="12" customHeight="1"/>
    <row r="971" ht="12" customHeight="1"/>
    <row r="972" ht="12" customHeight="1"/>
    <row r="973" ht="12" customHeight="1"/>
    <row r="974" ht="12" customHeight="1"/>
    <row r="975" ht="12" customHeight="1"/>
    <row r="976" ht="12" customHeight="1"/>
    <row r="977" ht="12" customHeight="1"/>
    <row r="978" ht="12" customHeight="1"/>
    <row r="979" ht="12" customHeight="1"/>
    <row r="980" ht="12" customHeight="1"/>
    <row r="981" ht="12" customHeight="1"/>
    <row r="982" ht="12" customHeight="1"/>
    <row r="983" ht="12" customHeight="1"/>
    <row r="984" ht="12" customHeight="1"/>
    <row r="985" ht="12" customHeight="1"/>
    <row r="986" ht="12" customHeight="1"/>
    <row r="987" ht="12" customHeight="1"/>
    <row r="988" ht="12" customHeight="1"/>
    <row r="989" ht="12" customHeight="1"/>
    <row r="990" ht="12" customHeight="1"/>
    <row r="991" ht="12" customHeight="1"/>
    <row r="992" ht="12" customHeight="1"/>
    <row r="993" ht="12" customHeight="1"/>
    <row r="994" ht="12" customHeight="1"/>
    <row r="995" ht="12" customHeight="1"/>
    <row r="996" ht="12" customHeight="1"/>
    <row r="997" ht="12" customHeight="1"/>
    <row r="998" ht="12" customHeight="1"/>
    <row r="999" ht="12" customHeight="1"/>
    <row r="1000" ht="12" customHeight="1"/>
  </sheetData>
  <mergeCells count="133">
    <mergeCell ref="C64:C65"/>
    <mergeCell ref="D64:D65"/>
    <mergeCell ref="A66:A67"/>
    <mergeCell ref="B66:B67"/>
    <mergeCell ref="C66:C67"/>
    <mergeCell ref="D66:D67"/>
    <mergeCell ref="A64:A65"/>
    <mergeCell ref="B64:B65"/>
    <mergeCell ref="E72:E73"/>
    <mergeCell ref="A17:A18"/>
    <mergeCell ref="B17:B18"/>
    <mergeCell ref="C17:C18"/>
    <mergeCell ref="D17:D18"/>
    <mergeCell ref="B19:B20"/>
    <mergeCell ref="C19:C20"/>
    <mergeCell ref="D19:D20"/>
    <mergeCell ref="A19:A20"/>
    <mergeCell ref="A21:A22"/>
    <mergeCell ref="B21:B22"/>
    <mergeCell ref="C21:C22"/>
    <mergeCell ref="D21:D22"/>
    <mergeCell ref="A23:A24"/>
    <mergeCell ref="B23:B24"/>
    <mergeCell ref="A25:A26"/>
    <mergeCell ref="B25:B26"/>
    <mergeCell ref="C25:C26"/>
    <mergeCell ref="D25:D26"/>
    <mergeCell ref="B27:B28"/>
    <mergeCell ref="C27:C28"/>
    <mergeCell ref="D27:D28"/>
    <mergeCell ref="A58:A59"/>
    <mergeCell ref="B58:B59"/>
    <mergeCell ref="C58:C59"/>
    <mergeCell ref="D58:D59"/>
    <mergeCell ref="B60:B61"/>
    <mergeCell ref="C60:C61"/>
    <mergeCell ref="D60:D61"/>
    <mergeCell ref="A60:A61"/>
    <mergeCell ref="A62:A63"/>
    <mergeCell ref="B62:B63"/>
    <mergeCell ref="C62:C63"/>
    <mergeCell ref="D62:D63"/>
    <mergeCell ref="C56:C57"/>
    <mergeCell ref="D56:D57"/>
    <mergeCell ref="A52:A53"/>
    <mergeCell ref="A54:A55"/>
    <mergeCell ref="B54:B55"/>
    <mergeCell ref="C54:C55"/>
    <mergeCell ref="D54:D55"/>
    <mergeCell ref="A56:A57"/>
    <mergeCell ref="B56:B57"/>
    <mergeCell ref="B52:B53"/>
    <mergeCell ref="C52:C53"/>
    <mergeCell ref="C48:C49"/>
    <mergeCell ref="D48:D49"/>
    <mergeCell ref="A50:A51"/>
    <mergeCell ref="B50:B51"/>
    <mergeCell ref="C50:C51"/>
    <mergeCell ref="D50:D51"/>
    <mergeCell ref="D52:D53"/>
    <mergeCell ref="B44:B45"/>
    <mergeCell ref="C44:C45"/>
    <mergeCell ref="D44:D45"/>
    <mergeCell ref="A44:A45"/>
    <mergeCell ref="A46:A47"/>
    <mergeCell ref="B46:B47"/>
    <mergeCell ref="C46:C47"/>
    <mergeCell ref="D46:D47"/>
    <mergeCell ref="A48:A49"/>
    <mergeCell ref="B48:B49"/>
    <mergeCell ref="A38:A39"/>
    <mergeCell ref="B38:B39"/>
    <mergeCell ref="C38:C39"/>
    <mergeCell ref="D38:D39"/>
    <mergeCell ref="A40:A41"/>
    <mergeCell ref="B40:B41"/>
    <mergeCell ref="A42:A43"/>
    <mergeCell ref="B42:B43"/>
    <mergeCell ref="C42:C43"/>
    <mergeCell ref="D42:D43"/>
    <mergeCell ref="C40:C41"/>
    <mergeCell ref="D40:D41"/>
    <mergeCell ref="C23:C24"/>
    <mergeCell ref="D23:D24"/>
    <mergeCell ref="A33:A34"/>
    <mergeCell ref="B33:B34"/>
    <mergeCell ref="C33:C34"/>
    <mergeCell ref="D33:D34"/>
    <mergeCell ref="B36:B37"/>
    <mergeCell ref="C36:C37"/>
    <mergeCell ref="D36:D37"/>
    <mergeCell ref="A36:A37"/>
    <mergeCell ref="C31:C32"/>
    <mergeCell ref="D31:D32"/>
    <mergeCell ref="A27:A28"/>
    <mergeCell ref="A29:A30"/>
    <mergeCell ref="B29:B30"/>
    <mergeCell ref="C29:C30"/>
    <mergeCell ref="D29:D30"/>
    <mergeCell ref="A31:A32"/>
    <mergeCell ref="B31:B32"/>
    <mergeCell ref="C15:C16"/>
    <mergeCell ref="D15:D16"/>
    <mergeCell ref="A11:A12"/>
    <mergeCell ref="A13:A14"/>
    <mergeCell ref="B13:B14"/>
    <mergeCell ref="C13:C14"/>
    <mergeCell ref="D13:D14"/>
    <mergeCell ref="A15:A16"/>
    <mergeCell ref="B15:B16"/>
    <mergeCell ref="A7:A8"/>
    <mergeCell ref="B7:B8"/>
    <mergeCell ref="B11:B12"/>
    <mergeCell ref="C11:C12"/>
    <mergeCell ref="C7:C8"/>
    <mergeCell ref="D7:D8"/>
    <mergeCell ref="A9:A10"/>
    <mergeCell ref="B9:B10"/>
    <mergeCell ref="C9:C10"/>
    <mergeCell ref="D9:D10"/>
    <mergeCell ref="D11:D12"/>
    <mergeCell ref="A1:H1"/>
    <mergeCell ref="A2:G2"/>
    <mergeCell ref="H2:H3"/>
    <mergeCell ref="A3:A4"/>
    <mergeCell ref="B3:B4"/>
    <mergeCell ref="C3:C4"/>
    <mergeCell ref="D3:D4"/>
    <mergeCell ref="A5:A6"/>
    <mergeCell ref="B5:B6"/>
    <mergeCell ref="C5:C6"/>
    <mergeCell ref="D5:D6"/>
    <mergeCell ref="H5:H6"/>
  </mergeCells>
  <printOptions horizontalCentered="1"/>
  <pageMargins left="0" right="0.39370078740157483" top="0" bottom="0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10</vt:i4>
      </vt:variant>
    </vt:vector>
  </HeadingPairs>
  <TitlesOfParts>
    <vt:vector size="19" baseType="lpstr">
      <vt:lpstr>пр.взв</vt:lpstr>
      <vt:lpstr>пр.хода</vt:lpstr>
      <vt:lpstr>круги</vt:lpstr>
      <vt:lpstr>за призовые места</vt:lpstr>
      <vt:lpstr>Табло</vt:lpstr>
      <vt:lpstr>ит.пр</vt:lpstr>
      <vt:lpstr>наградной лист</vt:lpstr>
      <vt:lpstr>Ст Б</vt:lpstr>
      <vt:lpstr>Ст А</vt:lpstr>
      <vt:lpstr>Е4кр</vt:lpstr>
      <vt:lpstr>Е5кр</vt:lpstr>
      <vt:lpstr>Е6кр</vt:lpstr>
      <vt:lpstr>ЕстьПустые</vt:lpstr>
      <vt:lpstr>Н4кр</vt:lpstr>
      <vt:lpstr>Н5кр</vt:lpstr>
      <vt:lpstr>Н6кр</vt:lpstr>
      <vt:lpstr>НетПустых</vt:lpstr>
      <vt:lpstr>пр.взв!разряд</vt:lpstr>
      <vt:lpstr>пр.взв!субъект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2023-02-13T17:47:43Z</dcterms:modified>
</cp:coreProperties>
</file>