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ЭтаКнига" defaultThemeVersion="124226"/>
  <bookViews>
    <workbookView xWindow="120" yWindow="120" windowWidth="9720" windowHeight="7320"/>
  </bookViews>
  <sheets>
    <sheet name="пр.взв" sheetId="10" r:id="rId1"/>
    <sheet name="пр.хода" sheetId="3" r:id="rId2"/>
    <sheet name="круги" sheetId="9" r:id="rId3"/>
    <sheet name="за призовые места" sheetId="5" r:id="rId4"/>
    <sheet name="ит.пр" sheetId="1" r:id="rId5"/>
    <sheet name="наградной лист" sheetId="8" r:id="rId6"/>
    <sheet name="Ст Б" sheetId="7" r:id="rId7"/>
    <sheet name="Ст А" sheetId="4" r:id="rId8"/>
  </sheets>
  <externalReferences>
    <externalReference r:id="rId9"/>
    <externalReference r:id="rId10"/>
  </externalReferences>
  <definedNames>
    <definedName name="Е4кр">[1]пр.хода!$BT$6:$BT$117</definedName>
    <definedName name="Е5кр">[1]пр.хода!$BZ$6:$BZ$117</definedName>
    <definedName name="Е6кр">[1]пр.хода!$CF$6:$CF$117</definedName>
    <definedName name="ЕстьПустые">[1]пр.хода!$BQ$6:$BQ$117</definedName>
    <definedName name="Н4кр">[1]пр.хода!$BU$6:$BU$117</definedName>
    <definedName name="Н5кр">[1]пр.хода!$CA$6:$CA$117</definedName>
    <definedName name="Н6кр">[1]пр.хода!$CG$6:$CG$117</definedName>
    <definedName name="НетПустых">[1]пр.хода!$BS$6:$BS$23</definedName>
    <definedName name="разряд" localSheetId="0">пр.взв!$K$7:$K$70</definedName>
    <definedName name="разряд">#REF!</definedName>
    <definedName name="субъект" localSheetId="0">пр.взв!$L$7:$L$70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L147" i="9" l="1"/>
  <c r="B147" i="9"/>
  <c r="L127" i="9"/>
  <c r="B127" i="9"/>
  <c r="L107" i="9"/>
  <c r="B107" i="9"/>
  <c r="L71" i="9"/>
  <c r="B71" i="9"/>
  <c r="L3" i="9"/>
  <c r="A2" i="8" l="1"/>
  <c r="A1" i="8"/>
  <c r="H74" i="1"/>
  <c r="B3" i="1"/>
  <c r="D2" i="1"/>
  <c r="A1" i="5"/>
  <c r="AC73" i="3"/>
  <c r="AB73" i="3"/>
  <c r="T73" i="3"/>
  <c r="J73" i="3"/>
  <c r="G73" i="3"/>
  <c r="A73" i="3"/>
  <c r="I4" i="3"/>
  <c r="F3" i="3"/>
  <c r="A3" i="10"/>
  <c r="B2" i="10"/>
  <c r="AG11" i="3" l="1"/>
  <c r="AH56" i="3" l="1"/>
  <c r="AH7" i="3"/>
  <c r="AH54" i="3"/>
  <c r="AH53" i="3"/>
  <c r="AH8" i="3"/>
  <c r="AH52" i="3"/>
  <c r="AH51" i="3"/>
  <c r="AH49" i="3"/>
  <c r="AG13" i="3"/>
  <c r="AG12" i="3"/>
  <c r="AH6" i="3"/>
  <c r="AI8" i="3"/>
  <c r="AI7" i="3"/>
  <c r="AI6" i="3"/>
  <c r="AG9" i="3"/>
  <c r="AG8" i="3"/>
  <c r="AG7" i="3"/>
  <c r="AI5" i="3"/>
  <c r="AH5" i="3"/>
  <c r="AG6" i="3" s="1"/>
  <c r="E72" i="4" l="1"/>
  <c r="D66" i="4"/>
  <c r="C66" i="4"/>
  <c r="B66" i="4"/>
  <c r="D64" i="4"/>
  <c r="C64" i="4"/>
  <c r="B64" i="4"/>
  <c r="D62" i="4"/>
  <c r="C62" i="4"/>
  <c r="B62" i="4"/>
  <c r="D60" i="4"/>
  <c r="C60" i="4"/>
  <c r="B60" i="4"/>
  <c r="D58" i="4"/>
  <c r="C58" i="4"/>
  <c r="B58" i="4"/>
  <c r="D56" i="4"/>
  <c r="C56" i="4"/>
  <c r="B56" i="4"/>
  <c r="D54" i="4"/>
  <c r="C54" i="4"/>
  <c r="B54" i="4"/>
  <c r="D52" i="4"/>
  <c r="C52" i="4"/>
  <c r="B52" i="4"/>
  <c r="D50" i="4"/>
  <c r="C50" i="4"/>
  <c r="B50" i="4"/>
  <c r="D48" i="4"/>
  <c r="C48" i="4"/>
  <c r="B48" i="4"/>
  <c r="D46" i="4"/>
  <c r="C46" i="4"/>
  <c r="B46" i="4"/>
  <c r="D44" i="4"/>
  <c r="C44" i="4"/>
  <c r="B44" i="4"/>
  <c r="D42" i="4"/>
  <c r="C42" i="4"/>
  <c r="B42" i="4"/>
  <c r="D40" i="4"/>
  <c r="C40" i="4"/>
  <c r="B40" i="4"/>
  <c r="D38" i="4"/>
  <c r="C38" i="4"/>
  <c r="B38" i="4"/>
  <c r="D36" i="4"/>
  <c r="C36" i="4"/>
  <c r="B36" i="4"/>
  <c r="D33" i="4"/>
  <c r="C33" i="4"/>
  <c r="B33" i="4"/>
  <c r="D31" i="4"/>
  <c r="C31" i="4"/>
  <c r="B31" i="4"/>
  <c r="D29" i="4"/>
  <c r="C29" i="4"/>
  <c r="B29" i="4"/>
  <c r="D27" i="4"/>
  <c r="C27" i="4"/>
  <c r="B27" i="4"/>
  <c r="D25" i="4"/>
  <c r="C25" i="4"/>
  <c r="B25" i="4"/>
  <c r="D23" i="4"/>
  <c r="C23" i="4"/>
  <c r="B23" i="4"/>
  <c r="D21" i="4"/>
  <c r="C21" i="4"/>
  <c r="B21" i="4"/>
  <c r="D19" i="4"/>
  <c r="C19" i="4"/>
  <c r="B19" i="4"/>
  <c r="D17" i="4"/>
  <c r="C17" i="4"/>
  <c r="B17" i="4"/>
  <c r="D15" i="4"/>
  <c r="C15" i="4"/>
  <c r="B15" i="4"/>
  <c r="D13" i="4"/>
  <c r="C13" i="4"/>
  <c r="B13" i="4"/>
  <c r="D11" i="4"/>
  <c r="C11" i="4"/>
  <c r="B11" i="4"/>
  <c r="D9" i="4"/>
  <c r="C9" i="4"/>
  <c r="B9" i="4"/>
  <c r="D7" i="4"/>
  <c r="C7" i="4"/>
  <c r="B7" i="4"/>
  <c r="D5" i="4"/>
  <c r="C5" i="4"/>
  <c r="B5" i="4"/>
  <c r="D3" i="4"/>
  <c r="C3" i="4"/>
  <c r="B3" i="4"/>
  <c r="H2" i="4"/>
  <c r="E70" i="7"/>
  <c r="D66" i="7"/>
  <c r="C66" i="7"/>
  <c r="B66" i="7"/>
  <c r="D64" i="7"/>
  <c r="C64" i="7"/>
  <c r="B64" i="7"/>
  <c r="D62" i="7"/>
  <c r="C62" i="7"/>
  <c r="B62" i="7"/>
  <c r="D60" i="7"/>
  <c r="C60" i="7"/>
  <c r="B60" i="7"/>
  <c r="D58" i="7"/>
  <c r="C58" i="7"/>
  <c r="B58" i="7"/>
  <c r="D56" i="7"/>
  <c r="C56" i="7"/>
  <c r="B56" i="7"/>
  <c r="D54" i="7"/>
  <c r="C54" i="7"/>
  <c r="B54" i="7"/>
  <c r="D52" i="7"/>
  <c r="C52" i="7"/>
  <c r="B52" i="7"/>
  <c r="D50" i="7"/>
  <c r="C50" i="7"/>
  <c r="B50" i="7"/>
  <c r="D48" i="7"/>
  <c r="C48" i="7"/>
  <c r="B48" i="7"/>
  <c r="D46" i="7"/>
  <c r="C46" i="7"/>
  <c r="B46" i="7"/>
  <c r="D44" i="7"/>
  <c r="C44" i="7"/>
  <c r="B44" i="7"/>
  <c r="D42" i="7"/>
  <c r="C42" i="7"/>
  <c r="B42" i="7"/>
  <c r="D40" i="7"/>
  <c r="C40" i="7"/>
  <c r="B40" i="7"/>
  <c r="D38" i="7"/>
  <c r="C38" i="7"/>
  <c r="B38" i="7"/>
  <c r="D36" i="7"/>
  <c r="C36" i="7"/>
  <c r="B36" i="7"/>
  <c r="D33" i="7"/>
  <c r="C33" i="7"/>
  <c r="B33" i="7"/>
  <c r="D31" i="7"/>
  <c r="C31" i="7"/>
  <c r="B31" i="7"/>
  <c r="D29" i="7"/>
  <c r="C29" i="7"/>
  <c r="B29" i="7"/>
  <c r="D27" i="7"/>
  <c r="C27" i="7"/>
  <c r="B27" i="7"/>
  <c r="D25" i="7"/>
  <c r="C25" i="7"/>
  <c r="B25" i="7"/>
  <c r="D23" i="7"/>
  <c r="C23" i="7"/>
  <c r="B23" i="7"/>
  <c r="D21" i="7"/>
  <c r="C21" i="7"/>
  <c r="B21" i="7"/>
  <c r="D19" i="7"/>
  <c r="C19" i="7"/>
  <c r="B19" i="7"/>
  <c r="D17" i="7"/>
  <c r="C17" i="7"/>
  <c r="B17" i="7"/>
  <c r="D15" i="7"/>
  <c r="C15" i="7"/>
  <c r="B15" i="7"/>
  <c r="D13" i="7"/>
  <c r="C13" i="7"/>
  <c r="B13" i="7"/>
  <c r="D11" i="7"/>
  <c r="C11" i="7"/>
  <c r="B11" i="7"/>
  <c r="D9" i="7"/>
  <c r="C9" i="7"/>
  <c r="B9" i="7"/>
  <c r="D7" i="7"/>
  <c r="C7" i="7"/>
  <c r="B7" i="7"/>
  <c r="D5" i="7"/>
  <c r="C5" i="7"/>
  <c r="B5" i="7"/>
  <c r="D3" i="7"/>
  <c r="C3" i="7"/>
  <c r="B3" i="7"/>
  <c r="H2" i="7"/>
  <c r="J28" i="8"/>
  <c r="A28" i="8" s="1"/>
  <c r="J21" i="8"/>
  <c r="H21" i="8" s="1"/>
  <c r="J16" i="8"/>
  <c r="H16" i="8" s="1"/>
  <c r="J6" i="8"/>
  <c r="D4" i="8"/>
  <c r="A17" i="1"/>
  <c r="A16" i="1"/>
  <c r="A15" i="1"/>
  <c r="T12" i="1"/>
  <c r="B9" i="1"/>
  <c r="F9" i="1" s="1"/>
  <c r="J12" i="1" s="1"/>
  <c r="B8" i="1"/>
  <c r="F8" i="1" s="1"/>
  <c r="J10" i="1" s="1"/>
  <c r="B6" i="1"/>
  <c r="F6" i="1" s="1"/>
  <c r="J4" i="1" s="1"/>
  <c r="H3" i="1"/>
  <c r="B34" i="5"/>
  <c r="D34" i="5" s="1"/>
  <c r="B32" i="5"/>
  <c r="D29" i="5"/>
  <c r="B19" i="5"/>
  <c r="D19" i="5" s="1"/>
  <c r="D16" i="5"/>
  <c r="B7" i="5"/>
  <c r="D7" i="5" s="1"/>
  <c r="D4" i="5"/>
  <c r="L181" i="9"/>
  <c r="P181" i="9" s="1"/>
  <c r="B181" i="9"/>
  <c r="C181" i="9" s="1"/>
  <c r="L179" i="9"/>
  <c r="N179" i="9" s="1"/>
  <c r="B179" i="9"/>
  <c r="E179" i="9" s="1"/>
  <c r="L174" i="9"/>
  <c r="P174" i="9" s="1"/>
  <c r="B174" i="9"/>
  <c r="C174" i="9" s="1"/>
  <c r="L170" i="9"/>
  <c r="O170" i="9" s="1"/>
  <c r="B170" i="9"/>
  <c r="F170" i="9" s="1"/>
  <c r="L165" i="9"/>
  <c r="N165" i="9" s="1"/>
  <c r="B165" i="9"/>
  <c r="E165" i="9" s="1"/>
  <c r="L161" i="9"/>
  <c r="P161" i="9" s="1"/>
  <c r="B161" i="9"/>
  <c r="C161" i="9" s="1"/>
  <c r="Q149" i="9"/>
  <c r="G149" i="9"/>
  <c r="L145" i="9"/>
  <c r="P145" i="9" s="1"/>
  <c r="B145" i="9"/>
  <c r="C145" i="9" s="1"/>
  <c r="L143" i="9"/>
  <c r="N143" i="9" s="1"/>
  <c r="B143" i="9"/>
  <c r="C143" i="9" s="1"/>
  <c r="Q140" i="9"/>
  <c r="G140" i="9"/>
  <c r="L137" i="9"/>
  <c r="M137" i="9" s="1"/>
  <c r="B137" i="9"/>
  <c r="D137" i="9" s="1"/>
  <c r="L135" i="9"/>
  <c r="O135" i="9" s="1"/>
  <c r="B135" i="9"/>
  <c r="F135" i="9" s="1"/>
  <c r="L133" i="9"/>
  <c r="M133" i="9" s="1"/>
  <c r="B133" i="9"/>
  <c r="D133" i="9" s="1"/>
  <c r="L131" i="9"/>
  <c r="O131" i="9" s="1"/>
  <c r="B131" i="9"/>
  <c r="D131" i="9" s="1"/>
  <c r="Q128" i="9"/>
  <c r="G128" i="9"/>
  <c r="L125" i="9"/>
  <c r="N125" i="9" s="1"/>
  <c r="B125" i="9"/>
  <c r="E125" i="9" s="1"/>
  <c r="L123" i="9"/>
  <c r="P123" i="9" s="1"/>
  <c r="B123" i="9"/>
  <c r="C123" i="9" s="1"/>
  <c r="L121" i="9"/>
  <c r="N121" i="9" s="1"/>
  <c r="B121" i="9"/>
  <c r="E121" i="9" s="1"/>
  <c r="L119" i="9"/>
  <c r="P119" i="9" s="1"/>
  <c r="B119" i="9"/>
  <c r="C119" i="9" s="1"/>
  <c r="L117" i="9"/>
  <c r="N117" i="9" s="1"/>
  <c r="B117" i="9"/>
  <c r="E117" i="9" s="1"/>
  <c r="L115" i="9"/>
  <c r="P115" i="9" s="1"/>
  <c r="B115" i="9"/>
  <c r="C115" i="9" s="1"/>
  <c r="L113" i="9"/>
  <c r="N113" i="9" s="1"/>
  <c r="B113" i="9"/>
  <c r="E113" i="9" s="1"/>
  <c r="L111" i="9"/>
  <c r="P111" i="9" s="1"/>
  <c r="B111" i="9"/>
  <c r="E111" i="9" s="1"/>
  <c r="Q108" i="9"/>
  <c r="G108" i="9"/>
  <c r="L105" i="9"/>
  <c r="P105" i="9" s="1"/>
  <c r="B105" i="9"/>
  <c r="C105" i="9" s="1"/>
  <c r="L103" i="9"/>
  <c r="N103" i="9" s="1"/>
  <c r="B103" i="9"/>
  <c r="E103" i="9" s="1"/>
  <c r="L101" i="9"/>
  <c r="P101" i="9" s="1"/>
  <c r="B101" i="9"/>
  <c r="C101" i="9" s="1"/>
  <c r="L99" i="9"/>
  <c r="N99" i="9" s="1"/>
  <c r="B99" i="9"/>
  <c r="E99" i="9" s="1"/>
  <c r="L97" i="9"/>
  <c r="P97" i="9" s="1"/>
  <c r="B97" i="9"/>
  <c r="C97" i="9" s="1"/>
  <c r="L95" i="9"/>
  <c r="N95" i="9" s="1"/>
  <c r="B95" i="9"/>
  <c r="E95" i="9" s="1"/>
  <c r="L93" i="9"/>
  <c r="O93" i="9" s="1"/>
  <c r="B93" i="9"/>
  <c r="F93" i="9" s="1"/>
  <c r="L91" i="9"/>
  <c r="M91" i="9" s="1"/>
  <c r="B91" i="9"/>
  <c r="D91" i="9" s="1"/>
  <c r="L89" i="9"/>
  <c r="O89" i="9" s="1"/>
  <c r="B89" i="9"/>
  <c r="F89" i="9" s="1"/>
  <c r="L87" i="9"/>
  <c r="M87" i="9" s="1"/>
  <c r="B87" i="9"/>
  <c r="D87" i="9" s="1"/>
  <c r="L85" i="9"/>
  <c r="O85" i="9" s="1"/>
  <c r="B85" i="9"/>
  <c r="F85" i="9" s="1"/>
  <c r="L83" i="9"/>
  <c r="M83" i="9" s="1"/>
  <c r="B83" i="9"/>
  <c r="D83" i="9" s="1"/>
  <c r="L81" i="9"/>
  <c r="O81" i="9" s="1"/>
  <c r="B81" i="9"/>
  <c r="F81" i="9" s="1"/>
  <c r="L79" i="9"/>
  <c r="M79" i="9" s="1"/>
  <c r="B79" i="9"/>
  <c r="D79" i="9" s="1"/>
  <c r="L77" i="9"/>
  <c r="O77" i="9" s="1"/>
  <c r="B77" i="9"/>
  <c r="F77" i="9" s="1"/>
  <c r="L75" i="9"/>
  <c r="M75" i="9" s="1"/>
  <c r="B75" i="9"/>
  <c r="F75" i="9" s="1"/>
  <c r="Q72" i="9"/>
  <c r="G72" i="9"/>
  <c r="P69" i="9"/>
  <c r="O69" i="9"/>
  <c r="N69" i="9"/>
  <c r="M69" i="9"/>
  <c r="F69" i="9"/>
  <c r="E69" i="9"/>
  <c r="D69" i="9"/>
  <c r="C69" i="9"/>
  <c r="P67" i="9"/>
  <c r="O67" i="9"/>
  <c r="N67" i="9"/>
  <c r="M67" i="9"/>
  <c r="F67" i="9"/>
  <c r="E67" i="9"/>
  <c r="D67" i="9"/>
  <c r="C67" i="9"/>
  <c r="P65" i="9"/>
  <c r="O65" i="9"/>
  <c r="N65" i="9"/>
  <c r="M65" i="9"/>
  <c r="F65" i="9"/>
  <c r="E65" i="9"/>
  <c r="D65" i="9"/>
  <c r="C65" i="9"/>
  <c r="P63" i="9"/>
  <c r="O63" i="9"/>
  <c r="N63" i="9"/>
  <c r="M63" i="9"/>
  <c r="F63" i="9"/>
  <c r="E63" i="9"/>
  <c r="D63" i="9"/>
  <c r="C63" i="9"/>
  <c r="P61" i="9"/>
  <c r="O61" i="9"/>
  <c r="N61" i="9"/>
  <c r="M61" i="9"/>
  <c r="F61" i="9"/>
  <c r="E61" i="9"/>
  <c r="D61" i="9"/>
  <c r="C61" i="9"/>
  <c r="P59" i="9"/>
  <c r="O59" i="9"/>
  <c r="N59" i="9"/>
  <c r="M59" i="9"/>
  <c r="F59" i="9"/>
  <c r="E59" i="9"/>
  <c r="D59" i="9"/>
  <c r="C59" i="9"/>
  <c r="P57" i="9"/>
  <c r="O57" i="9"/>
  <c r="N57" i="9"/>
  <c r="M57" i="9"/>
  <c r="F57" i="9"/>
  <c r="E57" i="9"/>
  <c r="D57" i="9"/>
  <c r="C57" i="9"/>
  <c r="P55" i="9"/>
  <c r="O55" i="9"/>
  <c r="N55" i="9"/>
  <c r="M55" i="9"/>
  <c r="F55" i="9"/>
  <c r="E55" i="9"/>
  <c r="D55" i="9"/>
  <c r="C55" i="9"/>
  <c r="P53" i="9"/>
  <c r="O53" i="9"/>
  <c r="N53" i="9"/>
  <c r="M53" i="9"/>
  <c r="F53" i="9"/>
  <c r="E53" i="9"/>
  <c r="D53" i="9"/>
  <c r="C53" i="9"/>
  <c r="P51" i="9"/>
  <c r="O51" i="9"/>
  <c r="N51" i="9"/>
  <c r="M51" i="9"/>
  <c r="F51" i="9"/>
  <c r="E51" i="9"/>
  <c r="D51" i="9"/>
  <c r="C51" i="9"/>
  <c r="P49" i="9"/>
  <c r="O49" i="9"/>
  <c r="N49" i="9"/>
  <c r="M49" i="9"/>
  <c r="F49" i="9"/>
  <c r="E49" i="9"/>
  <c r="D49" i="9"/>
  <c r="C49" i="9"/>
  <c r="P47" i="9"/>
  <c r="O47" i="9"/>
  <c r="N47" i="9"/>
  <c r="M47" i="9"/>
  <c r="F47" i="9"/>
  <c r="E47" i="9"/>
  <c r="D47" i="9"/>
  <c r="C47" i="9"/>
  <c r="P45" i="9"/>
  <c r="O45" i="9"/>
  <c r="N45" i="9"/>
  <c r="M45" i="9"/>
  <c r="F45" i="9"/>
  <c r="E45" i="9"/>
  <c r="D45" i="9"/>
  <c r="C45" i="9"/>
  <c r="P43" i="9"/>
  <c r="O43" i="9"/>
  <c r="N43" i="9"/>
  <c r="M43" i="9"/>
  <c r="F43" i="9"/>
  <c r="E43" i="9"/>
  <c r="D43" i="9"/>
  <c r="C43" i="9"/>
  <c r="P41" i="9"/>
  <c r="O41" i="9"/>
  <c r="N41" i="9"/>
  <c r="M41" i="9"/>
  <c r="F41" i="9"/>
  <c r="E41" i="9"/>
  <c r="D41" i="9"/>
  <c r="C41" i="9"/>
  <c r="P39" i="9"/>
  <c r="O39" i="9"/>
  <c r="N39" i="9"/>
  <c r="M39" i="9"/>
  <c r="F39" i="9"/>
  <c r="E39" i="9"/>
  <c r="D39" i="9"/>
  <c r="C39" i="9"/>
  <c r="P37" i="9"/>
  <c r="O37" i="9"/>
  <c r="N37" i="9"/>
  <c r="M37" i="9"/>
  <c r="F37" i="9"/>
  <c r="E37" i="9"/>
  <c r="D37" i="9"/>
  <c r="C37" i="9"/>
  <c r="P35" i="9"/>
  <c r="O35" i="9"/>
  <c r="N35" i="9"/>
  <c r="M35" i="9"/>
  <c r="F35" i="9"/>
  <c r="E35" i="9"/>
  <c r="D35" i="9"/>
  <c r="C35" i="9"/>
  <c r="P33" i="9"/>
  <c r="O33" i="9"/>
  <c r="N33" i="9"/>
  <c r="M33" i="9"/>
  <c r="F33" i="9"/>
  <c r="E33" i="9"/>
  <c r="D33" i="9"/>
  <c r="C33" i="9"/>
  <c r="P31" i="9"/>
  <c r="O31" i="9"/>
  <c r="N31" i="9"/>
  <c r="M31" i="9"/>
  <c r="F31" i="9"/>
  <c r="E31" i="9"/>
  <c r="D31" i="9"/>
  <c r="C31" i="9"/>
  <c r="P29" i="9"/>
  <c r="O29" i="9"/>
  <c r="N29" i="9"/>
  <c r="M29" i="9"/>
  <c r="F29" i="9"/>
  <c r="E29" i="9"/>
  <c r="D29" i="9"/>
  <c r="C29" i="9"/>
  <c r="P27" i="9"/>
  <c r="O27" i="9"/>
  <c r="N27" i="9"/>
  <c r="M27" i="9"/>
  <c r="F27" i="9"/>
  <c r="E27" i="9"/>
  <c r="D27" i="9"/>
  <c r="C27" i="9"/>
  <c r="P25" i="9"/>
  <c r="O25" i="9"/>
  <c r="N25" i="9"/>
  <c r="M25" i="9"/>
  <c r="F25" i="9"/>
  <c r="E25" i="9"/>
  <c r="D25" i="9"/>
  <c r="C25" i="9"/>
  <c r="P23" i="9"/>
  <c r="O23" i="9"/>
  <c r="N23" i="9"/>
  <c r="M23" i="9"/>
  <c r="F23" i="9"/>
  <c r="E23" i="9"/>
  <c r="D23" i="9"/>
  <c r="C23" i="9"/>
  <c r="P21" i="9"/>
  <c r="O21" i="9"/>
  <c r="N21" i="9"/>
  <c r="M21" i="9"/>
  <c r="F21" i="9"/>
  <c r="E21" i="9"/>
  <c r="D21" i="9"/>
  <c r="C21" i="9"/>
  <c r="P19" i="9"/>
  <c r="O19" i="9"/>
  <c r="N19" i="9"/>
  <c r="M19" i="9"/>
  <c r="F19" i="9"/>
  <c r="E19" i="9"/>
  <c r="D19" i="9"/>
  <c r="C19" i="9"/>
  <c r="P17" i="9"/>
  <c r="O17" i="9"/>
  <c r="N17" i="9"/>
  <c r="M17" i="9"/>
  <c r="F17" i="9"/>
  <c r="E17" i="9"/>
  <c r="D17" i="9"/>
  <c r="C17" i="9"/>
  <c r="P15" i="9"/>
  <c r="O15" i="9"/>
  <c r="N15" i="9"/>
  <c r="M15" i="9"/>
  <c r="F15" i="9"/>
  <c r="E15" i="9"/>
  <c r="D15" i="9"/>
  <c r="C15" i="9"/>
  <c r="P13" i="9"/>
  <c r="O13" i="9"/>
  <c r="N13" i="9"/>
  <c r="M13" i="9"/>
  <c r="F13" i="9"/>
  <c r="E13" i="9"/>
  <c r="D13" i="9"/>
  <c r="C13" i="9"/>
  <c r="P11" i="9"/>
  <c r="O11" i="9"/>
  <c r="N11" i="9"/>
  <c r="M11" i="9"/>
  <c r="F11" i="9"/>
  <c r="E11" i="9"/>
  <c r="D11" i="9"/>
  <c r="C11" i="9"/>
  <c r="P9" i="9"/>
  <c r="O9" i="9"/>
  <c r="N9" i="9"/>
  <c r="M9" i="9"/>
  <c r="F9" i="9"/>
  <c r="E9" i="9"/>
  <c r="D9" i="9"/>
  <c r="C9" i="9"/>
  <c r="P7" i="9"/>
  <c r="O7" i="9"/>
  <c r="N7" i="9"/>
  <c r="M7" i="9"/>
  <c r="F7" i="9"/>
  <c r="E7" i="9"/>
  <c r="D7" i="9"/>
  <c r="C7" i="9"/>
  <c r="L2" i="9"/>
  <c r="B2" i="9"/>
  <c r="A74" i="1"/>
  <c r="H71" i="1"/>
  <c r="F71" i="1"/>
  <c r="A71" i="1"/>
  <c r="O69" i="3"/>
  <c r="L176" i="9" s="1"/>
  <c r="AD68" i="3"/>
  <c r="AC68" i="3"/>
  <c r="AB68" i="3"/>
  <c r="D68" i="3"/>
  <c r="C68" i="3"/>
  <c r="B68" i="3"/>
  <c r="N67" i="3"/>
  <c r="L167" i="9" s="1"/>
  <c r="O167" i="9" s="1"/>
  <c r="AD66" i="3"/>
  <c r="AC66" i="3"/>
  <c r="AB66" i="3"/>
  <c r="L66" i="3"/>
  <c r="L158" i="9" s="1"/>
  <c r="D66" i="3"/>
  <c r="C66" i="3"/>
  <c r="B66" i="3"/>
  <c r="AD64" i="3"/>
  <c r="AC64" i="3"/>
  <c r="AB64" i="3"/>
  <c r="D64" i="3"/>
  <c r="C64" i="3"/>
  <c r="B64" i="3"/>
  <c r="AD62" i="3"/>
  <c r="AC62" i="3"/>
  <c r="AB62" i="3"/>
  <c r="O62" i="3"/>
  <c r="AM21" i="3" s="1"/>
  <c r="B15" i="1" s="1"/>
  <c r="D62" i="3"/>
  <c r="C62" i="3"/>
  <c r="B62" i="3"/>
  <c r="AD60" i="3"/>
  <c r="AC60" i="3"/>
  <c r="AB60" i="3"/>
  <c r="N60" i="3"/>
  <c r="L163" i="9" s="1"/>
  <c r="D60" i="3"/>
  <c r="C60" i="3"/>
  <c r="B60" i="3"/>
  <c r="L59" i="3"/>
  <c r="L154" i="9" s="1"/>
  <c r="AD58" i="3"/>
  <c r="AC58" i="3"/>
  <c r="AB58" i="3"/>
  <c r="D58" i="3"/>
  <c r="C58" i="3"/>
  <c r="B58" i="3"/>
  <c r="AD56" i="3"/>
  <c r="AC56" i="3"/>
  <c r="AB56" i="3"/>
  <c r="D56" i="3"/>
  <c r="C56" i="3"/>
  <c r="B56" i="3"/>
  <c r="AH55" i="3"/>
  <c r="Q69" i="3" s="1"/>
  <c r="B21" i="5" s="1"/>
  <c r="D21" i="5" s="1"/>
  <c r="AD54" i="3"/>
  <c r="AC54" i="3"/>
  <c r="AB54" i="3"/>
  <c r="D54" i="3"/>
  <c r="C54" i="3"/>
  <c r="B54" i="3"/>
  <c r="AD52" i="3"/>
  <c r="AC52" i="3"/>
  <c r="AB52" i="3"/>
  <c r="D52" i="3"/>
  <c r="C52" i="3"/>
  <c r="B52" i="3"/>
  <c r="AH50" i="3"/>
  <c r="L63" i="3" s="1"/>
  <c r="AD50" i="3"/>
  <c r="AC50" i="3"/>
  <c r="AB50" i="3"/>
  <c r="D50" i="3"/>
  <c r="C50" i="3"/>
  <c r="B50" i="3"/>
  <c r="AH48" i="3"/>
  <c r="L56" i="3" s="1"/>
  <c r="AD48" i="3"/>
  <c r="AC48" i="3"/>
  <c r="AB48" i="3"/>
  <c r="N48" i="3"/>
  <c r="D48" i="3"/>
  <c r="C48" i="3"/>
  <c r="B48" i="3"/>
  <c r="AD46" i="3"/>
  <c r="AC46" i="3"/>
  <c r="AB46" i="3"/>
  <c r="D46" i="3"/>
  <c r="C46" i="3"/>
  <c r="B46" i="3"/>
  <c r="AH45" i="3"/>
  <c r="AH44" i="3"/>
  <c r="AD44" i="3"/>
  <c r="AC44" i="3"/>
  <c r="AB44" i="3"/>
  <c r="D44" i="3"/>
  <c r="C44" i="3"/>
  <c r="B44" i="3"/>
  <c r="AH43" i="3"/>
  <c r="AH42" i="3"/>
  <c r="AD42" i="3"/>
  <c r="AC42" i="3"/>
  <c r="AB42" i="3"/>
  <c r="D42" i="3"/>
  <c r="C42" i="3"/>
  <c r="B42" i="3"/>
  <c r="AJ41" i="3"/>
  <c r="AH41" i="3"/>
  <c r="AJ40" i="3"/>
  <c r="AH40" i="3"/>
  <c r="AD40" i="3"/>
  <c r="AC40" i="3"/>
  <c r="AB40" i="3"/>
  <c r="D40" i="3"/>
  <c r="C40" i="3"/>
  <c r="B40" i="3"/>
  <c r="AL39" i="3"/>
  <c r="B29" i="1" s="1"/>
  <c r="AJ39" i="3"/>
  <c r="AH39" i="3"/>
  <c r="AJ38" i="3"/>
  <c r="AH38" i="3"/>
  <c r="AD38" i="3"/>
  <c r="AC38" i="3"/>
  <c r="AB38" i="3"/>
  <c r="D38" i="3"/>
  <c r="C38" i="3"/>
  <c r="B38" i="3"/>
  <c r="AH37" i="3"/>
  <c r="AH35" i="3"/>
  <c r="AD35" i="3"/>
  <c r="AC35" i="3"/>
  <c r="AB35" i="3"/>
  <c r="D35" i="3"/>
  <c r="C35" i="3"/>
  <c r="B35" i="3"/>
  <c r="AH34" i="3"/>
  <c r="AH33" i="3"/>
  <c r="AD33" i="3"/>
  <c r="AC33" i="3"/>
  <c r="AB33" i="3"/>
  <c r="N33" i="3"/>
  <c r="D33" i="3"/>
  <c r="C33" i="3"/>
  <c r="B33" i="3"/>
  <c r="AH32" i="3"/>
  <c r="AJ31" i="3"/>
  <c r="AH31" i="3"/>
  <c r="AD31" i="3"/>
  <c r="AC31" i="3"/>
  <c r="AB31" i="3"/>
  <c r="D31" i="3"/>
  <c r="C31" i="3"/>
  <c r="B31" i="3"/>
  <c r="AJ30" i="3"/>
  <c r="AH30" i="3"/>
  <c r="AL29" i="3"/>
  <c r="B27" i="1" s="1"/>
  <c r="AJ29" i="3"/>
  <c r="AH29" i="3"/>
  <c r="AD29" i="3"/>
  <c r="AC29" i="3"/>
  <c r="AB29" i="3"/>
  <c r="D29" i="3"/>
  <c r="C29" i="3"/>
  <c r="B29" i="3"/>
  <c r="AJ28" i="3"/>
  <c r="AH28" i="3"/>
  <c r="AD27" i="3"/>
  <c r="AC27" i="3"/>
  <c r="AB27" i="3"/>
  <c r="N27" i="3"/>
  <c r="D27" i="3"/>
  <c r="C27" i="3"/>
  <c r="B27" i="3"/>
  <c r="AM26" i="3"/>
  <c r="B13" i="1" s="1"/>
  <c r="AH26" i="3"/>
  <c r="AM25" i="3"/>
  <c r="B12" i="1" s="1"/>
  <c r="AH25" i="3"/>
  <c r="AD25" i="3"/>
  <c r="AC25" i="3"/>
  <c r="AB25" i="3"/>
  <c r="D25" i="3"/>
  <c r="C25" i="3"/>
  <c r="B25" i="3"/>
  <c r="AH24" i="3"/>
  <c r="AM23" i="3"/>
  <c r="B17" i="1" s="1"/>
  <c r="AH23" i="3"/>
  <c r="AD23" i="3"/>
  <c r="AC23" i="3"/>
  <c r="AB23" i="3"/>
  <c r="D23" i="3"/>
  <c r="C23" i="3"/>
  <c r="B23" i="3"/>
  <c r="AJ22" i="3"/>
  <c r="AH22" i="3"/>
  <c r="AJ21" i="3"/>
  <c r="AH21" i="3"/>
  <c r="AD21" i="3"/>
  <c r="AC21" i="3"/>
  <c r="AB21" i="3"/>
  <c r="D21" i="3"/>
  <c r="C21" i="3"/>
  <c r="B21" i="3"/>
  <c r="AL20" i="3"/>
  <c r="B28" i="1" s="1"/>
  <c r="AJ20" i="3"/>
  <c r="AH20" i="3"/>
  <c r="O20" i="3"/>
  <c r="B176" i="9" s="1"/>
  <c r="AJ19" i="3"/>
  <c r="AH19" i="3"/>
  <c r="AD19" i="3"/>
  <c r="AC19" i="3"/>
  <c r="AB19" i="3"/>
  <c r="D19" i="3"/>
  <c r="C19" i="3"/>
  <c r="B19" i="3"/>
  <c r="N18" i="3"/>
  <c r="B167" i="9" s="1"/>
  <c r="AH17" i="3"/>
  <c r="AD17" i="3"/>
  <c r="AC17" i="3"/>
  <c r="AB17" i="3"/>
  <c r="L17" i="3"/>
  <c r="B158" i="9" s="1"/>
  <c r="D17" i="3"/>
  <c r="C17" i="3"/>
  <c r="B17" i="3"/>
  <c r="AH16" i="3"/>
  <c r="AH15" i="3"/>
  <c r="AG15" i="3"/>
  <c r="M40" i="3" s="1"/>
  <c r="J11" i="8" s="1"/>
  <c r="AD15" i="3"/>
  <c r="AC15" i="3"/>
  <c r="AB15" i="3"/>
  <c r="D15" i="3"/>
  <c r="C15" i="3"/>
  <c r="B15" i="3"/>
  <c r="AH14" i="3"/>
  <c r="AG14" i="3"/>
  <c r="Q21" i="3" s="1"/>
  <c r="AJ13" i="3"/>
  <c r="AH13" i="3"/>
  <c r="AD13" i="3"/>
  <c r="AC13" i="3"/>
  <c r="AB13" i="3"/>
  <c r="O13" i="3"/>
  <c r="B172" i="9" s="1"/>
  <c r="D172" i="9" s="1"/>
  <c r="D13" i="3"/>
  <c r="C13" i="3"/>
  <c r="B13" i="3"/>
  <c r="AJ12" i="3"/>
  <c r="AH12" i="3"/>
  <c r="AL11" i="3"/>
  <c r="B26" i="1" s="1"/>
  <c r="AJ11" i="3"/>
  <c r="AH11" i="3"/>
  <c r="AD11" i="3"/>
  <c r="AC11" i="3"/>
  <c r="AB11" i="3"/>
  <c r="D11" i="3"/>
  <c r="C11" i="3"/>
  <c r="B11" i="3"/>
  <c r="AL10" i="3"/>
  <c r="AJ10" i="3"/>
  <c r="AH10" i="3"/>
  <c r="AG10" i="3"/>
  <c r="L14" i="3" s="1"/>
  <c r="AD9" i="3"/>
  <c r="AC9" i="3"/>
  <c r="AB9" i="3"/>
  <c r="D9" i="3"/>
  <c r="C9" i="3"/>
  <c r="B9" i="3"/>
  <c r="N11" i="3"/>
  <c r="L10" i="3"/>
  <c r="B154" i="9" s="1"/>
  <c r="D154" i="9" s="1"/>
  <c r="AD7" i="3"/>
  <c r="AC7" i="3"/>
  <c r="AB7" i="3"/>
  <c r="D7" i="3"/>
  <c r="C7" i="3"/>
  <c r="B7" i="3"/>
  <c r="AD5" i="3"/>
  <c r="AC5" i="3"/>
  <c r="AB5" i="3"/>
  <c r="D5" i="3"/>
  <c r="C5" i="3"/>
  <c r="B5" i="3"/>
  <c r="AC1" i="3"/>
  <c r="L70" i="10"/>
  <c r="K70" i="10"/>
  <c r="L69" i="10"/>
  <c r="K69" i="10"/>
  <c r="L68" i="10"/>
  <c r="K68" i="10"/>
  <c r="L67" i="10"/>
  <c r="K67" i="10"/>
  <c r="L66" i="10"/>
  <c r="K66" i="10"/>
  <c r="L65" i="10"/>
  <c r="K65" i="10"/>
  <c r="L64" i="10"/>
  <c r="K64" i="10"/>
  <c r="L63" i="10"/>
  <c r="K63" i="10"/>
  <c r="L62" i="10"/>
  <c r="K62" i="10"/>
  <c r="L61" i="10"/>
  <c r="K61" i="10"/>
  <c r="L60" i="10"/>
  <c r="K60" i="10"/>
  <c r="L59" i="10"/>
  <c r="K59" i="10"/>
  <c r="L58" i="10"/>
  <c r="K58" i="10"/>
  <c r="L57" i="10"/>
  <c r="K57" i="10"/>
  <c r="L56" i="10"/>
  <c r="K56" i="10"/>
  <c r="L55" i="10"/>
  <c r="K55" i="10"/>
  <c r="L54" i="10"/>
  <c r="K54" i="10"/>
  <c r="L53" i="10"/>
  <c r="K53" i="10"/>
  <c r="L52" i="10"/>
  <c r="K52" i="10"/>
  <c r="L51" i="10"/>
  <c r="K51" i="10"/>
  <c r="L50" i="10"/>
  <c r="K50" i="10"/>
  <c r="L49" i="10"/>
  <c r="K49" i="10"/>
  <c r="L48" i="10"/>
  <c r="K48" i="10"/>
  <c r="L47" i="10"/>
  <c r="K47" i="10"/>
  <c r="L46" i="10"/>
  <c r="K46" i="10"/>
  <c r="L45" i="10"/>
  <c r="K45" i="10"/>
  <c r="L44" i="10"/>
  <c r="K44" i="10"/>
  <c r="L43" i="10"/>
  <c r="K43" i="10"/>
  <c r="L42" i="10"/>
  <c r="K42" i="10"/>
  <c r="L41" i="10"/>
  <c r="K41" i="10"/>
  <c r="L40" i="10"/>
  <c r="K40" i="10"/>
  <c r="L39" i="10"/>
  <c r="K39" i="10"/>
  <c r="L38" i="10"/>
  <c r="K38" i="10"/>
  <c r="L37" i="10"/>
  <c r="K37" i="10"/>
  <c r="L36" i="10"/>
  <c r="K36" i="10"/>
  <c r="L35" i="10"/>
  <c r="K35" i="10"/>
  <c r="L34" i="10"/>
  <c r="K34" i="10"/>
  <c r="L33" i="10"/>
  <c r="K33" i="10"/>
  <c r="L32" i="10"/>
  <c r="K32" i="10"/>
  <c r="L31" i="10"/>
  <c r="K31" i="10"/>
  <c r="L30" i="10"/>
  <c r="K30" i="10"/>
  <c r="L29" i="10"/>
  <c r="K29" i="10"/>
  <c r="L28" i="10"/>
  <c r="K28" i="10"/>
  <c r="L27" i="10"/>
  <c r="K27" i="10"/>
  <c r="L26" i="10"/>
  <c r="K26" i="10"/>
  <c r="L25" i="10"/>
  <c r="K25" i="10"/>
  <c r="L24" i="10"/>
  <c r="K24" i="10"/>
  <c r="L23" i="10"/>
  <c r="K23" i="10"/>
  <c r="L22" i="10"/>
  <c r="K22" i="10"/>
  <c r="L21" i="10"/>
  <c r="K21" i="10"/>
  <c r="L20" i="10"/>
  <c r="K20" i="10"/>
  <c r="L19" i="10"/>
  <c r="K19" i="10"/>
  <c r="L18" i="10"/>
  <c r="K18" i="10"/>
  <c r="L17" i="10"/>
  <c r="K17" i="10"/>
  <c r="L16" i="10"/>
  <c r="K16" i="10"/>
  <c r="L15" i="10"/>
  <c r="K15" i="10"/>
  <c r="L14" i="10"/>
  <c r="K14" i="10"/>
  <c r="L13" i="10"/>
  <c r="K13" i="10"/>
  <c r="L12" i="10"/>
  <c r="K12" i="10"/>
  <c r="L11" i="10"/>
  <c r="K11" i="10"/>
  <c r="L10" i="10"/>
  <c r="K10" i="10"/>
  <c r="L9" i="10"/>
  <c r="K9" i="10"/>
  <c r="L8" i="10"/>
  <c r="K8" i="10"/>
  <c r="L7" i="10"/>
  <c r="K7" i="10"/>
  <c r="AX3" i="10"/>
  <c r="O119" i="9" l="1"/>
  <c r="D89" i="9"/>
  <c r="P95" i="9"/>
  <c r="O161" i="9"/>
  <c r="D179" i="9"/>
  <c r="F179" i="9"/>
  <c r="N7" i="10" a="1"/>
  <c r="N7" i="10" s="1"/>
  <c r="Q6" i="10" s="1"/>
  <c r="Z6" i="10" s="1"/>
  <c r="M7" i="10" a="1"/>
  <c r="M7" i="10" s="1"/>
  <c r="P7" i="10" s="1"/>
  <c r="N181" i="9"/>
  <c r="P179" i="9"/>
  <c r="O181" i="9"/>
  <c r="O87" i="9"/>
  <c r="O111" i="9"/>
  <c r="F174" i="9"/>
  <c r="E170" i="9"/>
  <c r="D93" i="9"/>
  <c r="F95" i="9"/>
  <c r="F97" i="9"/>
  <c r="E93" i="9"/>
  <c r="E81" i="9"/>
  <c r="C89" i="9"/>
  <c r="M181" i="9"/>
  <c r="M174" i="9"/>
  <c r="N174" i="9"/>
  <c r="O174" i="9"/>
  <c r="O179" i="9"/>
  <c r="P170" i="9"/>
  <c r="M161" i="9"/>
  <c r="N161" i="9"/>
  <c r="E181" i="9"/>
  <c r="F181" i="9"/>
  <c r="E174" i="9"/>
  <c r="E18" i="8"/>
  <c r="B16" i="8"/>
  <c r="C170" i="9"/>
  <c r="D170" i="9"/>
  <c r="P131" i="9"/>
  <c r="M111" i="9"/>
  <c r="N83" i="9"/>
  <c r="P83" i="9"/>
  <c r="P143" i="9"/>
  <c r="AK30" i="3"/>
  <c r="B39" i="1" s="1"/>
  <c r="E39" i="1" s="1"/>
  <c r="N87" i="9"/>
  <c r="M119" i="9"/>
  <c r="N119" i="9"/>
  <c r="N91" i="9"/>
  <c r="O91" i="9"/>
  <c r="M97" i="9"/>
  <c r="N97" i="9"/>
  <c r="O97" i="9"/>
  <c r="P99" i="9"/>
  <c r="N101" i="9"/>
  <c r="M101" i="9"/>
  <c r="O101" i="9"/>
  <c r="AM18" i="3"/>
  <c r="B21" i="1" s="1"/>
  <c r="G21" i="1" s="1"/>
  <c r="F105" i="9"/>
  <c r="F103" i="9"/>
  <c r="F145" i="9"/>
  <c r="D135" i="9"/>
  <c r="E135" i="9"/>
  <c r="E89" i="9"/>
  <c r="E87" i="9"/>
  <c r="D85" i="9"/>
  <c r="E85" i="9"/>
  <c r="C81" i="9"/>
  <c r="D81" i="9"/>
  <c r="F12" i="1"/>
  <c r="G12" i="1"/>
  <c r="C8" i="1"/>
  <c r="E8" i="1"/>
  <c r="H6" i="1"/>
  <c r="D6" i="1"/>
  <c r="C6" i="1"/>
  <c r="E6" i="1"/>
  <c r="F99" i="9"/>
  <c r="F101" i="9"/>
  <c r="AI21" i="3"/>
  <c r="B52" i="1" s="1"/>
  <c r="G52" i="1" s="1"/>
  <c r="E145" i="9"/>
  <c r="AI39" i="3"/>
  <c r="B48" i="1" s="1"/>
  <c r="E48" i="1" s="1"/>
  <c r="M123" i="9"/>
  <c r="AK39" i="3"/>
  <c r="B33" i="1" s="1"/>
  <c r="H33" i="1" s="1"/>
  <c r="O105" i="9"/>
  <c r="N79" i="9"/>
  <c r="M115" i="9"/>
  <c r="O79" i="9"/>
  <c r="N115" i="9"/>
  <c r="AI34" i="3"/>
  <c r="B68" i="1" s="1"/>
  <c r="E68" i="1" s="1"/>
  <c r="O83" i="9"/>
  <c r="N111" i="9"/>
  <c r="O115" i="9"/>
  <c r="O143" i="9"/>
  <c r="E83" i="9"/>
  <c r="E143" i="9"/>
  <c r="F133" i="9"/>
  <c r="E79" i="9"/>
  <c r="C85" i="9"/>
  <c r="G6" i="1"/>
  <c r="B23" i="8"/>
  <c r="E9" i="1"/>
  <c r="E19" i="5"/>
  <c r="C19" i="5"/>
  <c r="P15" i="1"/>
  <c r="B18" i="8"/>
  <c r="C12" i="1"/>
  <c r="P135" i="9"/>
  <c r="N123" i="9"/>
  <c r="O123" i="9"/>
  <c r="P103" i="9"/>
  <c r="AK38" i="3"/>
  <c r="B37" i="1" s="1"/>
  <c r="AI41" i="3"/>
  <c r="B53" i="1" s="1"/>
  <c r="C53" i="1" s="1"/>
  <c r="M145" i="9"/>
  <c r="AI43" i="3"/>
  <c r="B67" i="1" s="1"/>
  <c r="AI44" i="3"/>
  <c r="B45" i="1" s="1"/>
  <c r="D45" i="1" s="1"/>
  <c r="AI40" i="3"/>
  <c r="B43" i="1" s="1"/>
  <c r="D43" i="1" s="1"/>
  <c r="AK40" i="3"/>
  <c r="B41" i="1" s="1"/>
  <c r="C41" i="1" s="1"/>
  <c r="AI42" i="3"/>
  <c r="B60" i="1" s="1"/>
  <c r="F60" i="1" s="1"/>
  <c r="N145" i="9"/>
  <c r="AI38" i="3"/>
  <c r="B56" i="1" s="1"/>
  <c r="D56" i="1" s="1"/>
  <c r="O145" i="9"/>
  <c r="P137" i="9"/>
  <c r="M105" i="9"/>
  <c r="N105" i="9"/>
  <c r="P133" i="9"/>
  <c r="AM16" i="3"/>
  <c r="B19" i="1" s="1"/>
  <c r="E19" i="1" s="1"/>
  <c r="C34" i="5"/>
  <c r="E34" i="5"/>
  <c r="AM28" i="3"/>
  <c r="B10" i="1" s="1"/>
  <c r="D10" i="1" s="1"/>
  <c r="B9" i="5"/>
  <c r="AI33" i="3"/>
  <c r="B63" i="1" s="1"/>
  <c r="F63" i="1" s="1"/>
  <c r="AI32" i="3"/>
  <c r="B58" i="1" s="1"/>
  <c r="G58" i="1" s="1"/>
  <c r="AI31" i="3"/>
  <c r="B51" i="1" s="1"/>
  <c r="G51" i="1" s="1"/>
  <c r="F27" i="1"/>
  <c r="D27" i="1"/>
  <c r="E27" i="1"/>
  <c r="L172" i="9"/>
  <c r="M172" i="9" s="1"/>
  <c r="G27" i="1"/>
  <c r="C27" i="1"/>
  <c r="H27" i="1"/>
  <c r="AK29" i="3"/>
  <c r="B31" i="1" s="1"/>
  <c r="E31" i="1" s="1"/>
  <c r="AK28" i="3"/>
  <c r="B35" i="1" s="1"/>
  <c r="E35" i="1" s="1"/>
  <c r="AI29" i="3"/>
  <c r="B65" i="1" s="1"/>
  <c r="G65" i="1" s="1"/>
  <c r="N75" i="9"/>
  <c r="AI28" i="3"/>
  <c r="B55" i="1" s="1"/>
  <c r="C55" i="1" s="1"/>
  <c r="AI30" i="3"/>
  <c r="B42" i="1" s="1"/>
  <c r="C42" i="1" s="1"/>
  <c r="O75" i="9"/>
  <c r="B13" i="8"/>
  <c r="H11" i="8"/>
  <c r="B11" i="8"/>
  <c r="E13" i="8"/>
  <c r="N41" i="3"/>
  <c r="B7" i="1"/>
  <c r="F7" i="1" s="1"/>
  <c r="J8" i="1" s="1"/>
  <c r="F137" i="9"/>
  <c r="AM17" i="3"/>
  <c r="B20" i="1" s="1"/>
  <c r="H20" i="1" s="1"/>
  <c r="C93" i="9"/>
  <c r="AI19" i="3"/>
  <c r="B47" i="1" s="1"/>
  <c r="G47" i="1" s="1"/>
  <c r="AI20" i="3"/>
  <c r="B62" i="1" s="1"/>
  <c r="F62" i="1" s="1"/>
  <c r="AK21" i="3"/>
  <c r="B40" i="1" s="1"/>
  <c r="F40" i="1" s="1"/>
  <c r="AI24" i="3"/>
  <c r="B64" i="1" s="1"/>
  <c r="G64" i="1" s="1"/>
  <c r="AI25" i="3"/>
  <c r="B69" i="1" s="1"/>
  <c r="F69" i="1" s="1"/>
  <c r="AI22" i="3"/>
  <c r="B59" i="1" s="1"/>
  <c r="G59" i="1" s="1"/>
  <c r="AM22" i="3"/>
  <c r="B16" i="1" s="1"/>
  <c r="G16" i="1" s="1"/>
  <c r="C135" i="9"/>
  <c r="G28" i="1"/>
  <c r="E28" i="1"/>
  <c r="D28" i="1"/>
  <c r="H28" i="1"/>
  <c r="AK19" i="3"/>
  <c r="B36" i="1" s="1"/>
  <c r="C36" i="1" s="1"/>
  <c r="AK20" i="3"/>
  <c r="B32" i="1" s="1"/>
  <c r="AI23" i="3"/>
  <c r="B49" i="1" s="1"/>
  <c r="C49" i="1" s="1"/>
  <c r="E91" i="9"/>
  <c r="C77" i="9"/>
  <c r="D77" i="9"/>
  <c r="AI13" i="3"/>
  <c r="B57" i="1" s="1"/>
  <c r="G57" i="1" s="1"/>
  <c r="E77" i="9"/>
  <c r="AM29" i="3"/>
  <c r="B11" i="1" s="1"/>
  <c r="H11" i="1" s="1"/>
  <c r="C75" i="9"/>
  <c r="E75" i="9"/>
  <c r="N15" i="1"/>
  <c r="N7" i="1"/>
  <c r="N16" i="1"/>
  <c r="N13" i="1"/>
  <c r="N11" i="1"/>
  <c r="N17" i="1"/>
  <c r="N8" i="1"/>
  <c r="N6" i="1"/>
  <c r="N14" i="1"/>
  <c r="N10" i="1"/>
  <c r="N9" i="1"/>
  <c r="T6" i="1"/>
  <c r="N12" i="1"/>
  <c r="P77" i="9"/>
  <c r="P81" i="9"/>
  <c r="P85" i="9"/>
  <c r="P89" i="9"/>
  <c r="P93" i="9"/>
  <c r="H6" i="8"/>
  <c r="E8" i="8"/>
  <c r="B6" i="8"/>
  <c r="B8" i="8"/>
  <c r="M85" i="9"/>
  <c r="F87" i="9"/>
  <c r="C113" i="9"/>
  <c r="M113" i="9"/>
  <c r="D115" i="9"/>
  <c r="C117" i="9"/>
  <c r="M117" i="9"/>
  <c r="D119" i="9"/>
  <c r="C121" i="9"/>
  <c r="M121" i="9"/>
  <c r="D123" i="9"/>
  <c r="C125" i="9"/>
  <c r="M125" i="9"/>
  <c r="D161" i="9"/>
  <c r="C165" i="9"/>
  <c r="M165" i="9"/>
  <c r="E32" i="5"/>
  <c r="C32" i="5"/>
  <c r="P17" i="1"/>
  <c r="P13" i="1"/>
  <c r="P12" i="1"/>
  <c r="P11" i="1"/>
  <c r="P10" i="1"/>
  <c r="P9" i="1"/>
  <c r="P14" i="1"/>
  <c r="P16" i="1"/>
  <c r="P7" i="1"/>
  <c r="H13" i="1"/>
  <c r="D13" i="1"/>
  <c r="G13" i="1"/>
  <c r="C13" i="1"/>
  <c r="F13" i="1"/>
  <c r="E13" i="1"/>
  <c r="C7" i="5"/>
  <c r="E7" i="5"/>
  <c r="M81" i="9"/>
  <c r="F83" i="9"/>
  <c r="M89" i="9"/>
  <c r="F91" i="9"/>
  <c r="P75" i="9"/>
  <c r="N77" i="9"/>
  <c r="C79" i="9"/>
  <c r="P79" i="9"/>
  <c r="N81" i="9"/>
  <c r="C83" i="9"/>
  <c r="N85" i="9"/>
  <c r="C87" i="9"/>
  <c r="P87" i="9"/>
  <c r="N89" i="9"/>
  <c r="C91" i="9"/>
  <c r="P91" i="9"/>
  <c r="N93" i="9"/>
  <c r="C95" i="9"/>
  <c r="M95" i="9"/>
  <c r="D97" i="9"/>
  <c r="C99" i="9"/>
  <c r="M99" i="9"/>
  <c r="D101" i="9"/>
  <c r="C103" i="9"/>
  <c r="M103" i="9"/>
  <c r="D105" i="9"/>
  <c r="D113" i="9"/>
  <c r="O113" i="9"/>
  <c r="E115" i="9"/>
  <c r="D117" i="9"/>
  <c r="O117" i="9"/>
  <c r="E119" i="9"/>
  <c r="D121" i="9"/>
  <c r="O121" i="9"/>
  <c r="E123" i="9"/>
  <c r="D125" i="9"/>
  <c r="O125" i="9"/>
  <c r="F131" i="9"/>
  <c r="E131" i="9"/>
  <c r="M131" i="9"/>
  <c r="C133" i="9"/>
  <c r="N133" i="9"/>
  <c r="M135" i="9"/>
  <c r="C137" i="9"/>
  <c r="N137" i="9"/>
  <c r="E161" i="9"/>
  <c r="D165" i="9"/>
  <c r="O165" i="9"/>
  <c r="M170" i="9"/>
  <c r="F7" i="5"/>
  <c r="D32" i="5"/>
  <c r="P6" i="1"/>
  <c r="P8" i="1"/>
  <c r="M77" i="9"/>
  <c r="F79" i="9"/>
  <c r="M93" i="9"/>
  <c r="D95" i="9"/>
  <c r="O95" i="9"/>
  <c r="E97" i="9"/>
  <c r="D99" i="9"/>
  <c r="O99" i="9"/>
  <c r="E101" i="9"/>
  <c r="D103" i="9"/>
  <c r="O103" i="9"/>
  <c r="E105" i="9"/>
  <c r="F113" i="9"/>
  <c r="P113" i="9"/>
  <c r="F115" i="9"/>
  <c r="F117" i="9"/>
  <c r="P117" i="9"/>
  <c r="F119" i="9"/>
  <c r="F121" i="9"/>
  <c r="P121" i="9"/>
  <c r="F123" i="9"/>
  <c r="F125" i="9"/>
  <c r="P125" i="9"/>
  <c r="C131" i="9"/>
  <c r="N131" i="9"/>
  <c r="E133" i="9"/>
  <c r="O133" i="9"/>
  <c r="N135" i="9"/>
  <c r="E137" i="9"/>
  <c r="O137" i="9"/>
  <c r="F143" i="9"/>
  <c r="D143" i="9"/>
  <c r="M143" i="9"/>
  <c r="D145" i="9"/>
  <c r="F161" i="9"/>
  <c r="F165" i="9"/>
  <c r="P165" i="9"/>
  <c r="N170" i="9"/>
  <c r="D174" i="9"/>
  <c r="C179" i="9"/>
  <c r="M179" i="9"/>
  <c r="D181" i="9"/>
  <c r="F32" i="5"/>
  <c r="V1" i="1"/>
  <c r="H29" i="1"/>
  <c r="D29" i="1"/>
  <c r="G29" i="1"/>
  <c r="C29" i="1"/>
  <c r="F29" i="1"/>
  <c r="E29" i="1"/>
  <c r="F19" i="5"/>
  <c r="F34" i="5"/>
  <c r="H9" i="1"/>
  <c r="D9" i="1"/>
  <c r="G9" i="1"/>
  <c r="H8" i="1"/>
  <c r="D8" i="1"/>
  <c r="G8" i="1"/>
  <c r="C9" i="1"/>
  <c r="E12" i="1"/>
  <c r="H12" i="1"/>
  <c r="D12" i="1"/>
  <c r="F28" i="1"/>
  <c r="B21" i="8"/>
  <c r="E23" i="8"/>
  <c r="C28" i="1"/>
  <c r="H15" i="1"/>
  <c r="D15" i="1"/>
  <c r="G15" i="1"/>
  <c r="C15" i="1"/>
  <c r="F15" i="1"/>
  <c r="E15" i="1"/>
  <c r="N176" i="9"/>
  <c r="M176" i="9"/>
  <c r="P176" i="9"/>
  <c r="O176" i="9"/>
  <c r="F17" i="1"/>
  <c r="E17" i="1"/>
  <c r="H17" i="1"/>
  <c r="D17" i="1"/>
  <c r="G17" i="1"/>
  <c r="C17" i="1"/>
  <c r="P167" i="9"/>
  <c r="M167" i="9"/>
  <c r="N167" i="9"/>
  <c r="M163" i="9"/>
  <c r="P163" i="9"/>
  <c r="O163" i="9"/>
  <c r="N163" i="9"/>
  <c r="P158" i="9"/>
  <c r="O158" i="9"/>
  <c r="N158" i="9"/>
  <c r="M158" i="9"/>
  <c r="M154" i="9"/>
  <c r="N154" i="9"/>
  <c r="P154" i="9"/>
  <c r="O154" i="9"/>
  <c r="F176" i="9"/>
  <c r="E176" i="9"/>
  <c r="D176" i="9"/>
  <c r="C176" i="9"/>
  <c r="D167" i="9"/>
  <c r="C167" i="9"/>
  <c r="F167" i="9"/>
  <c r="E167" i="9"/>
  <c r="C158" i="9"/>
  <c r="F158" i="9"/>
  <c r="E158" i="9"/>
  <c r="D158" i="9"/>
  <c r="C111" i="9"/>
  <c r="F111" i="9"/>
  <c r="D111" i="9"/>
  <c r="D75" i="9"/>
  <c r="AK11" i="3"/>
  <c r="B30" i="1" s="1"/>
  <c r="G30" i="1" s="1"/>
  <c r="B156" i="9"/>
  <c r="C156" i="9" s="1"/>
  <c r="AM12" i="3"/>
  <c r="B22" i="1" s="1"/>
  <c r="E22" i="1" s="1"/>
  <c r="L156" i="9"/>
  <c r="AM13" i="3"/>
  <c r="B25" i="1" s="1"/>
  <c r="L152" i="9"/>
  <c r="AM11" i="3"/>
  <c r="B24" i="1" s="1"/>
  <c r="AM15" i="3"/>
  <c r="B18" i="1" s="1"/>
  <c r="B163" i="9"/>
  <c r="H26" i="1"/>
  <c r="D26" i="1"/>
  <c r="E26" i="1"/>
  <c r="G26" i="1"/>
  <c r="C26" i="1"/>
  <c r="F26" i="1"/>
  <c r="C154" i="9"/>
  <c r="F154" i="9"/>
  <c r="E154" i="9"/>
  <c r="AK10" i="3"/>
  <c r="B34" i="1" s="1"/>
  <c r="AK12" i="3"/>
  <c r="B38" i="1" s="1"/>
  <c r="C21" i="5"/>
  <c r="F21" i="5"/>
  <c r="E21" i="5"/>
  <c r="C172" i="9"/>
  <c r="F172" i="9"/>
  <c r="E172" i="9"/>
  <c r="AI14" i="3"/>
  <c r="B66" i="1" s="1"/>
  <c r="AI16" i="3"/>
  <c r="B54" i="1" s="1"/>
  <c r="E54" i="1" s="1"/>
  <c r="AI10" i="3"/>
  <c r="B46" i="1" s="1"/>
  <c r="AI12" i="3"/>
  <c r="B50" i="1" s="1"/>
  <c r="G50" i="1" s="1"/>
  <c r="AI15" i="3"/>
  <c r="B44" i="1" s="1"/>
  <c r="AM20" i="3"/>
  <c r="B14" i="1" s="1"/>
  <c r="L7" i="3"/>
  <c r="B152" i="9" s="1"/>
  <c r="D152" i="9" s="1"/>
  <c r="AI11" i="3"/>
  <c r="B61" i="1" s="1"/>
  <c r="T8" i="1" l="1"/>
  <c r="F43" i="1"/>
  <c r="G33" i="1"/>
  <c r="F52" i="1"/>
  <c r="M8" i="10" a="1"/>
  <c r="M8" i="10" s="1"/>
  <c r="P8" i="10" s="1"/>
  <c r="G43" i="1"/>
  <c r="N8" i="10" a="1"/>
  <c r="N8" i="10" s="1"/>
  <c r="R6" i="10" s="1"/>
  <c r="AA6" i="10" s="1"/>
  <c r="D68" i="1"/>
  <c r="F45" i="1"/>
  <c r="C43" i="1"/>
  <c r="H52" i="1"/>
  <c r="D52" i="1"/>
  <c r="E52" i="1"/>
  <c r="H54" i="1"/>
  <c r="C52" i="1"/>
  <c r="G60" i="1"/>
  <c r="G45" i="1"/>
  <c r="D60" i="1"/>
  <c r="F54" i="1"/>
  <c r="C54" i="1"/>
  <c r="D41" i="1"/>
  <c r="D54" i="1"/>
  <c r="C20" i="1"/>
  <c r="E69" i="1"/>
  <c r="E43" i="1"/>
  <c r="C45" i="1"/>
  <c r="H60" i="1"/>
  <c r="H45" i="1"/>
  <c r="H43" i="1"/>
  <c r="C60" i="1"/>
  <c r="E60" i="1"/>
  <c r="E45" i="1"/>
  <c r="H42" i="1"/>
  <c r="H68" i="1"/>
  <c r="D31" i="1"/>
  <c r="F68" i="1"/>
  <c r="H69" i="1"/>
  <c r="G69" i="1"/>
  <c r="D69" i="1"/>
  <c r="F47" i="1"/>
  <c r="C69" i="1"/>
  <c r="D47" i="1"/>
  <c r="E50" i="1"/>
  <c r="F50" i="1"/>
  <c r="D50" i="1"/>
  <c r="G54" i="1"/>
  <c r="C50" i="1"/>
  <c r="H50" i="1"/>
  <c r="G42" i="1"/>
  <c r="C68" i="1"/>
  <c r="D19" i="1"/>
  <c r="G68" i="1"/>
  <c r="E42" i="1"/>
  <c r="D42" i="1"/>
  <c r="D58" i="1"/>
  <c r="F42" i="1"/>
  <c r="D7" i="1"/>
  <c r="G7" i="1"/>
  <c r="E7" i="1"/>
  <c r="H57" i="1"/>
  <c r="C58" i="1"/>
  <c r="D39" i="1"/>
  <c r="H39" i="1"/>
  <c r="C51" i="1"/>
  <c r="F51" i="1"/>
  <c r="G19" i="1"/>
  <c r="C39" i="1"/>
  <c r="G39" i="1"/>
  <c r="F39" i="1"/>
  <c r="F19" i="1"/>
  <c r="H19" i="1"/>
  <c r="G63" i="1"/>
  <c r="E58" i="1"/>
  <c r="H58" i="1"/>
  <c r="F58" i="1"/>
  <c r="C19" i="1"/>
  <c r="F48" i="1"/>
  <c r="H48" i="1"/>
  <c r="G53" i="1"/>
  <c r="G48" i="1"/>
  <c r="C48" i="1"/>
  <c r="D48" i="1"/>
  <c r="D21" i="1"/>
  <c r="D33" i="1"/>
  <c r="G41" i="1"/>
  <c r="F33" i="1"/>
  <c r="C33" i="1"/>
  <c r="H21" i="1"/>
  <c r="E21" i="1"/>
  <c r="C21" i="1"/>
  <c r="F21" i="1"/>
  <c r="E56" i="1"/>
  <c r="E33" i="1"/>
  <c r="D16" i="1"/>
  <c r="E40" i="1"/>
  <c r="E20" i="1"/>
  <c r="D62" i="1"/>
  <c r="E16" i="1"/>
  <c r="G20" i="1"/>
  <c r="D20" i="1"/>
  <c r="F20" i="1"/>
  <c r="D40" i="1"/>
  <c r="F64" i="1"/>
  <c r="F57" i="1"/>
  <c r="E57" i="1"/>
  <c r="C57" i="1"/>
  <c r="D57" i="1"/>
  <c r="E10" i="1"/>
  <c r="C7" i="1"/>
  <c r="H7" i="1"/>
  <c r="E64" i="1"/>
  <c r="H64" i="1"/>
  <c r="C64" i="1"/>
  <c r="H47" i="1"/>
  <c r="D64" i="1"/>
  <c r="H56" i="1"/>
  <c r="D53" i="1"/>
  <c r="H53" i="1"/>
  <c r="F10" i="1"/>
  <c r="J14" i="1" s="1"/>
  <c r="H10" i="1"/>
  <c r="G11" i="1"/>
  <c r="E11" i="1"/>
  <c r="Y7" i="10"/>
  <c r="Q7" i="10"/>
  <c r="N18" i="1"/>
  <c r="F41" i="1"/>
  <c r="E41" i="1"/>
  <c r="H41" i="1"/>
  <c r="F56" i="1"/>
  <c r="G56" i="1"/>
  <c r="C56" i="1"/>
  <c r="F53" i="1"/>
  <c r="E53" i="1"/>
  <c r="F67" i="1"/>
  <c r="G67" i="1"/>
  <c r="E67" i="1"/>
  <c r="D67" i="1"/>
  <c r="H67" i="1"/>
  <c r="C67" i="1"/>
  <c r="F37" i="1"/>
  <c r="H37" i="1"/>
  <c r="C37" i="1"/>
  <c r="G37" i="1"/>
  <c r="E37" i="1"/>
  <c r="D37" i="1"/>
  <c r="D63" i="1"/>
  <c r="H65" i="1"/>
  <c r="H63" i="1"/>
  <c r="G35" i="1"/>
  <c r="C63" i="1"/>
  <c r="E63" i="1"/>
  <c r="D35" i="1"/>
  <c r="F55" i="1"/>
  <c r="H31" i="1"/>
  <c r="D65" i="1"/>
  <c r="H51" i="1"/>
  <c r="D51" i="1"/>
  <c r="F9" i="5"/>
  <c r="E9" i="5"/>
  <c r="D9" i="5"/>
  <c r="C9" i="5"/>
  <c r="E51" i="1"/>
  <c r="C10" i="1"/>
  <c r="G10" i="1"/>
  <c r="P172" i="9"/>
  <c r="O172" i="9"/>
  <c r="N172" i="9"/>
  <c r="H35" i="1"/>
  <c r="F35" i="1"/>
  <c r="C35" i="1"/>
  <c r="E65" i="1"/>
  <c r="C65" i="1"/>
  <c r="F65" i="1"/>
  <c r="G55" i="1"/>
  <c r="D55" i="1"/>
  <c r="H55" i="1"/>
  <c r="E55" i="1"/>
  <c r="G31" i="1"/>
  <c r="C31" i="1"/>
  <c r="F31" i="1"/>
  <c r="E59" i="1"/>
  <c r="C47" i="1"/>
  <c r="E47" i="1"/>
  <c r="H59" i="1"/>
  <c r="F59" i="1"/>
  <c r="E62" i="1"/>
  <c r="F16" i="1"/>
  <c r="H16" i="1"/>
  <c r="F11" i="1"/>
  <c r="J16" i="1" s="1"/>
  <c r="D11" i="1"/>
  <c r="D156" i="9"/>
  <c r="C16" i="1"/>
  <c r="C40" i="1"/>
  <c r="C62" i="1"/>
  <c r="G62" i="1"/>
  <c r="D59" i="1"/>
  <c r="H40" i="1"/>
  <c r="C11" i="1"/>
  <c r="C59" i="1"/>
  <c r="G40" i="1"/>
  <c r="G36" i="1"/>
  <c r="H62" i="1"/>
  <c r="H36" i="1"/>
  <c r="F36" i="1"/>
  <c r="E36" i="1"/>
  <c r="D36" i="1"/>
  <c r="G49" i="1"/>
  <c r="D49" i="1"/>
  <c r="H49" i="1"/>
  <c r="E49" i="1"/>
  <c r="F49" i="1"/>
  <c r="F32" i="1"/>
  <c r="E32" i="1"/>
  <c r="H32" i="1"/>
  <c r="C32" i="1"/>
  <c r="D32" i="1"/>
  <c r="G32" i="1"/>
  <c r="F22" i="1"/>
  <c r="H30" i="1"/>
  <c r="F30" i="1"/>
  <c r="E30" i="1"/>
  <c r="W8" i="1"/>
  <c r="V8" i="1"/>
  <c r="U8" i="1"/>
  <c r="E156" i="9"/>
  <c r="O16" i="1"/>
  <c r="O17" i="1"/>
  <c r="O15" i="1"/>
  <c r="O8" i="1"/>
  <c r="O6" i="1"/>
  <c r="O14" i="1"/>
  <c r="O10" i="1"/>
  <c r="O9" i="1"/>
  <c r="T7" i="1"/>
  <c r="O12" i="1"/>
  <c r="O11" i="1"/>
  <c r="O13" i="1"/>
  <c r="O7" i="1"/>
  <c r="V6" i="1"/>
  <c r="U6" i="1"/>
  <c r="Z6" i="1"/>
  <c r="AB6" i="1" s="1"/>
  <c r="AD6" i="1" s="1"/>
  <c r="W6" i="1"/>
  <c r="F156" i="9"/>
  <c r="P18" i="1"/>
  <c r="T9" i="1"/>
  <c r="G22" i="1"/>
  <c r="H22" i="1"/>
  <c r="D22" i="1"/>
  <c r="C22" i="1"/>
  <c r="C30" i="1"/>
  <c r="D30" i="1"/>
  <c r="F25" i="1"/>
  <c r="E25" i="1"/>
  <c r="C25" i="1"/>
  <c r="H25" i="1"/>
  <c r="D25" i="1"/>
  <c r="G25" i="1"/>
  <c r="N156" i="9"/>
  <c r="O156" i="9"/>
  <c r="M156" i="9"/>
  <c r="P156" i="9"/>
  <c r="F24" i="1"/>
  <c r="E24" i="1"/>
  <c r="H24" i="1"/>
  <c r="D24" i="1"/>
  <c r="G24" i="1"/>
  <c r="C24" i="1"/>
  <c r="O152" i="9"/>
  <c r="P152" i="9"/>
  <c r="N152" i="9"/>
  <c r="M152" i="9"/>
  <c r="E152" i="9"/>
  <c r="H46" i="1"/>
  <c r="D46" i="1"/>
  <c r="E46" i="1"/>
  <c r="G46" i="1"/>
  <c r="C46" i="1"/>
  <c r="F46" i="1"/>
  <c r="F152" i="9"/>
  <c r="H34" i="1"/>
  <c r="D34" i="1"/>
  <c r="E34" i="1"/>
  <c r="G34" i="1"/>
  <c r="C34" i="1"/>
  <c r="F34" i="1"/>
  <c r="C152" i="9"/>
  <c r="H14" i="1"/>
  <c r="D14" i="1"/>
  <c r="G14" i="1"/>
  <c r="C14" i="1"/>
  <c r="E14" i="1"/>
  <c r="F14" i="1"/>
  <c r="AM10" i="3"/>
  <c r="B23" i="1" s="1"/>
  <c r="G23" i="1" s="1"/>
  <c r="H44" i="1"/>
  <c r="D44" i="1"/>
  <c r="E44" i="1"/>
  <c r="G44" i="1"/>
  <c r="C44" i="1"/>
  <c r="F44" i="1"/>
  <c r="H66" i="1"/>
  <c r="D66" i="1"/>
  <c r="E66" i="1"/>
  <c r="G66" i="1"/>
  <c r="C66" i="1"/>
  <c r="F66" i="1"/>
  <c r="C163" i="9"/>
  <c r="F163" i="9"/>
  <c r="E163" i="9"/>
  <c r="D163" i="9"/>
  <c r="H61" i="1"/>
  <c r="D61" i="1"/>
  <c r="E61" i="1"/>
  <c r="G61" i="1"/>
  <c r="C61" i="1"/>
  <c r="F61" i="1"/>
  <c r="H38" i="1"/>
  <c r="D38" i="1"/>
  <c r="E38" i="1"/>
  <c r="G38" i="1"/>
  <c r="C38" i="1"/>
  <c r="F38" i="1"/>
  <c r="E18" i="1"/>
  <c r="H18" i="1"/>
  <c r="D18" i="1"/>
  <c r="F18" i="1"/>
  <c r="G18" i="1"/>
  <c r="C18" i="1"/>
  <c r="T10" i="1" l="1"/>
  <c r="W10" i="1" s="1"/>
  <c r="M9" i="10" a="1"/>
  <c r="M9" i="10" s="1"/>
  <c r="P9" i="10" s="1"/>
  <c r="N9" i="10" a="1"/>
  <c r="N9" i="10" s="1"/>
  <c r="S6" i="10" s="1"/>
  <c r="S8" i="10" s="1"/>
  <c r="R7" i="10"/>
  <c r="AA7" i="10" s="1"/>
  <c r="Q15" i="1"/>
  <c r="Q13" i="1"/>
  <c r="Q8" i="1"/>
  <c r="X6" i="1"/>
  <c r="Z7" i="10"/>
  <c r="Q8" i="10"/>
  <c r="Y8" i="10"/>
  <c r="R8" i="10"/>
  <c r="Q6" i="1"/>
  <c r="Q9" i="1"/>
  <c r="T11" i="1"/>
  <c r="V11" i="1" s="1"/>
  <c r="Q10" i="1"/>
  <c r="Q12" i="1"/>
  <c r="AH6" i="1"/>
  <c r="AO6" i="1" s="1"/>
  <c r="Q14" i="1"/>
  <c r="Q11" i="1"/>
  <c r="X8" i="1"/>
  <c r="T13" i="1"/>
  <c r="Q17" i="1"/>
  <c r="Q7" i="1"/>
  <c r="X7" i="1"/>
  <c r="X9" i="1"/>
  <c r="Q16" i="1"/>
  <c r="T2" i="1"/>
  <c r="W9" i="1"/>
  <c r="V9" i="1"/>
  <c r="U9" i="1"/>
  <c r="U7" i="1"/>
  <c r="AA7" i="1" s="1"/>
  <c r="V7" i="1"/>
  <c r="Z7" i="1"/>
  <c r="W7" i="1"/>
  <c r="O18" i="1"/>
  <c r="AG6" i="1"/>
  <c r="AN6" i="1" s="1"/>
  <c r="AE6" i="1"/>
  <c r="AL6" i="1" s="1"/>
  <c r="AK6" i="1"/>
  <c r="AF6" i="1"/>
  <c r="AM6" i="1" s="1"/>
  <c r="Z8" i="1"/>
  <c r="E23" i="1"/>
  <c r="D23" i="1"/>
  <c r="F23" i="1"/>
  <c r="H23" i="1"/>
  <c r="C23" i="1"/>
  <c r="X10" i="1" l="1"/>
  <c r="Z11" i="1"/>
  <c r="U10" i="1"/>
  <c r="Z9" i="1"/>
  <c r="AB10" i="1" s="1"/>
  <c r="V10" i="1"/>
  <c r="V18" i="1" s="1"/>
  <c r="N10" i="10" a="1"/>
  <c r="N10" i="10" s="1"/>
  <c r="T6" i="10" s="1"/>
  <c r="T8" i="10" s="1"/>
  <c r="AC8" i="10" s="1"/>
  <c r="M10" i="10" a="1"/>
  <c r="M10" i="10" s="1"/>
  <c r="M11" i="10" s="1" a="1"/>
  <c r="M11" i="10" s="1"/>
  <c r="P11" i="10" s="1"/>
  <c r="T11" i="10" s="1"/>
  <c r="Z10" i="1"/>
  <c r="T1" i="1"/>
  <c r="W11" i="1"/>
  <c r="W18" i="1" s="1"/>
  <c r="U11" i="1"/>
  <c r="X11" i="1"/>
  <c r="Z8" i="10"/>
  <c r="AB8" i="10"/>
  <c r="AA8" i="10"/>
  <c r="S9" i="10"/>
  <c r="Y9" i="10"/>
  <c r="R9" i="10"/>
  <c r="Q9" i="10"/>
  <c r="AB6" i="10"/>
  <c r="S7" i="10"/>
  <c r="Q18" i="1"/>
  <c r="AB7" i="1"/>
  <c r="AB8" i="1" l="1"/>
  <c r="AB11" i="1"/>
  <c r="X18" i="1"/>
  <c r="U18" i="1"/>
  <c r="N11" i="10" a="1"/>
  <c r="N11" i="10" s="1"/>
  <c r="U6" i="10" s="1"/>
  <c r="U8" i="10" s="1"/>
  <c r="AD8" i="10" s="1"/>
  <c r="M12" i="10" a="1"/>
  <c r="M12" i="10" s="1"/>
  <c r="P12" i="10" s="1"/>
  <c r="T7" i="10"/>
  <c r="AC7" i="10" s="1"/>
  <c r="R11" i="10"/>
  <c r="T9" i="10"/>
  <c r="AC9" i="10" s="1"/>
  <c r="AC6" i="10"/>
  <c r="P10" i="10"/>
  <c r="S10" i="10" s="1"/>
  <c r="Q11" i="10"/>
  <c r="Y11" i="10"/>
  <c r="S11" i="10"/>
  <c r="AB9" i="1"/>
  <c r="AD11" i="1" s="1"/>
  <c r="AB9" i="10"/>
  <c r="Z9" i="10"/>
  <c r="AA9" i="10"/>
  <c r="AB7" i="10"/>
  <c r="AD7" i="1"/>
  <c r="AF7" i="1" s="1"/>
  <c r="AM7" i="1" s="1"/>
  <c r="U12" i="10" l="1"/>
  <c r="AD12" i="10" s="1"/>
  <c r="Y10" i="10"/>
  <c r="AC11" i="10" s="1"/>
  <c r="Q10" i="10"/>
  <c r="N12" i="10" a="1"/>
  <c r="N12" i="10" s="1"/>
  <c r="V6" i="10" s="1"/>
  <c r="V11" i="10" s="1"/>
  <c r="AE11" i="10" s="1"/>
  <c r="Y12" i="10"/>
  <c r="S12" i="10"/>
  <c r="U10" i="10"/>
  <c r="AD10" i="10" s="1"/>
  <c r="T12" i="10"/>
  <c r="R12" i="10"/>
  <c r="AD6" i="10"/>
  <c r="Q12" i="10"/>
  <c r="T10" i="10"/>
  <c r="AC10" i="10" s="1"/>
  <c r="U7" i="10"/>
  <c r="AD7" i="10" s="1"/>
  <c r="R10" i="10"/>
  <c r="U11" i="10"/>
  <c r="AD11" i="10" s="1"/>
  <c r="M13" i="10" a="1"/>
  <c r="M13" i="10" s="1"/>
  <c r="P13" i="10" s="1"/>
  <c r="U9" i="10"/>
  <c r="AD9" i="10" s="1"/>
  <c r="AD8" i="1"/>
  <c r="AF8" i="1" s="1"/>
  <c r="AD9" i="1"/>
  <c r="AF9" i="1" s="1"/>
  <c r="AM9" i="1" s="1"/>
  <c r="AD10" i="1"/>
  <c r="AG10" i="1" s="1"/>
  <c r="AN10" i="1" s="1"/>
  <c r="AG7" i="1"/>
  <c r="AN7" i="1" s="1"/>
  <c r="AE7" i="1"/>
  <c r="AL7" i="1" s="1"/>
  <c r="AK7" i="1"/>
  <c r="AH7" i="1"/>
  <c r="AO7" i="1" s="1"/>
  <c r="AG11" i="1"/>
  <c r="AN11" i="1" s="1"/>
  <c r="AH11" i="1"/>
  <c r="AO11" i="1" s="1"/>
  <c r="AF11" i="1"/>
  <c r="AM11" i="1" s="1"/>
  <c r="AK11" i="1"/>
  <c r="AE11" i="1"/>
  <c r="AL11" i="1" s="1"/>
  <c r="AC12" i="10" l="1"/>
  <c r="AB10" i="10"/>
  <c r="Z10" i="10"/>
  <c r="AA10" i="10"/>
  <c r="AB12" i="10"/>
  <c r="Z11" i="10"/>
  <c r="Z12" i="10"/>
  <c r="AA11" i="10"/>
  <c r="AB11" i="10"/>
  <c r="AG8" i="1"/>
  <c r="AN8" i="1" s="1"/>
  <c r="M14" i="10" a="1"/>
  <c r="M14" i="10" s="1"/>
  <c r="P14" i="10" s="1"/>
  <c r="V7" i="10"/>
  <c r="AE7" i="10" s="1"/>
  <c r="AE6" i="10"/>
  <c r="AA12" i="10"/>
  <c r="V8" i="10"/>
  <c r="AE8" i="10" s="1"/>
  <c r="V10" i="10"/>
  <c r="AE10" i="10" s="1"/>
  <c r="N13" i="10" a="1"/>
  <c r="N13" i="10" s="1"/>
  <c r="W6" i="10" s="1"/>
  <c r="W7" i="10" s="1"/>
  <c r="AF7" i="10" s="1"/>
  <c r="V9" i="10"/>
  <c r="AE9" i="10" s="1"/>
  <c r="V12" i="10"/>
  <c r="AE12" i="10" s="1"/>
  <c r="AH9" i="1"/>
  <c r="AO9" i="1" s="1"/>
  <c r="AH8" i="1"/>
  <c r="AO8" i="1" s="1"/>
  <c r="AE8" i="1"/>
  <c r="AL8" i="1" s="1"/>
  <c r="AE9" i="1"/>
  <c r="AL9" i="1" s="1"/>
  <c r="AG9" i="1"/>
  <c r="AN9" i="1" s="1"/>
  <c r="AK8" i="1"/>
  <c r="AK9" i="1"/>
  <c r="AK10" i="1"/>
  <c r="AE10" i="1"/>
  <c r="AL10" i="1" s="1"/>
  <c r="AF10" i="1"/>
  <c r="AM10" i="1" s="1"/>
  <c r="AH10" i="1"/>
  <c r="AO10" i="1" s="1"/>
  <c r="S13" i="10"/>
  <c r="U13" i="10"/>
  <c r="AD13" i="10" s="1"/>
  <c r="R13" i="10"/>
  <c r="Y13" i="10"/>
  <c r="Q13" i="10"/>
  <c r="V13" i="10"/>
  <c r="AE13" i="10" s="1"/>
  <c r="T13" i="10"/>
  <c r="AM8" i="1"/>
  <c r="W9" i="10" l="1"/>
  <c r="AF9" i="10" s="1"/>
  <c r="W8" i="10"/>
  <c r="AF8" i="10" s="1"/>
  <c r="W12" i="10"/>
  <c r="AF12" i="10" s="1"/>
  <c r="AF6" i="10"/>
  <c r="W13" i="10"/>
  <c r="AF13" i="10" s="1"/>
  <c r="M15" i="10" a="1"/>
  <c r="M15" i="10" s="1"/>
  <c r="P15" i="10" s="1"/>
  <c r="W11" i="10"/>
  <c r="AF11" i="10" s="1"/>
  <c r="N14" i="10" a="1"/>
  <c r="N14" i="10" s="1"/>
  <c r="N15" i="10" s="1" a="1"/>
  <c r="N15" i="10" s="1"/>
  <c r="N16" i="10" s="1" a="1"/>
  <c r="N16" i="10" s="1"/>
  <c r="N17" i="10" s="1" a="1"/>
  <c r="N17" i="10" s="1"/>
  <c r="N18" i="10" s="1" a="1"/>
  <c r="N18" i="10" s="1"/>
  <c r="N19" i="10" s="1" a="1"/>
  <c r="N19" i="10" s="1"/>
  <c r="N20" i="10" s="1" a="1"/>
  <c r="N20" i="10" s="1"/>
  <c r="N21" i="10" s="1" a="1"/>
  <c r="N21" i="10" s="1"/>
  <c r="N22" i="10" s="1" a="1"/>
  <c r="N22" i="10" s="1"/>
  <c r="N23" i="10" s="1" a="1"/>
  <c r="N23" i="10" s="1"/>
  <c r="W10" i="10"/>
  <c r="AF10" i="10" s="1"/>
  <c r="AN12" i="1"/>
  <c r="AG12" i="1"/>
  <c r="AL12" i="1"/>
  <c r="AE12" i="1"/>
  <c r="AM12" i="1"/>
  <c r="AH12" i="1"/>
  <c r="AO12" i="1"/>
  <c r="AF12" i="1"/>
  <c r="AB13" i="10"/>
  <c r="AA13" i="10"/>
  <c r="Z13" i="10"/>
  <c r="AC13" i="10"/>
  <c r="U14" i="10"/>
  <c r="AD14" i="10" s="1"/>
  <c r="Q14" i="10"/>
  <c r="T14" i="10"/>
  <c r="W14" i="10"/>
  <c r="AF14" i="10" s="1"/>
  <c r="V14" i="10"/>
  <c r="AE14" i="10" s="1"/>
  <c r="S14" i="10"/>
  <c r="Y14" i="10"/>
  <c r="R14" i="10"/>
  <c r="M16" i="10" l="1" a="1"/>
  <c r="M16" i="10" s="1"/>
  <c r="P16" i="10" s="1"/>
  <c r="N24" i="10" a="1"/>
  <c r="N24" i="10" s="1"/>
  <c r="N25" i="10" s="1" a="1"/>
  <c r="N25" i="10" s="1"/>
  <c r="N26" i="10" s="1" a="1"/>
  <c r="N26" i="10" s="1"/>
  <c r="N27" i="10" s="1" a="1"/>
  <c r="N27" i="10" s="1"/>
  <c r="N28" i="10" s="1" a="1"/>
  <c r="N28" i="10" s="1"/>
  <c r="N29" i="10" s="1" a="1"/>
  <c r="N29" i="10" s="1"/>
  <c r="N30" i="10" s="1" a="1"/>
  <c r="N30" i="10" s="1"/>
  <c r="N31" i="10" s="1" a="1"/>
  <c r="N31" i="10" s="1"/>
  <c r="N32" i="10" s="1" a="1"/>
  <c r="N32" i="10" s="1"/>
  <c r="N33" i="10" s="1" a="1"/>
  <c r="N33" i="10" s="1"/>
  <c r="N34" i="10" s="1" a="1"/>
  <c r="N34" i="10" s="1"/>
  <c r="N35" i="10" s="1" a="1"/>
  <c r="N35" i="10" s="1"/>
  <c r="N36" i="10" s="1" a="1"/>
  <c r="N36" i="10" s="1"/>
  <c r="N37" i="10" s="1" a="1"/>
  <c r="N37" i="10" s="1"/>
  <c r="N38" i="10" s="1" a="1"/>
  <c r="N38" i="10" s="1"/>
  <c r="N39" i="10" s="1" a="1"/>
  <c r="N39" i="10" s="1"/>
  <c r="N40" i="10" s="1" a="1"/>
  <c r="N40" i="10" s="1"/>
  <c r="N41" i="10" s="1" a="1"/>
  <c r="N41" i="10" s="1"/>
  <c r="N42" i="10" s="1" a="1"/>
  <c r="N42" i="10" s="1"/>
  <c r="N43" i="10" s="1" a="1"/>
  <c r="N43" i="10" s="1"/>
  <c r="N44" i="10" s="1" a="1"/>
  <c r="N44" i="10" s="1"/>
  <c r="N45" i="10" s="1" a="1"/>
  <c r="N45" i="10" s="1"/>
  <c r="N46" i="10" s="1" a="1"/>
  <c r="N46" i="10" s="1"/>
  <c r="N47" i="10" s="1" a="1"/>
  <c r="N47" i="10" s="1"/>
  <c r="N48" i="10" s="1" a="1"/>
  <c r="N48" i="10" s="1"/>
  <c r="N49" i="10" s="1" a="1"/>
  <c r="N49" i="10" s="1"/>
  <c r="N50" i="10" s="1" a="1"/>
  <c r="N50" i="10" s="1"/>
  <c r="N51" i="10" s="1" a="1"/>
  <c r="N51" i="10" s="1"/>
  <c r="Z14" i="10"/>
  <c r="AA14" i="10"/>
  <c r="AC14" i="10"/>
  <c r="AB14" i="10"/>
  <c r="W15" i="10"/>
  <c r="AF15" i="10" s="1"/>
  <c r="S15" i="10"/>
  <c r="Y15" i="10"/>
  <c r="R15" i="10"/>
  <c r="U15" i="10"/>
  <c r="AD15" i="10" s="1"/>
  <c r="T15" i="10"/>
  <c r="Q15" i="10"/>
  <c r="V15" i="10"/>
  <c r="AE15" i="10" s="1"/>
  <c r="M17" i="10" l="1" a="1"/>
  <c r="M17" i="10" s="1"/>
  <c r="P17" i="10" s="1"/>
  <c r="AB15" i="10"/>
  <c r="AC15" i="10"/>
  <c r="AA15" i="10"/>
  <c r="Z15" i="10"/>
  <c r="U16" i="10"/>
  <c r="AD16" i="10" s="1"/>
  <c r="Q16" i="10"/>
  <c r="Y16" i="10"/>
  <c r="S16" i="10"/>
  <c r="W16" i="10"/>
  <c r="AF16" i="10" s="1"/>
  <c r="R16" i="10"/>
  <c r="V16" i="10"/>
  <c r="AE16" i="10" s="1"/>
  <c r="T16" i="10"/>
  <c r="M18" i="10" l="1" a="1"/>
  <c r="M18" i="10" s="1"/>
  <c r="P18" i="10" s="1"/>
  <c r="Z16" i="10"/>
  <c r="AC16" i="10"/>
  <c r="AA16" i="10"/>
  <c r="AB16" i="10"/>
  <c r="W17" i="10"/>
  <c r="AF17" i="10" s="1"/>
  <c r="S17" i="10"/>
  <c r="V17" i="10"/>
  <c r="AE17" i="10" s="1"/>
  <c r="Q17" i="10"/>
  <c r="U17" i="10"/>
  <c r="AD17" i="10" s="1"/>
  <c r="T17" i="10"/>
  <c r="R17" i="10"/>
  <c r="Y17" i="10"/>
  <c r="M19" i="10" l="1" a="1"/>
  <c r="M19" i="10" s="1"/>
  <c r="M20" i="10" s="1" a="1"/>
  <c r="M20" i="10" s="1"/>
  <c r="AB17" i="10"/>
  <c r="AC17" i="10"/>
  <c r="AA17" i="10"/>
  <c r="Z17" i="10"/>
  <c r="U18" i="10"/>
  <c r="AD18" i="10" s="1"/>
  <c r="Q18" i="10"/>
  <c r="V18" i="10"/>
  <c r="AE18" i="10" s="1"/>
  <c r="T18" i="10"/>
  <c r="Y18" i="10"/>
  <c r="W18" i="10"/>
  <c r="AF18" i="10" s="1"/>
  <c r="S18" i="10"/>
  <c r="R18" i="10"/>
  <c r="P19" i="10" l="1"/>
  <c r="W19" i="10" s="1"/>
  <c r="AF19" i="10" s="1"/>
  <c r="P20" i="10"/>
  <c r="M21" i="10" a="1"/>
  <c r="M21" i="10" s="1"/>
  <c r="Z18" i="10"/>
  <c r="AB18" i="10"/>
  <c r="AA18" i="10"/>
  <c r="AC18" i="10"/>
  <c r="T19" i="10"/>
  <c r="AC19" i="10" s="1"/>
  <c r="Q19" i="10" l="1"/>
  <c r="Z19" i="10" s="1"/>
  <c r="U19" i="10"/>
  <c r="AD19" i="10" s="1"/>
  <c r="R19" i="10"/>
  <c r="AA19" i="10" s="1"/>
  <c r="Y19" i="10"/>
  <c r="V19" i="10"/>
  <c r="AE19" i="10" s="1"/>
  <c r="S19" i="10"/>
  <c r="AB19" i="10" s="1"/>
  <c r="P21" i="10"/>
  <c r="M22" i="10" a="1"/>
  <c r="M22" i="10" s="1"/>
  <c r="U20" i="10"/>
  <c r="AD20" i="10" s="1"/>
  <c r="Q20" i="10"/>
  <c r="Z20" i="10" s="1"/>
  <c r="V20" i="10"/>
  <c r="AE20" i="10" s="1"/>
  <c r="Y20" i="10"/>
  <c r="S20" i="10"/>
  <c r="AB20" i="10" s="1"/>
  <c r="W20" i="10"/>
  <c r="AF20" i="10" s="1"/>
  <c r="R20" i="10"/>
  <c r="AA20" i="10" s="1"/>
  <c r="T20" i="10"/>
  <c r="AC20" i="10" s="1"/>
  <c r="P22" i="10" l="1"/>
  <c r="M23" i="10" a="1"/>
  <c r="M23" i="10" s="1"/>
  <c r="W21" i="10"/>
  <c r="AF21" i="10" s="1"/>
  <c r="S21" i="10"/>
  <c r="AB21" i="10" s="1"/>
  <c r="T21" i="10"/>
  <c r="AC21" i="10" s="1"/>
  <c r="V21" i="10"/>
  <c r="AE21" i="10" s="1"/>
  <c r="Q21" i="10"/>
  <c r="Z21" i="10" s="1"/>
  <c r="U21" i="10"/>
  <c r="AD21" i="10" s="1"/>
  <c r="Y21" i="10"/>
  <c r="R21" i="10"/>
  <c r="AA21" i="10" s="1"/>
  <c r="P23" i="10" l="1"/>
  <c r="M24" i="10" a="1"/>
  <c r="M24" i="10" s="1"/>
  <c r="U22" i="10"/>
  <c r="AD22" i="10" s="1"/>
  <c r="Q22" i="10"/>
  <c r="Z22" i="10" s="1"/>
  <c r="Y22" i="10"/>
  <c r="S22" i="10"/>
  <c r="AB22" i="10" s="1"/>
  <c r="V22" i="10"/>
  <c r="AE22" i="10" s="1"/>
  <c r="T22" i="10"/>
  <c r="AC22" i="10" s="1"/>
  <c r="W22" i="10"/>
  <c r="AF22" i="10" s="1"/>
  <c r="R22" i="10"/>
  <c r="AA22" i="10" s="1"/>
  <c r="P24" i="10" l="1"/>
  <c r="M25" i="10" a="1"/>
  <c r="M25" i="10" s="1"/>
  <c r="W23" i="10"/>
  <c r="AF23" i="10" s="1"/>
  <c r="Y23" i="10"/>
  <c r="S23" i="10"/>
  <c r="AB23" i="10" s="1"/>
  <c r="V23" i="10"/>
  <c r="AE23" i="10" s="1"/>
  <c r="Q23" i="10"/>
  <c r="Z23" i="10" s="1"/>
  <c r="T23" i="10"/>
  <c r="AC23" i="10" s="1"/>
  <c r="R23" i="10"/>
  <c r="AA23" i="10" s="1"/>
  <c r="U23" i="10"/>
  <c r="AD23" i="10" s="1"/>
  <c r="P25" i="10" l="1"/>
  <c r="M26" i="10" a="1"/>
  <c r="M26" i="10" s="1"/>
  <c r="U24" i="10"/>
  <c r="AD24" i="10" s="1"/>
  <c r="Q24" i="10"/>
  <c r="Z24" i="10" s="1"/>
  <c r="W24" i="10"/>
  <c r="AF24" i="10" s="1"/>
  <c r="R24" i="10"/>
  <c r="AA24" i="10" s="1"/>
  <c r="V24" i="10"/>
  <c r="AE24" i="10" s="1"/>
  <c r="S24" i="10"/>
  <c r="AB24" i="10" s="1"/>
  <c r="Y24" i="10"/>
  <c r="T24" i="10"/>
  <c r="AC24" i="10" s="1"/>
  <c r="P26" i="10" l="1"/>
  <c r="M27" i="10" a="1"/>
  <c r="M27" i="10" s="1"/>
  <c r="W25" i="10"/>
  <c r="AF25" i="10" s="1"/>
  <c r="S25" i="10"/>
  <c r="AB25" i="10" s="1"/>
  <c r="U25" i="10"/>
  <c r="AD25" i="10" s="1"/>
  <c r="R25" i="10"/>
  <c r="AA25" i="10" s="1"/>
  <c r="V25" i="10"/>
  <c r="AE25" i="10" s="1"/>
  <c r="T25" i="10"/>
  <c r="AC25" i="10" s="1"/>
  <c r="Y25" i="10"/>
  <c r="Q25" i="10"/>
  <c r="Z25" i="10" s="1"/>
  <c r="P27" i="10" l="1"/>
  <c r="M28" i="10" a="1"/>
  <c r="M28" i="10" s="1"/>
  <c r="U26" i="10"/>
  <c r="AD26" i="10" s="1"/>
  <c r="Q26" i="10"/>
  <c r="Z26" i="10" s="1"/>
  <c r="T26" i="10"/>
  <c r="AC26" i="10" s="1"/>
  <c r="W26" i="10"/>
  <c r="AF26" i="10" s="1"/>
  <c r="V26" i="10"/>
  <c r="AE26" i="10" s="1"/>
  <c r="S26" i="10"/>
  <c r="AB26" i="10" s="1"/>
  <c r="Y26" i="10"/>
  <c r="R26" i="10"/>
  <c r="AA26" i="10" s="1"/>
  <c r="P28" i="10" l="1"/>
  <c r="M29" i="10" a="1"/>
  <c r="M29" i="10" s="1"/>
  <c r="W27" i="10"/>
  <c r="AF27" i="10" s="1"/>
  <c r="S27" i="10"/>
  <c r="AB27" i="10" s="1"/>
  <c r="Y27" i="10"/>
  <c r="R27" i="10"/>
  <c r="AA27" i="10" s="1"/>
  <c r="U27" i="10"/>
  <c r="AD27" i="10" s="1"/>
  <c r="T27" i="10"/>
  <c r="AC27" i="10" s="1"/>
  <c r="Q27" i="10"/>
  <c r="Z27" i="10" s="1"/>
  <c r="V27" i="10"/>
  <c r="AE27" i="10" s="1"/>
  <c r="P29" i="10" l="1"/>
  <c r="M30" i="10" a="1"/>
  <c r="M30" i="10" s="1"/>
  <c r="U28" i="10"/>
  <c r="AD28" i="10" s="1"/>
  <c r="Q28" i="10"/>
  <c r="Z28" i="10" s="1"/>
  <c r="W28" i="10"/>
  <c r="AF28" i="10" s="1"/>
  <c r="R28" i="10"/>
  <c r="AA28" i="10" s="1"/>
  <c r="T28" i="10"/>
  <c r="AC28" i="10" s="1"/>
  <c r="S28" i="10"/>
  <c r="AB28" i="10" s="1"/>
  <c r="Y28" i="10"/>
  <c r="V28" i="10"/>
  <c r="AE28" i="10" s="1"/>
  <c r="P30" i="10" l="1"/>
  <c r="M31" i="10" a="1"/>
  <c r="M31" i="10" s="1"/>
  <c r="W29" i="10"/>
  <c r="AF29" i="10" s="1"/>
  <c r="S29" i="10"/>
  <c r="AB29" i="10" s="1"/>
  <c r="U29" i="10"/>
  <c r="AD29" i="10" s="1"/>
  <c r="T29" i="10"/>
  <c r="AC29" i="10" s="1"/>
  <c r="R29" i="10"/>
  <c r="AA29" i="10" s="1"/>
  <c r="Q29" i="10"/>
  <c r="Z29" i="10" s="1"/>
  <c r="Y29" i="10"/>
  <c r="V29" i="10"/>
  <c r="AE29" i="10" s="1"/>
  <c r="P31" i="10" l="1"/>
  <c r="M32" i="10" a="1"/>
  <c r="M32" i="10" s="1"/>
  <c r="U30" i="10"/>
  <c r="AD30" i="10" s="1"/>
  <c r="Q30" i="10"/>
  <c r="Z30" i="10" s="1"/>
  <c r="T30" i="10"/>
  <c r="AC30" i="10" s="1"/>
  <c r="Y30" i="10"/>
  <c r="S30" i="10"/>
  <c r="AB30" i="10" s="1"/>
  <c r="W30" i="10"/>
  <c r="AF30" i="10" s="1"/>
  <c r="V30" i="10"/>
  <c r="AE30" i="10" s="1"/>
  <c r="R30" i="10"/>
  <c r="AA30" i="10" s="1"/>
  <c r="P32" i="10" l="1"/>
  <c r="M33" i="10" a="1"/>
  <c r="M33" i="10" s="1"/>
  <c r="W31" i="10"/>
  <c r="AF31" i="10" s="1"/>
  <c r="S31" i="10"/>
  <c r="AB31" i="10" s="1"/>
  <c r="Y31" i="10"/>
  <c r="R31" i="10"/>
  <c r="AA31" i="10" s="1"/>
  <c r="V31" i="10"/>
  <c r="AE31" i="10" s="1"/>
  <c r="Q31" i="10"/>
  <c r="Z31" i="10" s="1"/>
  <c r="U31" i="10"/>
  <c r="AD31" i="10" s="1"/>
  <c r="T31" i="10"/>
  <c r="AC31" i="10" s="1"/>
  <c r="P33" i="10" l="1"/>
  <c r="M34" i="10" a="1"/>
  <c r="M34" i="10" s="1"/>
  <c r="U32" i="10"/>
  <c r="AD32" i="10" s="1"/>
  <c r="Q32" i="10"/>
  <c r="Z32" i="10" s="1"/>
  <c r="W32" i="10"/>
  <c r="AF32" i="10" s="1"/>
  <c r="R32" i="10"/>
  <c r="AA32" i="10" s="1"/>
  <c r="V32" i="10"/>
  <c r="AE32" i="10" s="1"/>
  <c r="T32" i="10"/>
  <c r="AC32" i="10" s="1"/>
  <c r="Y32" i="10"/>
  <c r="S32" i="10"/>
  <c r="AB32" i="10" s="1"/>
  <c r="P34" i="10" l="1"/>
  <c r="M35" i="10" a="1"/>
  <c r="M35" i="10" s="1"/>
  <c r="W33" i="10"/>
  <c r="AF33" i="10" s="1"/>
  <c r="S33" i="10"/>
  <c r="AB33" i="10" s="1"/>
  <c r="U33" i="10"/>
  <c r="AD33" i="10" s="1"/>
  <c r="T33" i="10"/>
  <c r="AC33" i="10" s="1"/>
  <c r="Y33" i="10"/>
  <c r="R33" i="10"/>
  <c r="AA33" i="10" s="1"/>
  <c r="V33" i="10"/>
  <c r="AE33" i="10" s="1"/>
  <c r="Q33" i="10"/>
  <c r="Z33" i="10" s="1"/>
  <c r="P35" i="10" l="1"/>
  <c r="M36" i="10" a="1"/>
  <c r="M36" i="10" s="1"/>
  <c r="U34" i="10"/>
  <c r="AD34" i="10" s="1"/>
  <c r="Q34" i="10"/>
  <c r="Z34" i="10" s="1"/>
  <c r="T34" i="10"/>
  <c r="AC34" i="10" s="1"/>
  <c r="Y34" i="10"/>
  <c r="S34" i="10"/>
  <c r="AB34" i="10" s="1"/>
  <c r="W34" i="10"/>
  <c r="AF34" i="10" s="1"/>
  <c r="R34" i="10"/>
  <c r="AA34" i="10" s="1"/>
  <c r="V34" i="10"/>
  <c r="AE34" i="10" s="1"/>
  <c r="P36" i="10" l="1"/>
  <c r="M37" i="10" a="1"/>
  <c r="M37" i="10" s="1"/>
  <c r="W35" i="10"/>
  <c r="AF35" i="10" s="1"/>
  <c r="S35" i="10"/>
  <c r="AB35" i="10" s="1"/>
  <c r="Y35" i="10"/>
  <c r="R35" i="10"/>
  <c r="AA35" i="10" s="1"/>
  <c r="V35" i="10"/>
  <c r="AE35" i="10" s="1"/>
  <c r="Q35" i="10"/>
  <c r="Z35" i="10" s="1"/>
  <c r="U35" i="10"/>
  <c r="AD35" i="10" s="1"/>
  <c r="T35" i="10"/>
  <c r="AC35" i="10" s="1"/>
  <c r="P37" i="10" l="1"/>
  <c r="M38" i="10" a="1"/>
  <c r="M38" i="10" s="1"/>
  <c r="U36" i="10"/>
  <c r="AD36" i="10" s="1"/>
  <c r="Q36" i="10"/>
  <c r="Z36" i="10" s="1"/>
  <c r="W36" i="10"/>
  <c r="AF36" i="10" s="1"/>
  <c r="R36" i="10"/>
  <c r="AA36" i="10" s="1"/>
  <c r="V36" i="10"/>
  <c r="AE36" i="10" s="1"/>
  <c r="T36" i="10"/>
  <c r="AC36" i="10" s="1"/>
  <c r="Y36" i="10"/>
  <c r="S36" i="10"/>
  <c r="AB36" i="10" s="1"/>
  <c r="P38" i="10" l="1"/>
  <c r="M39" i="10" a="1"/>
  <c r="M39" i="10" s="1"/>
  <c r="W37" i="10"/>
  <c r="AF37" i="10" s="1"/>
  <c r="S37" i="10"/>
  <c r="AB37" i="10" s="1"/>
  <c r="U37" i="10"/>
  <c r="AD37" i="10" s="1"/>
  <c r="T37" i="10"/>
  <c r="AC37" i="10" s="1"/>
  <c r="Y37" i="10"/>
  <c r="R37" i="10"/>
  <c r="AA37" i="10" s="1"/>
  <c r="Q37" i="10"/>
  <c r="Z37" i="10" s="1"/>
  <c r="V37" i="10"/>
  <c r="AE37" i="10" s="1"/>
  <c r="P39" i="10" l="1"/>
  <c r="M40" i="10" a="1"/>
  <c r="M40" i="10" s="1"/>
  <c r="U38" i="10"/>
  <c r="AD38" i="10" s="1"/>
  <c r="Q38" i="10"/>
  <c r="Z38" i="10" s="1"/>
  <c r="T38" i="10"/>
  <c r="Y38" i="10"/>
  <c r="S38" i="10"/>
  <c r="AB38" i="10" s="1"/>
  <c r="W38" i="10"/>
  <c r="AF38" i="10" s="1"/>
  <c r="R38" i="10"/>
  <c r="AA38" i="10" s="1"/>
  <c r="V38" i="10"/>
  <c r="AE38" i="10" s="1"/>
  <c r="P40" i="10" l="1"/>
  <c r="M41" i="10" a="1"/>
  <c r="M41" i="10" s="1"/>
  <c r="AC38" i="10"/>
  <c r="X39" i="10"/>
  <c r="W39" i="10"/>
  <c r="AF39" i="10" s="1"/>
  <c r="S39" i="10"/>
  <c r="AB39" i="10" s="1"/>
  <c r="R39" i="10"/>
  <c r="AA39" i="10" s="1"/>
  <c r="V39" i="10"/>
  <c r="AE39" i="10" s="1"/>
  <c r="Q39" i="10"/>
  <c r="Z39" i="10" s="1"/>
  <c r="U39" i="10"/>
  <c r="AD39" i="10" s="1"/>
  <c r="Y39" i="10"/>
  <c r="T39" i="10"/>
  <c r="AC39" i="10" s="1"/>
  <c r="P41" i="10" l="1"/>
  <c r="M42" i="10" a="1"/>
  <c r="M42" i="10" s="1"/>
  <c r="Y40" i="10"/>
  <c r="T40" i="10"/>
  <c r="AC40" i="10" s="1"/>
  <c r="V40" i="10"/>
  <c r="AE40" i="10" s="1"/>
  <c r="Q40" i="10"/>
  <c r="Z40" i="10" s="1"/>
  <c r="U40" i="10"/>
  <c r="AD40" i="10" s="1"/>
  <c r="S40" i="10"/>
  <c r="AB40" i="10" s="1"/>
  <c r="W40" i="10"/>
  <c r="AF40" i="10" s="1"/>
  <c r="R40" i="10"/>
  <c r="AA40" i="10" s="1"/>
  <c r="P42" i="10" l="1"/>
  <c r="M43" i="10" a="1"/>
  <c r="M43" i="10" s="1"/>
  <c r="V41" i="10"/>
  <c r="AE41" i="10" s="1"/>
  <c r="R41" i="10"/>
  <c r="AA41" i="10" s="1"/>
  <c r="T41" i="10"/>
  <c r="AC41" i="10" s="1"/>
  <c r="Y41" i="10"/>
  <c r="S41" i="10"/>
  <c r="AB41" i="10" s="1"/>
  <c r="W41" i="10"/>
  <c r="AF41" i="10" s="1"/>
  <c r="Q41" i="10"/>
  <c r="Z41" i="10" s="1"/>
  <c r="U41" i="10"/>
  <c r="AD41" i="10" s="1"/>
  <c r="P43" i="10" l="1"/>
  <c r="M44" i="10" a="1"/>
  <c r="M44" i="10" s="1"/>
  <c r="Y42" i="10"/>
  <c r="T42" i="10"/>
  <c r="AC42" i="10" s="1"/>
  <c r="S42" i="10"/>
  <c r="AB42" i="10" s="1"/>
  <c r="W42" i="10"/>
  <c r="AF42" i="10" s="1"/>
  <c r="R42" i="10"/>
  <c r="AA42" i="10" s="1"/>
  <c r="V42" i="10"/>
  <c r="AE42" i="10" s="1"/>
  <c r="Q42" i="10"/>
  <c r="Z42" i="10" s="1"/>
  <c r="U42" i="10"/>
  <c r="AD42" i="10" s="1"/>
  <c r="P44" i="10" l="1"/>
  <c r="M45" i="10" a="1"/>
  <c r="M45" i="10" s="1"/>
  <c r="V43" i="10"/>
  <c r="AE43" i="10" s="1"/>
  <c r="R43" i="10"/>
  <c r="AA43" i="10" s="1"/>
  <c r="W43" i="10"/>
  <c r="AF43" i="10" s="1"/>
  <c r="Q43" i="10"/>
  <c r="Z43" i="10" s="1"/>
  <c r="U43" i="10"/>
  <c r="AD43" i="10" s="1"/>
  <c r="T43" i="10"/>
  <c r="AC43" i="10" s="1"/>
  <c r="Y43" i="10"/>
  <c r="S43" i="10"/>
  <c r="AB43" i="10" s="1"/>
  <c r="P45" i="10" l="1"/>
  <c r="M46" i="10" a="1"/>
  <c r="M46" i="10" s="1"/>
  <c r="Y44" i="10"/>
  <c r="T44" i="10"/>
  <c r="AC44" i="10" s="1"/>
  <c r="V44" i="10"/>
  <c r="AE44" i="10" s="1"/>
  <c r="Q44" i="10"/>
  <c r="Z44" i="10" s="1"/>
  <c r="U44" i="10"/>
  <c r="AD44" i="10" s="1"/>
  <c r="S44" i="10"/>
  <c r="AB44" i="10" s="1"/>
  <c r="R44" i="10"/>
  <c r="AA44" i="10" s="1"/>
  <c r="W44" i="10"/>
  <c r="AF44" i="10" s="1"/>
  <c r="P46" i="10" l="1"/>
  <c r="M47" i="10" a="1"/>
  <c r="M47" i="10" s="1"/>
  <c r="V45" i="10"/>
  <c r="AE45" i="10" s="1"/>
  <c r="R45" i="10"/>
  <c r="AA45" i="10" s="1"/>
  <c r="T45" i="10"/>
  <c r="AC45" i="10" s="1"/>
  <c r="Y45" i="10"/>
  <c r="S45" i="10"/>
  <c r="AB45" i="10" s="1"/>
  <c r="W45" i="10"/>
  <c r="AF45" i="10" s="1"/>
  <c r="Q45" i="10"/>
  <c r="Z45" i="10" s="1"/>
  <c r="U45" i="10"/>
  <c r="AD45" i="10" s="1"/>
  <c r="P47" i="10" l="1"/>
  <c r="M48" i="10" a="1"/>
  <c r="M48" i="10" s="1"/>
  <c r="U46" i="10"/>
  <c r="AD46" i="10" s="1"/>
  <c r="Q46" i="10"/>
  <c r="Z46" i="10" s="1"/>
  <c r="Y46" i="10"/>
  <c r="S46" i="10"/>
  <c r="AB46" i="10" s="1"/>
  <c r="W46" i="10"/>
  <c r="AF46" i="10" s="1"/>
  <c r="V46" i="10"/>
  <c r="AE46" i="10" s="1"/>
  <c r="T46" i="10"/>
  <c r="AC46" i="10" s="1"/>
  <c r="R46" i="10"/>
  <c r="AA46" i="10" s="1"/>
  <c r="P48" i="10" l="1"/>
  <c r="M49" i="10" a="1"/>
  <c r="M49" i="10" s="1"/>
  <c r="W47" i="10"/>
  <c r="AF47" i="10" s="1"/>
  <c r="S47" i="10"/>
  <c r="AB47" i="10" s="1"/>
  <c r="V47" i="10"/>
  <c r="AE47" i="10" s="1"/>
  <c r="Q47" i="10"/>
  <c r="Z47" i="10" s="1"/>
  <c r="U47" i="10"/>
  <c r="AD47" i="10" s="1"/>
  <c r="T47" i="10"/>
  <c r="AC47" i="10" s="1"/>
  <c r="R47" i="10"/>
  <c r="AA47" i="10" s="1"/>
  <c r="Y47" i="10"/>
  <c r="P49" i="10" l="1"/>
  <c r="M50" i="10" a="1"/>
  <c r="M50" i="10" s="1"/>
  <c r="U48" i="10"/>
  <c r="AD48" i="10" s="1"/>
  <c r="Q48" i="10"/>
  <c r="Z48" i="10" s="1"/>
  <c r="V48" i="10"/>
  <c r="AE48" i="10" s="1"/>
  <c r="S48" i="10"/>
  <c r="AB48" i="10" s="1"/>
  <c r="Y48" i="10"/>
  <c r="R48" i="10"/>
  <c r="AA48" i="10" s="1"/>
  <c r="W48" i="10"/>
  <c r="AF48" i="10" s="1"/>
  <c r="T48" i="10"/>
  <c r="AC48" i="10" s="1"/>
  <c r="P50" i="10" l="1"/>
  <c r="M51" i="10" a="1"/>
  <c r="M51" i="10" s="1"/>
  <c r="W49" i="10"/>
  <c r="AF49" i="10" s="1"/>
  <c r="S49" i="10"/>
  <c r="AB49" i="10" s="1"/>
  <c r="T49" i="10"/>
  <c r="AC49" i="10" s="1"/>
  <c r="V49" i="10"/>
  <c r="AE49" i="10" s="1"/>
  <c r="U49" i="10"/>
  <c r="AD49" i="10" s="1"/>
  <c r="R49" i="10"/>
  <c r="AA49" i="10" s="1"/>
  <c r="Q49" i="10"/>
  <c r="Z49" i="10" s="1"/>
  <c r="Y49" i="10"/>
  <c r="P51" i="10" l="1"/>
  <c r="M52" i="10" a="1"/>
  <c r="M52" i="10" s="1"/>
  <c r="W50" i="10"/>
  <c r="AF50" i="10" s="1"/>
  <c r="S50" i="10"/>
  <c r="AB50" i="10" s="1"/>
  <c r="Y50" i="10"/>
  <c r="R50" i="10"/>
  <c r="AA50" i="10" s="1"/>
  <c r="V50" i="10"/>
  <c r="AE50" i="10" s="1"/>
  <c r="Q50" i="10"/>
  <c r="Z50" i="10" s="1"/>
  <c r="U50" i="10"/>
  <c r="AD50" i="10" s="1"/>
  <c r="T50" i="10"/>
  <c r="AC50" i="10" s="1"/>
  <c r="P52" i="10" l="1"/>
  <c r="M53" i="10" a="1"/>
  <c r="M53" i="10" s="1"/>
  <c r="U51" i="10"/>
  <c r="AD51" i="10" s="1"/>
  <c r="Q51" i="10"/>
  <c r="Z51" i="10" s="1"/>
  <c r="W51" i="10"/>
  <c r="AF51" i="10" s="1"/>
  <c r="R51" i="10"/>
  <c r="AA51" i="10" s="1"/>
  <c r="V51" i="10"/>
  <c r="AE51" i="10" s="1"/>
  <c r="T51" i="10"/>
  <c r="AC51" i="10" s="1"/>
  <c r="Y51" i="10"/>
  <c r="S51" i="10"/>
  <c r="AB51" i="10" s="1"/>
  <c r="P53" i="10" l="1"/>
  <c r="M54" i="10" a="1"/>
  <c r="M54" i="10" s="1"/>
  <c r="U52" i="10"/>
  <c r="AD52" i="10" s="1"/>
  <c r="Q52" i="10"/>
  <c r="Z52" i="10" s="1"/>
  <c r="W52" i="10"/>
  <c r="AF52" i="10" s="1"/>
  <c r="R52" i="10"/>
  <c r="AA52" i="10" s="1"/>
  <c r="V52" i="10"/>
  <c r="AE52" i="10" s="1"/>
  <c r="Y52" i="10"/>
  <c r="T52" i="10"/>
  <c r="AC52" i="10" s="1"/>
  <c r="S52" i="10"/>
  <c r="AB52" i="10" s="1"/>
  <c r="P54" i="10" l="1"/>
  <c r="M55" i="10" a="1"/>
  <c r="M55" i="10" s="1"/>
  <c r="U53" i="10"/>
  <c r="AD53" i="10" s="1"/>
  <c r="Q53" i="10"/>
  <c r="Z53" i="10" s="1"/>
  <c r="W53" i="10"/>
  <c r="AF53" i="10" s="1"/>
  <c r="R53" i="10"/>
  <c r="AA53" i="10" s="1"/>
  <c r="V53" i="10"/>
  <c r="AE53" i="10" s="1"/>
  <c r="T53" i="10"/>
  <c r="AC53" i="10" s="1"/>
  <c r="S53" i="10"/>
  <c r="AB53" i="10" s="1"/>
  <c r="Y53" i="10"/>
  <c r="P55" i="10" l="1"/>
  <c r="M56" i="10" a="1"/>
  <c r="M56" i="10" s="1"/>
  <c r="U54" i="10"/>
  <c r="AD54" i="10" s="1"/>
  <c r="Q54" i="10"/>
  <c r="Z54" i="10" s="1"/>
  <c r="W54" i="10"/>
  <c r="AF54" i="10" s="1"/>
  <c r="R54" i="10"/>
  <c r="AA54" i="10" s="1"/>
  <c r="V54" i="10"/>
  <c r="AE54" i="10" s="1"/>
  <c r="Y54" i="10"/>
  <c r="T54" i="10"/>
  <c r="AC54" i="10" s="1"/>
  <c r="S54" i="10"/>
  <c r="AB54" i="10" s="1"/>
  <c r="P56" i="10" l="1"/>
  <c r="M57" i="10" a="1"/>
  <c r="M57" i="10" s="1"/>
  <c r="U55" i="10"/>
  <c r="AD55" i="10" s="1"/>
  <c r="Q55" i="10"/>
  <c r="Z55" i="10" s="1"/>
  <c r="W55" i="10"/>
  <c r="AF55" i="10" s="1"/>
  <c r="R55" i="10"/>
  <c r="AA55" i="10" s="1"/>
  <c r="V55" i="10"/>
  <c r="AE55" i="10" s="1"/>
  <c r="T55" i="10"/>
  <c r="AC55" i="10" s="1"/>
  <c r="S55" i="10"/>
  <c r="AB55" i="10" s="1"/>
  <c r="Y55" i="10"/>
  <c r="P57" i="10" l="1"/>
  <c r="M58" i="10" a="1"/>
  <c r="M58" i="10" s="1"/>
  <c r="U56" i="10"/>
  <c r="AD56" i="10" s="1"/>
  <c r="Q56" i="10"/>
  <c r="Z56" i="10" s="1"/>
  <c r="W56" i="10"/>
  <c r="AF56" i="10" s="1"/>
  <c r="R56" i="10"/>
  <c r="AA56" i="10" s="1"/>
  <c r="V56" i="10"/>
  <c r="AE56" i="10" s="1"/>
  <c r="Y56" i="10"/>
  <c r="T56" i="10"/>
  <c r="AC56" i="10" s="1"/>
  <c r="S56" i="10"/>
  <c r="AB56" i="10" s="1"/>
  <c r="P58" i="10" l="1"/>
  <c r="M59" i="10" a="1"/>
  <c r="M59" i="10" s="1"/>
  <c r="U57" i="10"/>
  <c r="AD57" i="10" s="1"/>
  <c r="Q57" i="10"/>
  <c r="Z57" i="10" s="1"/>
  <c r="W57" i="10"/>
  <c r="AF57" i="10" s="1"/>
  <c r="R57" i="10"/>
  <c r="AA57" i="10" s="1"/>
  <c r="V57" i="10"/>
  <c r="AE57" i="10" s="1"/>
  <c r="T57" i="10"/>
  <c r="AC57" i="10" s="1"/>
  <c r="S57" i="10"/>
  <c r="AB57" i="10" s="1"/>
  <c r="Y57" i="10"/>
  <c r="P59" i="10" l="1"/>
  <c r="M60" i="10" a="1"/>
  <c r="M60" i="10" s="1"/>
  <c r="U58" i="10"/>
  <c r="AD58" i="10" s="1"/>
  <c r="Q58" i="10"/>
  <c r="Z58" i="10" s="1"/>
  <c r="W58" i="10"/>
  <c r="AF58" i="10" s="1"/>
  <c r="R58" i="10"/>
  <c r="AA58" i="10" s="1"/>
  <c r="V58" i="10"/>
  <c r="AE58" i="10" s="1"/>
  <c r="Y58" i="10"/>
  <c r="T58" i="10"/>
  <c r="AC58" i="10" s="1"/>
  <c r="S58" i="10"/>
  <c r="AB58" i="10" s="1"/>
  <c r="P60" i="10" l="1"/>
  <c r="M61" i="10" a="1"/>
  <c r="M61" i="10" s="1"/>
  <c r="U59" i="10"/>
  <c r="AD59" i="10" s="1"/>
  <c r="Q59" i="10"/>
  <c r="Z59" i="10" s="1"/>
  <c r="W59" i="10"/>
  <c r="AF59" i="10" s="1"/>
  <c r="R59" i="10"/>
  <c r="AA59" i="10" s="1"/>
  <c r="V59" i="10"/>
  <c r="AE59" i="10" s="1"/>
  <c r="T59" i="10"/>
  <c r="AC59" i="10" s="1"/>
  <c r="S59" i="10"/>
  <c r="AB59" i="10" s="1"/>
  <c r="Y59" i="10"/>
  <c r="P61" i="10" l="1"/>
  <c r="M62" i="10" a="1"/>
  <c r="M62" i="10" s="1"/>
  <c r="U60" i="10"/>
  <c r="AD60" i="10" s="1"/>
  <c r="Q60" i="10"/>
  <c r="Z60" i="10" s="1"/>
  <c r="W60" i="10"/>
  <c r="AF60" i="10" s="1"/>
  <c r="R60" i="10"/>
  <c r="AA60" i="10" s="1"/>
  <c r="V60" i="10"/>
  <c r="AE60" i="10" s="1"/>
  <c r="Y60" i="10"/>
  <c r="T60" i="10"/>
  <c r="AC60" i="10" s="1"/>
  <c r="S60" i="10"/>
  <c r="AB60" i="10" s="1"/>
  <c r="P62" i="10" l="1"/>
  <c r="M63" i="10" a="1"/>
  <c r="M63" i="10" s="1"/>
  <c r="U61" i="10"/>
  <c r="AD61" i="10" s="1"/>
  <c r="Q61" i="10"/>
  <c r="Z61" i="10" s="1"/>
  <c r="W61" i="10"/>
  <c r="AF61" i="10" s="1"/>
  <c r="R61" i="10"/>
  <c r="AA61" i="10" s="1"/>
  <c r="V61" i="10"/>
  <c r="AE61" i="10" s="1"/>
  <c r="T61" i="10"/>
  <c r="AC61" i="10" s="1"/>
  <c r="S61" i="10"/>
  <c r="AB61" i="10" s="1"/>
  <c r="Y61" i="10"/>
  <c r="P63" i="10" l="1"/>
  <c r="M64" i="10" a="1"/>
  <c r="M64" i="10" s="1"/>
  <c r="U62" i="10"/>
  <c r="AD62" i="10" s="1"/>
  <c r="Q62" i="10"/>
  <c r="Z62" i="10" s="1"/>
  <c r="W62" i="10"/>
  <c r="AF62" i="10" s="1"/>
  <c r="R62" i="10"/>
  <c r="AA62" i="10" s="1"/>
  <c r="V62" i="10"/>
  <c r="AE62" i="10" s="1"/>
  <c r="Y62" i="10"/>
  <c r="T62" i="10"/>
  <c r="AC62" i="10" s="1"/>
  <c r="S62" i="10"/>
  <c r="AB62" i="10" s="1"/>
  <c r="P64" i="10" l="1"/>
  <c r="M65" i="10" a="1"/>
  <c r="M65" i="10" s="1"/>
  <c r="U63" i="10"/>
  <c r="AD63" i="10" s="1"/>
  <c r="Q63" i="10"/>
  <c r="Z63" i="10" s="1"/>
  <c r="W63" i="10"/>
  <c r="AF63" i="10" s="1"/>
  <c r="R63" i="10"/>
  <c r="AA63" i="10" s="1"/>
  <c r="V63" i="10"/>
  <c r="AE63" i="10" s="1"/>
  <c r="T63" i="10"/>
  <c r="AC63" i="10" s="1"/>
  <c r="S63" i="10"/>
  <c r="AB63" i="10" s="1"/>
  <c r="Y63" i="10"/>
  <c r="P65" i="10" l="1"/>
  <c r="M66" i="10" a="1"/>
  <c r="M66" i="10" s="1"/>
  <c r="U64" i="10"/>
  <c r="AD64" i="10" s="1"/>
  <c r="Q64" i="10"/>
  <c r="Z64" i="10" s="1"/>
  <c r="W64" i="10"/>
  <c r="AF64" i="10" s="1"/>
  <c r="R64" i="10"/>
  <c r="AA64" i="10" s="1"/>
  <c r="V64" i="10"/>
  <c r="AE64" i="10" s="1"/>
  <c r="Y64" i="10"/>
  <c r="T64" i="10"/>
  <c r="AC64" i="10" s="1"/>
  <c r="S64" i="10"/>
  <c r="AB64" i="10" s="1"/>
  <c r="P66" i="10" l="1"/>
  <c r="M67" i="10" a="1"/>
  <c r="M67" i="10" s="1"/>
  <c r="U65" i="10"/>
  <c r="AD65" i="10" s="1"/>
  <c r="Q65" i="10"/>
  <c r="Z65" i="10" s="1"/>
  <c r="W65" i="10"/>
  <c r="AF65" i="10" s="1"/>
  <c r="R65" i="10"/>
  <c r="AA65" i="10" s="1"/>
  <c r="V65" i="10"/>
  <c r="AE65" i="10" s="1"/>
  <c r="T65" i="10"/>
  <c r="AC65" i="10" s="1"/>
  <c r="S65" i="10"/>
  <c r="AB65" i="10" s="1"/>
  <c r="Y65" i="10"/>
  <c r="P67" i="10" l="1"/>
  <c r="M68" i="10" a="1"/>
  <c r="M68" i="10" s="1"/>
  <c r="U66" i="10"/>
  <c r="AD66" i="10" s="1"/>
  <c r="Q66" i="10"/>
  <c r="Z66" i="10" s="1"/>
  <c r="W66" i="10"/>
  <c r="AF66" i="10" s="1"/>
  <c r="R66" i="10"/>
  <c r="AA66" i="10" s="1"/>
  <c r="V66" i="10"/>
  <c r="AE66" i="10" s="1"/>
  <c r="Y66" i="10"/>
  <c r="T66" i="10"/>
  <c r="AC66" i="10" s="1"/>
  <c r="S66" i="10"/>
  <c r="AB66" i="10" s="1"/>
  <c r="P68" i="10" l="1"/>
  <c r="M69" i="10" a="1"/>
  <c r="M69" i="10" s="1"/>
  <c r="U67" i="10"/>
  <c r="AD67" i="10" s="1"/>
  <c r="Q67" i="10"/>
  <c r="Z67" i="10" s="1"/>
  <c r="W67" i="10"/>
  <c r="AF67" i="10" s="1"/>
  <c r="R67" i="10"/>
  <c r="AA67" i="10" s="1"/>
  <c r="V67" i="10"/>
  <c r="AE67" i="10" s="1"/>
  <c r="T67" i="10"/>
  <c r="AC67" i="10" s="1"/>
  <c r="S67" i="10"/>
  <c r="AB67" i="10" s="1"/>
  <c r="Y67" i="10"/>
  <c r="P69" i="10" l="1"/>
  <c r="M70" i="10" a="1"/>
  <c r="M70" i="10" s="1"/>
  <c r="P70" i="10" s="1"/>
  <c r="U68" i="10"/>
  <c r="AD68" i="10" s="1"/>
  <c r="Q68" i="10"/>
  <c r="Z68" i="10" s="1"/>
  <c r="W68" i="10"/>
  <c r="AF68" i="10" s="1"/>
  <c r="R68" i="10"/>
  <c r="AA68" i="10" s="1"/>
  <c r="V68" i="10"/>
  <c r="AE68" i="10" s="1"/>
  <c r="Y68" i="10"/>
  <c r="T68" i="10"/>
  <c r="AC68" i="10" s="1"/>
  <c r="S68" i="10"/>
  <c r="AB68" i="10" s="1"/>
  <c r="U70" i="10" l="1"/>
  <c r="AD70" i="10" s="1"/>
  <c r="Q70" i="10"/>
  <c r="Z70" i="10" s="1"/>
  <c r="W70" i="10"/>
  <c r="AF70" i="10" s="1"/>
  <c r="R70" i="10"/>
  <c r="AA70" i="10" s="1"/>
  <c r="V70" i="10"/>
  <c r="AE70" i="10" s="1"/>
  <c r="Y70" i="10"/>
  <c r="T70" i="10"/>
  <c r="AC70" i="10" s="1"/>
  <c r="S70" i="10"/>
  <c r="AB70" i="10" s="1"/>
  <c r="U69" i="10"/>
  <c r="AD69" i="10" s="1"/>
  <c r="Q69" i="10"/>
  <c r="Z69" i="10" s="1"/>
  <c r="W69" i="10"/>
  <c r="AF69" i="10" s="1"/>
  <c r="R69" i="10"/>
  <c r="AA69" i="10" s="1"/>
  <c r="V69" i="10"/>
  <c r="AE69" i="10" s="1"/>
  <c r="T69" i="10"/>
  <c r="AC69" i="10" s="1"/>
  <c r="S69" i="10"/>
  <c r="AB69" i="10" s="1"/>
  <c r="Y69" i="10"/>
  <c r="AH7" i="10" l="1"/>
  <c r="AH3" i="3" s="1"/>
  <c r="AC3" i="3" s="1"/>
</calcChain>
</file>

<file path=xl/sharedStrings.xml><?xml version="1.0" encoding="utf-8"?>
<sst xmlns="http://schemas.openxmlformats.org/spreadsheetml/2006/main" count="620" uniqueCount="315">
  <si>
    <t>А</t>
  </si>
  <si>
    <t>Б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</si>
  <si>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</si>
  <si>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</si>
  <si>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</si>
  <si>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</si>
  <si>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</si>
  <si>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</si>
  <si>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Подгруппа А</t>
  </si>
  <si>
    <t>Подгруппа Б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</si>
  <si>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</si>
  <si>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</si>
  <si>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</si>
  <si>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</si>
  <si>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</si>
  <si>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</si>
  <si>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</si>
  <si>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</si>
  <si>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</si>
  <si>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</si>
  <si>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Утешительные встречи</t>
  </si>
  <si>
    <t>Подгруппа Б1</t>
  </si>
  <si>
    <t>Подгруппа А1</t>
  </si>
  <si>
    <t>3 м</t>
  </si>
  <si>
    <t>А1</t>
  </si>
  <si>
    <t>Б1</t>
  </si>
  <si>
    <t>1 м</t>
  </si>
  <si>
    <t>ЗА 3 МЕСТО</t>
  </si>
  <si>
    <t>ВСЕРОССИЙСКАЯ ФЕДЕРАЦИЯ САМБО</t>
  </si>
  <si>
    <t xml:space="preserve">ПРОТОКОЛ ХОДА СОРЕВНОВАНИЙ   </t>
  </si>
  <si>
    <t xml:space="preserve">ИТОГОВЫЙ ПРОТОКОЛ                                                         </t>
  </si>
  <si>
    <t>НАГРАДНОЙ ЛИСТ</t>
  </si>
  <si>
    <t>I м</t>
  </si>
  <si>
    <t>II м</t>
  </si>
  <si>
    <t>III м</t>
  </si>
  <si>
    <t>Награждение проводят:</t>
  </si>
  <si>
    <t>ВСТРЕЧИ ПО КРУГАМ</t>
  </si>
  <si>
    <t>A</t>
  </si>
  <si>
    <t xml:space="preserve"> (Круг)</t>
  </si>
  <si>
    <t>1/16</t>
  </si>
  <si>
    <t>№ встр</t>
  </si>
  <si>
    <t>Очки</t>
  </si>
  <si>
    <t>Результат</t>
  </si>
  <si>
    <t>№ j</t>
  </si>
  <si>
    <t>tame</t>
  </si>
  <si>
    <t>1/32</t>
  </si>
  <si>
    <t>1/8</t>
  </si>
  <si>
    <t>1/4</t>
  </si>
  <si>
    <t>B</t>
  </si>
  <si>
    <t>Полуфинал</t>
  </si>
  <si>
    <t xml:space="preserve"> (Утешительные встречи)</t>
  </si>
  <si>
    <t>(Утешительные встречи)</t>
  </si>
  <si>
    <t>3А 3 МЕСТО</t>
  </si>
  <si>
    <t xml:space="preserve"> место</t>
  </si>
  <si>
    <t>7-8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</si>
  <si>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</si>
  <si>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</si>
  <si>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</si>
  <si>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</si>
  <si>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</si>
  <si>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</si>
  <si>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13-16</t>
  </si>
  <si>
    <t>участников</t>
  </si>
  <si>
    <t>2 м</t>
  </si>
  <si>
    <t>37-64</t>
  </si>
  <si>
    <t>25-36</t>
  </si>
  <si>
    <t>21-24</t>
  </si>
  <si>
    <t>17-20</t>
  </si>
  <si>
    <t>м4</t>
  </si>
  <si>
    <t>м2</t>
  </si>
  <si>
    <t>м3</t>
  </si>
  <si>
    <t>м1</t>
  </si>
  <si>
    <t>ум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</si>
  <si>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</si>
  <si>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</si>
  <si>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</si>
  <si>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</si>
  <si>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</si>
  <si>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</si>
  <si>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</si>
  <si>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</si>
  <si>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</si>
  <si>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</si>
  <si>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</si>
  <si>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</si>
  <si>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</si>
  <si>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</si>
  <si>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Мандатка</t>
  </si>
  <si>
    <t>Субъект, город.</t>
  </si>
  <si>
    <t>Мос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</si>
  <si>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</si>
  <si>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</si>
  <si>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</si>
  <si>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</si>
  <si>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</si>
  <si>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</si>
  <si>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</si>
  <si>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</si>
  <si>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</si>
  <si>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</si>
  <si>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</si>
  <si>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</si>
  <si>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</si>
  <si>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</si>
  <si>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</si>
  <si>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</si>
  <si>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</si>
  <si>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</si>
  <si>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</si>
  <si>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</si>
  <si>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</si>
  <si>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</si>
  <si>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</si>
  <si>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</si>
  <si>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</si>
  <si>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</si>
  <si>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</si>
  <si>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</si>
  <si>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</si>
  <si>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</si>
  <si>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</si>
  <si>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</si>
  <si>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</si>
  <si>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</si>
  <si>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</si>
  <si>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</si>
  <si>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</si>
  <si>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</si>
  <si>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</si>
  <si>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</si>
  <si>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</si>
  <si>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</si>
  <si>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</si>
  <si>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</si>
  <si>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</si>
  <si>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</si>
  <si>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</si>
  <si>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</si>
  <si>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</si>
  <si>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</si>
  <si>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</si>
  <si>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</si>
  <si>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</si>
  <si>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</si>
  <si>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</si>
  <si>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</si>
  <si>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</si>
  <si>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</si>
  <si>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</si>
  <si>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</si>
  <si>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</si>
  <si>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</si>
  <si>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</si>
  <si>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</si>
  <si>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</si>
  <si>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</si>
  <si>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/>
  </si>
  <si>
    <t xml:space="preserve">Чемпионат России по БОЕВОМУ САМБО </t>
  </si>
  <si>
    <t>С.Н.Мордовин</t>
  </si>
  <si>
    <t>КОВЕР</t>
  </si>
  <si>
    <t>ЕГОРОВ Даниил Андреевич</t>
  </si>
  <si>
    <t>24.06.2001, МС</t>
  </si>
  <si>
    <t>МОС</t>
  </si>
  <si>
    <t>Москва ,Москва, Д</t>
  </si>
  <si>
    <t>Павлов Д.А.,Фунтиков П.В.</t>
  </si>
  <si>
    <t xml:space="preserve">ЛЕБЕДЕВ  Антон  Алексеевич </t>
  </si>
  <si>
    <t>27.10.1999, МС</t>
  </si>
  <si>
    <t>Лебедев А.А., Павлов Д.А.</t>
  </si>
  <si>
    <t>ТИНЧУРИН Эльдар Дамирович</t>
  </si>
  <si>
    <t>17.08.2000, КМС</t>
  </si>
  <si>
    <t xml:space="preserve">Москва, </t>
  </si>
  <si>
    <t>Мартынов И.В. Богомолов В.А.</t>
  </si>
  <si>
    <t xml:space="preserve">ФИЛИППОВ Владислав  Олегович </t>
  </si>
  <si>
    <t>20.08.2001, КМС</t>
  </si>
  <si>
    <t>Москва, Д</t>
  </si>
  <si>
    <t>Егоров Р.Г., Жеребцов С.А.</t>
  </si>
  <si>
    <t>ЖЕРДЕВ Максим Александрович</t>
  </si>
  <si>
    <t>11.12.2001, КМС</t>
  </si>
  <si>
    <t>Москва, МО</t>
  </si>
  <si>
    <t>Кабанов Д.Б.</t>
  </si>
  <si>
    <t xml:space="preserve">САИДОВ Хожиакбар Мухамадхонович </t>
  </si>
  <si>
    <t>25.08.1999, МС</t>
  </si>
  <si>
    <t>Москва, Москва, ВС</t>
  </si>
  <si>
    <t>Конин В.И.,Павлов Д.А,Юхарев С.С</t>
  </si>
  <si>
    <t>УВАРОВ Виктор Владимирович</t>
  </si>
  <si>
    <t>10.02.2001, 1р</t>
  </si>
  <si>
    <t>Москва, Москва, МО</t>
  </si>
  <si>
    <t>Юхарев Павлов</t>
  </si>
  <si>
    <t xml:space="preserve">НОВИЦКИЙ  Игорь  Русланович </t>
  </si>
  <si>
    <t>25.07.2003, КМС</t>
  </si>
  <si>
    <t xml:space="preserve">Кузнецов Станислав Валерьевич </t>
  </si>
  <si>
    <t xml:space="preserve">ХОМЕНКО  Руслан  Алексеевич </t>
  </si>
  <si>
    <t>19.09.2000, КМС</t>
  </si>
  <si>
    <t>ПФО</t>
  </si>
  <si>
    <t>Нижегородская, Дзержинск</t>
  </si>
  <si>
    <t xml:space="preserve">Малов Александр Григорьевич </t>
  </si>
  <si>
    <t xml:space="preserve">ГОРТИНСКИЙ  Анатолий  Александрович </t>
  </si>
  <si>
    <t>26.07.1999, 1р</t>
  </si>
  <si>
    <t>Нижегородская, Кстово</t>
  </si>
  <si>
    <t>Шаров.А.В</t>
  </si>
  <si>
    <t>ЧЕРНАКОВ Иван Анатольевич</t>
  </si>
  <si>
    <t>03.03.2000, МС</t>
  </si>
  <si>
    <t>Нижегородскаяя, Кстово</t>
  </si>
  <si>
    <t xml:space="preserve">Душкин Альберт Николаевич </t>
  </si>
  <si>
    <t>ЗАТЫЛКИН Илья Игоревич</t>
  </si>
  <si>
    <t>18.03.2002, КМС</t>
  </si>
  <si>
    <t>Пензенская, Заречный, МС</t>
  </si>
  <si>
    <t>Гритчин В.В.</t>
  </si>
  <si>
    <t>ФАХРУТДИНОВ Артур Ильшатович</t>
  </si>
  <si>
    <t>05.05.2002, КМС</t>
  </si>
  <si>
    <t>Р.Татарстан, Нижнекамск, МС</t>
  </si>
  <si>
    <t>Садыков.Ф.А.</t>
  </si>
  <si>
    <t xml:space="preserve">ГЛАЗЕЦКИЙ  Кирилл  Романович </t>
  </si>
  <si>
    <t>24.05.2003, КМС</t>
  </si>
  <si>
    <t>Самарская, Самара, ПР</t>
  </si>
  <si>
    <t xml:space="preserve">Сукиасян Гарик Григорьевич Киргизов Вячеслав Викторович </t>
  </si>
  <si>
    <t>ОРЛОВ Даниил Владимирович</t>
  </si>
  <si>
    <t>24.01.2002, МС</t>
  </si>
  <si>
    <t>Чувашская, Чебоксары, МС</t>
  </si>
  <si>
    <t>Ильин Г.А.</t>
  </si>
  <si>
    <t>ГЗИРЯН Геворг Ваагнович</t>
  </si>
  <si>
    <t>04.02.1999, МС</t>
  </si>
  <si>
    <t>СЗФО</t>
  </si>
  <si>
    <t>Калининградская, Калининград</t>
  </si>
  <si>
    <t>Мкртчян С.Р.</t>
  </si>
  <si>
    <t xml:space="preserve">АБДУЛАТИПОВ  Муслим  Магомедович </t>
  </si>
  <si>
    <t>07.08.2002, КМС</t>
  </si>
  <si>
    <t>СКФО</t>
  </si>
  <si>
    <t>Р.Дагестан, Махачкала, МС</t>
  </si>
  <si>
    <t xml:space="preserve">Магомедов Ахмед Сапигулаевич </t>
  </si>
  <si>
    <t>НАЖМУДИНОВ  Гаджимурад  Хайбулаевич</t>
  </si>
  <si>
    <t>22.03.2000, МС</t>
  </si>
  <si>
    <t>Магомедов Махач Ахмедович</t>
  </si>
  <si>
    <t xml:space="preserve">АБАСОВ Адам Арсенович </t>
  </si>
  <si>
    <t>18.11.2001, КМС</t>
  </si>
  <si>
    <t>Р.Дагестан, Хасавюрт, МО</t>
  </si>
  <si>
    <t>Казаков М.З.</t>
  </si>
  <si>
    <t xml:space="preserve">ФОМИЧЕВ  Никита Андреевич </t>
  </si>
  <si>
    <t>26.06.2003, КМС</t>
  </si>
  <si>
    <t>СПБ</t>
  </si>
  <si>
    <t>Санкт-Петербург, ВС</t>
  </si>
  <si>
    <t>Кирюхин С.А.,Асмарян Т.С.</t>
  </si>
  <si>
    <t xml:space="preserve">ГУСИХАНОВ  Турпалали Рамазанович </t>
  </si>
  <si>
    <t>09.08.2000, МС</t>
  </si>
  <si>
    <t>УФО</t>
  </si>
  <si>
    <t>Свердловская ,Верхняя Пышма, Д</t>
  </si>
  <si>
    <t>Хлыбов И.Е ,Суханов М.И</t>
  </si>
  <si>
    <t xml:space="preserve">ГАМЗАЕВ Гаджи Шарапутдинович </t>
  </si>
  <si>
    <t>17.02.1999, КМС</t>
  </si>
  <si>
    <t>Свердловская, Екатеринбург, Д</t>
  </si>
  <si>
    <t>Старков М.А.</t>
  </si>
  <si>
    <t xml:space="preserve">КРИНИЦА Максим Александрович </t>
  </si>
  <si>
    <t>02.03.1999, МС</t>
  </si>
  <si>
    <t>Свердловская, Екатеринбург, МО</t>
  </si>
  <si>
    <t>Бородин О.Б.</t>
  </si>
  <si>
    <t>ЛУКАНИН Иван Сергеевич</t>
  </si>
  <si>
    <t>30.04.2002, МС</t>
  </si>
  <si>
    <t>Бородин Олег Борисович</t>
  </si>
  <si>
    <t>АСЛАЕВ Владислав Евгеньевич</t>
  </si>
  <si>
    <t>27.09.2003, КМС</t>
  </si>
  <si>
    <t>Свердловская, Екатеринбург, ПР</t>
  </si>
  <si>
    <t>Тихомиров А.А. Макуха А.Н</t>
  </si>
  <si>
    <t>КАРАЧЕВ Денис Евгеньевич</t>
  </si>
  <si>
    <t>15.02.2002, КМС</t>
  </si>
  <si>
    <t>Тюменская, Тюмень, МО</t>
  </si>
  <si>
    <t>Николаев А. А</t>
  </si>
  <si>
    <t xml:space="preserve">ВИШНЯКОВ  Дмитрий  Алексеевич </t>
  </si>
  <si>
    <t>04.04.2000, МС</t>
  </si>
  <si>
    <t>ЦФО</t>
  </si>
  <si>
    <t>Владимирская, Владимир, Д</t>
  </si>
  <si>
    <t>Савельев А.В</t>
  </si>
  <si>
    <t xml:space="preserve">ЧЕКМАРЕВ  Денис Сергеевич </t>
  </si>
  <si>
    <t>20.06.2002, КМС</t>
  </si>
  <si>
    <t>Воронежская, Воронеж, Д</t>
  </si>
  <si>
    <t>Гончаров С. Ю</t>
  </si>
  <si>
    <t xml:space="preserve">ИСРАИЛОВ Алишер Курбоналиевич </t>
  </si>
  <si>
    <t>27.06.2002, КМС</t>
  </si>
  <si>
    <t>Московская, Реутов, МО</t>
  </si>
  <si>
    <t>Абрамов А.Г.</t>
  </si>
  <si>
    <t xml:space="preserve">СОНИКОВ  Дмитрий  Сергеевич </t>
  </si>
  <si>
    <t>26.05.2001, МС</t>
  </si>
  <si>
    <t>Рязанская, Рязань, Д</t>
  </si>
  <si>
    <t>Фофанов К.Н Савельев Е.А</t>
  </si>
  <si>
    <t>ТИХОНОВ Денис Сергеевич</t>
  </si>
  <si>
    <t>07.05.2000, МС</t>
  </si>
  <si>
    <t>Ярославская, Ярославль, Д</t>
  </si>
  <si>
    <t>Воронин С.М., Лавриков А.В.</t>
  </si>
  <si>
    <t>ЯСТРЕБОВ  Семён Михайлович</t>
  </si>
  <si>
    <t>06.10.1999, МС</t>
  </si>
  <si>
    <t>Зайцев О.Н., Верещагин Н.П.</t>
  </si>
  <si>
    <t xml:space="preserve">МГДСЯН  Арарат Залибегович </t>
  </si>
  <si>
    <t>15.10.2000, МС</t>
  </si>
  <si>
    <t>ЮФО</t>
  </si>
  <si>
    <t>Краснодарский, Армавир, ВС</t>
  </si>
  <si>
    <t xml:space="preserve">Бородин ; Мгдсян </t>
  </si>
  <si>
    <t xml:space="preserve">КУРЖИЕВ  Алим Владимирович </t>
  </si>
  <si>
    <t>20.01.2003, КМС</t>
  </si>
  <si>
    <t>Краснодарский, Армавир, ПР</t>
  </si>
  <si>
    <t>Псеунов М.А</t>
  </si>
  <si>
    <t>ДУЙСЕНОВ Тимур Равилевич</t>
  </si>
  <si>
    <t>14.09.2001, МС</t>
  </si>
  <si>
    <t>Краснодарский, Курганинск, МС</t>
  </si>
  <si>
    <t>Дуйсенов Равиль Галиевич</t>
  </si>
  <si>
    <t xml:space="preserve">ХАКУЙ  Амир  Рашидович </t>
  </si>
  <si>
    <t>08.11.2003, МС</t>
  </si>
  <si>
    <t>Р.Адыгея, Майкоп, МО</t>
  </si>
  <si>
    <t>Делок А.А , Гомлешко А .А</t>
  </si>
  <si>
    <t xml:space="preserve">ЕВТЫХ Рамазан  Аркадиевич </t>
  </si>
  <si>
    <t>13.12.1999, МС</t>
  </si>
  <si>
    <t>Р.Адыгея, Тахтамукай, ВС</t>
  </si>
  <si>
    <t>Джаримок Р.Н. Кубов Х.К</t>
  </si>
  <si>
    <t>АШИНОВ Амин Муратович</t>
  </si>
  <si>
    <t>23.08.2001, КМС</t>
  </si>
  <si>
    <t>Краснодарский, Армавир</t>
  </si>
  <si>
    <t>В.к. 79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</si>
</sst>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53">
    <font>
      <sz val="10"/>
      <name val="Arial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b/>
      <sz val="10"/>
      <color indexed="10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4"/>
      <color indexed="10"/>
      <name val="CyrillicOld"/>
    </font>
    <font>
      <b/>
      <i/>
      <sz val="12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2"/>
      <color indexed="10"/>
      <name val="CyrillicOld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 Cyr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b/>
      <sz val="8"/>
      <name val="Arial Narrow"/>
      <family val="2"/>
      <charset val="204"/>
    </font>
    <font>
      <i/>
      <sz val="10"/>
      <name val="Arial Narrow"/>
      <family val="2"/>
      <charset val="204"/>
    </font>
    <font>
      <b/>
      <i/>
      <sz val="10"/>
      <name val="Arial"/>
      <family val="2"/>
      <charset val="204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000000"/>
      <name val="Arial"/>
      <family val="2"/>
      <charset val="204"/>
    </font>
    <font>
      <b/>
      <i/>
      <sz val="12"/>
      <name val="Arial Narrow"/>
      <family val="2"/>
      <charset val="204"/>
    </font>
    <font>
      <sz val="12"/>
      <color indexed="8"/>
      <name val="Arial Narrow"/>
      <family val="2"/>
      <charset val="204"/>
    </font>
    <font>
      <b/>
      <i/>
      <sz val="11"/>
      <name val="Arial"/>
      <family val="2"/>
      <charset val="204"/>
    </font>
    <font>
      <sz val="10"/>
      <color theme="0"/>
      <name val="Arial Narrow"/>
      <family val="2"/>
      <charset val="204"/>
    </font>
    <font>
      <b/>
      <sz val="11"/>
      <color theme="0"/>
      <name val="Arial"/>
      <family val="2"/>
      <charset val="204"/>
    </font>
    <font>
      <sz val="16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1" fillId="0" borderId="0"/>
  </cellStyleXfs>
  <cellXfs count="616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8" xfId="0" applyBorder="1"/>
    <xf numFmtId="0" fontId="0" fillId="0" borderId="0" xfId="0" applyBorder="1"/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0" fillId="0" borderId="9" xfId="0" applyBorder="1"/>
    <xf numFmtId="0" fontId="8" fillId="0" borderId="0" xfId="0" applyFont="1" applyAlignment="1">
      <alignment horizontal="center"/>
    </xf>
    <xf numFmtId="0" fontId="11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9" fillId="0" borderId="0" xfId="1" applyNumberFormat="1" applyFont="1" applyAlignment="1" applyProtection="1">
      <alignment vertical="center" wrapText="1"/>
    </xf>
    <xf numFmtId="0" fontId="10" fillId="0" borderId="0" xfId="0" applyFont="1"/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Border="1" applyAlignment="1" applyProtection="1"/>
    <xf numFmtId="0" fontId="12" fillId="0" borderId="0" xfId="1" applyFont="1" applyBorder="1" applyAlignment="1" applyProtection="1"/>
    <xf numFmtId="0" fontId="12" fillId="0" borderId="0" xfId="1" applyFont="1" applyAlignment="1" applyProtection="1"/>
    <xf numFmtId="0" fontId="7" fillId="0" borderId="0" xfId="0" applyFont="1" applyBorder="1"/>
    <xf numFmtId="0" fontId="7" fillId="0" borderId="0" xfId="0" applyFont="1"/>
    <xf numFmtId="0" fontId="5" fillId="0" borderId="0" xfId="0" applyFont="1" applyBorder="1" applyAlignment="1">
      <alignment vertical="center" wrapText="1"/>
    </xf>
    <xf numFmtId="0" fontId="5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49" fontId="4" fillId="0" borderId="0" xfId="0" applyNumberFormat="1" applyFont="1" applyBorder="1" applyAlignment="1">
      <alignment horizontal="center"/>
    </xf>
    <xf numFmtId="0" fontId="0" fillId="0" borderId="5" xfId="0" applyBorder="1"/>
    <xf numFmtId="0" fontId="0" fillId="0" borderId="4" xfId="0" applyBorder="1"/>
    <xf numFmtId="0" fontId="0" fillId="0" borderId="7" xfId="0" applyBorder="1"/>
    <xf numFmtId="0" fontId="4" fillId="0" borderId="8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0" fillId="0" borderId="10" xfId="0" applyBorder="1"/>
    <xf numFmtId="0" fontId="7" fillId="0" borderId="0" xfId="1" applyFont="1" applyBorder="1" applyAlignment="1" applyProtection="1">
      <alignment horizontal="center"/>
    </xf>
    <xf numFmtId="0" fontId="11" fillId="0" borderId="9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5" fillId="0" borderId="0" xfId="0" applyFont="1" applyAlignment="1"/>
    <xf numFmtId="0" fontId="7" fillId="0" borderId="0" xfId="1" applyFont="1" applyFill="1" applyBorder="1" applyAlignment="1" applyProtection="1">
      <alignment vertical="center" wrapText="1"/>
    </xf>
    <xf numFmtId="0" fontId="7" fillId="0" borderId="0" xfId="0" applyFont="1" applyBorder="1" applyAlignment="1">
      <alignment horizontal="center"/>
    </xf>
    <xf numFmtId="0" fontId="17" fillId="0" borderId="0" xfId="0" applyFont="1" applyAlignment="1"/>
    <xf numFmtId="0" fontId="17" fillId="0" borderId="0" xfId="0" applyFont="1"/>
    <xf numFmtId="0" fontId="9" fillId="0" borderId="0" xfId="0" applyFont="1"/>
    <xf numFmtId="0" fontId="9" fillId="0" borderId="5" xfId="0" applyFont="1" applyBorder="1"/>
    <xf numFmtId="0" fontId="9" fillId="0" borderId="4" xfId="0" applyFont="1" applyBorder="1"/>
    <xf numFmtId="0" fontId="17" fillId="0" borderId="5" xfId="0" applyFont="1" applyBorder="1"/>
    <xf numFmtId="0" fontId="9" fillId="0" borderId="7" xfId="0" applyFont="1" applyBorder="1"/>
    <xf numFmtId="0" fontId="9" fillId="0" borderId="0" xfId="0" applyFont="1" applyBorder="1"/>
    <xf numFmtId="0" fontId="1" fillId="0" borderId="0" xfId="0" applyFont="1"/>
    <xf numFmtId="0" fontId="9" fillId="0" borderId="11" xfId="0" applyNumberFormat="1" applyFont="1" applyBorder="1"/>
    <xf numFmtId="0" fontId="17" fillId="0" borderId="11" xfId="0" applyNumberFormat="1" applyFont="1" applyBorder="1"/>
    <xf numFmtId="0" fontId="1" fillId="0" borderId="0" xfId="0" applyFont="1" applyBorder="1"/>
    <xf numFmtId="0" fontId="7" fillId="0" borderId="5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7" fillId="0" borderId="12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7" fillId="0" borderId="0" xfId="0" applyFont="1"/>
    <xf numFmtId="0" fontId="26" fillId="0" borderId="0" xfId="0" applyFont="1"/>
    <xf numFmtId="0" fontId="0" fillId="0" borderId="0" xfId="0" applyAlignment="1">
      <alignment horizontal="right"/>
    </xf>
    <xf numFmtId="0" fontId="26" fillId="0" borderId="9" xfId="0" applyFont="1" applyBorder="1"/>
    <xf numFmtId="0" fontId="26" fillId="0" borderId="0" xfId="0" applyFont="1" applyBorder="1"/>
    <xf numFmtId="0" fontId="26" fillId="0" borderId="8" xfId="0" applyFont="1" applyBorder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NumberFormat="1"/>
    <xf numFmtId="0" fontId="17" fillId="0" borderId="0" xfId="0" applyNumberFormat="1" applyFont="1"/>
    <xf numFmtId="0" fontId="7" fillId="0" borderId="0" xfId="0" applyNumberFormat="1" applyFont="1"/>
    <xf numFmtId="0" fontId="9" fillId="0" borderId="0" xfId="0" applyNumberFormat="1" applyFont="1" applyBorder="1"/>
    <xf numFmtId="0" fontId="9" fillId="0" borderId="0" xfId="0" applyNumberFormat="1" applyFont="1"/>
    <xf numFmtId="0" fontId="11" fillId="0" borderId="0" xfId="0" applyNumberFormat="1" applyFont="1" applyBorder="1" applyAlignment="1">
      <alignment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/>
    </xf>
    <xf numFmtId="0" fontId="11" fillId="0" borderId="0" xfId="0" applyNumberFormat="1" applyFont="1" applyBorder="1" applyAlignment="1">
      <alignment horizontal="center"/>
    </xf>
    <xf numFmtId="0" fontId="7" fillId="0" borderId="0" xfId="0" applyNumberFormat="1" applyFont="1" applyBorder="1"/>
    <xf numFmtId="0" fontId="10" fillId="0" borderId="0" xfId="0" applyNumberFormat="1" applyFont="1" applyBorder="1" applyAlignment="1">
      <alignment horizontal="center"/>
    </xf>
    <xf numFmtId="0" fontId="8" fillId="0" borderId="0" xfId="0" applyNumberFormat="1" applyFont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9" fillId="0" borderId="0" xfId="0" applyNumberFormat="1" applyFont="1" applyAlignment="1">
      <alignment horizontal="center"/>
    </xf>
    <xf numFmtId="0" fontId="7" fillId="0" borderId="0" xfId="0" applyNumberFormat="1" applyFont="1" applyBorder="1" applyAlignment="1">
      <alignment horizontal="center"/>
    </xf>
    <xf numFmtId="0" fontId="17" fillId="0" borderId="0" xfId="0" applyNumberFormat="1" applyFont="1" applyBorder="1"/>
    <xf numFmtId="0" fontId="11" fillId="0" borderId="4" xfId="0" applyNumberFormat="1" applyFont="1" applyBorder="1" applyAlignment="1">
      <alignment horizontal="center"/>
    </xf>
    <xf numFmtId="0" fontId="17" fillId="0" borderId="0" xfId="0" applyNumberFormat="1" applyFont="1" applyAlignment="1">
      <alignment horizontal="center"/>
    </xf>
    <xf numFmtId="0" fontId="8" fillId="0" borderId="0" xfId="0" applyNumberFormat="1" applyFont="1" applyAlignment="1">
      <alignment horizontal="center"/>
    </xf>
    <xf numFmtId="0" fontId="8" fillId="0" borderId="5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9" fillId="0" borderId="5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8" xfId="0" applyNumberFormat="1" applyFont="1" applyBorder="1"/>
    <xf numFmtId="0" fontId="10" fillId="0" borderId="0" xfId="0" applyNumberFormat="1" applyFont="1"/>
    <xf numFmtId="0" fontId="10" fillId="0" borderId="0" xfId="1" applyNumberFormat="1" applyFont="1" applyAlignment="1" applyProtection="1"/>
    <xf numFmtId="0" fontId="10" fillId="0" borderId="0" xfId="0" applyNumberFormat="1" applyFont="1" applyBorder="1"/>
    <xf numFmtId="0" fontId="21" fillId="0" borderId="0" xfId="1" applyNumberFormat="1" applyFont="1" applyAlignment="1" applyProtection="1"/>
    <xf numFmtId="0" fontId="21" fillId="0" borderId="0" xfId="1" applyNumberFormat="1" applyFont="1" applyBorder="1" applyAlignment="1" applyProtection="1"/>
    <xf numFmtId="49" fontId="33" fillId="0" borderId="13" xfId="0" applyNumberFormat="1" applyFont="1" applyBorder="1" applyAlignment="1">
      <alignment vertical="center"/>
    </xf>
    <xf numFmtId="49" fontId="33" fillId="0" borderId="0" xfId="0" applyNumberFormat="1" applyFont="1" applyBorder="1" applyAlignment="1">
      <alignment horizontal="center" vertical="center"/>
    </xf>
    <xf numFmtId="0" fontId="33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1" applyFont="1" applyAlignment="1" applyProtection="1">
      <alignment horizontal="center" vertical="center"/>
    </xf>
    <xf numFmtId="0" fontId="0" fillId="0" borderId="0" xfId="0" applyAlignment="1">
      <alignment horizontal="center"/>
    </xf>
    <xf numFmtId="0" fontId="10" fillId="0" borderId="0" xfId="1" applyNumberFormat="1" applyFont="1" applyBorder="1" applyAlignment="1" applyProtection="1">
      <alignment horizontal="center"/>
    </xf>
    <xf numFmtId="0" fontId="0" fillId="0" borderId="9" xfId="0" applyNumberFormat="1" applyBorder="1"/>
    <xf numFmtId="0" fontId="10" fillId="0" borderId="5" xfId="0" applyNumberFormat="1" applyFont="1" applyBorder="1"/>
    <xf numFmtId="0" fontId="0" fillId="0" borderId="14" xfId="0" applyNumberFormat="1" applyBorder="1"/>
    <xf numFmtId="0" fontId="4" fillId="0" borderId="5" xfId="0" applyNumberFormat="1" applyFont="1" applyBorder="1" applyAlignment="1">
      <alignment horizontal="center"/>
    </xf>
    <xf numFmtId="0" fontId="0" fillId="0" borderId="0" xfId="0" applyNumberFormat="1" applyAlignment="1">
      <alignment horizontal="right"/>
    </xf>
    <xf numFmtId="49" fontId="10" fillId="0" borderId="15" xfId="0" applyNumberFormat="1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/>
    </xf>
    <xf numFmtId="0" fontId="7" fillId="0" borderId="9" xfId="0" applyNumberFormat="1" applyFont="1" applyBorder="1"/>
    <xf numFmtId="49" fontId="10" fillId="0" borderId="4" xfId="0" applyNumberFormat="1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0" fontId="0" fillId="0" borderId="16" xfId="0" applyBorder="1"/>
    <xf numFmtId="0" fontId="9" fillId="0" borderId="16" xfId="0" applyFont="1" applyBorder="1"/>
    <xf numFmtId="49" fontId="5" fillId="0" borderId="13" xfId="0" applyNumberFormat="1" applyFont="1" applyBorder="1" applyAlignment="1">
      <alignment vertical="center"/>
    </xf>
    <xf numFmtId="0" fontId="9" fillId="0" borderId="0" xfId="0" applyNumberFormat="1" applyFont="1" applyProtection="1"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Protection="1"/>
    <xf numFmtId="0" fontId="25" fillId="0" borderId="0" xfId="0" applyNumberFormat="1" applyFont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4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NumberFormat="1" applyProtection="1">
      <protection locked="0"/>
    </xf>
    <xf numFmtId="0" fontId="10" fillId="0" borderId="0" xfId="0" applyNumberFormat="1" applyFont="1" applyBorder="1" applyAlignment="1" applyProtection="1">
      <protection locked="0"/>
    </xf>
    <xf numFmtId="0" fontId="7" fillId="0" borderId="0" xfId="0" applyNumberFormat="1" applyFont="1" applyProtection="1">
      <protection locked="0"/>
    </xf>
    <xf numFmtId="0" fontId="1" fillId="0" borderId="0" xfId="1" applyNumberFormat="1" applyFont="1" applyAlignment="1" applyProtection="1">
      <alignment vertical="center" wrapText="1"/>
      <protection locked="0"/>
    </xf>
    <xf numFmtId="0" fontId="1" fillId="0" borderId="0" xfId="0" applyNumberFormat="1" applyFont="1" applyProtection="1">
      <protection locked="0"/>
    </xf>
    <xf numFmtId="0" fontId="2" fillId="0" borderId="0" xfId="0" applyNumberFormat="1" applyFont="1" applyBorder="1" applyAlignment="1" applyProtection="1">
      <alignment vertical="center" wrapText="1"/>
      <protection locked="0"/>
    </xf>
    <xf numFmtId="0" fontId="17" fillId="0" borderId="0" xfId="0" applyNumberFormat="1" applyFont="1" applyAlignment="1" applyProtection="1">
      <protection locked="0"/>
    </xf>
    <xf numFmtId="0" fontId="17" fillId="0" borderId="0" xfId="0" applyNumberFormat="1" applyFont="1" applyProtection="1">
      <protection locked="0"/>
    </xf>
    <xf numFmtId="0" fontId="15" fillId="0" borderId="0" xfId="0" applyNumberFormat="1" applyFont="1" applyAlignment="1" applyProtection="1"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0" applyNumberFormat="1" applyFont="1" applyBorder="1" applyProtection="1">
      <protection locked="0"/>
    </xf>
    <xf numFmtId="0" fontId="10" fillId="0" borderId="0" xfId="0" applyNumberFormat="1" applyFont="1" applyProtection="1">
      <protection locked="0"/>
    </xf>
    <xf numFmtId="0" fontId="10" fillId="0" borderId="0" xfId="0" applyNumberFormat="1" applyFont="1" applyBorder="1" applyProtection="1">
      <protection locked="0"/>
    </xf>
    <xf numFmtId="0" fontId="12" fillId="0" borderId="0" xfId="1" applyNumberFormat="1" applyFont="1" applyBorder="1" applyAlignment="1" applyProtection="1">
      <protection locked="0"/>
    </xf>
    <xf numFmtId="0" fontId="17" fillId="0" borderId="0" xfId="0" applyNumberFormat="1" applyFont="1" applyBorder="1" applyProtection="1">
      <protection locked="0"/>
    </xf>
    <xf numFmtId="0" fontId="4" fillId="0" borderId="17" xfId="0" applyNumberFormat="1" applyFont="1" applyBorder="1" applyAlignment="1" applyProtection="1">
      <alignment horizontal="center" vertical="center" wrapText="1"/>
      <protection locked="0"/>
    </xf>
    <xf numFmtId="0" fontId="0" fillId="0" borderId="18" xfId="0" applyBorder="1" applyProtection="1">
      <protection locked="0"/>
    </xf>
    <xf numFmtId="49" fontId="10" fillId="0" borderId="15" xfId="0" applyNumberFormat="1" applyFont="1" applyBorder="1" applyAlignment="1" applyProtection="1">
      <alignment horizontal="center" vertical="center" wrapText="1"/>
      <protection locked="0"/>
    </xf>
    <xf numFmtId="0" fontId="0" fillId="0" borderId="8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9" xfId="0" applyBorder="1" applyProtection="1">
      <protection locked="0"/>
    </xf>
    <xf numFmtId="0" fontId="9" fillId="0" borderId="0" xfId="0" applyNumberFormat="1" applyFont="1" applyBorder="1" applyProtection="1">
      <protection locked="0"/>
    </xf>
    <xf numFmtId="0" fontId="4" fillId="0" borderId="0" xfId="0" applyNumberFormat="1" applyFont="1" applyBorder="1" applyAlignment="1" applyProtection="1">
      <alignment horizontal="center"/>
      <protection locked="0"/>
    </xf>
    <xf numFmtId="0" fontId="17" fillId="0" borderId="11" xfId="0" applyNumberFormat="1" applyFont="1" applyBorder="1" applyProtection="1">
      <protection locked="0"/>
    </xf>
    <xf numFmtId="0" fontId="9" fillId="0" borderId="11" xfId="0" applyNumberFormat="1" applyFont="1" applyBorder="1" applyProtection="1">
      <protection locked="0"/>
    </xf>
    <xf numFmtId="0" fontId="0" fillId="0" borderId="5" xfId="0" applyBorder="1" applyProtection="1">
      <protection locked="0"/>
    </xf>
    <xf numFmtId="0" fontId="0" fillId="0" borderId="11" xfId="0" applyNumberFormat="1" applyBorder="1" applyProtection="1">
      <protection locked="0"/>
    </xf>
    <xf numFmtId="0" fontId="0" fillId="0" borderId="0" xfId="0" applyNumberFormat="1" applyBorder="1" applyProtection="1">
      <protection locked="0"/>
    </xf>
    <xf numFmtId="0" fontId="4" fillId="0" borderId="20" xfId="0" applyNumberFormat="1" applyFont="1" applyBorder="1" applyAlignment="1" applyProtection="1">
      <alignment horizontal="center" vertical="center" wrapText="1"/>
      <protection locked="0"/>
    </xf>
    <xf numFmtId="49" fontId="10" fillId="0" borderId="21" xfId="0" applyNumberFormat="1" applyFont="1" applyBorder="1" applyAlignment="1" applyProtection="1">
      <alignment horizontal="center" vertical="center" wrapText="1"/>
      <protection locked="0"/>
    </xf>
    <xf numFmtId="0" fontId="0" fillId="0" borderId="19" xfId="0" applyNumberFormat="1" applyBorder="1" applyProtection="1">
      <protection locked="0"/>
    </xf>
    <xf numFmtId="0" fontId="8" fillId="0" borderId="0" xfId="0" applyNumberFormat="1" applyFont="1" applyProtection="1"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Protection="1">
      <protection locked="0"/>
    </xf>
    <xf numFmtId="0" fontId="9" fillId="0" borderId="0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Alignmen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10" fillId="0" borderId="0" xfId="0" applyNumberFormat="1" applyFont="1" applyBorder="1" applyAlignment="1" applyProtection="1">
      <alignment horizontal="center"/>
      <protection locked="0"/>
    </xf>
    <xf numFmtId="0" fontId="4" fillId="0" borderId="0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0" fontId="10" fillId="0" borderId="9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Alignment="1" applyProtection="1"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NumberFormat="1" applyFont="1" applyBorder="1" applyAlignment="1" applyProtection="1">
      <alignment horizontal="center"/>
      <protection locked="0"/>
    </xf>
    <xf numFmtId="0" fontId="8" fillId="0" borderId="11" xfId="0" applyNumberFormat="1" applyFont="1" applyBorder="1" applyAlignment="1" applyProtection="1">
      <alignment horizontal="center"/>
      <protection locked="0"/>
    </xf>
    <xf numFmtId="0" fontId="9" fillId="0" borderId="14" xfId="0" applyNumberFormat="1" applyFont="1" applyBorder="1" applyProtection="1">
      <protection locked="0"/>
    </xf>
    <xf numFmtId="0" fontId="11" fillId="0" borderId="0" xfId="0" applyNumberFormat="1" applyFont="1" applyBorder="1" applyAlignment="1" applyProtection="1">
      <alignment horizontal="center"/>
      <protection locked="0"/>
    </xf>
    <xf numFmtId="0" fontId="8" fillId="0" borderId="5" xfId="0" applyNumberFormat="1" applyFont="1" applyBorder="1" applyAlignment="1" applyProtection="1">
      <alignment horizontal="center"/>
      <protection locked="0"/>
    </xf>
    <xf numFmtId="0" fontId="10" fillId="0" borderId="5" xfId="0" applyNumberFormat="1" applyFont="1" applyBorder="1" applyAlignment="1" applyProtection="1">
      <alignment horizontal="center"/>
      <protection locked="0"/>
    </xf>
    <xf numFmtId="0" fontId="7" fillId="0" borderId="7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Alignment="1" applyProtection="1">
      <alignment horizontal="center"/>
      <protection locked="0"/>
    </xf>
    <xf numFmtId="0" fontId="7" fillId="0" borderId="11" xfId="0" applyNumberFormat="1" applyFont="1" applyBorder="1" applyAlignment="1" applyProtection="1">
      <protection locked="0"/>
    </xf>
    <xf numFmtId="0" fontId="10" fillId="0" borderId="4" xfId="0" applyNumberFormat="1" applyFont="1" applyBorder="1" applyAlignment="1" applyProtection="1">
      <alignment horizontal="center"/>
      <protection locked="0"/>
    </xf>
    <xf numFmtId="0" fontId="9" fillId="0" borderId="5" xfId="0" applyNumberFormat="1" applyFont="1" applyBorder="1" applyAlignment="1" applyProtection="1">
      <alignment horizontal="center"/>
      <protection locked="0"/>
    </xf>
    <xf numFmtId="0" fontId="8" fillId="0" borderId="14" xfId="0" applyNumberFormat="1" applyFont="1" applyBorder="1" applyAlignment="1" applyProtection="1">
      <alignment horizontal="center"/>
      <protection locked="0"/>
    </xf>
    <xf numFmtId="0" fontId="7" fillId="0" borderId="11" xfId="0" applyNumberFormat="1" applyFont="1" applyBorder="1" applyAlignment="1" applyProtection="1">
      <alignment horizontal="center"/>
      <protection locked="0"/>
    </xf>
    <xf numFmtId="0" fontId="9" fillId="0" borderId="22" xfId="0" applyNumberFormat="1" applyFont="1" applyBorder="1" applyProtection="1">
      <protection locked="0"/>
    </xf>
    <xf numFmtId="0" fontId="10" fillId="0" borderId="15" xfId="0" applyNumberFormat="1" applyFont="1" applyBorder="1" applyAlignment="1" applyProtection="1">
      <alignment horizontal="center" vertical="center" wrapText="1"/>
      <protection locked="0"/>
    </xf>
    <xf numFmtId="0" fontId="7" fillId="0" borderId="17" xfId="0" applyNumberFormat="1" applyFont="1" applyBorder="1" applyAlignment="1" applyProtection="1">
      <alignment horizontal="center" vertical="top"/>
      <protection locked="0"/>
    </xf>
    <xf numFmtId="0" fontId="9" fillId="0" borderId="23" xfId="0" applyNumberFormat="1" applyFont="1" applyBorder="1" applyAlignment="1" applyProtection="1">
      <alignment horizontal="center"/>
      <protection locked="0"/>
    </xf>
    <xf numFmtId="49" fontId="10" fillId="0" borderId="15" xfId="0" applyNumberFormat="1" applyFont="1" applyBorder="1" applyAlignment="1" applyProtection="1">
      <alignment horizontal="center"/>
      <protection locked="0"/>
    </xf>
    <xf numFmtId="0" fontId="7" fillId="0" borderId="17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9" fillId="0" borderId="11" xfId="0" applyNumberFormat="1" applyFont="1" applyBorder="1" applyAlignment="1" applyProtection="1">
      <alignment horizontal="right"/>
      <protection locked="0"/>
    </xf>
    <xf numFmtId="0" fontId="7" fillId="0" borderId="17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NumberFormat="1" applyFont="1" applyBorder="1" applyProtection="1">
      <protection hidden="1"/>
    </xf>
    <xf numFmtId="0" fontId="7" fillId="0" borderId="0" xfId="0" applyNumberFormat="1" applyFont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7" borderId="0" xfId="0" applyFill="1" applyProtection="1">
      <protection hidden="1"/>
    </xf>
    <xf numFmtId="0" fontId="9" fillId="0" borderId="0" xfId="0" applyFont="1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9" fillId="9" borderId="0" xfId="0" applyFont="1" applyFill="1" applyProtection="1">
      <protection hidden="1"/>
    </xf>
    <xf numFmtId="0" fontId="0" fillId="0" borderId="0" xfId="0" applyBorder="1" applyProtection="1">
      <protection hidden="1"/>
    </xf>
    <xf numFmtId="0" fontId="4" fillId="0" borderId="26" xfId="0" applyFont="1" applyFill="1" applyBorder="1" applyAlignment="1" applyProtection="1">
      <alignment horizontal="center" vertical="center"/>
      <protection locked="0"/>
    </xf>
    <xf numFmtId="0" fontId="4" fillId="0" borderId="27" xfId="0" applyFont="1" applyFill="1" applyBorder="1" applyAlignment="1" applyProtection="1">
      <alignment horizontal="center" vertical="center"/>
      <protection locked="0"/>
    </xf>
    <xf numFmtId="0" fontId="4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Border="1" applyAlignment="1" applyProtection="1">
      <alignment horizontal="center"/>
      <protection locked="0" hidden="1"/>
    </xf>
    <xf numFmtId="0" fontId="3" fillId="0" borderId="30" xfId="0" applyFont="1" applyBorder="1" applyAlignment="1">
      <alignment horizontal="left" vertical="center"/>
    </xf>
    <xf numFmtId="0" fontId="3" fillId="0" borderId="6" xfId="0" applyNumberFormat="1" applyFont="1" applyFill="1" applyBorder="1" applyAlignment="1" applyProtection="1">
      <alignment horizontal="center"/>
      <protection locked="0" hidden="1"/>
    </xf>
    <xf numFmtId="0" fontId="3" fillId="9" borderId="6" xfId="0" applyNumberFormat="1" applyFont="1" applyFill="1" applyBorder="1" applyAlignment="1" applyProtection="1">
      <alignment horizontal="center"/>
      <protection locked="0" hidden="1"/>
    </xf>
    <xf numFmtId="0" fontId="3" fillId="0" borderId="31" xfId="0" applyFont="1" applyBorder="1" applyAlignment="1" applyProtection="1">
      <alignment horizontal="center"/>
      <protection locked="0" hidden="1"/>
    </xf>
    <xf numFmtId="0" fontId="3" fillId="0" borderId="32" xfId="0" applyFont="1" applyBorder="1" applyAlignment="1" applyProtection="1">
      <alignment horizontal="center"/>
      <protection locked="0" hidden="1"/>
    </xf>
    <xf numFmtId="0" fontId="44" fillId="0" borderId="32" xfId="0" applyFont="1" applyBorder="1" applyAlignment="1" applyProtection="1">
      <alignment horizontal="center"/>
      <protection locked="0" hidden="1"/>
    </xf>
    <xf numFmtId="0" fontId="44" fillId="0" borderId="6" xfId="0" applyNumberFormat="1" applyFont="1" applyFill="1" applyBorder="1" applyAlignment="1" applyProtection="1">
      <alignment horizontal="center"/>
      <protection locked="0" hidden="1"/>
    </xf>
    <xf numFmtId="0" fontId="44" fillId="9" borderId="6" xfId="0" applyNumberFormat="1" applyFont="1" applyFill="1" applyBorder="1" applyAlignment="1" applyProtection="1">
      <alignment horizontal="center"/>
      <protection locked="0" hidden="1"/>
    </xf>
    <xf numFmtId="0" fontId="44" fillId="0" borderId="31" xfId="0" applyFont="1" applyBorder="1" applyAlignment="1" applyProtection="1">
      <alignment horizontal="center"/>
      <protection locked="0" hidden="1"/>
    </xf>
    <xf numFmtId="0" fontId="3" fillId="0" borderId="31" xfId="0" applyFont="1" applyBorder="1" applyAlignment="1">
      <alignment horizontal="left" vertical="center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Fill="1" applyBorder="1"/>
    <xf numFmtId="0" fontId="4" fillId="3" borderId="33" xfId="0" applyNumberFormat="1" applyFont="1" applyFill="1" applyBorder="1" applyAlignment="1" applyProtection="1">
      <alignment horizontal="center" vertical="center"/>
      <protection locked="0" hidden="1"/>
    </xf>
    <xf numFmtId="0" fontId="0" fillId="0" borderId="8" xfId="0" applyBorder="1" applyProtection="1">
      <protection hidden="1"/>
    </xf>
    <xf numFmtId="0" fontId="19" fillId="0" borderId="0" xfId="0" applyFont="1" applyAlignment="1">
      <alignment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34" xfId="0" applyFont="1" applyFill="1" applyBorder="1" applyAlignment="1" applyProtection="1">
      <alignment horizontal="center" vertical="center"/>
      <protection locked="0"/>
    </xf>
    <xf numFmtId="0" fontId="4" fillId="0" borderId="35" xfId="0" applyFont="1" applyFill="1" applyBorder="1" applyAlignment="1" applyProtection="1">
      <alignment horizontal="center" vertical="center"/>
      <protection locked="0"/>
    </xf>
    <xf numFmtId="0" fontId="3" fillId="0" borderId="36" xfId="0" applyFont="1" applyBorder="1" applyAlignment="1" applyProtection="1">
      <alignment horizontal="center"/>
      <protection locked="0" hidden="1"/>
    </xf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3" fillId="0" borderId="40" xfId="0" applyFont="1" applyBorder="1" applyAlignment="1" applyProtection="1">
      <alignment horizontal="center"/>
      <protection locked="0" hidden="1"/>
    </xf>
    <xf numFmtId="0" fontId="0" fillId="0" borderId="41" xfId="0" applyBorder="1"/>
    <xf numFmtId="0" fontId="0" fillId="0" borderId="24" xfId="0" applyBorder="1"/>
    <xf numFmtId="0" fontId="0" fillId="0" borderId="42" xfId="0" applyBorder="1"/>
    <xf numFmtId="0" fontId="3" fillId="0" borderId="14" xfId="0" applyFont="1" applyBorder="1" applyAlignment="1" applyProtection="1">
      <alignment horizontal="center"/>
      <protection locked="0" hidden="1"/>
    </xf>
    <xf numFmtId="0" fontId="3" fillId="0" borderId="43" xfId="0" applyFont="1" applyBorder="1" applyAlignment="1" applyProtection="1">
      <alignment horizontal="center"/>
      <protection locked="0" hidden="1"/>
    </xf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4" fillId="3" borderId="26" xfId="0" applyNumberFormat="1" applyFont="1" applyFill="1" applyBorder="1" applyAlignment="1" applyProtection="1">
      <alignment horizontal="center" vertical="center"/>
      <protection locked="0" hidden="1"/>
    </xf>
    <xf numFmtId="0" fontId="44" fillId="0" borderId="30" xfId="0" applyFont="1" applyBorder="1" applyAlignment="1">
      <alignment horizontal="left" vertical="center"/>
    </xf>
    <xf numFmtId="0" fontId="44" fillId="0" borderId="31" xfId="0" applyFont="1" applyBorder="1" applyAlignment="1">
      <alignment horizontal="left" vertical="center"/>
    </xf>
    <xf numFmtId="49" fontId="9" fillId="0" borderId="0" xfId="0" applyNumberFormat="1" applyFont="1" applyAlignment="1" applyProtection="1">
      <alignment horizontal="center" vertical="center"/>
      <protection locked="0"/>
    </xf>
    <xf numFmtId="49" fontId="9" fillId="0" borderId="0" xfId="0" applyNumberFormat="1" applyFont="1" applyBorder="1" applyAlignment="1" applyProtection="1">
      <alignment horizontal="center" vertical="center"/>
      <protection locked="0"/>
    </xf>
    <xf numFmtId="0" fontId="10" fillId="0" borderId="8" xfId="0" applyNumberFormat="1" applyFont="1" applyBorder="1" applyProtection="1">
      <protection locked="0"/>
    </xf>
    <xf numFmtId="0" fontId="21" fillId="0" borderId="0" xfId="1" applyNumberFormat="1" applyFont="1" applyBorder="1" applyAlignment="1" applyProtection="1">
      <protection locked="0"/>
    </xf>
    <xf numFmtId="0" fontId="41" fillId="0" borderId="0" xfId="1" applyNumberFormat="1" applyFont="1" applyBorder="1" applyAlignment="1" applyProtection="1">
      <protection locked="0"/>
    </xf>
    <xf numFmtId="0" fontId="10" fillId="0" borderId="8" xfId="0" applyNumberFormat="1" applyFont="1" applyBorder="1"/>
    <xf numFmtId="0" fontId="10" fillId="0" borderId="9" xfId="0" applyNumberFormat="1" applyFont="1" applyBorder="1"/>
    <xf numFmtId="0" fontId="1" fillId="0" borderId="0" xfId="3"/>
    <xf numFmtId="0" fontId="6" fillId="0" borderId="0" xfId="1" applyNumberFormat="1" applyFill="1" applyBorder="1" applyAlignment="1" applyProtection="1">
      <alignment vertical="center" wrapText="1"/>
    </xf>
    <xf numFmtId="0" fontId="4" fillId="0" borderId="0" xfId="1" applyNumberFormat="1" applyFont="1" applyFill="1" applyBorder="1" applyAlignment="1" applyProtection="1">
      <alignment vertical="center" wrapText="1"/>
    </xf>
    <xf numFmtId="0" fontId="2" fillId="0" borderId="0" xfId="3" applyNumberFormat="1" applyFont="1" applyAlignment="1">
      <alignment vertical="center" wrapText="1"/>
    </xf>
    <xf numFmtId="0" fontId="7" fillId="0" borderId="0" xfId="3" applyFont="1"/>
    <xf numFmtId="0" fontId="1" fillId="0" borderId="0" xfId="3" applyBorder="1" applyAlignment="1"/>
    <xf numFmtId="0" fontId="1" fillId="0" borderId="0" xfId="3" applyBorder="1" applyAlignment="1" applyProtection="1">
      <protection locked="0"/>
    </xf>
    <xf numFmtId="0" fontId="1" fillId="0" borderId="0" xfId="3" applyProtection="1">
      <protection locked="0"/>
    </xf>
    <xf numFmtId="0" fontId="1" fillId="0" borderId="0" xfId="3" applyProtection="1">
      <protection hidden="1"/>
    </xf>
    <xf numFmtId="0" fontId="1" fillId="0" borderId="49" xfId="3" applyBorder="1" applyProtection="1">
      <protection locked="0" hidden="1"/>
    </xf>
    <xf numFmtId="0" fontId="1" fillId="0" borderId="24" xfId="3" applyFont="1" applyBorder="1" applyProtection="1">
      <protection locked="0" hidden="1"/>
    </xf>
    <xf numFmtId="0" fontId="1" fillId="0" borderId="0" xfId="3" applyProtection="1">
      <protection locked="0" hidden="1"/>
    </xf>
    <xf numFmtId="0" fontId="42" fillId="0" borderId="0" xfId="3" applyFont="1" applyProtection="1">
      <protection locked="0" hidden="1"/>
    </xf>
    <xf numFmtId="0" fontId="1" fillId="0" borderId="47" xfId="3" applyBorder="1" applyProtection="1">
      <protection hidden="1"/>
    </xf>
    <xf numFmtId="0" fontId="1" fillId="0" borderId="47" xfId="3" applyFont="1" applyBorder="1" applyProtection="1">
      <protection hidden="1"/>
    </xf>
    <xf numFmtId="0" fontId="1" fillId="0" borderId="48" xfId="3" applyFill="1" applyBorder="1" applyProtection="1">
      <protection hidden="1"/>
    </xf>
    <xf numFmtId="0" fontId="1" fillId="0" borderId="0" xfId="3" applyFill="1" applyBorder="1" applyProtection="1">
      <protection hidden="1"/>
    </xf>
    <xf numFmtId="49" fontId="1" fillId="0" borderId="24" xfId="3" applyNumberFormat="1" applyBorder="1" applyAlignment="1">
      <alignment horizontal="center" vertical="center" wrapText="1"/>
    </xf>
    <xf numFmtId="0" fontId="1" fillId="9" borderId="24" xfId="3" applyFont="1" applyFill="1" applyBorder="1" applyAlignment="1">
      <alignment horizontal="center" vertical="center" wrapText="1"/>
    </xf>
    <xf numFmtId="0" fontId="1" fillId="9" borderId="24" xfId="3" applyFont="1" applyFill="1" applyBorder="1" applyAlignment="1">
      <alignment vertical="center" wrapText="1"/>
    </xf>
    <xf numFmtId="0" fontId="10" fillId="9" borderId="24" xfId="3" applyFont="1" applyFill="1" applyBorder="1" applyAlignment="1">
      <alignment vertical="center" wrapText="1"/>
    </xf>
    <xf numFmtId="14" fontId="1" fillId="9" borderId="24" xfId="3" applyNumberFormat="1" applyFont="1" applyFill="1" applyBorder="1" applyAlignment="1">
      <alignment vertical="center" wrapText="1"/>
    </xf>
    <xf numFmtId="49" fontId="1" fillId="9" borderId="24" xfId="3" applyNumberFormat="1" applyFont="1" applyFill="1" applyBorder="1" applyAlignment="1">
      <alignment vertical="center" wrapText="1"/>
    </xf>
    <xf numFmtId="0" fontId="10" fillId="9" borderId="25" xfId="3" applyFont="1" applyFill="1" applyBorder="1" applyAlignment="1">
      <alignment vertical="center" wrapText="1"/>
    </xf>
    <xf numFmtId="0" fontId="1" fillId="0" borderId="11" xfId="3" applyBorder="1"/>
    <xf numFmtId="0" fontId="1" fillId="0" borderId="48" xfId="3" applyBorder="1" applyAlignment="1" applyProtection="1">
      <protection hidden="1"/>
    </xf>
    <xf numFmtId="0" fontId="10" fillId="0" borderId="24" xfId="3" applyFont="1" applyBorder="1" applyAlignment="1" applyProtection="1">
      <alignment vertical="center" wrapText="1"/>
      <protection hidden="1"/>
    </xf>
    <xf numFmtId="0" fontId="10" fillId="0" borderId="24" xfId="3" applyFont="1" applyBorder="1" applyAlignment="1" applyProtection="1">
      <alignment horizontal="center" vertical="center" wrapText="1"/>
      <protection hidden="1"/>
    </xf>
    <xf numFmtId="0" fontId="43" fillId="9" borderId="24" xfId="3" applyFont="1" applyFill="1" applyBorder="1" applyProtection="1">
      <protection hidden="1"/>
    </xf>
    <xf numFmtId="0" fontId="1" fillId="0" borderId="24" xfId="3" applyBorder="1" applyProtection="1">
      <protection locked="0" hidden="1"/>
    </xf>
    <xf numFmtId="0" fontId="1" fillId="9" borderId="24" xfId="3" applyFont="1" applyFill="1" applyBorder="1" applyProtection="1">
      <protection locked="0" hidden="1"/>
    </xf>
    <xf numFmtId="0" fontId="1" fillId="9" borderId="48" xfId="2" applyNumberFormat="1" applyFont="1" applyFill="1" applyBorder="1" applyProtection="1">
      <protection locked="0" hidden="1"/>
    </xf>
    <xf numFmtId="0" fontId="1" fillId="9" borderId="24" xfId="2" applyNumberFormat="1" applyFont="1" applyFill="1" applyBorder="1" applyProtection="1">
      <protection locked="0" hidden="1"/>
    </xf>
    <xf numFmtId="0" fontId="1" fillId="9" borderId="0" xfId="3" applyFont="1" applyFill="1" applyProtection="1">
      <protection locked="0" hidden="1"/>
    </xf>
    <xf numFmtId="0" fontId="1" fillId="0" borderId="24" xfId="3" applyFont="1" applyFill="1" applyBorder="1" applyProtection="1">
      <protection hidden="1"/>
    </xf>
    <xf numFmtId="0" fontId="1" fillId="0" borderId="12" xfId="3" applyBorder="1" applyProtection="1">
      <protection hidden="1"/>
    </xf>
    <xf numFmtId="0" fontId="1" fillId="0" borderId="24" xfId="3" applyBorder="1" applyProtection="1">
      <protection hidden="1"/>
    </xf>
    <xf numFmtId="0" fontId="1" fillId="9" borderId="0" xfId="3" applyFill="1" applyProtection="1">
      <protection locked="0" hidden="1"/>
    </xf>
    <xf numFmtId="0" fontId="10" fillId="0" borderId="24" xfId="3" applyFont="1" applyBorder="1" applyAlignment="1">
      <alignment vertical="center" wrapText="1"/>
    </xf>
    <xf numFmtId="49" fontId="10" fillId="0" borderId="24" xfId="3" applyNumberFormat="1" applyFont="1" applyBorder="1" applyAlignment="1">
      <alignment vertical="center" wrapText="1"/>
    </xf>
    <xf numFmtId="0" fontId="10" fillId="0" borderId="25" xfId="3" applyFont="1" applyBorder="1" applyAlignment="1">
      <alignment vertical="center" wrapText="1"/>
    </xf>
    <xf numFmtId="0" fontId="1" fillId="9" borderId="5" xfId="3" applyFill="1" applyBorder="1" applyProtection="1">
      <protection locked="0" hidden="1"/>
    </xf>
    <xf numFmtId="0" fontId="1" fillId="0" borderId="24" xfId="3" applyBorder="1" applyAlignment="1"/>
    <xf numFmtId="0" fontId="1" fillId="0" borderId="0" xfId="3" applyBorder="1"/>
    <xf numFmtId="0" fontId="1" fillId="0" borderId="11" xfId="3" applyFill="1" applyBorder="1" applyProtection="1">
      <protection hidden="1"/>
    </xf>
    <xf numFmtId="0" fontId="1" fillId="0" borderId="25" xfId="3" applyBorder="1" applyProtection="1">
      <protection hidden="1"/>
    </xf>
    <xf numFmtId="0" fontId="1" fillId="9" borderId="0" xfId="2" applyNumberFormat="1" applyFont="1" applyFill="1" applyBorder="1" applyProtection="1">
      <protection locked="0" hidden="1"/>
    </xf>
    <xf numFmtId="0" fontId="1" fillId="0" borderId="0" xfId="3" applyFont="1"/>
    <xf numFmtId="49" fontId="1" fillId="0" borderId="0" xfId="3" applyNumberFormat="1" applyBorder="1" applyAlignment="1">
      <alignment vertical="center" wrapText="1"/>
    </xf>
    <xf numFmtId="0" fontId="10" fillId="0" borderId="0" xfId="3" applyFont="1" applyBorder="1" applyAlignment="1" applyProtection="1">
      <alignment horizontal="center" vertical="center" wrapText="1"/>
      <protection hidden="1"/>
    </xf>
    <xf numFmtId="0" fontId="1" fillId="0" borderId="0" xfId="3" applyFont="1" applyAlignment="1">
      <alignment horizontal="center"/>
    </xf>
    <xf numFmtId="0" fontId="1" fillId="0" borderId="0" xfId="3" applyBorder="1" applyAlignment="1" applyProtection="1">
      <protection hidden="1"/>
    </xf>
    <xf numFmtId="0" fontId="10" fillId="0" borderId="0" xfId="3" applyFont="1" applyBorder="1" applyAlignment="1" applyProtection="1">
      <alignment vertical="center" wrapText="1"/>
      <protection hidden="1"/>
    </xf>
    <xf numFmtId="0" fontId="43" fillId="9" borderId="0" xfId="3" applyFont="1" applyFill="1" applyBorder="1" applyProtection="1">
      <protection hidden="1"/>
    </xf>
    <xf numFmtId="0" fontId="1" fillId="0" borderId="0" xfId="3" applyBorder="1" applyProtection="1">
      <protection locked="0" hidden="1"/>
    </xf>
    <xf numFmtId="0" fontId="1" fillId="9" borderId="0" xfId="3" applyFont="1" applyFill="1" applyBorder="1" applyProtection="1">
      <protection locked="0" hidden="1"/>
    </xf>
    <xf numFmtId="0" fontId="1" fillId="0" borderId="0" xfId="3" applyBorder="1" applyProtection="1">
      <protection hidden="1"/>
    </xf>
    <xf numFmtId="0" fontId="1" fillId="0" borderId="0" xfId="3" applyAlignment="1">
      <alignment horizontal="center"/>
    </xf>
    <xf numFmtId="0" fontId="7" fillId="0" borderId="0" xfId="3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Protection="1">
      <protection hidden="1"/>
    </xf>
    <xf numFmtId="0" fontId="9" fillId="8" borderId="11" xfId="0" applyNumberFormat="1" applyFont="1" applyFill="1" applyBorder="1" applyAlignment="1" applyProtection="1">
      <alignment horizontal="right"/>
      <protection locked="0"/>
    </xf>
    <xf numFmtId="0" fontId="11" fillId="0" borderId="29" xfId="0" applyFont="1" applyBorder="1" applyAlignment="1">
      <alignment vertical="center" wrapText="1"/>
    </xf>
    <xf numFmtId="0" fontId="38" fillId="0" borderId="29" xfId="0" applyFont="1" applyBorder="1" applyAlignment="1">
      <alignment vertical="center" wrapText="1"/>
    </xf>
    <xf numFmtId="0" fontId="10" fillId="0" borderId="29" xfId="0" applyNumberFormat="1" applyFont="1" applyBorder="1" applyAlignment="1">
      <alignment vertical="center" wrapText="1"/>
    </xf>
    <xf numFmtId="0" fontId="10" fillId="0" borderId="82" xfId="1" applyFont="1" applyFill="1" applyBorder="1" applyAlignment="1" applyProtection="1">
      <alignment vertical="center" wrapText="1"/>
    </xf>
    <xf numFmtId="0" fontId="10" fillId="0" borderId="38" xfId="0" applyNumberFormat="1" applyFont="1" applyBorder="1" applyAlignment="1">
      <alignment vertical="center" wrapText="1"/>
    </xf>
    <xf numFmtId="0" fontId="10" fillId="0" borderId="39" xfId="0" applyNumberFormat="1" applyFont="1" applyBorder="1" applyAlignment="1">
      <alignment vertical="center" wrapText="1"/>
    </xf>
    <xf numFmtId="0" fontId="11" fillId="0" borderId="31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10" fillId="0" borderId="56" xfId="0" applyNumberFormat="1" applyFont="1" applyBorder="1" applyAlignment="1">
      <alignment vertical="center" wrapText="1"/>
    </xf>
    <xf numFmtId="0" fontId="10" fillId="0" borderId="2" xfId="1" applyFont="1" applyFill="1" applyBorder="1" applyAlignment="1" applyProtection="1">
      <alignment vertical="center" wrapText="1"/>
    </xf>
    <xf numFmtId="0" fontId="10" fillId="0" borderId="49" xfId="0" applyNumberFormat="1" applyFont="1" applyBorder="1" applyAlignment="1">
      <alignment vertical="center" wrapText="1"/>
    </xf>
    <xf numFmtId="0" fontId="10" fillId="0" borderId="78" xfId="0" applyNumberFormat="1" applyFont="1" applyBorder="1" applyAlignment="1">
      <alignment vertical="center" wrapText="1"/>
    </xf>
    <xf numFmtId="49" fontId="11" fillId="0" borderId="31" xfId="0" applyNumberFormat="1" applyFont="1" applyBorder="1" applyAlignment="1">
      <alignment vertical="center" wrapText="1"/>
    </xf>
    <xf numFmtId="49" fontId="11" fillId="0" borderId="56" xfId="0" applyNumberFormat="1" applyFont="1" applyBorder="1" applyAlignment="1">
      <alignment vertical="center" wrapText="1"/>
    </xf>
    <xf numFmtId="49" fontId="11" fillId="0" borderId="54" xfId="0" applyNumberFormat="1" applyFont="1" applyBorder="1" applyAlignment="1">
      <alignment vertical="center" wrapText="1"/>
    </xf>
    <xf numFmtId="0" fontId="38" fillId="0" borderId="54" xfId="0" applyFont="1" applyBorder="1" applyAlignment="1">
      <alignment vertical="center" wrapText="1"/>
    </xf>
    <xf numFmtId="0" fontId="10" fillId="0" borderId="54" xfId="0" applyNumberFormat="1" applyFont="1" applyBorder="1" applyAlignment="1">
      <alignment vertical="center" wrapText="1"/>
    </xf>
    <xf numFmtId="0" fontId="10" fillId="0" borderId="44" xfId="1" applyFont="1" applyFill="1" applyBorder="1" applyAlignment="1" applyProtection="1">
      <alignment vertical="center" wrapText="1"/>
    </xf>
    <xf numFmtId="0" fontId="10" fillId="0" borderId="45" xfId="0" applyNumberFormat="1" applyFont="1" applyBorder="1" applyAlignment="1">
      <alignment vertical="center" wrapText="1"/>
    </xf>
    <xf numFmtId="0" fontId="10" fillId="0" borderId="46" xfId="0" applyNumberFormat="1" applyFont="1" applyBorder="1" applyAlignment="1">
      <alignment vertical="center" wrapText="1"/>
    </xf>
    <xf numFmtId="0" fontId="10" fillId="0" borderId="0" xfId="1" applyNumberFormat="1" applyFont="1" applyBorder="1" applyAlignment="1" applyProtection="1">
      <protection locked="0"/>
    </xf>
    <xf numFmtId="0" fontId="1" fillId="0" borderId="0" xfId="3" applyAlignment="1">
      <alignment horizontal="center"/>
    </xf>
    <xf numFmtId="0" fontId="1" fillId="0" borderId="0" xfId="3" applyBorder="1" applyAlignment="1" applyProtection="1">
      <alignment horizontal="center"/>
      <protection hidden="1"/>
    </xf>
    <xf numFmtId="0" fontId="10" fillId="0" borderId="0" xfId="3" applyFont="1" applyBorder="1" applyAlignment="1" applyProtection="1">
      <alignment vertical="center" wrapText="1"/>
      <protection hidden="1"/>
    </xf>
    <xf numFmtId="0" fontId="10" fillId="0" borderId="0" xfId="3" applyFont="1" applyBorder="1" applyAlignment="1" applyProtection="1">
      <alignment horizontal="center" vertical="center" wrapText="1"/>
      <protection hidden="1"/>
    </xf>
    <xf numFmtId="0" fontId="10" fillId="0" borderId="24" xfId="3" applyFont="1" applyBorder="1" applyAlignment="1">
      <alignment horizontal="center" vertical="center" wrapText="1"/>
    </xf>
    <xf numFmtId="0" fontId="10" fillId="0" borderId="49" xfId="3" applyFont="1" applyBorder="1" applyAlignment="1">
      <alignment horizontal="center" vertical="center" wrapText="1"/>
    </xf>
    <xf numFmtId="0" fontId="45" fillId="0" borderId="20" xfId="3" applyFont="1" applyBorder="1" applyAlignment="1">
      <alignment horizontal="center" vertical="center"/>
    </xf>
    <xf numFmtId="0" fontId="45" fillId="0" borderId="52" xfId="3" applyFont="1" applyBorder="1" applyAlignment="1">
      <alignment horizontal="center" vertical="center"/>
    </xf>
    <xf numFmtId="0" fontId="45" fillId="0" borderId="21" xfId="3" applyFont="1" applyBorder="1" applyAlignment="1">
      <alignment horizontal="center" vertical="center"/>
    </xf>
    <xf numFmtId="0" fontId="45" fillId="0" borderId="53" xfId="3" applyFont="1" applyBorder="1" applyAlignment="1">
      <alignment horizontal="center" vertical="center"/>
    </xf>
    <xf numFmtId="0" fontId="1" fillId="0" borderId="0" xfId="3" applyFont="1" applyAlignment="1">
      <alignment horizontal="center"/>
    </xf>
    <xf numFmtId="0" fontId="42" fillId="0" borderId="0" xfId="3" applyFont="1" applyAlignment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 vertical="center" wrapText="1"/>
    </xf>
    <xf numFmtId="0" fontId="2" fillId="0" borderId="0" xfId="1" applyFont="1" applyBorder="1" applyAlignment="1" applyProtection="1">
      <alignment horizontal="center" vertical="center" wrapText="1"/>
    </xf>
    <xf numFmtId="0" fontId="14" fillId="0" borderId="0" xfId="3" applyFont="1" applyAlignment="1" applyProtection="1">
      <alignment horizontal="center"/>
      <protection locked="0"/>
    </xf>
    <xf numFmtId="0" fontId="22" fillId="0" borderId="24" xfId="3" applyFont="1" applyBorder="1" applyAlignment="1">
      <alignment horizontal="center" vertical="center" wrapText="1"/>
    </xf>
    <xf numFmtId="0" fontId="10" fillId="0" borderId="18" xfId="3" applyNumberFormat="1" applyFont="1" applyBorder="1" applyAlignment="1">
      <alignment horizontal="center" vertical="center" wrapText="1"/>
    </xf>
    <xf numFmtId="0" fontId="10" fillId="0" borderId="4" xfId="3" applyNumberFormat="1" applyFont="1" applyBorder="1" applyAlignment="1">
      <alignment horizontal="center" vertical="center" wrapText="1"/>
    </xf>
    <xf numFmtId="0" fontId="10" fillId="0" borderId="11" xfId="3" applyNumberFormat="1" applyFont="1" applyBorder="1" applyAlignment="1">
      <alignment horizontal="center" vertical="center" wrapText="1"/>
    </xf>
    <xf numFmtId="0" fontId="10" fillId="0" borderId="5" xfId="3" applyNumberFormat="1" applyFont="1" applyBorder="1" applyAlignment="1">
      <alignment horizontal="center" vertical="center" wrapText="1"/>
    </xf>
    <xf numFmtId="0" fontId="48" fillId="0" borderId="55" xfId="1" applyNumberFormat="1" applyFont="1" applyBorder="1" applyAlignment="1" applyProtection="1">
      <alignment horizontal="center" vertical="center"/>
      <protection locked="0"/>
    </xf>
    <xf numFmtId="0" fontId="10" fillId="0" borderId="29" xfId="1" applyNumberFormat="1" applyFont="1" applyBorder="1" applyAlignment="1" applyProtection="1">
      <alignment horizontal="left" vertical="center" wrapText="1"/>
      <protection locked="0"/>
    </xf>
    <xf numFmtId="0" fontId="10" fillId="0" borderId="31" xfId="0" applyNumberFormat="1" applyFont="1" applyBorder="1" applyAlignment="1" applyProtection="1">
      <alignment horizontal="left" vertical="center" wrapText="1"/>
      <protection locked="0"/>
    </xf>
    <xf numFmtId="0" fontId="10" fillId="0" borderId="56" xfId="1" applyNumberFormat="1" applyFont="1" applyBorder="1" applyAlignment="1" applyProtection="1">
      <alignment horizontal="left" vertical="center" wrapText="1"/>
      <protection locked="0"/>
    </xf>
    <xf numFmtId="0" fontId="10" fillId="0" borderId="15" xfId="1" applyNumberFormat="1" applyFont="1" applyBorder="1" applyAlignment="1" applyProtection="1">
      <alignment horizontal="left" vertical="center" wrapText="1"/>
      <protection locked="0"/>
    </xf>
    <xf numFmtId="0" fontId="21" fillId="0" borderId="0" xfId="1" applyNumberFormat="1" applyFont="1" applyAlignment="1" applyProtection="1">
      <alignment horizontal="left"/>
      <protection locked="0"/>
    </xf>
    <xf numFmtId="0" fontId="7" fillId="0" borderId="8" xfId="0" applyNumberFormat="1" applyFont="1" applyBorder="1" applyAlignment="1">
      <alignment horizontal="center"/>
    </xf>
    <xf numFmtId="49" fontId="10" fillId="0" borderId="9" xfId="0" applyNumberFormat="1" applyFont="1" applyBorder="1" applyAlignment="1">
      <alignment horizontal="center"/>
    </xf>
    <xf numFmtId="49" fontId="10" fillId="0" borderId="4" xfId="0" applyNumberFormat="1" applyFont="1" applyBorder="1" applyAlignment="1">
      <alignment horizontal="center"/>
    </xf>
    <xf numFmtId="0" fontId="7" fillId="0" borderId="7" xfId="0" applyNumberFormat="1" applyFont="1" applyBorder="1" applyAlignment="1">
      <alignment horizontal="center"/>
    </xf>
    <xf numFmtId="0" fontId="7" fillId="0" borderId="9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8" fillId="0" borderId="63" xfId="0" applyNumberFormat="1" applyFont="1" applyBorder="1" applyAlignment="1" applyProtection="1">
      <alignment horizontal="center" vertical="center" wrapText="1"/>
      <protection locked="0"/>
    </xf>
    <xf numFmtId="0" fontId="18" fillId="0" borderId="64" xfId="0" applyNumberFormat="1" applyFont="1" applyBorder="1" applyAlignment="1" applyProtection="1">
      <alignment horizontal="center" vertical="center" wrapText="1"/>
      <protection locked="0"/>
    </xf>
    <xf numFmtId="0" fontId="18" fillId="0" borderId="65" xfId="0" applyNumberFormat="1" applyFont="1" applyBorder="1" applyAlignment="1" applyProtection="1">
      <alignment horizontal="center" vertical="center" wrapText="1"/>
      <protection locked="0"/>
    </xf>
    <xf numFmtId="0" fontId="18" fillId="0" borderId="66" xfId="0" applyNumberFormat="1" applyFont="1" applyBorder="1" applyAlignment="1" applyProtection="1">
      <alignment horizontal="center" vertical="center" wrapText="1"/>
      <protection locked="0"/>
    </xf>
    <xf numFmtId="0" fontId="18" fillId="0" borderId="67" xfId="0" applyNumberFormat="1" applyFont="1" applyBorder="1" applyAlignment="1" applyProtection="1">
      <alignment horizontal="center" vertical="center" wrapText="1"/>
      <protection locked="0"/>
    </xf>
    <xf numFmtId="0" fontId="18" fillId="0" borderId="68" xfId="0" applyNumberFormat="1" applyFont="1" applyBorder="1" applyAlignment="1" applyProtection="1">
      <alignment horizontal="center" vertical="center" wrapText="1"/>
      <protection locked="0"/>
    </xf>
    <xf numFmtId="0" fontId="24" fillId="0" borderId="69" xfId="0" applyNumberFormat="1" applyFont="1" applyBorder="1" applyAlignment="1" applyProtection="1">
      <alignment horizontal="center" vertical="center" wrapText="1"/>
      <protection locked="0"/>
    </xf>
    <xf numFmtId="0" fontId="24" fillId="0" borderId="70" xfId="0" applyNumberFormat="1" applyFont="1" applyBorder="1" applyAlignment="1" applyProtection="1">
      <alignment horizontal="center" vertical="center" wrapText="1"/>
      <protection locked="0"/>
    </xf>
    <xf numFmtId="0" fontId="24" fillId="0" borderId="71" xfId="0" applyNumberFormat="1" applyFont="1" applyBorder="1" applyAlignment="1" applyProtection="1">
      <alignment horizontal="center" vertical="center" wrapText="1"/>
      <protection locked="0"/>
    </xf>
    <xf numFmtId="0" fontId="24" fillId="0" borderId="72" xfId="0" applyNumberFormat="1" applyFont="1" applyBorder="1" applyAlignment="1" applyProtection="1">
      <alignment horizontal="center" vertical="center" wrapText="1"/>
      <protection locked="0"/>
    </xf>
    <xf numFmtId="0" fontId="24" fillId="0" borderId="73" xfId="0" applyNumberFormat="1" applyFont="1" applyBorder="1" applyAlignment="1" applyProtection="1">
      <alignment horizontal="center" vertical="center" wrapText="1"/>
      <protection locked="0"/>
    </xf>
    <xf numFmtId="0" fontId="24" fillId="0" borderId="74" xfId="0" applyNumberFormat="1" applyFont="1" applyBorder="1" applyAlignment="1" applyProtection="1">
      <alignment horizontal="center" vertical="center" wrapText="1"/>
      <protection locked="0"/>
    </xf>
    <xf numFmtId="0" fontId="16" fillId="0" borderId="57" xfId="0" applyNumberFormat="1" applyFont="1" applyBorder="1" applyAlignment="1" applyProtection="1">
      <alignment horizontal="center" vertical="center" wrapText="1"/>
      <protection locked="0"/>
    </xf>
    <xf numFmtId="0" fontId="16" fillId="0" borderId="58" xfId="0" applyNumberFormat="1" applyFont="1" applyBorder="1" applyAlignment="1" applyProtection="1">
      <alignment horizontal="center" vertical="center" wrapText="1"/>
      <protection locked="0"/>
    </xf>
    <xf numFmtId="0" fontId="16" fillId="0" borderId="59" xfId="0" applyNumberFormat="1" applyFont="1" applyBorder="1" applyAlignment="1" applyProtection="1">
      <alignment horizontal="center" vertical="center" wrapText="1"/>
      <protection locked="0"/>
    </xf>
    <xf numFmtId="0" fontId="16" fillId="0" borderId="60" xfId="0" applyNumberFormat="1" applyFont="1" applyBorder="1" applyAlignment="1" applyProtection="1">
      <alignment horizontal="center" vertical="center" wrapText="1"/>
      <protection locked="0"/>
    </xf>
    <xf numFmtId="0" fontId="16" fillId="0" borderId="61" xfId="0" applyNumberFormat="1" applyFont="1" applyBorder="1" applyAlignment="1" applyProtection="1">
      <alignment horizontal="center" vertical="center" wrapText="1"/>
      <protection locked="0"/>
    </xf>
    <xf numFmtId="0" fontId="16" fillId="0" borderId="62" xfId="0" applyNumberFormat="1" applyFont="1" applyBorder="1" applyAlignment="1" applyProtection="1">
      <alignment horizontal="center" vertical="center" wrapText="1"/>
      <protection locked="0"/>
    </xf>
    <xf numFmtId="0" fontId="10" fillId="0" borderId="17" xfId="1" applyNumberFormat="1" applyFont="1" applyBorder="1" applyAlignment="1" applyProtection="1">
      <alignment horizontal="left" vertical="center" wrapText="1"/>
      <protection locked="0"/>
    </xf>
    <xf numFmtId="0" fontId="10" fillId="0" borderId="32" xfId="1" applyNumberFormat="1" applyFont="1" applyBorder="1" applyAlignment="1" applyProtection="1">
      <alignment horizontal="left" vertical="center" wrapText="1"/>
      <protection locked="0"/>
    </xf>
    <xf numFmtId="0" fontId="50" fillId="0" borderId="56" xfId="1" applyNumberFormat="1" applyFont="1" applyBorder="1" applyAlignment="1" applyProtection="1">
      <alignment horizontal="left" vertical="center" wrapText="1"/>
      <protection locked="0"/>
    </xf>
    <xf numFmtId="0" fontId="50" fillId="0" borderId="15" xfId="1" applyNumberFormat="1" applyFont="1" applyBorder="1" applyAlignment="1" applyProtection="1">
      <alignment horizontal="left" vertical="center" wrapText="1"/>
      <protection locked="0"/>
    </xf>
    <xf numFmtId="0" fontId="14" fillId="0" borderId="36" xfId="0" applyNumberFormat="1" applyFont="1" applyBorder="1" applyAlignment="1" applyProtection="1">
      <alignment horizontal="center" vertical="center" wrapText="1"/>
      <protection locked="0"/>
    </xf>
    <xf numFmtId="0" fontId="14" fillId="0" borderId="40" xfId="0" applyNumberFormat="1" applyFont="1" applyBorder="1" applyAlignment="1" applyProtection="1">
      <alignment horizontal="center" vertical="center" wrapText="1"/>
      <protection locked="0"/>
    </xf>
    <xf numFmtId="0" fontId="14" fillId="0" borderId="43" xfId="0" applyNumberFormat="1" applyFont="1" applyBorder="1" applyAlignment="1" applyProtection="1">
      <alignment horizontal="center" vertical="center" wrapText="1"/>
      <protection locked="0"/>
    </xf>
    <xf numFmtId="0" fontId="51" fillId="0" borderId="40" xfId="0" applyNumberFormat="1" applyFont="1" applyBorder="1" applyAlignment="1" applyProtection="1">
      <alignment horizontal="center" vertical="center" wrapText="1"/>
      <protection locked="0"/>
    </xf>
    <xf numFmtId="0" fontId="51" fillId="0" borderId="43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0" fillId="0" borderId="9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14" fillId="0" borderId="31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29" xfId="0" applyNumberFormat="1" applyFont="1" applyBorder="1" applyAlignment="1" applyProtection="1">
      <alignment horizontal="center" vertical="center" wrapText="1"/>
      <protection locked="0"/>
    </xf>
    <xf numFmtId="0" fontId="19" fillId="0" borderId="0" xfId="0" applyNumberFormat="1" applyFont="1" applyAlignment="1" applyProtection="1">
      <alignment horizontal="center" vertical="center"/>
      <protection locked="0"/>
    </xf>
    <xf numFmtId="0" fontId="23" fillId="0" borderId="20" xfId="1" applyNumberFormat="1" applyFont="1" applyBorder="1" applyAlignment="1" applyProtection="1">
      <alignment horizontal="center" vertical="center" wrapText="1"/>
      <protection locked="0"/>
    </xf>
    <xf numFmtId="0" fontId="23" fillId="0" borderId="55" xfId="1" applyNumberFormat="1" applyFont="1" applyBorder="1" applyAlignment="1" applyProtection="1">
      <alignment horizontal="center" vertical="center" wrapText="1"/>
      <protection locked="0"/>
    </xf>
    <xf numFmtId="0" fontId="23" fillId="0" borderId="52" xfId="1" applyNumberFormat="1" applyFont="1" applyBorder="1" applyAlignment="1" applyProtection="1">
      <alignment horizontal="center" vertical="center" wrapText="1"/>
      <protection locked="0"/>
    </xf>
    <xf numFmtId="0" fontId="23" fillId="0" borderId="21" xfId="1" applyNumberFormat="1" applyFont="1" applyBorder="1" applyAlignment="1" applyProtection="1">
      <alignment horizontal="center" vertical="center" wrapText="1"/>
      <protection locked="0"/>
    </xf>
    <xf numFmtId="0" fontId="23" fillId="0" borderId="13" xfId="1" applyNumberFormat="1" applyFont="1" applyBorder="1" applyAlignment="1" applyProtection="1">
      <alignment horizontal="center" vertical="center" wrapText="1"/>
      <protection locked="0"/>
    </xf>
    <xf numFmtId="0" fontId="23" fillId="0" borderId="53" xfId="1" applyNumberFormat="1" applyFont="1" applyBorder="1" applyAlignment="1" applyProtection="1">
      <alignment horizontal="center" vertical="center" wrapText="1"/>
      <protection locked="0"/>
    </xf>
    <xf numFmtId="0" fontId="10" fillId="0" borderId="50" xfId="0" applyNumberFormat="1" applyFont="1" applyBorder="1" applyAlignment="1" applyProtection="1">
      <alignment horizontal="center" vertical="center"/>
      <protection locked="0"/>
    </xf>
    <xf numFmtId="0" fontId="10" fillId="0" borderId="16" xfId="0" applyNumberFormat="1" applyFont="1" applyBorder="1" applyAlignment="1" applyProtection="1">
      <alignment horizontal="center" vertical="center"/>
      <protection locked="0"/>
    </xf>
    <xf numFmtId="0" fontId="10" fillId="0" borderId="51" xfId="0" applyNumberFormat="1" applyFont="1" applyBorder="1" applyAlignment="1" applyProtection="1">
      <alignment horizontal="center" vertical="center"/>
      <protection locked="0"/>
    </xf>
    <xf numFmtId="0" fontId="7" fillId="0" borderId="13" xfId="0" applyNumberFormat="1" applyFont="1" applyBorder="1" applyAlignment="1" applyProtection="1">
      <alignment horizontal="right"/>
      <protection locked="0"/>
    </xf>
    <xf numFmtId="0" fontId="4" fillId="3" borderId="50" xfId="1" applyNumberFormat="1" applyFont="1" applyFill="1" applyBorder="1" applyAlignment="1" applyProtection="1">
      <alignment horizontal="center" vertical="top" wrapText="1"/>
      <protection locked="0"/>
    </xf>
    <xf numFmtId="0" fontId="4" fillId="3" borderId="16" xfId="1" applyNumberFormat="1" applyFont="1" applyFill="1" applyBorder="1" applyAlignment="1" applyProtection="1">
      <alignment horizontal="center" vertical="top" wrapText="1"/>
      <protection locked="0"/>
    </xf>
    <xf numFmtId="0" fontId="4" fillId="3" borderId="51" xfId="1" applyNumberFormat="1" applyFont="1" applyFill="1" applyBorder="1" applyAlignment="1" applyProtection="1">
      <alignment horizontal="center" vertical="top" wrapText="1"/>
      <protection locked="0"/>
    </xf>
    <xf numFmtId="0" fontId="14" fillId="0" borderId="17" xfId="0" applyNumberFormat="1" applyFont="1" applyBorder="1" applyAlignment="1" applyProtection="1">
      <alignment horizontal="center" vertical="center" wrapText="1"/>
      <protection locked="0"/>
    </xf>
    <xf numFmtId="0" fontId="14" fillId="0" borderId="32" xfId="0" applyNumberFormat="1" applyFont="1" applyBorder="1" applyAlignment="1" applyProtection="1">
      <alignment horizontal="center" vertical="center" wrapText="1"/>
      <protection locked="0"/>
    </xf>
    <xf numFmtId="0" fontId="14" fillId="0" borderId="56" xfId="0" applyNumberFormat="1" applyFont="1" applyBorder="1" applyAlignment="1" applyProtection="1">
      <alignment horizontal="center" vertical="center" wrapText="1"/>
      <protection locked="0"/>
    </xf>
    <xf numFmtId="0" fontId="14" fillId="0" borderId="15" xfId="0" applyNumberFormat="1" applyFont="1" applyBorder="1" applyAlignment="1" applyProtection="1">
      <alignment horizontal="center" vertical="center" wrapText="1"/>
      <protection locked="0"/>
    </xf>
    <xf numFmtId="0" fontId="7" fillId="0" borderId="13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34" fillId="0" borderId="41" xfId="0" applyFont="1" applyBorder="1" applyAlignment="1">
      <alignment horizontal="center" vertical="center" wrapText="1"/>
    </xf>
    <xf numFmtId="0" fontId="35" fillId="0" borderId="44" xfId="0" applyFont="1" applyBorder="1" applyAlignment="1">
      <alignment horizontal="center" vertical="center"/>
    </xf>
    <xf numFmtId="0" fontId="1" fillId="0" borderId="49" xfId="1" applyFont="1" applyBorder="1" applyAlignment="1" applyProtection="1">
      <alignment horizontal="left" vertical="center" wrapText="1"/>
    </xf>
    <xf numFmtId="0" fontId="1" fillId="0" borderId="27" xfId="1" applyFont="1" applyBorder="1" applyAlignment="1" applyProtection="1">
      <alignment horizontal="left" vertical="center" wrapText="1"/>
    </xf>
    <xf numFmtId="0" fontId="1" fillId="0" borderId="49" xfId="1" applyFont="1" applyBorder="1" applyAlignment="1" applyProtection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" fillId="0" borderId="24" xfId="1" applyFont="1" applyBorder="1" applyAlignment="1" applyProtection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" fillId="0" borderId="24" xfId="1" applyFont="1" applyBorder="1" applyAlignment="1" applyProtection="1">
      <alignment horizontal="left" vertical="center" wrapText="1"/>
    </xf>
    <xf numFmtId="0" fontId="11" fillId="0" borderId="45" xfId="0" applyFont="1" applyBorder="1" applyAlignment="1">
      <alignment horizontal="left" vertical="center" wrapText="1"/>
    </xf>
    <xf numFmtId="0" fontId="1" fillId="0" borderId="38" xfId="1" applyFont="1" applyBorder="1" applyAlignment="1" applyProtection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33" fillId="0" borderId="75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4" fillId="0" borderId="37" xfId="0" applyFont="1" applyBorder="1" applyAlignment="1">
      <alignment horizontal="center" vertical="center" wrapText="1"/>
    </xf>
    <xf numFmtId="0" fontId="35" fillId="0" borderId="41" xfId="0" applyFont="1" applyBorder="1" applyAlignment="1">
      <alignment horizontal="center" vertical="center"/>
    </xf>
    <xf numFmtId="0" fontId="1" fillId="0" borderId="79" xfId="1" applyFont="1" applyBorder="1" applyAlignment="1" applyProtection="1">
      <alignment horizontal="left" vertical="center" wrapText="1"/>
    </xf>
    <xf numFmtId="0" fontId="1" fillId="0" borderId="12" xfId="1" applyFont="1" applyBorder="1" applyAlignment="1" applyProtection="1">
      <alignment horizontal="left" vertical="center" wrapText="1"/>
    </xf>
    <xf numFmtId="0" fontId="1" fillId="0" borderId="79" xfId="1" applyFont="1" applyBorder="1" applyAlignment="1" applyProtection="1">
      <alignment horizontal="center" vertical="center" wrapText="1"/>
    </xf>
    <xf numFmtId="0" fontId="1" fillId="0" borderId="12" xfId="1" applyFont="1" applyBorder="1" applyAlignment="1" applyProtection="1">
      <alignment horizontal="center" vertical="center" wrapText="1"/>
    </xf>
    <xf numFmtId="0" fontId="11" fillId="0" borderId="24" xfId="0" applyFont="1" applyBorder="1" applyAlignment="1">
      <alignment horizontal="left" vertical="center" wrapText="1"/>
    </xf>
    <xf numFmtId="0" fontId="33" fillId="0" borderId="79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  <xf numFmtId="0" fontId="33" fillId="0" borderId="27" xfId="0" applyFont="1" applyBorder="1" applyAlignment="1">
      <alignment horizontal="center" vertical="center" wrapText="1"/>
    </xf>
    <xf numFmtId="49" fontId="10" fillId="0" borderId="12" xfId="0" applyNumberFormat="1" applyFont="1" applyBorder="1" applyAlignment="1">
      <alignment horizontal="center" vertical="center" wrapText="1"/>
    </xf>
    <xf numFmtId="49" fontId="10" fillId="0" borderId="24" xfId="0" applyNumberFormat="1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1" fillId="0" borderId="38" xfId="1" applyFont="1" applyBorder="1" applyAlignment="1" applyProtection="1">
      <alignment horizontal="left" vertical="center" wrapText="1"/>
    </xf>
    <xf numFmtId="49" fontId="10" fillId="0" borderId="38" xfId="0" applyNumberFormat="1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49" fontId="11" fillId="0" borderId="38" xfId="0" applyNumberFormat="1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79" xfId="0" applyFont="1" applyBorder="1" applyAlignment="1">
      <alignment horizontal="center" vertical="center" wrapText="1"/>
    </xf>
    <xf numFmtId="49" fontId="31" fillId="0" borderId="39" xfId="0" applyNumberFormat="1" applyFont="1" applyBorder="1" applyAlignment="1">
      <alignment horizontal="center" vertical="center" wrapText="1"/>
    </xf>
    <xf numFmtId="0" fontId="31" fillId="0" borderId="46" xfId="0" applyFont="1" applyBorder="1" applyAlignment="1">
      <alignment horizontal="center" vertical="center" wrapText="1"/>
    </xf>
    <xf numFmtId="0" fontId="34" fillId="0" borderId="6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32" fillId="0" borderId="82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1" fillId="0" borderId="38" xfId="0" applyFont="1" applyBorder="1" applyAlignment="1">
      <alignment horizontal="center" vertical="center" wrapText="1"/>
    </xf>
    <xf numFmtId="0" fontId="31" fillId="0" borderId="45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49" fontId="31" fillId="0" borderId="79" xfId="0" applyNumberFormat="1" applyFont="1" applyBorder="1" applyAlignment="1">
      <alignment horizontal="center" vertical="center" wrapText="1"/>
    </xf>
    <xf numFmtId="49" fontId="31" fillId="0" borderId="27" xfId="0" applyNumberFormat="1" applyFont="1" applyBorder="1" applyAlignment="1">
      <alignment horizontal="center" vertical="center" wrapText="1"/>
    </xf>
    <xf numFmtId="49" fontId="11" fillId="0" borderId="24" xfId="0" applyNumberFormat="1" applyFont="1" applyBorder="1" applyAlignment="1">
      <alignment horizontal="center" vertical="center" wrapText="1"/>
    </xf>
    <xf numFmtId="0" fontId="31" fillId="0" borderId="75" xfId="0" applyFont="1" applyBorder="1" applyAlignment="1">
      <alignment horizontal="center" vertical="center" wrapText="1"/>
    </xf>
    <xf numFmtId="0" fontId="31" fillId="0" borderId="76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 wrapText="1"/>
    </xf>
    <xf numFmtId="0" fontId="31" fillId="0" borderId="77" xfId="0" applyFont="1" applyBorder="1" applyAlignment="1">
      <alignment horizontal="center" vertical="center" wrapText="1"/>
    </xf>
    <xf numFmtId="0" fontId="33" fillId="0" borderId="8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3" fillId="0" borderId="0" xfId="1" applyFont="1" applyAlignment="1" applyProtection="1">
      <alignment horizontal="center" vertical="center" wrapText="1"/>
    </xf>
    <xf numFmtId="0" fontId="36" fillId="0" borderId="38" xfId="0" applyNumberFormat="1" applyFont="1" applyBorder="1" applyAlignment="1">
      <alignment horizontal="center" vertical="center" wrapText="1"/>
    </xf>
    <xf numFmtId="0" fontId="36" fillId="0" borderId="24" xfId="0" applyNumberFormat="1" applyFont="1" applyBorder="1" applyAlignment="1">
      <alignment horizontal="center" vertical="center" wrapText="1"/>
    </xf>
    <xf numFmtId="0" fontId="36" fillId="0" borderId="45" xfId="0" applyNumberFormat="1" applyFont="1" applyBorder="1" applyAlignment="1">
      <alignment horizontal="center" vertical="center" wrapText="1"/>
    </xf>
    <xf numFmtId="0" fontId="32" fillId="0" borderId="83" xfId="0" applyFont="1" applyBorder="1" applyAlignment="1">
      <alignment horizontal="center" vertical="center" wrapText="1"/>
    </xf>
    <xf numFmtId="0" fontId="2" fillId="0" borderId="79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37" fillId="0" borderId="38" xfId="0" applyNumberFormat="1" applyFont="1" applyBorder="1" applyAlignment="1">
      <alignment horizontal="center" vertical="center" wrapText="1"/>
    </xf>
    <xf numFmtId="0" fontId="37" fillId="0" borderId="24" xfId="0" applyNumberFormat="1" applyFont="1" applyBorder="1" applyAlignment="1">
      <alignment horizontal="center" vertical="center" wrapText="1"/>
    </xf>
    <xf numFmtId="0" fontId="34" fillId="0" borderId="49" xfId="0" applyNumberFormat="1" applyFont="1" applyBorder="1" applyAlignment="1">
      <alignment horizontal="center" vertical="center" wrapText="1"/>
    </xf>
    <xf numFmtId="0" fontId="34" fillId="0" borderId="27" xfId="0" applyNumberFormat="1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37" fillId="0" borderId="38" xfId="0" applyFont="1" applyBorder="1" applyAlignment="1">
      <alignment horizontal="center" vertical="center" wrapText="1"/>
    </xf>
    <xf numFmtId="0" fontId="37" fillId="0" borderId="24" xfId="0" applyFont="1" applyBorder="1" applyAlignment="1">
      <alignment horizontal="center" vertical="center" wrapText="1"/>
    </xf>
    <xf numFmtId="0" fontId="34" fillId="0" borderId="49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7" fillId="0" borderId="12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33" fillId="0" borderId="80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26" xfId="0" applyFont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8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/>
    </xf>
    <xf numFmtId="0" fontId="5" fillId="0" borderId="8" xfId="1" applyFont="1" applyBorder="1" applyAlignment="1" applyProtection="1">
      <alignment horizontal="center" vertical="center"/>
    </xf>
    <xf numFmtId="0" fontId="10" fillId="5" borderId="24" xfId="0" applyFont="1" applyFill="1" applyBorder="1" applyAlignment="1">
      <alignment horizontal="center" vertical="center" wrapText="1"/>
    </xf>
    <xf numFmtId="0" fontId="10" fillId="0" borderId="49" xfId="1" applyFont="1" applyFill="1" applyBorder="1" applyAlignment="1" applyProtection="1">
      <alignment horizontal="left" vertical="center" wrapText="1"/>
    </xf>
    <xf numFmtId="0" fontId="10" fillId="0" borderId="12" xfId="1" applyFont="1" applyFill="1" applyBorder="1" applyAlignment="1" applyProtection="1">
      <alignment horizontal="left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10" fillId="0" borderId="24" xfId="1" applyFont="1" applyFill="1" applyBorder="1" applyAlignment="1" applyProtection="1">
      <alignment horizontal="left" vertical="center" wrapText="1"/>
    </xf>
    <xf numFmtId="0" fontId="10" fillId="0" borderId="34" xfId="1" applyFont="1" applyFill="1" applyBorder="1" applyAlignment="1" applyProtection="1">
      <alignment horizontal="left" vertical="center" wrapText="1"/>
    </xf>
    <xf numFmtId="0" fontId="20" fillId="0" borderId="0" xfId="1" applyFont="1" applyBorder="1" applyAlignment="1" applyProtection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8" xfId="1" applyFont="1" applyFill="1" applyBorder="1" applyAlignment="1" applyProtection="1">
      <alignment horizontal="center" vertical="center" wrapText="1"/>
    </xf>
    <xf numFmtId="0" fontId="10" fillId="0" borderId="11" xfId="1" applyFont="1" applyFill="1" applyBorder="1" applyAlignment="1" applyProtection="1">
      <alignment horizontal="center" vertical="center" wrapText="1"/>
    </xf>
    <xf numFmtId="0" fontId="11" fillId="0" borderId="48" xfId="0" applyFont="1" applyBorder="1" applyAlignment="1">
      <alignment horizontal="center" vertical="center" wrapText="1"/>
    </xf>
    <xf numFmtId="0" fontId="10" fillId="0" borderId="49" xfId="1" applyFont="1" applyFill="1" applyBorder="1" applyAlignment="1" applyProtection="1">
      <alignment horizontal="center" vertical="center" wrapText="1"/>
    </xf>
    <xf numFmtId="0" fontId="10" fillId="0" borderId="12" xfId="1" applyFont="1" applyFill="1" applyBorder="1" applyAlignment="1" applyProtection="1">
      <alignment horizontal="center" vertical="center" wrapText="1"/>
    </xf>
    <xf numFmtId="0" fontId="4" fillId="2" borderId="33" xfId="0" applyFont="1" applyFill="1" applyBorder="1" applyAlignment="1" applyProtection="1">
      <alignment horizontal="center" vertical="center"/>
      <protection locked="0" hidden="1"/>
    </xf>
    <xf numFmtId="0" fontId="4" fillId="2" borderId="85" xfId="0" applyFont="1" applyFill="1" applyBorder="1" applyAlignment="1" applyProtection="1">
      <alignment horizontal="center" vertical="center"/>
      <protection locked="0" hidden="1"/>
    </xf>
    <xf numFmtId="0" fontId="4" fillId="2" borderId="86" xfId="0" applyFont="1" applyFill="1" applyBorder="1" applyAlignment="1" applyProtection="1">
      <alignment horizontal="center" vertical="center"/>
      <protection locked="0" hidden="1"/>
    </xf>
    <xf numFmtId="0" fontId="0" fillId="0" borderId="0" xfId="0" applyAlignment="1">
      <alignment horizontal="center"/>
    </xf>
    <xf numFmtId="0" fontId="40" fillId="0" borderId="17" xfId="0" applyFont="1" applyBorder="1" applyAlignment="1" applyProtection="1">
      <alignment horizontal="center" vertical="center" textRotation="90" wrapText="1"/>
    </xf>
    <xf numFmtId="0" fontId="40" fillId="0" borderId="15" xfId="0" applyFont="1" applyBorder="1" applyAlignment="1" applyProtection="1">
      <alignment horizontal="center" vertical="center" textRotation="90" wrapText="1"/>
    </xf>
    <xf numFmtId="0" fontId="40" fillId="0" borderId="17" xfId="0" applyFont="1" applyBorder="1" applyAlignment="1" applyProtection="1">
      <alignment horizontal="center" vertical="center" wrapText="1"/>
    </xf>
    <xf numFmtId="0" fontId="40" fillId="0" borderId="23" xfId="0" applyFont="1" applyBorder="1" applyAlignment="1" applyProtection="1">
      <alignment horizontal="center" vertical="center" wrapText="1"/>
    </xf>
    <xf numFmtId="0" fontId="40" fillId="0" borderId="15" xfId="0" applyFont="1" applyBorder="1" applyAlignment="1" applyProtection="1">
      <alignment horizontal="center" vertical="center" wrapText="1"/>
    </xf>
    <xf numFmtId="0" fontId="47" fillId="3" borderId="50" xfId="1" applyFont="1" applyFill="1" applyBorder="1" applyAlignment="1" applyProtection="1">
      <alignment horizontal="center" vertical="center" wrapText="1"/>
    </xf>
    <xf numFmtId="0" fontId="47" fillId="3" borderId="16" xfId="1" applyFont="1" applyFill="1" applyBorder="1" applyAlignment="1" applyProtection="1">
      <alignment horizontal="center" vertical="center" wrapText="1"/>
    </xf>
    <xf numFmtId="0" fontId="47" fillId="3" borderId="51" xfId="1" applyFont="1" applyFill="1" applyBorder="1" applyAlignment="1" applyProtection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87" xfId="0" applyFont="1" applyBorder="1" applyAlignment="1">
      <alignment horizontal="center" vertical="center" wrapText="1"/>
    </xf>
    <xf numFmtId="0" fontId="1" fillId="0" borderId="13" xfId="1" applyFont="1" applyBorder="1" applyAlignment="1" applyProtection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0" fillId="0" borderId="8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4" fillId="0" borderId="0" xfId="1" applyFont="1" applyBorder="1" applyAlignment="1" applyProtection="1">
      <alignment horizontal="center" wrapText="1"/>
    </xf>
    <xf numFmtId="0" fontId="10" fillId="0" borderId="7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39" fillId="0" borderId="55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40" fillId="0" borderId="17" xfId="0" applyFont="1" applyBorder="1" applyAlignment="1" applyProtection="1">
      <alignment vertical="center" textRotation="90" wrapText="1"/>
    </xf>
    <xf numFmtId="0" fontId="40" fillId="0" borderId="15" xfId="0" applyFont="1" applyBorder="1" applyAlignment="1" applyProtection="1">
      <alignment vertical="center" textRotation="90" wrapText="1"/>
    </xf>
    <xf numFmtId="0" fontId="49" fillId="3" borderId="50" xfId="1" applyFont="1" applyFill="1" applyBorder="1" applyAlignment="1" applyProtection="1">
      <alignment horizontal="center" vertical="center" wrapText="1"/>
    </xf>
    <xf numFmtId="0" fontId="49" fillId="3" borderId="16" xfId="1" applyFont="1" applyFill="1" applyBorder="1" applyAlignment="1" applyProtection="1">
      <alignment horizontal="center" vertical="center" wrapText="1"/>
    </xf>
    <xf numFmtId="0" fontId="49" fillId="3" borderId="51" xfId="1" applyFont="1" applyFill="1" applyBorder="1" applyAlignment="1" applyProtection="1">
      <alignment horizontal="center" vertical="center" wrapText="1"/>
    </xf>
    <xf numFmtId="0" fontId="1" fillId="0" borderId="55" xfId="1" applyFont="1" applyBorder="1" applyAlignment="1" applyProtection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8" fillId="5" borderId="50" xfId="1" applyFont="1" applyFill="1" applyBorder="1" applyAlignment="1" applyProtection="1">
      <alignment horizontal="center" vertical="center"/>
    </xf>
    <xf numFmtId="0" fontId="28" fillId="5" borderId="16" xfId="1" applyFont="1" applyFill="1" applyBorder="1" applyAlignment="1" applyProtection="1">
      <alignment horizontal="center" vertical="center"/>
    </xf>
    <xf numFmtId="0" fontId="28" fillId="5" borderId="51" xfId="1" applyFont="1" applyFill="1" applyBorder="1" applyAlignment="1" applyProtection="1">
      <alignment horizontal="center" vertical="center"/>
    </xf>
    <xf numFmtId="0" fontId="29" fillId="5" borderId="20" xfId="0" applyFont="1" applyFill="1" applyBorder="1" applyAlignment="1">
      <alignment horizontal="center" vertical="center"/>
    </xf>
    <xf numFmtId="0" fontId="29" fillId="5" borderId="1" xfId="0" applyFont="1" applyFill="1" applyBorder="1" applyAlignment="1">
      <alignment horizontal="center" vertical="center"/>
    </xf>
    <xf numFmtId="0" fontId="29" fillId="5" borderId="21" xfId="0" applyFont="1" applyFill="1" applyBorder="1" applyAlignment="1">
      <alignment horizontal="center" vertical="center"/>
    </xf>
    <xf numFmtId="0" fontId="30" fillId="0" borderId="55" xfId="0" applyFont="1" applyBorder="1" applyAlignment="1">
      <alignment horizontal="left" vertical="center" wrapText="1"/>
    </xf>
    <xf numFmtId="0" fontId="30" fillId="0" borderId="0" xfId="0" applyFont="1" applyBorder="1" applyAlignment="1">
      <alignment horizontal="left" vertical="center" wrapText="1"/>
    </xf>
    <xf numFmtId="0" fontId="29" fillId="4" borderId="20" xfId="0" applyFont="1" applyFill="1" applyBorder="1" applyAlignment="1">
      <alignment horizontal="center" vertical="center"/>
    </xf>
    <xf numFmtId="0" fontId="29" fillId="4" borderId="1" xfId="0" applyFont="1" applyFill="1" applyBorder="1" applyAlignment="1">
      <alignment horizontal="center" vertical="center"/>
    </xf>
    <xf numFmtId="0" fontId="29" fillId="4" borderId="21" xfId="0" applyFont="1" applyFill="1" applyBorder="1" applyAlignment="1">
      <alignment horizontal="center" vertical="center"/>
    </xf>
    <xf numFmtId="0" fontId="15" fillId="0" borderId="52" xfId="0" applyFont="1" applyBorder="1" applyAlignment="1">
      <alignment horizontal="center" vertical="center" wrapText="1"/>
    </xf>
    <xf numFmtId="0" fontId="15" fillId="0" borderId="87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87" xfId="0" applyFont="1" applyBorder="1" applyAlignment="1">
      <alignment horizontal="center" vertical="center" wrapText="1"/>
    </xf>
    <xf numFmtId="0" fontId="26" fillId="0" borderId="53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55" xfId="0" applyFont="1" applyBorder="1" applyAlignment="1">
      <alignment horizontal="center" vertical="center" wrapText="1"/>
    </xf>
    <xf numFmtId="0" fontId="26" fillId="0" borderId="52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9" fillId="6" borderId="20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9" fillId="6" borderId="21" xfId="0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10" fillId="0" borderId="56" xfId="1" applyFont="1" applyBorder="1" applyAlignment="1" applyProtection="1">
      <alignment horizontal="left" vertical="center" wrapText="1"/>
    </xf>
    <xf numFmtId="0" fontId="10" fillId="0" borderId="15" xfId="1" applyFont="1" applyBorder="1" applyAlignment="1" applyProtection="1">
      <alignment horizontal="left" vertical="center" wrapText="1"/>
    </xf>
    <xf numFmtId="0" fontId="14" fillId="0" borderId="36" xfId="0" applyFont="1" applyBorder="1" applyAlignment="1">
      <alignment horizontal="center" vertical="center" wrapText="1"/>
    </xf>
    <xf numFmtId="0" fontId="10" fillId="0" borderId="17" xfId="1" applyFont="1" applyBorder="1" applyAlignment="1" applyProtection="1">
      <alignment horizontal="left" vertical="center" wrapText="1"/>
    </xf>
    <xf numFmtId="0" fontId="10" fillId="0" borderId="32" xfId="1" applyFont="1" applyBorder="1" applyAlignment="1" applyProtection="1">
      <alignment horizontal="left" vertical="center" wrapText="1"/>
    </xf>
    <xf numFmtId="0" fontId="14" fillId="0" borderId="14" xfId="0" applyFont="1" applyBorder="1" applyAlignment="1">
      <alignment horizontal="center" vertical="center" wrapText="1"/>
    </xf>
    <xf numFmtId="0" fontId="6" fillId="0" borderId="0" xfId="1" applyAlignment="1" applyProtection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1" applyFont="1" applyFill="1" applyBorder="1" applyAlignment="1" applyProtection="1">
      <alignment horizontal="center" vertical="center" wrapText="1"/>
    </xf>
    <xf numFmtId="0" fontId="1" fillId="0" borderId="0" xfId="1" applyFont="1" applyAlignment="1" applyProtection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29" xfId="1" applyFont="1" applyBorder="1" applyAlignment="1" applyProtection="1">
      <alignment horizontal="left" vertical="center" wrapText="1"/>
    </xf>
    <xf numFmtId="0" fontId="10" fillId="0" borderId="31" xfId="1" applyFont="1" applyBorder="1" applyAlignment="1" applyProtection="1">
      <alignment horizontal="left" vertical="center" wrapText="1"/>
    </xf>
    <xf numFmtId="0" fontId="10" fillId="0" borderId="54" xfId="0" applyFont="1" applyBorder="1" applyAlignment="1">
      <alignment horizontal="left" vertical="center" wrapText="1"/>
    </xf>
    <xf numFmtId="0" fontId="14" fillId="0" borderId="30" xfId="0" applyFont="1" applyBorder="1" applyAlignment="1">
      <alignment horizontal="center" vertical="center" wrapText="1"/>
    </xf>
    <xf numFmtId="0" fontId="7" fillId="0" borderId="0" xfId="1" applyFont="1" applyAlignment="1" applyProtection="1">
      <alignment horizontal="center" vertical="center" wrapText="1"/>
    </xf>
    <xf numFmtId="0" fontId="9" fillId="0" borderId="0" xfId="1" applyFont="1" applyAlignment="1" applyProtection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2" fillId="0" borderId="0" xfId="3" applyFont="1" applyAlignment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3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38100</xdr:rowOff>
    </xdr:from>
    <xdr:to>
      <xdr:col>1</xdr:col>
      <xdr:colOff>200025</xdr:colOff>
      <xdr:row>1</xdr:row>
      <xdr:rowOff>276225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38100"/>
          <a:ext cx="4953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581025</xdr:colOff>
      <xdr:row>0</xdr:row>
      <xdr:rowOff>28575</xdr:rowOff>
    </xdr:from>
    <xdr:to>
      <xdr:col>7</xdr:col>
      <xdr:colOff>1123950</xdr:colOff>
      <xdr:row>1</xdr:row>
      <xdr:rowOff>257175</xdr:rowOff>
    </xdr:to>
    <xdr:pic>
      <xdr:nvPicPr>
        <xdr:cNvPr id="3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0775" y="28575"/>
          <a:ext cx="5429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2</xdr:row>
          <xdr:rowOff>161925</xdr:rowOff>
        </xdr:from>
        <xdr:to>
          <xdr:col>1</xdr:col>
          <xdr:colOff>266700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3</xdr:row>
          <xdr:rowOff>38100</xdr:rowOff>
        </xdr:from>
        <xdr:to>
          <xdr:col>6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</xdr:colOff>
      <xdr:row>0</xdr:row>
      <xdr:rowOff>127000</xdr:rowOff>
    </xdr:from>
    <xdr:to>
      <xdr:col>1</xdr:col>
      <xdr:colOff>590550</xdr:colOff>
      <xdr:row>2</xdr:row>
      <xdr:rowOff>101600</xdr:rowOff>
    </xdr:to>
    <xdr:pic>
      <xdr:nvPicPr>
        <xdr:cNvPr id="1181" name="Picture 5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900" y="127000"/>
          <a:ext cx="558800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41</xdr:col>
      <xdr:colOff>457695</xdr:colOff>
      <xdr:row>1</xdr:row>
      <xdr:rowOff>-1</xdr:rowOff>
    </xdr:from>
    <xdr:to>
      <xdr:col>42</xdr:col>
      <xdr:colOff>383474</xdr:colOff>
      <xdr:row>3</xdr:row>
      <xdr:rowOff>20874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623474" y="346363"/>
          <a:ext cx="531916" cy="56516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</xdr:colOff>
      <xdr:row>0</xdr:row>
      <xdr:rowOff>0</xdr:rowOff>
    </xdr:from>
    <xdr:to>
      <xdr:col>1</xdr:col>
      <xdr:colOff>85725</xdr:colOff>
      <xdr:row>1</xdr:row>
      <xdr:rowOff>165100</xdr:rowOff>
    </xdr:to>
    <xdr:pic>
      <xdr:nvPicPr>
        <xdr:cNvPr id="5272" name="Picture 2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" y="0"/>
          <a:ext cx="501650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1</xdr:row>
          <xdr:rowOff>19050</xdr:rowOff>
        </xdr:from>
        <xdr:to>
          <xdr:col>35</xdr:col>
          <xdr:colOff>581025</xdr:colOff>
          <xdr:row>1</xdr:row>
          <xdr:rowOff>228600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сормест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171450</xdr:colOff>
      <xdr:row>0</xdr:row>
      <xdr:rowOff>0</xdr:rowOff>
    </xdr:from>
    <xdr:to>
      <xdr:col>2</xdr:col>
      <xdr:colOff>104775</xdr:colOff>
      <xdr:row>1</xdr:row>
      <xdr:rowOff>135136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0550" y="0"/>
          <a:ext cx="485775" cy="51613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0</xdr:rowOff>
    </xdr:from>
    <xdr:to>
      <xdr:col>1</xdr:col>
      <xdr:colOff>190500</xdr:colOff>
      <xdr:row>1</xdr:row>
      <xdr:rowOff>127000</xdr:rowOff>
    </xdr:to>
    <xdr:pic>
      <xdr:nvPicPr>
        <xdr:cNvPr id="439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3365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209550</xdr:colOff>
      <xdr:row>1</xdr:row>
      <xdr:rowOff>127000</xdr:rowOff>
    </xdr:to>
    <xdr:pic>
      <xdr:nvPicPr>
        <xdr:cNvPr id="4399" name="Picture 3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3556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0</xdr:rowOff>
    </xdr:from>
    <xdr:to>
      <xdr:col>1</xdr:col>
      <xdr:colOff>279400</xdr:colOff>
      <xdr:row>1</xdr:row>
      <xdr:rowOff>127000</xdr:rowOff>
    </xdr:to>
    <xdr:pic>
      <xdr:nvPicPr>
        <xdr:cNvPr id="220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419100" cy="33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18</v>
          </cell>
          <cell r="BZ23" t="str">
            <v xml:space="preserve"> </v>
          </cell>
          <cell r="CA23">
            <v>18</v>
          </cell>
          <cell r="CF23" t="str">
            <v xml:space="preserve"> </v>
          </cell>
          <cell r="CG23">
            <v>18</v>
          </cell>
        </row>
        <row r="24">
          <cell r="BQ24">
            <v>10</v>
          </cell>
          <cell r="BT24">
            <v>10</v>
          </cell>
          <cell r="BU24">
            <v>19</v>
          </cell>
          <cell r="BZ24">
            <v>10</v>
          </cell>
          <cell r="CA24">
            <v>19</v>
          </cell>
          <cell r="CF24">
            <v>10</v>
          </cell>
          <cell r="CG24">
            <v>19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20</v>
          </cell>
          <cell r="BZ25" t="str">
            <v xml:space="preserve"> </v>
          </cell>
          <cell r="CA25">
            <v>20</v>
          </cell>
          <cell r="CF25" t="str">
            <v xml:space="preserve"> </v>
          </cell>
          <cell r="CG25">
            <v>20</v>
          </cell>
        </row>
        <row r="26">
          <cell r="BQ26">
            <v>11</v>
          </cell>
          <cell r="BT26">
            <v>11</v>
          </cell>
          <cell r="BU26">
            <v>21</v>
          </cell>
          <cell r="BZ26">
            <v>11</v>
          </cell>
          <cell r="CA26">
            <v>21</v>
          </cell>
          <cell r="CF26">
            <v>11</v>
          </cell>
          <cell r="CG26">
            <v>21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22</v>
          </cell>
          <cell r="BZ27" t="str">
            <v xml:space="preserve"> </v>
          </cell>
          <cell r="CA27">
            <v>22</v>
          </cell>
          <cell r="CF27" t="str">
            <v xml:space="preserve"> </v>
          </cell>
          <cell r="CG27">
            <v>22</v>
          </cell>
        </row>
        <row r="28">
          <cell r="BQ28">
            <v>12</v>
          </cell>
          <cell r="BT28">
            <v>12</v>
          </cell>
          <cell r="BU28">
            <v>23</v>
          </cell>
          <cell r="BZ28">
            <v>12</v>
          </cell>
          <cell r="CA28">
            <v>23</v>
          </cell>
          <cell r="CF28">
            <v>12</v>
          </cell>
          <cell r="CG28">
            <v>23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24</v>
          </cell>
          <cell r="BZ29" t="str">
            <v xml:space="preserve"> </v>
          </cell>
          <cell r="CA29">
            <v>24</v>
          </cell>
          <cell r="CF29" t="str">
            <v xml:space="preserve"> </v>
          </cell>
          <cell r="CG29">
            <v>24</v>
          </cell>
        </row>
        <row r="30">
          <cell r="BQ30">
            <v>13</v>
          </cell>
          <cell r="BT30">
            <v>13</v>
          </cell>
          <cell r="BU30">
            <v>25</v>
          </cell>
          <cell r="BZ30">
            <v>13</v>
          </cell>
          <cell r="CA30">
            <v>25</v>
          </cell>
          <cell r="CF30">
            <v>13</v>
          </cell>
          <cell r="CG30">
            <v>25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26</v>
          </cell>
          <cell r="BZ31" t="str">
            <v xml:space="preserve"> </v>
          </cell>
          <cell r="CA31">
            <v>26</v>
          </cell>
          <cell r="CF31" t="str">
            <v xml:space="preserve"> </v>
          </cell>
          <cell r="CG31">
            <v>26</v>
          </cell>
        </row>
        <row r="32">
          <cell r="BQ32">
            <v>14</v>
          </cell>
          <cell r="BT32">
            <v>14</v>
          </cell>
          <cell r="BU32">
            <v>27</v>
          </cell>
          <cell r="BZ32">
            <v>14</v>
          </cell>
          <cell r="CA32">
            <v>27</v>
          </cell>
          <cell r="CF32">
            <v>14</v>
          </cell>
          <cell r="CG32">
            <v>27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28</v>
          </cell>
          <cell r="BZ33" t="str">
            <v xml:space="preserve"> </v>
          </cell>
          <cell r="CA33">
            <v>28</v>
          </cell>
          <cell r="CF33" t="str">
            <v xml:space="preserve"> </v>
          </cell>
          <cell r="CG33">
            <v>28</v>
          </cell>
        </row>
        <row r="34">
          <cell r="BQ34">
            <v>15</v>
          </cell>
          <cell r="BT34">
            <v>15</v>
          </cell>
          <cell r="BU34">
            <v>29</v>
          </cell>
          <cell r="BZ34">
            <v>15</v>
          </cell>
          <cell r="CA34">
            <v>29</v>
          </cell>
          <cell r="CF34">
            <v>15</v>
          </cell>
          <cell r="CG34">
            <v>29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30</v>
          </cell>
          <cell r="BZ35" t="str">
            <v xml:space="preserve"> </v>
          </cell>
          <cell r="CA35">
            <v>30</v>
          </cell>
          <cell r="CF35" t="str">
            <v xml:space="preserve"> </v>
          </cell>
          <cell r="CG35">
            <v>30</v>
          </cell>
        </row>
        <row r="36">
          <cell r="BQ36">
            <v>16</v>
          </cell>
          <cell r="BT36">
            <v>16</v>
          </cell>
          <cell r="BU36">
            <v>31</v>
          </cell>
          <cell r="BZ36">
            <v>16</v>
          </cell>
          <cell r="CA36">
            <v>31</v>
          </cell>
          <cell r="CF36">
            <v>16</v>
          </cell>
          <cell r="CG36">
            <v>31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32</v>
          </cell>
          <cell r="BZ37" t="str">
            <v xml:space="preserve"> </v>
          </cell>
          <cell r="CA37">
            <v>32</v>
          </cell>
          <cell r="CF37" t="str">
            <v xml:space="preserve"> </v>
          </cell>
          <cell r="CG37">
            <v>32</v>
          </cell>
        </row>
        <row r="38">
          <cell r="BQ38">
            <v>17</v>
          </cell>
          <cell r="BT38">
            <v>17</v>
          </cell>
          <cell r="BU38">
            <v>33</v>
          </cell>
          <cell r="BZ38">
            <v>17</v>
          </cell>
          <cell r="CA38">
            <v>33</v>
          </cell>
          <cell r="CF38">
            <v>17</v>
          </cell>
          <cell r="CG38">
            <v>33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34</v>
          </cell>
          <cell r="BZ39" t="str">
            <v xml:space="preserve"> </v>
          </cell>
          <cell r="CA39">
            <v>34</v>
          </cell>
          <cell r="CF39" t="str">
            <v xml:space="preserve"> </v>
          </cell>
          <cell r="CG39">
            <v>34</v>
          </cell>
        </row>
        <row r="40">
          <cell r="BQ40">
            <v>18</v>
          </cell>
          <cell r="BT40">
            <v>18</v>
          </cell>
          <cell r="BU40">
            <v>35</v>
          </cell>
          <cell r="BZ40">
            <v>18</v>
          </cell>
          <cell r="CA40">
            <v>35</v>
          </cell>
          <cell r="CF40">
            <v>18</v>
          </cell>
          <cell r="CG40">
            <v>35</v>
          </cell>
        </row>
        <row r="41">
          <cell r="BQ41" t="str">
            <v xml:space="preserve"> </v>
          </cell>
          <cell r="BT41" t="str">
            <v xml:space="preserve"> </v>
          </cell>
          <cell r="BU41">
            <v>36</v>
          </cell>
          <cell r="BZ41" t="str">
            <v xml:space="preserve"> </v>
          </cell>
          <cell r="CA41">
            <v>36</v>
          </cell>
          <cell r="CF41" t="str">
            <v xml:space="preserve"> </v>
          </cell>
          <cell r="CG41">
            <v>36</v>
          </cell>
        </row>
        <row r="42">
          <cell r="BQ42">
            <v>19</v>
          </cell>
          <cell r="BT42">
            <v>19</v>
          </cell>
          <cell r="BU42">
            <v>37</v>
          </cell>
          <cell r="BZ42">
            <v>19</v>
          </cell>
          <cell r="CA42">
            <v>37</v>
          </cell>
          <cell r="CF42">
            <v>19</v>
          </cell>
          <cell r="CG42">
            <v>37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38</v>
          </cell>
          <cell r="BZ43" t="str">
            <v xml:space="preserve"> </v>
          </cell>
          <cell r="CA43">
            <v>38</v>
          </cell>
          <cell r="CF43" t="str">
            <v xml:space="preserve"> </v>
          </cell>
          <cell r="CG43">
            <v>38</v>
          </cell>
        </row>
        <row r="44">
          <cell r="BQ44">
            <v>20</v>
          </cell>
          <cell r="BT44">
            <v>20</v>
          </cell>
          <cell r="BU44">
            <v>39</v>
          </cell>
          <cell r="BZ44">
            <v>20</v>
          </cell>
          <cell r="CA44">
            <v>39</v>
          </cell>
          <cell r="CF44">
            <v>20</v>
          </cell>
          <cell r="CG44">
            <v>39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40</v>
          </cell>
          <cell r="BZ45" t="str">
            <v xml:space="preserve"> </v>
          </cell>
          <cell r="CA45">
            <v>40</v>
          </cell>
          <cell r="CF45" t="str">
            <v xml:space="preserve"> </v>
          </cell>
          <cell r="CG45">
            <v>40</v>
          </cell>
        </row>
        <row r="46">
          <cell r="BQ46">
            <v>21</v>
          </cell>
          <cell r="BT46">
            <v>21</v>
          </cell>
          <cell r="BU46">
            <v>41</v>
          </cell>
          <cell r="BZ46">
            <v>21</v>
          </cell>
          <cell r="CA46">
            <v>41</v>
          </cell>
          <cell r="CF46">
            <v>21</v>
          </cell>
          <cell r="CG46">
            <v>41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42</v>
          </cell>
          <cell r="BZ47" t="str">
            <v xml:space="preserve"> </v>
          </cell>
          <cell r="CA47">
            <v>42</v>
          </cell>
          <cell r="CF47" t="str">
            <v xml:space="preserve"> </v>
          </cell>
          <cell r="CG47">
            <v>42</v>
          </cell>
        </row>
        <row r="48">
          <cell r="BQ48">
            <v>22</v>
          </cell>
          <cell r="BT48">
            <v>22</v>
          </cell>
          <cell r="BU48">
            <v>43</v>
          </cell>
          <cell r="BZ48">
            <v>22</v>
          </cell>
          <cell r="CA48">
            <v>43</v>
          </cell>
          <cell r="CF48">
            <v>22</v>
          </cell>
          <cell r="CG48">
            <v>43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44</v>
          </cell>
          <cell r="BZ49" t="str">
            <v xml:space="preserve"> </v>
          </cell>
          <cell r="CA49">
            <v>44</v>
          </cell>
          <cell r="CF49" t="str">
            <v xml:space="preserve"> </v>
          </cell>
          <cell r="CG49">
            <v>44</v>
          </cell>
        </row>
        <row r="50">
          <cell r="BQ50">
            <v>23</v>
          </cell>
          <cell r="BT50">
            <v>23</v>
          </cell>
          <cell r="BU50">
            <v>45</v>
          </cell>
          <cell r="BZ50">
            <v>23</v>
          </cell>
          <cell r="CA50">
            <v>45</v>
          </cell>
          <cell r="CF50">
            <v>23</v>
          </cell>
          <cell r="CG50">
            <v>45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46</v>
          </cell>
          <cell r="BZ51" t="str">
            <v xml:space="preserve"> </v>
          </cell>
          <cell r="CA51">
            <v>46</v>
          </cell>
          <cell r="CF51" t="str">
            <v xml:space="preserve"> </v>
          </cell>
          <cell r="CG51">
            <v>46</v>
          </cell>
        </row>
        <row r="52">
          <cell r="BQ52">
            <v>24</v>
          </cell>
          <cell r="BT52">
            <v>24</v>
          </cell>
          <cell r="BU52">
            <v>47</v>
          </cell>
          <cell r="BZ52">
            <v>24</v>
          </cell>
          <cell r="CA52">
            <v>47</v>
          </cell>
          <cell r="CF52">
            <v>24</v>
          </cell>
          <cell r="CG52">
            <v>47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48</v>
          </cell>
          <cell r="BZ53" t="str">
            <v xml:space="preserve"> </v>
          </cell>
          <cell r="CA53">
            <v>48</v>
          </cell>
          <cell r="CF53" t="str">
            <v xml:space="preserve"> </v>
          </cell>
          <cell r="CG53">
            <v>48</v>
          </cell>
        </row>
        <row r="54">
          <cell r="BQ54">
            <v>25</v>
          </cell>
          <cell r="BT54">
            <v>25</v>
          </cell>
          <cell r="BU54">
            <v>49</v>
          </cell>
          <cell r="BZ54">
            <v>25</v>
          </cell>
          <cell r="CA54">
            <v>49</v>
          </cell>
          <cell r="CF54">
            <v>25</v>
          </cell>
          <cell r="CG54">
            <v>49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50</v>
          </cell>
          <cell r="BZ55" t="str">
            <v xml:space="preserve"> </v>
          </cell>
          <cell r="CA55">
            <v>50</v>
          </cell>
          <cell r="CF55" t="str">
            <v xml:space="preserve"> </v>
          </cell>
          <cell r="CG55">
            <v>50</v>
          </cell>
        </row>
        <row r="56">
          <cell r="BQ56">
            <v>26</v>
          </cell>
          <cell r="BT56">
            <v>26</v>
          </cell>
          <cell r="BU56">
            <v>51</v>
          </cell>
          <cell r="BZ56">
            <v>26</v>
          </cell>
          <cell r="CA56">
            <v>51</v>
          </cell>
          <cell r="CF56">
            <v>26</v>
          </cell>
          <cell r="CG56">
            <v>51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52</v>
          </cell>
          <cell r="BZ57" t="str">
            <v xml:space="preserve"> </v>
          </cell>
          <cell r="CA57">
            <v>52</v>
          </cell>
          <cell r="CF57" t="str">
            <v xml:space="preserve"> </v>
          </cell>
          <cell r="CG57">
            <v>52</v>
          </cell>
        </row>
        <row r="58">
          <cell r="BQ58">
            <v>27</v>
          </cell>
          <cell r="BT58">
            <v>27</v>
          </cell>
          <cell r="BU58">
            <v>53</v>
          </cell>
          <cell r="BZ58">
            <v>27</v>
          </cell>
          <cell r="CA58">
            <v>53</v>
          </cell>
          <cell r="CF58">
            <v>27</v>
          </cell>
          <cell r="CG58">
            <v>53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54</v>
          </cell>
          <cell r="BZ59" t="str">
            <v xml:space="preserve"> </v>
          </cell>
          <cell r="CA59">
            <v>54</v>
          </cell>
          <cell r="CF59" t="str">
            <v xml:space="preserve"> </v>
          </cell>
          <cell r="CG59">
            <v>54</v>
          </cell>
        </row>
        <row r="60">
          <cell r="BQ60">
            <v>28</v>
          </cell>
          <cell r="BT60">
            <v>28</v>
          </cell>
          <cell r="BU60">
            <v>55</v>
          </cell>
          <cell r="BZ60">
            <v>28</v>
          </cell>
          <cell r="CA60">
            <v>55</v>
          </cell>
          <cell r="CF60">
            <v>28</v>
          </cell>
          <cell r="CG60">
            <v>55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56</v>
          </cell>
          <cell r="BZ61" t="str">
            <v xml:space="preserve"> </v>
          </cell>
          <cell r="CA61">
            <v>56</v>
          </cell>
          <cell r="CF61" t="str">
            <v xml:space="preserve"> </v>
          </cell>
          <cell r="CG61">
            <v>56</v>
          </cell>
        </row>
        <row r="62">
          <cell r="BQ62">
            <v>29</v>
          </cell>
          <cell r="BT62">
            <v>29</v>
          </cell>
          <cell r="BU62">
            <v>0</v>
          </cell>
          <cell r="BZ62">
            <v>29</v>
          </cell>
          <cell r="CA62">
            <v>0</v>
          </cell>
          <cell r="CF62">
            <v>29</v>
          </cell>
          <cell r="CG62">
            <v>0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0</v>
          </cell>
          <cell r="BZ63" t="str">
            <v xml:space="preserve"> </v>
          </cell>
          <cell r="CA63">
            <v>0</v>
          </cell>
          <cell r="CF63" t="str">
            <v xml:space="preserve"> </v>
          </cell>
          <cell r="CG63">
            <v>0</v>
          </cell>
        </row>
        <row r="64">
          <cell r="BQ64">
            <v>30</v>
          </cell>
          <cell r="BT64">
            <v>30</v>
          </cell>
          <cell r="BU64">
            <v>0</v>
          </cell>
          <cell r="BZ64">
            <v>30</v>
          </cell>
          <cell r="CA64">
            <v>0</v>
          </cell>
          <cell r="CF64">
            <v>30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31</v>
          </cell>
          <cell r="BT66">
            <v>31</v>
          </cell>
          <cell r="BU66">
            <v>0</v>
          </cell>
          <cell r="BZ66">
            <v>31</v>
          </cell>
          <cell r="CA66">
            <v>0</v>
          </cell>
          <cell r="CF66">
            <v>31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32</v>
          </cell>
          <cell r="BT68">
            <v>32</v>
          </cell>
          <cell r="BU68">
            <v>0</v>
          </cell>
          <cell r="BZ68">
            <v>32</v>
          </cell>
          <cell r="CA68">
            <v>0</v>
          </cell>
          <cell r="CF68">
            <v>32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33</v>
          </cell>
          <cell r="BT70">
            <v>33</v>
          </cell>
          <cell r="BU70">
            <v>0</v>
          </cell>
          <cell r="BZ70">
            <v>33</v>
          </cell>
          <cell r="CA70">
            <v>0</v>
          </cell>
          <cell r="CF70">
            <v>33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34</v>
          </cell>
          <cell r="BT72">
            <v>34</v>
          </cell>
          <cell r="BU72">
            <v>0</v>
          </cell>
          <cell r="BZ72">
            <v>34</v>
          </cell>
          <cell r="CA72">
            <v>0</v>
          </cell>
          <cell r="CF72">
            <v>34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35</v>
          </cell>
          <cell r="BT74">
            <v>35</v>
          </cell>
          <cell r="BU74">
            <v>0</v>
          </cell>
          <cell r="BZ74">
            <v>35</v>
          </cell>
          <cell r="CA74">
            <v>0</v>
          </cell>
          <cell r="CF74">
            <v>35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36</v>
          </cell>
          <cell r="BT76">
            <v>36</v>
          </cell>
          <cell r="BU76">
            <v>0</v>
          </cell>
          <cell r="BZ76">
            <v>36</v>
          </cell>
          <cell r="CA76">
            <v>0</v>
          </cell>
          <cell r="CF76">
            <v>36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37</v>
          </cell>
          <cell r="BT78">
            <v>37</v>
          </cell>
          <cell r="BU78">
            <v>0</v>
          </cell>
          <cell r="BZ78">
            <v>37</v>
          </cell>
          <cell r="CA78">
            <v>0</v>
          </cell>
          <cell r="CF78">
            <v>37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38</v>
          </cell>
          <cell r="BT80">
            <v>38</v>
          </cell>
          <cell r="BU80">
            <v>0</v>
          </cell>
          <cell r="BZ80">
            <v>38</v>
          </cell>
          <cell r="CA80">
            <v>0</v>
          </cell>
          <cell r="CF80">
            <v>38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39</v>
          </cell>
          <cell r="BT82">
            <v>39</v>
          </cell>
          <cell r="BU82">
            <v>0</v>
          </cell>
          <cell r="BZ82">
            <v>39</v>
          </cell>
          <cell r="CA82">
            <v>0</v>
          </cell>
          <cell r="CF82">
            <v>39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40</v>
          </cell>
          <cell r="BT84">
            <v>40</v>
          </cell>
          <cell r="BU84">
            <v>0</v>
          </cell>
          <cell r="BZ84">
            <v>40</v>
          </cell>
          <cell r="CA84">
            <v>0</v>
          </cell>
          <cell r="CF84">
            <v>40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41</v>
          </cell>
          <cell r="BT86">
            <v>41</v>
          </cell>
          <cell r="BU86">
            <v>0</v>
          </cell>
          <cell r="BZ86">
            <v>41</v>
          </cell>
          <cell r="CA86">
            <v>0</v>
          </cell>
          <cell r="CF86">
            <v>41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42</v>
          </cell>
          <cell r="BT88">
            <v>42</v>
          </cell>
          <cell r="BU88">
            <v>0</v>
          </cell>
          <cell r="BZ88">
            <v>42</v>
          </cell>
          <cell r="CA88">
            <v>0</v>
          </cell>
          <cell r="CF88">
            <v>42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43</v>
          </cell>
          <cell r="BT90">
            <v>43</v>
          </cell>
          <cell r="BU90">
            <v>0</v>
          </cell>
          <cell r="BZ90">
            <v>43</v>
          </cell>
          <cell r="CA90">
            <v>0</v>
          </cell>
          <cell r="CF90">
            <v>43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44</v>
          </cell>
          <cell r="BT92">
            <v>44</v>
          </cell>
          <cell r="BU92">
            <v>0</v>
          </cell>
          <cell r="BZ92">
            <v>44</v>
          </cell>
          <cell r="CA92">
            <v>0</v>
          </cell>
          <cell r="CF92">
            <v>44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45</v>
          </cell>
          <cell r="BT94">
            <v>45</v>
          </cell>
          <cell r="BU94">
            <v>0</v>
          </cell>
          <cell r="BZ94">
            <v>45</v>
          </cell>
          <cell r="CA94">
            <v>0</v>
          </cell>
          <cell r="CF94">
            <v>45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46</v>
          </cell>
          <cell r="BT96">
            <v>46</v>
          </cell>
          <cell r="BU96">
            <v>0</v>
          </cell>
          <cell r="BZ96">
            <v>46</v>
          </cell>
          <cell r="CA96">
            <v>0</v>
          </cell>
          <cell r="CF96">
            <v>46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47</v>
          </cell>
          <cell r="BT98">
            <v>47</v>
          </cell>
          <cell r="BU98">
            <v>0</v>
          </cell>
          <cell r="BZ98">
            <v>47</v>
          </cell>
          <cell r="CA98">
            <v>0</v>
          </cell>
          <cell r="CF98">
            <v>47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48</v>
          </cell>
          <cell r="BT100">
            <v>48</v>
          </cell>
          <cell r="BU100">
            <v>0</v>
          </cell>
          <cell r="BZ100">
            <v>48</v>
          </cell>
          <cell r="CA100">
            <v>0</v>
          </cell>
          <cell r="CF100">
            <v>48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49</v>
          </cell>
          <cell r="BT102">
            <v>49</v>
          </cell>
          <cell r="BU102">
            <v>0</v>
          </cell>
          <cell r="BZ102">
            <v>49</v>
          </cell>
          <cell r="CA102">
            <v>0</v>
          </cell>
          <cell r="CF102">
            <v>49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50</v>
          </cell>
          <cell r="BT104">
            <v>50</v>
          </cell>
          <cell r="BU104">
            <v>0</v>
          </cell>
          <cell r="BZ104">
            <v>50</v>
          </cell>
          <cell r="CA104">
            <v>0</v>
          </cell>
          <cell r="CF104">
            <v>50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51</v>
          </cell>
          <cell r="BT106">
            <v>51</v>
          </cell>
          <cell r="BU106">
            <v>0</v>
          </cell>
          <cell r="BZ106">
            <v>51</v>
          </cell>
          <cell r="CA106">
            <v>0</v>
          </cell>
          <cell r="CF106">
            <v>51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52</v>
          </cell>
          <cell r="BT108">
            <v>52</v>
          </cell>
          <cell r="BU108">
            <v>0</v>
          </cell>
          <cell r="BZ108">
            <v>52</v>
          </cell>
          <cell r="CA108">
            <v>0</v>
          </cell>
          <cell r="CF108">
            <v>52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53</v>
          </cell>
          <cell r="BT110">
            <v>53</v>
          </cell>
          <cell r="BU110">
            <v>0</v>
          </cell>
          <cell r="BZ110">
            <v>53</v>
          </cell>
          <cell r="CA110">
            <v>0</v>
          </cell>
          <cell r="CF110">
            <v>53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54</v>
          </cell>
          <cell r="BT112">
            <v>54</v>
          </cell>
          <cell r="BU112">
            <v>0</v>
          </cell>
          <cell r="BZ112">
            <v>54</v>
          </cell>
          <cell r="CA112">
            <v>0</v>
          </cell>
          <cell r="CF112">
            <v>54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55</v>
          </cell>
          <cell r="BT114">
            <v>55</v>
          </cell>
          <cell r="BU114">
            <v>0</v>
          </cell>
          <cell r="BZ114">
            <v>55</v>
          </cell>
          <cell r="CA114">
            <v>0</v>
          </cell>
          <cell r="CF114">
            <v>55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56</v>
          </cell>
          <cell r="BT116">
            <v>56</v>
          </cell>
          <cell r="BU116">
            <v>0</v>
          </cell>
          <cell r="BZ116">
            <v>56</v>
          </cell>
          <cell r="CA116">
            <v>0</v>
          </cell>
          <cell r="CF116">
            <v>56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Первенство России по самбо среди юниоров и юниорок до 24 лет ( 1999-2004г.р.)  ЕКП № 1802, отбор на Кубок Европы 2022г.</v>
          </cell>
        </row>
        <row r="3">
          <cell r="A3" t="str">
            <v>17-21 января 2022года                          г.Кстово</v>
          </cell>
        </row>
        <row r="6">
          <cell r="A6" t="str">
            <v>Гл. судья, судья ВК</v>
          </cell>
          <cell r="G6" t="str">
            <v>С.В.Пегасов</v>
          </cell>
        </row>
        <row r="7">
          <cell r="G7" t="str">
            <v>/г.Чебоксары/</v>
          </cell>
        </row>
        <row r="8">
          <cell r="A8" t="str">
            <v>Гл. секретарь, судья ВК</v>
          </cell>
          <cell r="G8" t="str">
            <v>М.Р. Шарифзянов</v>
          </cell>
        </row>
        <row r="9">
          <cell r="G9" t="str">
            <v>/Казань/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>
    <tabColor indexed="17"/>
  </sheetPr>
  <dimension ref="A1:CG203"/>
  <sheetViews>
    <sheetView tabSelected="1" topLeftCell="A22" zoomScaleNormal="100" workbookViewId="0">
      <selection activeCell="Y2" sqref="Y2:AI27"/>
    </sheetView>
  </sheetViews>
  <sheetFormatPr defaultColWidth="8.7109375" defaultRowHeight="12.75"/>
  <cols>
    <col min="1" max="1" width="5.140625" style="254" customWidth="1"/>
    <col min="2" max="2" width="5.28515625" style="254" customWidth="1"/>
    <col min="3" max="3" width="24.42578125" style="254" customWidth="1"/>
    <col min="4" max="4" width="13.85546875" style="254" customWidth="1"/>
    <col min="5" max="5" width="6.140625" style="254" customWidth="1"/>
    <col min="6" max="6" width="15.5703125" style="254" customWidth="1"/>
    <col min="7" max="7" width="10" style="254" customWidth="1"/>
    <col min="8" max="8" width="17.7109375" style="254" customWidth="1"/>
    <col min="9" max="9" width="2.28515625" style="254" customWidth="1"/>
    <col min="10" max="11" width="4.28515625" style="254" hidden="1" customWidth="1"/>
    <col min="12" max="12" width="13.42578125" style="254" hidden="1" customWidth="1"/>
    <col min="13" max="15" width="4.28515625" style="254" hidden="1" customWidth="1"/>
    <col min="16" max="16" width="10.7109375" style="254" hidden="1" customWidth="1"/>
    <col min="17" max="19" width="4.28515625" style="254" hidden="1" customWidth="1"/>
    <col min="20" max="20" width="5.140625" style="254" hidden="1" customWidth="1"/>
    <col min="21" max="24" width="4.28515625" style="254" hidden="1" customWidth="1"/>
    <col min="25" max="25" width="17.28515625" style="254" customWidth="1"/>
    <col min="26" max="26" width="4.28515625" style="254" customWidth="1"/>
    <col min="27" max="27" width="4.42578125" style="254" customWidth="1"/>
    <col min="28" max="33" width="4.7109375" style="254" customWidth="1"/>
    <col min="34" max="34" width="4.28515625" style="254" customWidth="1"/>
    <col min="35" max="35" width="2.5703125" style="254" customWidth="1"/>
    <col min="36" max="49" width="4.28515625" style="254" customWidth="1"/>
    <col min="50" max="85" width="2.7109375" style="254" customWidth="1"/>
    <col min="86" max="16384" width="8.7109375" style="254"/>
  </cols>
  <sheetData>
    <row r="1" spans="1:50" ht="21" customHeight="1">
      <c r="A1" s="348" t="s">
        <v>90</v>
      </c>
      <c r="B1" s="348"/>
      <c r="C1" s="348"/>
      <c r="D1" s="348"/>
      <c r="E1" s="348"/>
      <c r="F1" s="348"/>
      <c r="G1" s="348"/>
      <c r="H1" s="348"/>
    </row>
    <row r="2" spans="1:50" ht="41.25" customHeight="1">
      <c r="A2" s="255"/>
      <c r="B2" s="349" t="str">
        <f>[2]реквизиты!$A$2</f>
        <v>Первенство России по самбо среди юниоров и юниорок до 24 лет ( 1999-2004г.р.)  ЕКП № 1802, отбор на Кубок Европы 2022г.</v>
      </c>
      <c r="C2" s="349"/>
      <c r="D2" s="349"/>
      <c r="E2" s="349"/>
      <c r="F2" s="349"/>
      <c r="G2" s="349"/>
      <c r="H2" s="256"/>
      <c r="I2" s="257"/>
      <c r="J2" s="257"/>
      <c r="K2" s="257"/>
      <c r="Y2" s="615">
        <v>79</v>
      </c>
    </row>
    <row r="3" spans="1:50" ht="15" customHeight="1">
      <c r="A3" s="350" t="str">
        <f>[2]реквизиты!$A$3</f>
        <v>17-21 января 2022года                          г.Кстово</v>
      </c>
      <c r="B3" s="350"/>
      <c r="C3" s="350"/>
      <c r="D3" s="350"/>
      <c r="E3" s="350"/>
      <c r="F3" s="350"/>
      <c r="G3" s="350"/>
      <c r="H3" s="350"/>
      <c r="AX3" s="254">
        <f>SUM(AX7:AX12)</f>
        <v>0</v>
      </c>
    </row>
    <row r="4" spans="1:50" ht="15.75" customHeight="1">
      <c r="D4" s="312" t="s">
        <v>314</v>
      </c>
      <c r="E4" s="258"/>
      <c r="Y4" s="351" t="s">
        <v>87</v>
      </c>
      <c r="Z4" s="351"/>
      <c r="AA4" s="351"/>
      <c r="AB4" s="351"/>
      <c r="AC4" s="351"/>
      <c r="AD4" s="351"/>
      <c r="AE4" s="351"/>
    </row>
    <row r="5" spans="1:50" ht="13.35" customHeight="1" thickBot="1">
      <c r="A5" s="341" t="s">
        <v>91</v>
      </c>
      <c r="B5" s="352" t="s">
        <v>2</v>
      </c>
      <c r="C5" s="341" t="s">
        <v>3</v>
      </c>
      <c r="D5" s="341" t="s">
        <v>4</v>
      </c>
      <c r="E5" s="353" t="s">
        <v>5</v>
      </c>
      <c r="F5" s="354"/>
      <c r="G5" s="341" t="s">
        <v>7</v>
      </c>
      <c r="H5" s="341" t="s">
        <v>6</v>
      </c>
      <c r="Q5" s="337"/>
      <c r="R5" s="337"/>
      <c r="S5" s="337"/>
      <c r="T5" s="259"/>
      <c r="U5" s="259"/>
      <c r="V5" s="259"/>
      <c r="W5" s="259"/>
      <c r="X5" s="259"/>
      <c r="Y5" s="260"/>
      <c r="Z5" s="261"/>
      <c r="AA5" s="261"/>
      <c r="AB5" s="261"/>
      <c r="AC5" s="261"/>
      <c r="AD5" s="261"/>
      <c r="AE5" s="261"/>
    </row>
    <row r="6" spans="1:50" ht="13.35" customHeight="1" thickBot="1">
      <c r="A6" s="342"/>
      <c r="B6" s="342"/>
      <c r="C6" s="342"/>
      <c r="D6" s="342"/>
      <c r="E6" s="355"/>
      <c r="F6" s="356"/>
      <c r="G6" s="342"/>
      <c r="H6" s="342"/>
      <c r="J6" s="262"/>
      <c r="K6" s="262"/>
      <c r="L6" s="262"/>
      <c r="M6" s="262"/>
      <c r="N6" s="262"/>
      <c r="O6" s="262"/>
      <c r="P6" s="263"/>
      <c r="Q6" s="263" t="str">
        <f>N7</f>
        <v>1р</v>
      </c>
      <c r="R6" s="263" t="str">
        <f>N8</f>
        <v>КМС</v>
      </c>
      <c r="S6" s="264" t="str">
        <f>N9</f>
        <v>МС</v>
      </c>
      <c r="T6" s="264" t="str">
        <f>N10</f>
        <v/>
      </c>
      <c r="U6" s="264" t="str">
        <f>N11</f>
        <v/>
      </c>
      <c r="V6" s="264" t="str">
        <f>N12</f>
        <v/>
      </c>
      <c r="W6" s="264" t="str">
        <f>N13</f>
        <v/>
      </c>
      <c r="X6" s="265"/>
      <c r="Y6" s="266" t="s">
        <v>88</v>
      </c>
      <c r="Z6" s="267" t="str">
        <f t="shared" ref="Z6:AF6" si="0">Q6</f>
        <v>1р</v>
      </c>
      <c r="AA6" s="267" t="str">
        <f t="shared" si="0"/>
        <v>КМС</v>
      </c>
      <c r="AB6" s="268" t="str">
        <f t="shared" si="0"/>
        <v>МС</v>
      </c>
      <c r="AC6" s="268" t="str">
        <f t="shared" si="0"/>
        <v/>
      </c>
      <c r="AD6" s="267" t="str">
        <f t="shared" si="0"/>
        <v/>
      </c>
      <c r="AE6" s="269" t="str">
        <f t="shared" si="0"/>
        <v/>
      </c>
      <c r="AF6" s="270" t="str">
        <f t="shared" si="0"/>
        <v/>
      </c>
    </row>
    <row r="7" spans="1:50" ht="26.1" customHeight="1">
      <c r="A7" s="271" t="s">
        <v>92</v>
      </c>
      <c r="B7" s="272">
        <v>1</v>
      </c>
      <c r="C7" s="273" t="s">
        <v>303</v>
      </c>
      <c r="D7" s="274" t="s">
        <v>304</v>
      </c>
      <c r="E7" s="273" t="s">
        <v>292</v>
      </c>
      <c r="F7" s="296" t="s">
        <v>305</v>
      </c>
      <c r="G7" s="273"/>
      <c r="H7" s="277" t="s">
        <v>306</v>
      </c>
      <c r="I7" s="278"/>
      <c r="J7" s="279">
        <v>1</v>
      </c>
      <c r="K7" s="280" t="str">
        <f>IFERROR(RIGHT(D7,LEN(D7)-FIND("*",SUBSTITUTE(D7," ","*",LEN(D7)-LEN(SUBSTITUTE(D7," ",""))))),D7)</f>
        <v>МС</v>
      </c>
      <c r="L7" s="280" t="str">
        <f>IFERROR(LEFT(F7,FIND(",",F7)-1),F7)</f>
        <v>Р.Адыгея</v>
      </c>
      <c r="M7" s="281" t="str">
        <f t="array" ref="M7">IFERROR(INDEX(субъект,MATCH(SUM(COUNTIF(M$6:M6,субъект)),COUNTIF(субъект,"&lt;"&amp;субъект),0)),"")</f>
        <v>Владимирская</v>
      </c>
      <c r="N7" s="281" t="str">
        <f t="array" ref="N7">IFERROR(INDEX(разряд,MATCH(SUM(COUNTIF(N$6:N6,разряд)),COUNTIF(разряд,"&lt;"&amp;разряд),0)),"")</f>
        <v>1р</v>
      </c>
      <c r="O7" s="282">
        <v>1</v>
      </c>
      <c r="P7" s="283" t="str">
        <f t="shared" ref="P7:P70" si="1">M7</f>
        <v>Владимирская</v>
      </c>
      <c r="Q7" s="284">
        <f t="shared" ref="Q7:Q38" si="2">SUMIFS($J$7:$J$88,$L$7:$L$88,P7,$K$7:$K$88,Q$6)</f>
        <v>0</v>
      </c>
      <c r="R7" s="284">
        <f t="shared" ref="R7:R38" si="3">SUMIFS($J$7:$J$88,$L$7:$L$88,P7,$K$7:$K$88,R$6)</f>
        <v>0</v>
      </c>
      <c r="S7" s="285">
        <f t="shared" ref="S7:S38" si="4">SUMIFS($J$7:$J$88,$L$7:$L$88,P7,$K$7:$K$88,S$6)</f>
        <v>1</v>
      </c>
      <c r="T7" s="286">
        <f t="shared" ref="T7:T38" si="5">SUMIFS($J$7:$J$88,$L$7:$L$88,P7,$K$7:$K$88,T$6)</f>
        <v>0</v>
      </c>
      <c r="U7" s="286">
        <f t="shared" ref="U7:U38" si="6">SUMIFS($J$7:$J$88,$L$7:$L$88,P7,$K$7:$K$88,U$6)</f>
        <v>0</v>
      </c>
      <c r="V7" s="286">
        <f t="shared" ref="V7:V38" si="7">SUMIFS($J$7:$J$88,$L$7:$L$88,P7,$K$7:$K$88,V$6)</f>
        <v>0</v>
      </c>
      <c r="W7" s="286">
        <f t="shared" ref="W7:W38" si="8">SUMIFS($J$7:$J$88,$L$7:$L$88,P7,$K$7:$K$88,W$6)</f>
        <v>0</v>
      </c>
      <c r="X7" s="287"/>
      <c r="Y7" s="288" t="str">
        <f>P7</f>
        <v>Владимирская</v>
      </c>
      <c r="Z7" s="289" t="str">
        <f>IF(Q7=0," ",Q7)</f>
        <v xml:space="preserve"> </v>
      </c>
      <c r="AA7" s="289" t="str">
        <f>IF(R7=0," ",R7)</f>
        <v xml:space="preserve"> </v>
      </c>
      <c r="AB7" s="289">
        <f>IF(S7=0," ",S7)</f>
        <v>1</v>
      </c>
      <c r="AC7" s="289" t="str">
        <f>IF(T7=0," ",T7)</f>
        <v xml:space="preserve"> </v>
      </c>
      <c r="AD7" s="289" t="str">
        <f t="shared" ref="AD7:AF22" si="9">IF(U7=0," ",U7)</f>
        <v xml:space="preserve"> </v>
      </c>
      <c r="AE7" s="290" t="str">
        <f t="shared" si="9"/>
        <v xml:space="preserve"> </v>
      </c>
      <c r="AF7" s="290" t="str">
        <f t="shared" si="9"/>
        <v xml:space="preserve"> </v>
      </c>
      <c r="AH7" s="343">
        <f>SUM(Z7:AF70)</f>
        <v>38</v>
      </c>
      <c r="AI7" s="344"/>
    </row>
    <row r="8" spans="1:50" ht="26.1" customHeight="1" thickBot="1">
      <c r="A8" s="271" t="s">
        <v>93</v>
      </c>
      <c r="B8" s="272">
        <v>2</v>
      </c>
      <c r="C8" s="273" t="s">
        <v>225</v>
      </c>
      <c r="D8" s="274" t="s">
        <v>226</v>
      </c>
      <c r="E8" s="275" t="s">
        <v>227</v>
      </c>
      <c r="F8" s="292" t="s">
        <v>228</v>
      </c>
      <c r="G8" s="276"/>
      <c r="H8" s="277" t="s">
        <v>229</v>
      </c>
      <c r="I8" s="278"/>
      <c r="J8" s="279">
        <v>1</v>
      </c>
      <c r="K8" s="280" t="str">
        <f t="shared" ref="K8:K70" si="10">IFERROR(RIGHT(D8,LEN(D8)-FIND("*",SUBSTITUTE(D8," ","*",LEN(D8)-LEN(SUBSTITUTE(D8," ",""))))),D8)</f>
        <v>КМС</v>
      </c>
      <c r="L8" s="280" t="str">
        <f t="shared" ref="L8:L22" si="11">IFERROR(LEFT(F8,FIND(",",F8)-1),F8)</f>
        <v>Р.Дагестан</v>
      </c>
      <c r="M8" s="281" t="str">
        <f t="array" ref="M8">IFERROR(INDEX(субъект,MATCH(SUM(COUNTIF(M$6:M7,субъект)),COUNTIF(субъект,"&lt;"&amp;субъект),0)),"")</f>
        <v>Воронежская</v>
      </c>
      <c r="N8" s="281" t="str">
        <f t="array" ref="N8">IFERROR(INDEX(разряд,MATCH(SUM(COUNTIF(N$6:N7,разряд)),COUNTIF(разряд,"&lt;"&amp;разряд),0)),"")</f>
        <v>КМС</v>
      </c>
      <c r="O8" s="282">
        <v>2</v>
      </c>
      <c r="P8" s="283" t="str">
        <f t="shared" si="1"/>
        <v>Воронежская</v>
      </c>
      <c r="Q8" s="284">
        <f t="shared" si="2"/>
        <v>0</v>
      </c>
      <c r="R8" s="284">
        <f t="shared" si="3"/>
        <v>1</v>
      </c>
      <c r="S8" s="285">
        <f t="shared" si="4"/>
        <v>0</v>
      </c>
      <c r="T8" s="286">
        <f t="shared" si="5"/>
        <v>0</v>
      </c>
      <c r="U8" s="286">
        <f t="shared" si="6"/>
        <v>0</v>
      </c>
      <c r="V8" s="286">
        <f t="shared" si="7"/>
        <v>0</v>
      </c>
      <c r="W8" s="286">
        <f t="shared" si="8"/>
        <v>0</v>
      </c>
      <c r="X8" s="291"/>
      <c r="Y8" s="290" t="str">
        <f t="shared" ref="Y8:Y22" si="12">P8</f>
        <v>Воронежская</v>
      </c>
      <c r="Z8" s="290" t="str">
        <f>IF($Y$8=$Y$7," ",IF(Q8=0," ",Q8))</f>
        <v xml:space="preserve"> </v>
      </c>
      <c r="AA8" s="290">
        <f>IF($Y$8=$Y$7," ",IF(R8=0," ",R8))</f>
        <v>1</v>
      </c>
      <c r="AB8" s="290" t="str">
        <f>IF($Y$8=$Y$7," ",IF(S8=0," ",S8))</f>
        <v xml:space="preserve"> </v>
      </c>
      <c r="AC8" s="290" t="str">
        <f>IF($Y$8=$Y$7," ",IF(T8=0," ",T8))</f>
        <v xml:space="preserve"> </v>
      </c>
      <c r="AD8" s="290" t="str">
        <f t="shared" si="9"/>
        <v xml:space="preserve"> </v>
      </c>
      <c r="AE8" s="290" t="str">
        <f t="shared" si="9"/>
        <v xml:space="preserve"> </v>
      </c>
      <c r="AF8" s="290" t="str">
        <f t="shared" si="9"/>
        <v xml:space="preserve"> </v>
      </c>
      <c r="AH8" s="345"/>
      <c r="AI8" s="346"/>
    </row>
    <row r="9" spans="1:50" ht="26.1" customHeight="1">
      <c r="A9" s="271" t="s">
        <v>94</v>
      </c>
      <c r="B9" s="272">
        <v>3</v>
      </c>
      <c r="C9" s="273" t="s">
        <v>220</v>
      </c>
      <c r="D9" s="274" t="s">
        <v>221</v>
      </c>
      <c r="E9" s="273" t="s">
        <v>222</v>
      </c>
      <c r="F9" s="296" t="s">
        <v>223</v>
      </c>
      <c r="G9" s="273"/>
      <c r="H9" s="277" t="s">
        <v>224</v>
      </c>
      <c r="I9" s="278"/>
      <c r="J9" s="279">
        <v>1</v>
      </c>
      <c r="K9" s="280" t="str">
        <f t="shared" si="10"/>
        <v>МС</v>
      </c>
      <c r="L9" s="280" t="str">
        <f t="shared" si="11"/>
        <v>Калининградская</v>
      </c>
      <c r="M9" s="281" t="str">
        <f t="array" ref="M9">IFERROR(INDEX(субъект,MATCH(SUM(COUNTIF(M$6:M8,субъект)),COUNTIF(субъект,"&lt;"&amp;субъект),0)),"")</f>
        <v>Калининградская</v>
      </c>
      <c r="N9" s="281" t="str">
        <f t="array" ref="N9">IFERROR(INDEX(разряд,MATCH(SUM(COUNTIF(N$6:N8,разряд)),COUNTIF(разряд,"&lt;"&amp;разряд),0)),"")</f>
        <v>МС</v>
      </c>
      <c r="O9" s="282">
        <v>3</v>
      </c>
      <c r="P9" s="283" t="str">
        <f t="shared" si="1"/>
        <v>Калининградская</v>
      </c>
      <c r="Q9" s="284">
        <f t="shared" si="2"/>
        <v>0</v>
      </c>
      <c r="R9" s="284">
        <f t="shared" si="3"/>
        <v>0</v>
      </c>
      <c r="S9" s="285">
        <f t="shared" si="4"/>
        <v>1</v>
      </c>
      <c r="T9" s="286">
        <f t="shared" si="5"/>
        <v>0</v>
      </c>
      <c r="U9" s="286">
        <f t="shared" si="6"/>
        <v>0</v>
      </c>
      <c r="V9" s="286">
        <f t="shared" si="7"/>
        <v>0</v>
      </c>
      <c r="W9" s="286">
        <f t="shared" si="8"/>
        <v>0</v>
      </c>
      <c r="X9" s="291"/>
      <c r="Y9" s="290" t="str">
        <f t="shared" si="12"/>
        <v>Калининградская</v>
      </c>
      <c r="Z9" s="290" t="str">
        <f>IF(OR($Y9=$Y7,$Y9=$Y8)," ",IF(Q9=0," ",Q9))</f>
        <v xml:space="preserve"> </v>
      </c>
      <c r="AA9" s="290" t="str">
        <f>IF(OR($Y9=$Y7,$Y9=$Y8)," ",IF(R9=0," ",R9))</f>
        <v xml:space="preserve"> </v>
      </c>
      <c r="AB9" s="290">
        <f>IF(OR($Y9=$Y7,$Y9=$Y8)," ",IF(S9=0," ",S9))</f>
        <v>1</v>
      </c>
      <c r="AC9" s="290" t="str">
        <f>IF(OR($Y9=$Y7,$Y9=$Y8)," ",IF(T9=0," ",T9))</f>
        <v xml:space="preserve"> </v>
      </c>
      <c r="AD9" s="290" t="str">
        <f t="shared" si="9"/>
        <v xml:space="preserve"> </v>
      </c>
      <c r="AE9" s="290" t="str">
        <f t="shared" si="9"/>
        <v xml:space="preserve"> </v>
      </c>
      <c r="AF9" s="290" t="str">
        <f t="shared" si="9"/>
        <v xml:space="preserve"> </v>
      </c>
    </row>
    <row r="10" spans="1:50" ht="26.1" customHeight="1">
      <c r="A10" s="271" t="s">
        <v>95</v>
      </c>
      <c r="B10" s="272">
        <v>4</v>
      </c>
      <c r="C10" s="273" t="s">
        <v>307</v>
      </c>
      <c r="D10" s="274" t="s">
        <v>308</v>
      </c>
      <c r="E10" s="275" t="s">
        <v>292</v>
      </c>
      <c r="F10" s="292" t="s">
        <v>309</v>
      </c>
      <c r="G10" s="276"/>
      <c r="H10" s="277" t="s">
        <v>310</v>
      </c>
      <c r="I10" s="278"/>
      <c r="J10" s="279">
        <v>1</v>
      </c>
      <c r="K10" s="280" t="str">
        <f t="shared" si="10"/>
        <v>МС</v>
      </c>
      <c r="L10" s="280" t="str">
        <f t="shared" si="11"/>
        <v>Р.Адыгея</v>
      </c>
      <c r="M10" s="281" t="str">
        <f t="array" ref="M10">IFERROR(INDEX(субъект,MATCH(SUM(COUNTIF(M$6:M9,субъект)),COUNTIF(субъект,"&lt;"&amp;субъект),0)),"")</f>
        <v>Краснодарский</v>
      </c>
      <c r="N10" s="281" t="str">
        <f t="array" ref="N10">IFERROR(INDEX(разряд,MATCH(SUM(COUNTIF(N$6:N9,разряд)),COUNTIF(разряд,"&lt;"&amp;разряд),0)),"")</f>
        <v/>
      </c>
      <c r="O10" s="282">
        <v>4</v>
      </c>
      <c r="P10" s="283" t="str">
        <f t="shared" si="1"/>
        <v>Краснодарский</v>
      </c>
      <c r="Q10" s="284">
        <f t="shared" si="2"/>
        <v>0</v>
      </c>
      <c r="R10" s="284">
        <f t="shared" si="3"/>
        <v>2</v>
      </c>
      <c r="S10" s="285">
        <f t="shared" si="4"/>
        <v>2</v>
      </c>
      <c r="T10" s="286">
        <f t="shared" si="5"/>
        <v>0</v>
      </c>
      <c r="U10" s="286">
        <f t="shared" si="6"/>
        <v>0</v>
      </c>
      <c r="V10" s="286">
        <f t="shared" si="7"/>
        <v>0</v>
      </c>
      <c r="W10" s="286">
        <f t="shared" si="8"/>
        <v>0</v>
      </c>
      <c r="X10" s="265"/>
      <c r="Y10" s="290" t="str">
        <f t="shared" si="12"/>
        <v>Краснодарский</v>
      </c>
      <c r="Z10" s="290" t="str">
        <f>IF(OR($Y10=$Y8,$Y10=$Y9,$Y10=$Y7)," ",IF(Q10=0," ",Q10))</f>
        <v xml:space="preserve"> </v>
      </c>
      <c r="AA10" s="290">
        <f>IF(OR($Y10=$Y8,$Y10=$Y9,$Y10=$Y7)," ",IF(R10=0," ",R10))</f>
        <v>2</v>
      </c>
      <c r="AB10" s="290">
        <f>IF(OR($Y10=$Y8,$Y10=$Y9,$Y10=$Y7)," ",IF(S10=0," ",S10))</f>
        <v>2</v>
      </c>
      <c r="AC10" s="290" t="str">
        <f>IF(OR($Y10=$Y8,$Y10=$Y9,$Y10=$Y7)," ",IF(T10=0," ",T10))</f>
        <v xml:space="preserve"> </v>
      </c>
      <c r="AD10" s="290" t="str">
        <f t="shared" si="9"/>
        <v xml:space="preserve"> </v>
      </c>
      <c r="AE10" s="290" t="str">
        <f t="shared" si="9"/>
        <v xml:space="preserve"> </v>
      </c>
      <c r="AF10" s="290" t="str">
        <f t="shared" si="9"/>
        <v xml:space="preserve"> </v>
      </c>
    </row>
    <row r="11" spans="1:50" ht="26.1" customHeight="1">
      <c r="A11" s="271" t="s">
        <v>96</v>
      </c>
      <c r="B11" s="272">
        <v>5</v>
      </c>
      <c r="C11" s="273" t="s">
        <v>290</v>
      </c>
      <c r="D11" s="274" t="s">
        <v>291</v>
      </c>
      <c r="E11" s="275" t="s">
        <v>292</v>
      </c>
      <c r="F11" s="292" t="s">
        <v>293</v>
      </c>
      <c r="G11" s="276"/>
      <c r="H11" s="277" t="s">
        <v>294</v>
      </c>
      <c r="I11" s="278"/>
      <c r="J11" s="279">
        <v>1</v>
      </c>
      <c r="K11" s="280" t="str">
        <f t="shared" si="10"/>
        <v>МС</v>
      </c>
      <c r="L11" s="280" t="str">
        <f t="shared" si="11"/>
        <v>Краснодарский</v>
      </c>
      <c r="M11" s="281" t="str">
        <f t="array" ref="M11">IFERROR(INDEX(субъект,MATCH(SUM(COUNTIF(M$6:M10,субъект)),COUNTIF(субъект,"&lt;"&amp;субъект),0)),"")</f>
        <v>Москва</v>
      </c>
      <c r="N11" s="281" t="str">
        <f t="array" ref="N11">IFERROR(INDEX(разряд,MATCH(SUM(COUNTIF(N$6:N10,разряд)),COUNTIF(разряд,"&lt;"&amp;разряд),0)),"")</f>
        <v/>
      </c>
      <c r="O11" s="282">
        <v>5</v>
      </c>
      <c r="P11" s="283" t="str">
        <f t="shared" si="1"/>
        <v>Москва</v>
      </c>
      <c r="Q11" s="284">
        <f t="shared" si="2"/>
        <v>1</v>
      </c>
      <c r="R11" s="284">
        <f t="shared" si="3"/>
        <v>4</v>
      </c>
      <c r="S11" s="285">
        <f t="shared" si="4"/>
        <v>1</v>
      </c>
      <c r="T11" s="286">
        <f t="shared" si="5"/>
        <v>0</v>
      </c>
      <c r="U11" s="286">
        <f t="shared" si="6"/>
        <v>0</v>
      </c>
      <c r="V11" s="286">
        <f t="shared" si="7"/>
        <v>0</v>
      </c>
      <c r="W11" s="286">
        <f t="shared" si="8"/>
        <v>0</v>
      </c>
      <c r="X11" s="291"/>
      <c r="Y11" s="290" t="str">
        <f t="shared" si="12"/>
        <v>Москва</v>
      </c>
      <c r="Z11" s="290">
        <f>IF(OR($Y11=$Y9,$Y11=$Y10,$Y11=$Y8,$Y11=$Y7)," ",IF(Q11=0," ",Q11))</f>
        <v>1</v>
      </c>
      <c r="AA11" s="290">
        <f>IF(OR($Y11=$Y9,$Y11=$Y10,$Y11=$Y8,$Y11=$Y7)," ",IF(R11=0," ",R11))</f>
        <v>4</v>
      </c>
      <c r="AB11" s="290">
        <f>IF(OR($Y11=$Y9,$Y11=$Y10,$Y11=$Y8,$Y11=$Y7)," ",IF(S11=0," ",S11))</f>
        <v>1</v>
      </c>
      <c r="AC11" s="290" t="str">
        <f>IF(OR($Y11=$Y9,$Y11=$Y10,$Y11=$Y8,$Y11=$Y7)," ",IF(T11=0," ",T11))</f>
        <v xml:space="preserve"> </v>
      </c>
      <c r="AD11" s="290" t="str">
        <f t="shared" si="9"/>
        <v xml:space="preserve"> </v>
      </c>
      <c r="AE11" s="290" t="str">
        <f t="shared" si="9"/>
        <v xml:space="preserve"> </v>
      </c>
      <c r="AF11" s="290" t="str">
        <f t="shared" si="9"/>
        <v xml:space="preserve"> </v>
      </c>
    </row>
    <row r="12" spans="1:50" ht="26.1" customHeight="1">
      <c r="A12" s="271" t="s">
        <v>97</v>
      </c>
      <c r="B12" s="272">
        <v>6</v>
      </c>
      <c r="C12" s="292" t="s">
        <v>184</v>
      </c>
      <c r="D12" s="292" t="s">
        <v>185</v>
      </c>
      <c r="E12" s="292" t="s">
        <v>162</v>
      </c>
      <c r="F12" s="292" t="s">
        <v>186</v>
      </c>
      <c r="G12" s="293"/>
      <c r="H12" s="294" t="s">
        <v>187</v>
      </c>
      <c r="I12" s="278"/>
      <c r="J12" s="279">
        <v>1</v>
      </c>
      <c r="K12" s="280" t="str">
        <f t="shared" si="10"/>
        <v>1р</v>
      </c>
      <c r="L12" s="280" t="str">
        <f t="shared" si="11"/>
        <v>Москва</v>
      </c>
      <c r="M12" s="281" t="str">
        <f t="array" ref="M12">IFERROR(INDEX(субъект,MATCH(SUM(COUNTIF(M$6:M11,субъект)),COUNTIF(субъект,"&lt;"&amp;субъект),0)),"")</f>
        <v xml:space="preserve">Москва </v>
      </c>
      <c r="N12" s="281" t="str">
        <f t="array" ref="N12">IFERROR(INDEX(разряд,MATCH(SUM(COUNTIF(N$6:N11,разряд)),COUNTIF(разряд,"&lt;"&amp;разряд),0)),"")</f>
        <v/>
      </c>
      <c r="O12" s="282">
        <v>6</v>
      </c>
      <c r="P12" s="283" t="str">
        <f t="shared" si="1"/>
        <v xml:space="preserve">Москва </v>
      </c>
      <c r="Q12" s="284">
        <f t="shared" si="2"/>
        <v>0</v>
      </c>
      <c r="R12" s="284">
        <f t="shared" si="3"/>
        <v>0</v>
      </c>
      <c r="S12" s="285">
        <f t="shared" si="4"/>
        <v>2</v>
      </c>
      <c r="T12" s="286">
        <f t="shared" si="5"/>
        <v>0</v>
      </c>
      <c r="U12" s="286">
        <f t="shared" si="6"/>
        <v>0</v>
      </c>
      <c r="V12" s="286">
        <f t="shared" si="7"/>
        <v>0</v>
      </c>
      <c r="W12" s="286">
        <f t="shared" si="8"/>
        <v>0</v>
      </c>
      <c r="X12" s="265"/>
      <c r="Y12" s="290" t="str">
        <f t="shared" si="12"/>
        <v xml:space="preserve">Москва </v>
      </c>
      <c r="Z12" s="290" t="str">
        <f>IF(OR($Y12=$Y10,$Y12=$Y11,$Y12=$Y9,$Y12=$Y8,$Y12=$Y7)," ",IF(Q12=0," ",Q12))</f>
        <v xml:space="preserve"> </v>
      </c>
      <c r="AA12" s="290" t="str">
        <f>IF(OR($Y12=$Y10,$Y12=$Y11,$Y12=$Y9,$Y12=$Y8,$Y12=$Y7)," ",IF(R12=0," ",R12))</f>
        <v xml:space="preserve"> </v>
      </c>
      <c r="AB12" s="290">
        <f>IF(OR($Y12=$Y10,$Y12=$Y11,$Y12=$Y9,$Y12=$Y8,$Y12=$Y7)," ",IF(S12=0," ",S12))</f>
        <v>2</v>
      </c>
      <c r="AC12" s="290" t="str">
        <f>IF(OR($Y12=$Y10,$Y12=$Y11,$Y12=$Y9,$Y12=$Y8,$Y12=$Y7)," ",IF(T12=0," ",T12))</f>
        <v xml:space="preserve"> </v>
      </c>
      <c r="AD12" s="290" t="str">
        <f t="shared" si="9"/>
        <v xml:space="preserve"> </v>
      </c>
      <c r="AE12" s="290" t="str">
        <f t="shared" si="9"/>
        <v xml:space="preserve"> </v>
      </c>
      <c r="AF12" s="290" t="str">
        <f t="shared" si="9"/>
        <v xml:space="preserve"> </v>
      </c>
    </row>
    <row r="13" spans="1:50" ht="26.1" customHeight="1">
      <c r="A13" s="271" t="s">
        <v>98</v>
      </c>
      <c r="B13" s="272">
        <v>7</v>
      </c>
      <c r="C13" s="273" t="s">
        <v>287</v>
      </c>
      <c r="D13" s="274" t="s">
        <v>288</v>
      </c>
      <c r="E13" s="273" t="s">
        <v>268</v>
      </c>
      <c r="F13" s="296" t="s">
        <v>285</v>
      </c>
      <c r="G13" s="273"/>
      <c r="H13" s="277" t="s">
        <v>289</v>
      </c>
      <c r="I13" s="278"/>
      <c r="J13" s="279">
        <v>1</v>
      </c>
      <c r="K13" s="280" t="str">
        <f t="shared" si="10"/>
        <v>МС</v>
      </c>
      <c r="L13" s="280" t="str">
        <f t="shared" si="11"/>
        <v>Ярославская</v>
      </c>
      <c r="M13" s="281" t="str">
        <f t="array" ref="M13">IFERROR(INDEX(субъект,MATCH(SUM(COUNTIF(M$6:M12,субъект)),COUNTIF(субъект,"&lt;"&amp;субъект),0)),"")</f>
        <v>Московская</v>
      </c>
      <c r="N13" s="281" t="str">
        <f t="array" ref="N13">IFERROR(INDEX(разряд,MATCH(SUM(COUNTIF(N$6:N12,разряд)),COUNTIF(разряд,"&lt;"&amp;разряд),0)),"")</f>
        <v/>
      </c>
      <c r="O13" s="282">
        <v>7</v>
      </c>
      <c r="P13" s="283" t="str">
        <f t="shared" si="1"/>
        <v>Московская</v>
      </c>
      <c r="Q13" s="284">
        <f t="shared" si="2"/>
        <v>0</v>
      </c>
      <c r="R13" s="284">
        <f t="shared" si="3"/>
        <v>1</v>
      </c>
      <c r="S13" s="285">
        <f t="shared" si="4"/>
        <v>0</v>
      </c>
      <c r="T13" s="286">
        <f t="shared" si="5"/>
        <v>0</v>
      </c>
      <c r="U13" s="286">
        <f t="shared" si="6"/>
        <v>0</v>
      </c>
      <c r="V13" s="286">
        <f t="shared" si="7"/>
        <v>0</v>
      </c>
      <c r="W13" s="286">
        <f t="shared" si="8"/>
        <v>0</v>
      </c>
      <c r="X13" s="291"/>
      <c r="Y13" s="290" t="str">
        <f t="shared" si="12"/>
        <v>Московская</v>
      </c>
      <c r="Z13" s="290" t="str">
        <f>IF(OR($Y13=$Y11,$Y13=$Y12,$Y13=$Y10,$Y13=$Y9,$Y13=$Y8,$Y13=$Y7)," ",IF(Q13=0," ",Q13))</f>
        <v xml:space="preserve"> </v>
      </c>
      <c r="AA13" s="290">
        <f>IF(OR($Y13=$Y11,$Y13=$Y12,$Y13=$Y10,$Y13=$Y9,$Y13=$Y8,$Y13=$Y7)," ",IF(R13=0," ",R13))</f>
        <v>1</v>
      </c>
      <c r="AB13" s="290" t="str">
        <f>IF(OR($Y13=$Y11,$Y13=$Y12,$Y13=$Y10,$Y13=$Y9,$Y13=$Y8,$Y13=$Y7)," ",IF(S13=0," ",S13))</f>
        <v xml:space="preserve"> </v>
      </c>
      <c r="AC13" s="290" t="str">
        <f>IF(OR($Y13=$Y11,$Y13=$Y12,$Y13=$Y10,$Y13=$Y9,$Y13=$Y8,$Y13=$Y7)," ",IF(T13=0," ",T13))</f>
        <v xml:space="preserve"> </v>
      </c>
      <c r="AD13" s="290" t="str">
        <f t="shared" si="9"/>
        <v xml:space="preserve"> </v>
      </c>
      <c r="AE13" s="290" t="str">
        <f t="shared" si="9"/>
        <v xml:space="preserve"> </v>
      </c>
      <c r="AF13" s="290" t="str">
        <f t="shared" si="9"/>
        <v xml:space="preserve"> </v>
      </c>
    </row>
    <row r="14" spans="1:50" ht="26.1" customHeight="1">
      <c r="A14" s="271" t="s">
        <v>99</v>
      </c>
      <c r="B14" s="272">
        <v>8</v>
      </c>
      <c r="C14" s="273" t="s">
        <v>251</v>
      </c>
      <c r="D14" s="274" t="s">
        <v>252</v>
      </c>
      <c r="E14" s="275" t="s">
        <v>244</v>
      </c>
      <c r="F14" s="292" t="s">
        <v>253</v>
      </c>
      <c r="G14" s="276"/>
      <c r="H14" s="277" t="s">
        <v>254</v>
      </c>
      <c r="I14" s="278"/>
      <c r="J14" s="279">
        <v>1</v>
      </c>
      <c r="K14" s="280" t="str">
        <f t="shared" si="10"/>
        <v>МС</v>
      </c>
      <c r="L14" s="280" t="str">
        <f t="shared" si="11"/>
        <v>Свердловская</v>
      </c>
      <c r="M14" s="281" t="str">
        <f t="array" ref="M14">IFERROR(INDEX(субъект,MATCH(SUM(COUNTIF(M$6:M13,субъект)),COUNTIF(субъект,"&lt;"&amp;субъект),0)),"")</f>
        <v>Нижегородская</v>
      </c>
      <c r="N14" s="281" t="str">
        <f t="array" ref="N14">IFERROR(INDEX(разряд,MATCH(SUM(COUNTIF(N$6:N13,разряд)),COUNTIF(разряд,"&lt;"&amp;разряд),0)),"")</f>
        <v/>
      </c>
      <c r="O14" s="282">
        <v>8</v>
      </c>
      <c r="P14" s="283" t="str">
        <f t="shared" si="1"/>
        <v>Нижегородская</v>
      </c>
      <c r="Q14" s="284">
        <f t="shared" si="2"/>
        <v>1</v>
      </c>
      <c r="R14" s="284">
        <f t="shared" si="3"/>
        <v>1</v>
      </c>
      <c r="S14" s="285">
        <f t="shared" si="4"/>
        <v>0</v>
      </c>
      <c r="T14" s="286">
        <f t="shared" si="5"/>
        <v>0</v>
      </c>
      <c r="U14" s="286">
        <f t="shared" si="6"/>
        <v>0</v>
      </c>
      <c r="V14" s="286">
        <f t="shared" si="7"/>
        <v>0</v>
      </c>
      <c r="W14" s="286">
        <f t="shared" si="8"/>
        <v>0</v>
      </c>
      <c r="X14" s="291"/>
      <c r="Y14" s="290" t="str">
        <f t="shared" si="12"/>
        <v>Нижегородская</v>
      </c>
      <c r="Z14" s="290">
        <f>IF(OR($Y14=$Y12,$Y14=$Y13,$Y14=$Y11,$Y14=$Y10,$Y14=$Y9,$Y14=$Y7)," ",IF(Q14=0," ",Q14))</f>
        <v>1</v>
      </c>
      <c r="AA14" s="290">
        <f>IF(OR($Y14=$Y12,$Y14=$Y13,$Y14=$Y11,$Y14=$Y10,$Y14=$Y9,$Y14=$Y7)," ",IF(R14=0," ",R14))</f>
        <v>1</v>
      </c>
      <c r="AB14" s="290" t="str">
        <f>IF(OR($Y14=$Y12,$Y14=$Y13,$Y14=$Y11,$Y14=$Y10,$Y14=$Y9,$Y14=$Y7)," ",IF(S14=0," ",S14))</f>
        <v xml:space="preserve"> </v>
      </c>
      <c r="AC14" s="290" t="str">
        <f>IF(OR($Y14=$Y12,$Y14=$Y13,$Y14=$Y11,$Y14=$Y10,$Y14=$Y9,$Y14=$Y7)," ",IF(T14=0," ",T14))</f>
        <v xml:space="preserve"> </v>
      </c>
      <c r="AD14" s="290" t="str">
        <f t="shared" si="9"/>
        <v xml:space="preserve"> </v>
      </c>
      <c r="AE14" s="290" t="str">
        <f t="shared" si="9"/>
        <v xml:space="preserve"> </v>
      </c>
      <c r="AF14" s="290" t="str">
        <f t="shared" si="9"/>
        <v xml:space="preserve"> </v>
      </c>
    </row>
    <row r="15" spans="1:50" ht="26.1" customHeight="1">
      <c r="A15" s="271" t="s">
        <v>100</v>
      </c>
      <c r="B15" s="272">
        <v>9</v>
      </c>
      <c r="C15" s="292" t="s">
        <v>212</v>
      </c>
      <c r="D15" s="274" t="s">
        <v>213</v>
      </c>
      <c r="E15" s="292" t="s">
        <v>193</v>
      </c>
      <c r="F15" s="292" t="s">
        <v>214</v>
      </c>
      <c r="G15" s="292"/>
      <c r="H15" s="294" t="s">
        <v>215</v>
      </c>
      <c r="I15" s="278"/>
      <c r="J15" s="279">
        <v>1</v>
      </c>
      <c r="K15" s="280" t="str">
        <f t="shared" si="10"/>
        <v>КМС</v>
      </c>
      <c r="L15" s="280" t="str">
        <f t="shared" si="11"/>
        <v>Самарская</v>
      </c>
      <c r="M15" s="281" t="str">
        <f t="array" ref="M15">IFERROR(INDEX(субъект,MATCH(SUM(COUNTIF(M$6:M14,субъект)),COUNTIF(субъект,"&lt;"&amp;субъект),0)),"")</f>
        <v>Нижегородскаяя</v>
      </c>
      <c r="N15" s="281" t="str">
        <f t="array" ref="N15">IFERROR(INDEX(разряд,MATCH(SUM(COUNTIF(N$6:N14,разряд)),COUNTIF(разряд,"&lt;"&amp;разряд),0)),"")</f>
        <v/>
      </c>
      <c r="O15" s="282">
        <v>9</v>
      </c>
      <c r="P15" s="283" t="str">
        <f t="shared" si="1"/>
        <v>Нижегородскаяя</v>
      </c>
      <c r="Q15" s="284">
        <f t="shared" si="2"/>
        <v>0</v>
      </c>
      <c r="R15" s="284">
        <f t="shared" si="3"/>
        <v>0</v>
      </c>
      <c r="S15" s="285">
        <f t="shared" si="4"/>
        <v>1</v>
      </c>
      <c r="T15" s="286">
        <f t="shared" si="5"/>
        <v>0</v>
      </c>
      <c r="U15" s="286">
        <f t="shared" si="6"/>
        <v>0</v>
      </c>
      <c r="V15" s="286">
        <f t="shared" si="7"/>
        <v>0</v>
      </c>
      <c r="W15" s="286">
        <f t="shared" si="8"/>
        <v>0</v>
      </c>
      <c r="X15" s="295"/>
      <c r="Y15" s="290" t="str">
        <f t="shared" si="12"/>
        <v>Нижегородскаяя</v>
      </c>
      <c r="Z15" s="290" t="str">
        <f>IF(OR($Y15=$Y13,$Y15=$Y14,$Y15=$Y12,$Y15=$Y11,$Y15=$Y10,$Y15=$Y8,$Y15=$Y7)," ",IF(Q15=0," ",Q15))</f>
        <v xml:space="preserve"> </v>
      </c>
      <c r="AA15" s="290" t="str">
        <f>IF(OR($Y15=$Y13,$Y15=$Y14,$Y15=$Y12,$Y15=$Y11,$Y15=$Y10,$Y15=$Y8,$Y15=$Y7)," ",IF(R15=0," ",R15))</f>
        <v xml:space="preserve"> </v>
      </c>
      <c r="AB15" s="290">
        <f>IF(OR($Y15=$Y13,$Y15=$Y14,$Y15=$Y12,$Y15=$Y11,$Y15=$Y10,$Y15=$Y8,$Y15=$Y7)," ",IF(S15=0," ",S15))</f>
        <v>1</v>
      </c>
      <c r="AC15" s="290" t="str">
        <f>IF(OR($Y15=$Y13,$Y15=$Y14,$Y15=$Y12,$Y15=$Y11,$Y15=$Y10,$Y15=$Y8,$Y15=$Y7)," ",IF(T15=0," ",T15))</f>
        <v xml:space="preserve"> </v>
      </c>
      <c r="AD15" s="290" t="str">
        <f t="shared" si="9"/>
        <v xml:space="preserve"> </v>
      </c>
      <c r="AE15" s="290" t="str">
        <f t="shared" si="9"/>
        <v xml:space="preserve"> </v>
      </c>
      <c r="AF15" s="290" t="str">
        <f t="shared" si="9"/>
        <v xml:space="preserve"> </v>
      </c>
    </row>
    <row r="16" spans="1:50" ht="26.1" customHeight="1">
      <c r="A16" s="271" t="s">
        <v>101</v>
      </c>
      <c r="B16" s="272">
        <v>10</v>
      </c>
      <c r="C16" s="273" t="s">
        <v>237</v>
      </c>
      <c r="D16" s="274" t="s">
        <v>238</v>
      </c>
      <c r="E16" s="273" t="s">
        <v>239</v>
      </c>
      <c r="F16" s="296" t="s">
        <v>240</v>
      </c>
      <c r="G16" s="273"/>
      <c r="H16" s="277" t="s">
        <v>241</v>
      </c>
      <c r="I16" s="278"/>
      <c r="J16" s="279">
        <v>1</v>
      </c>
      <c r="K16" s="280" t="str">
        <f t="shared" si="10"/>
        <v>КМС</v>
      </c>
      <c r="L16" s="280" t="str">
        <f t="shared" si="11"/>
        <v>Санкт-Петербург</v>
      </c>
      <c r="M16" s="281" t="str">
        <f t="array" ref="M16">IFERROR(INDEX(субъект,MATCH(SUM(COUNTIF(M$6:M15,субъект)),COUNTIF(субъект,"&lt;"&amp;субъект),0)),"")</f>
        <v>Пензенская</v>
      </c>
      <c r="N16" s="281" t="str">
        <f t="array" ref="N16">IFERROR(INDEX(разряд,MATCH(SUM(COUNTIF(N$6:N15,разряд)),COUNTIF(разряд,"&lt;"&amp;разряд),0)),"")</f>
        <v/>
      </c>
      <c r="O16" s="282">
        <v>10</v>
      </c>
      <c r="P16" s="283" t="str">
        <f t="shared" si="1"/>
        <v>Пензенская</v>
      </c>
      <c r="Q16" s="284">
        <f t="shared" si="2"/>
        <v>0</v>
      </c>
      <c r="R16" s="284">
        <f t="shared" si="3"/>
        <v>1</v>
      </c>
      <c r="S16" s="285">
        <f t="shared" si="4"/>
        <v>0</v>
      </c>
      <c r="T16" s="286">
        <f t="shared" si="5"/>
        <v>0</v>
      </c>
      <c r="U16" s="286">
        <f t="shared" si="6"/>
        <v>0</v>
      </c>
      <c r="V16" s="286">
        <f t="shared" si="7"/>
        <v>0</v>
      </c>
      <c r="W16" s="286">
        <f t="shared" si="8"/>
        <v>0</v>
      </c>
      <c r="X16" s="262"/>
      <c r="Y16" s="290" t="str">
        <f t="shared" si="12"/>
        <v>Пензенская</v>
      </c>
      <c r="Z16" s="290" t="str">
        <f>IF(OR($Y16=$Y14,$Y16=$Y15,$Y16=$Y13,$Y16=$Y12,$Y16=$Y11,$Y16=$Y9,$Y16=$Y8,$Y16=$Y7)," ",IF(Q16=0," ",Q16))</f>
        <v xml:space="preserve"> </v>
      </c>
      <c r="AA16" s="290">
        <f>IF(OR($Y16=$Y14,$Y16=$Y15,$Y16=$Y13,$Y16=$Y12,$Y16=$Y11,$Y16=$Y9,$Y16=$Y8,$Y16=$Y7)," ",IF(R16=0," ",R16))</f>
        <v>1</v>
      </c>
      <c r="AB16" s="290" t="str">
        <f>IF(OR($Y16=$Y14,$Y16=$Y15,$Y16=$Y13,$Y16=$Y12,$Y16=$Y11,$Y16=$Y9,$Y16=$Y8,$Y16=$Y7)," ",IF(S16=0," ",S16))</f>
        <v xml:space="preserve"> </v>
      </c>
      <c r="AC16" s="290" t="str">
        <f>IF(OR($Y16=$Y14,$Y16=$Y15,$Y16=$Y13,$Y16=$Y12,$Y16=$Y11,$Y16=$Y9,$Y16=$Y8,$Y16=$Y7)," ",IF(T16=0," ",T16))</f>
        <v xml:space="preserve"> </v>
      </c>
      <c r="AD16" s="290" t="str">
        <f t="shared" si="9"/>
        <v xml:space="preserve"> </v>
      </c>
      <c r="AE16" s="290" t="str">
        <f t="shared" si="9"/>
        <v xml:space="preserve"> </v>
      </c>
      <c r="AF16" s="290" t="str">
        <f t="shared" si="9"/>
        <v xml:space="preserve"> </v>
      </c>
    </row>
    <row r="17" spans="1:34" ht="26.1" customHeight="1">
      <c r="A17" s="271" t="s">
        <v>102</v>
      </c>
      <c r="B17" s="272">
        <v>11</v>
      </c>
      <c r="C17" s="273" t="s">
        <v>160</v>
      </c>
      <c r="D17" s="274" t="s">
        <v>161</v>
      </c>
      <c r="E17" s="275" t="s">
        <v>162</v>
      </c>
      <c r="F17" s="274" t="s">
        <v>163</v>
      </c>
      <c r="G17" s="276"/>
      <c r="H17" s="277" t="s">
        <v>164</v>
      </c>
      <c r="I17" s="278"/>
      <c r="J17" s="279">
        <v>1</v>
      </c>
      <c r="K17" s="280" t="str">
        <f t="shared" si="10"/>
        <v>МС</v>
      </c>
      <c r="L17" s="280" t="str">
        <f t="shared" si="11"/>
        <v xml:space="preserve">Москва </v>
      </c>
      <c r="M17" s="281" t="str">
        <f t="array" ref="M17">IFERROR(INDEX(субъект,MATCH(SUM(COUNTIF(M$6:M16,субъект)),COUNTIF(субъект,"&lt;"&amp;субъект),0)),"")</f>
        <v>Р.Адыгея</v>
      </c>
      <c r="N17" s="281" t="str">
        <f t="array" ref="N17">IFERROR(INDEX(разряд,MATCH(SUM(COUNTIF(N$6:N16,разряд)),COUNTIF(разряд,"&lt;"&amp;разряд),0)),"")</f>
        <v/>
      </c>
      <c r="O17" s="282">
        <v>11</v>
      </c>
      <c r="P17" s="283" t="str">
        <f t="shared" si="1"/>
        <v>Р.Адыгея</v>
      </c>
      <c r="Q17" s="284">
        <f t="shared" si="2"/>
        <v>0</v>
      </c>
      <c r="R17" s="284">
        <f t="shared" si="3"/>
        <v>0</v>
      </c>
      <c r="S17" s="285">
        <f t="shared" si="4"/>
        <v>2</v>
      </c>
      <c r="T17" s="286">
        <f t="shared" si="5"/>
        <v>0</v>
      </c>
      <c r="U17" s="286">
        <f t="shared" si="6"/>
        <v>0</v>
      </c>
      <c r="V17" s="286">
        <f t="shared" si="7"/>
        <v>0</v>
      </c>
      <c r="W17" s="286">
        <f t="shared" si="8"/>
        <v>0</v>
      </c>
      <c r="X17" s="262"/>
      <c r="Y17" s="290" t="str">
        <f t="shared" si="12"/>
        <v>Р.Адыгея</v>
      </c>
      <c r="Z17" s="290" t="str">
        <f>IF(OR($Y17=$Y15,$Y17=$Y16,$Y17=$Y14,$Y17=$Y13,$Y17=$Y12,$Y17=$Y10,$Y17=$Y9,$Y17=$Y8,$Y17=$Y7)," ",IF(Q17=0," ",Q17))</f>
        <v xml:space="preserve"> </v>
      </c>
      <c r="AA17" s="290" t="str">
        <f>IF(OR($Y17=$Y15,$Y17=$Y16,$Y17=$Y14,$Y17=$Y13,$Y17=$Y12,$Y17=$Y10,$Y17=$Y9,$Y17=$Y8,$Y17=$Y7)," ",IF(R17=0," ",R17))</f>
        <v xml:space="preserve"> </v>
      </c>
      <c r="AB17" s="290">
        <f>IF(OR($Y17=$Y15,$Y17=$Y16,$Y17=$Y14,$Y17=$Y13,$Y17=$Y12,$Y17=$Y10,$Y17=$Y9,$Y17=$Y8,$Y17=$Y7)," ",IF(S17=0," ",S17))</f>
        <v>2</v>
      </c>
      <c r="AC17" s="290" t="str">
        <f>IF(OR($Y17=$Y15,$Y17=$Y16,$Y17=$Y14,$Y17=$Y13,$Y17=$Y12,$Y17=$Y10,$Y17=$Y9,$Y17=$Y8,$Y17=$Y7)," ",IF(T17=0," ",T17))</f>
        <v xml:space="preserve"> </v>
      </c>
      <c r="AD17" s="290" t="str">
        <f t="shared" si="9"/>
        <v xml:space="preserve"> </v>
      </c>
      <c r="AE17" s="290" t="str">
        <f t="shared" si="9"/>
        <v xml:space="preserve"> </v>
      </c>
      <c r="AF17" s="290" t="str">
        <f t="shared" si="9"/>
        <v xml:space="preserve"> </v>
      </c>
    </row>
    <row r="18" spans="1:34" ht="26.1" customHeight="1">
      <c r="A18" s="271" t="s">
        <v>103</v>
      </c>
      <c r="B18" s="272">
        <v>12</v>
      </c>
      <c r="C18" s="273" t="s">
        <v>242</v>
      </c>
      <c r="D18" s="274" t="s">
        <v>243</v>
      </c>
      <c r="E18" s="275" t="s">
        <v>244</v>
      </c>
      <c r="F18" s="292" t="s">
        <v>245</v>
      </c>
      <c r="G18" s="276"/>
      <c r="H18" s="277" t="s">
        <v>246</v>
      </c>
      <c r="I18" s="278"/>
      <c r="J18" s="279">
        <v>1</v>
      </c>
      <c r="K18" s="280" t="str">
        <f t="shared" si="10"/>
        <v>МС</v>
      </c>
      <c r="L18" s="280" t="str">
        <f t="shared" si="11"/>
        <v xml:space="preserve">Свердловская </v>
      </c>
      <c r="M18" s="281" t="str">
        <f t="array" ref="M18">IFERROR(INDEX(субъект,MATCH(SUM(COUNTIF(M$6:M17,субъект)),COUNTIF(субъект,"&lt;"&amp;субъект),0)),"")</f>
        <v>Р.Дагестан</v>
      </c>
      <c r="N18" s="281" t="str">
        <f t="array" ref="N18">IFERROR(INDEX(разряд,MATCH(SUM(COUNTIF(N$6:N17,разряд)),COUNTIF(разряд,"&lt;"&amp;разряд),0)),"")</f>
        <v/>
      </c>
      <c r="O18" s="282">
        <v>12</v>
      </c>
      <c r="P18" s="283" t="str">
        <f t="shared" si="1"/>
        <v>Р.Дагестан</v>
      </c>
      <c r="Q18" s="284">
        <f t="shared" si="2"/>
        <v>0</v>
      </c>
      <c r="R18" s="284">
        <f t="shared" si="3"/>
        <v>2</v>
      </c>
      <c r="S18" s="285">
        <f t="shared" si="4"/>
        <v>1</v>
      </c>
      <c r="T18" s="286">
        <f t="shared" si="5"/>
        <v>0</v>
      </c>
      <c r="U18" s="286">
        <f t="shared" si="6"/>
        <v>0</v>
      </c>
      <c r="V18" s="286">
        <f t="shared" si="7"/>
        <v>0</v>
      </c>
      <c r="W18" s="286">
        <f t="shared" si="8"/>
        <v>0</v>
      </c>
      <c r="X18" s="262"/>
      <c r="Y18" s="290" t="str">
        <f t="shared" si="12"/>
        <v>Р.Дагестан</v>
      </c>
      <c r="Z18" s="290" t="str">
        <f>IF(OR($Y18=$Y16,$Y18=$Y17,$Y18=$Y15,$Y18=$Y14,$Y18=$Y13,$Y18=$Y11,$Y18=$Y10,$Y18=$Y9,$Y18=$Y8,$Y18=$Y7)," ",IF(Q18=0," ",Q18))</f>
        <v xml:space="preserve"> </v>
      </c>
      <c r="AA18" s="290">
        <f>IF(OR($Y18=$Y16,$Y18=$Y17,$Y18=$Y15,$Y18=$Y14,$Y18=$Y13,$Y18=$Y11,$Y18=$Y10,$Y18=$Y9,$Y18=$Y8,$Y18=$Y7)," ",IF(R18=0," ",R18))</f>
        <v>2</v>
      </c>
      <c r="AB18" s="290">
        <f>IF(OR($Y18=$Y16,$Y18=$Y17,$Y18=$Y15,$Y18=$Y14,$Y18=$Y13,$Y18=$Y11,$Y18=$Y10,$Y18=$Y9,$Y18=$Y8,$Y18=$Y7)," ",IF(S18=0," ",S18))</f>
        <v>1</v>
      </c>
      <c r="AC18" s="290" t="str">
        <f>IF(OR($Y18=$Y16,$Y18=$Y17,$Y18=$Y15,$Y18=$Y14,$Y18=$Y13,$Y18=$Y11,$Y18=$Y10,$Y18=$Y9,$Y18=$Y8,$Y18=$Y7)," ",IF(T18=0," ",T18))</f>
        <v xml:space="preserve"> </v>
      </c>
      <c r="AD18" s="290" t="str">
        <f t="shared" si="9"/>
        <v xml:space="preserve"> </v>
      </c>
      <c r="AE18" s="290" t="str">
        <f t="shared" si="9"/>
        <v xml:space="preserve"> </v>
      </c>
      <c r="AF18" s="290" t="str">
        <f t="shared" si="9"/>
        <v xml:space="preserve"> </v>
      </c>
    </row>
    <row r="19" spans="1:34" ht="26.1" customHeight="1">
      <c r="A19" s="271" t="s">
        <v>104</v>
      </c>
      <c r="B19" s="272">
        <v>13</v>
      </c>
      <c r="C19" s="273" t="s">
        <v>176</v>
      </c>
      <c r="D19" s="274" t="s">
        <v>177</v>
      </c>
      <c r="E19" s="275" t="s">
        <v>162</v>
      </c>
      <c r="F19" s="274" t="s">
        <v>178</v>
      </c>
      <c r="G19" s="276"/>
      <c r="H19" s="277" t="s">
        <v>179</v>
      </c>
      <c r="I19" s="278"/>
      <c r="J19" s="279">
        <v>1</v>
      </c>
      <c r="K19" s="280" t="str">
        <f t="shared" si="10"/>
        <v>КМС</v>
      </c>
      <c r="L19" s="280" t="str">
        <f t="shared" si="11"/>
        <v>Москва</v>
      </c>
      <c r="M19" s="281" t="str">
        <f t="array" ref="M19">IFERROR(INDEX(субъект,MATCH(SUM(COUNTIF(M$6:M18,субъект)),COUNTIF(субъект,"&lt;"&amp;субъект),0)),"")</f>
        <v>Р.Татарстан</v>
      </c>
      <c r="N19" s="281" t="str">
        <f t="array" ref="N19">IFERROR(INDEX(разряд,MATCH(SUM(COUNTIF(N$6:N18,разряд)),COUNTIF(разряд,"&lt;"&amp;разряд),0)),"")</f>
        <v/>
      </c>
      <c r="O19" s="282">
        <v>13</v>
      </c>
      <c r="P19" s="283" t="str">
        <f t="shared" si="1"/>
        <v>Р.Татарстан</v>
      </c>
      <c r="Q19" s="284">
        <f t="shared" si="2"/>
        <v>0</v>
      </c>
      <c r="R19" s="284">
        <f t="shared" si="3"/>
        <v>1</v>
      </c>
      <c r="S19" s="285">
        <f t="shared" si="4"/>
        <v>0</v>
      </c>
      <c r="T19" s="286">
        <f t="shared" si="5"/>
        <v>0</v>
      </c>
      <c r="U19" s="286">
        <f t="shared" si="6"/>
        <v>0</v>
      </c>
      <c r="V19" s="286">
        <f t="shared" si="7"/>
        <v>0</v>
      </c>
      <c r="W19" s="286">
        <f t="shared" si="8"/>
        <v>0</v>
      </c>
      <c r="X19" s="262"/>
      <c r="Y19" s="290" t="str">
        <f t="shared" si="12"/>
        <v>Р.Татарстан</v>
      </c>
      <c r="Z19" s="290" t="str">
        <f t="shared" ref="Z19:AC22" si="13">IF(Q19=0," ",Q19)</f>
        <v xml:space="preserve"> </v>
      </c>
      <c r="AA19" s="290">
        <f t="shared" si="13"/>
        <v>1</v>
      </c>
      <c r="AB19" s="290" t="str">
        <f t="shared" si="13"/>
        <v xml:space="preserve"> </v>
      </c>
      <c r="AC19" s="290" t="str">
        <f t="shared" si="13"/>
        <v xml:space="preserve"> </v>
      </c>
      <c r="AD19" s="290" t="str">
        <f t="shared" si="9"/>
        <v xml:space="preserve"> </v>
      </c>
      <c r="AE19" s="290" t="str">
        <f t="shared" si="9"/>
        <v xml:space="preserve"> </v>
      </c>
      <c r="AF19" s="290" t="str">
        <f t="shared" si="9"/>
        <v xml:space="preserve"> </v>
      </c>
    </row>
    <row r="20" spans="1:34" ht="26.1" customHeight="1">
      <c r="A20" s="271" t="s">
        <v>105</v>
      </c>
      <c r="B20" s="272">
        <v>14</v>
      </c>
      <c r="C20" s="273" t="s">
        <v>279</v>
      </c>
      <c r="D20" s="274" t="s">
        <v>280</v>
      </c>
      <c r="E20" s="273" t="s">
        <v>268</v>
      </c>
      <c r="F20" s="296" t="s">
        <v>281</v>
      </c>
      <c r="G20" s="273"/>
      <c r="H20" s="277" t="s">
        <v>282</v>
      </c>
      <c r="I20" s="278"/>
      <c r="J20" s="279">
        <v>1</v>
      </c>
      <c r="K20" s="280" t="str">
        <f t="shared" si="10"/>
        <v>МС</v>
      </c>
      <c r="L20" s="280" t="str">
        <f t="shared" si="11"/>
        <v>Рязанская</v>
      </c>
      <c r="M20" s="281" t="str">
        <f t="array" ref="M20">IFERROR(INDEX(субъект,MATCH(SUM(COUNTIF(M$6:M19,субъект)),COUNTIF(субъект,"&lt;"&amp;субъект),0)),"")</f>
        <v>Рязанская</v>
      </c>
      <c r="N20" s="281" t="str">
        <f t="array" ref="N20">IFERROR(INDEX(разряд,MATCH(SUM(COUNTIF(N$6:N19,разряд)),COUNTIF(разряд,"&lt;"&amp;разряд),0)),"")</f>
        <v/>
      </c>
      <c r="O20" s="282">
        <v>14</v>
      </c>
      <c r="P20" s="283" t="str">
        <f t="shared" si="1"/>
        <v>Рязанская</v>
      </c>
      <c r="Q20" s="284">
        <f t="shared" si="2"/>
        <v>0</v>
      </c>
      <c r="R20" s="284">
        <f t="shared" si="3"/>
        <v>0</v>
      </c>
      <c r="S20" s="285">
        <f t="shared" si="4"/>
        <v>1</v>
      </c>
      <c r="T20" s="286">
        <f t="shared" si="5"/>
        <v>0</v>
      </c>
      <c r="U20" s="286">
        <f t="shared" si="6"/>
        <v>0</v>
      </c>
      <c r="V20" s="286">
        <f t="shared" si="7"/>
        <v>0</v>
      </c>
      <c r="W20" s="286">
        <f t="shared" si="8"/>
        <v>0</v>
      </c>
      <c r="X20" s="262"/>
      <c r="Y20" s="290" t="str">
        <f t="shared" si="12"/>
        <v>Рязанская</v>
      </c>
      <c r="Z20" s="290" t="str">
        <f t="shared" si="13"/>
        <v xml:space="preserve"> </v>
      </c>
      <c r="AA20" s="290" t="str">
        <f t="shared" si="13"/>
        <v xml:space="preserve"> </v>
      </c>
      <c r="AB20" s="290">
        <f t="shared" si="13"/>
        <v>1</v>
      </c>
      <c r="AC20" s="290" t="str">
        <f t="shared" si="13"/>
        <v xml:space="preserve"> </v>
      </c>
      <c r="AD20" s="290" t="str">
        <f t="shared" si="9"/>
        <v xml:space="preserve"> </v>
      </c>
      <c r="AE20" s="290" t="str">
        <f t="shared" si="9"/>
        <v xml:space="preserve"> </v>
      </c>
      <c r="AF20" s="290" t="str">
        <f t="shared" si="9"/>
        <v xml:space="preserve"> </v>
      </c>
    </row>
    <row r="21" spans="1:34" ht="26.1" customHeight="1">
      <c r="A21" s="271" t="s">
        <v>106</v>
      </c>
      <c r="B21" s="272">
        <v>15</v>
      </c>
      <c r="C21" s="273" t="s">
        <v>295</v>
      </c>
      <c r="D21" s="274" t="s">
        <v>296</v>
      </c>
      <c r="E21" s="273" t="s">
        <v>292</v>
      </c>
      <c r="F21" s="296" t="s">
        <v>297</v>
      </c>
      <c r="G21" s="273"/>
      <c r="H21" s="277" t="s">
        <v>298</v>
      </c>
      <c r="I21" s="278"/>
      <c r="J21" s="279">
        <v>1</v>
      </c>
      <c r="K21" s="280" t="str">
        <f t="shared" si="10"/>
        <v>КМС</v>
      </c>
      <c r="L21" s="280" t="str">
        <f t="shared" si="11"/>
        <v>Краснодарский</v>
      </c>
      <c r="M21" s="281" t="str">
        <f t="array" ref="M21">IFERROR(INDEX(субъект,MATCH(SUM(COUNTIF(M$6:M20,субъект)),COUNTIF(субъект,"&lt;"&amp;субъект),0)),"")</f>
        <v>Самарская</v>
      </c>
      <c r="N21" s="281" t="str">
        <f t="array" ref="N21">IFERROR(INDEX(разряд,MATCH(SUM(COUNTIF(N$6:N20,разряд)),COUNTIF(разряд,"&lt;"&amp;разряд),0)),"")</f>
        <v/>
      </c>
      <c r="O21" s="282">
        <v>15</v>
      </c>
      <c r="P21" s="283" t="str">
        <f t="shared" si="1"/>
        <v>Самарская</v>
      </c>
      <c r="Q21" s="284">
        <f t="shared" si="2"/>
        <v>0</v>
      </c>
      <c r="R21" s="284">
        <f t="shared" si="3"/>
        <v>1</v>
      </c>
      <c r="S21" s="285">
        <f t="shared" si="4"/>
        <v>0</v>
      </c>
      <c r="T21" s="286">
        <f t="shared" si="5"/>
        <v>0</v>
      </c>
      <c r="U21" s="286">
        <f t="shared" si="6"/>
        <v>0</v>
      </c>
      <c r="V21" s="286">
        <f t="shared" si="7"/>
        <v>0</v>
      </c>
      <c r="W21" s="286">
        <f t="shared" si="8"/>
        <v>0</v>
      </c>
      <c r="X21" s="262"/>
      <c r="Y21" s="290" t="str">
        <f t="shared" si="12"/>
        <v>Самарская</v>
      </c>
      <c r="Z21" s="290" t="str">
        <f t="shared" si="13"/>
        <v xml:space="preserve"> </v>
      </c>
      <c r="AA21" s="290">
        <f t="shared" si="13"/>
        <v>1</v>
      </c>
      <c r="AB21" s="290" t="str">
        <f t="shared" si="13"/>
        <v xml:space="preserve"> </v>
      </c>
      <c r="AC21" s="290" t="str">
        <f t="shared" si="13"/>
        <v xml:space="preserve"> </v>
      </c>
      <c r="AD21" s="290" t="str">
        <f t="shared" si="9"/>
        <v xml:space="preserve"> </v>
      </c>
      <c r="AE21" s="290" t="str">
        <f t="shared" si="9"/>
        <v xml:space="preserve"> </v>
      </c>
      <c r="AF21" s="290" t="str">
        <f t="shared" si="9"/>
        <v xml:space="preserve"> </v>
      </c>
    </row>
    <row r="22" spans="1:34" ht="26.1" customHeight="1">
      <c r="A22" s="271" t="s">
        <v>107</v>
      </c>
      <c r="B22" s="272">
        <v>16</v>
      </c>
      <c r="C22" s="292" t="s">
        <v>188</v>
      </c>
      <c r="D22" s="292" t="s">
        <v>189</v>
      </c>
      <c r="E22" s="292" t="s">
        <v>162</v>
      </c>
      <c r="F22" s="292" t="s">
        <v>186</v>
      </c>
      <c r="G22" s="293"/>
      <c r="H22" s="294" t="s">
        <v>190</v>
      </c>
      <c r="I22" s="278"/>
      <c r="J22" s="279">
        <v>1</v>
      </c>
      <c r="K22" s="280" t="str">
        <f t="shared" si="10"/>
        <v>КМС</v>
      </c>
      <c r="L22" s="280" t="str">
        <f t="shared" si="11"/>
        <v>Москва</v>
      </c>
      <c r="M22" s="281" t="str">
        <f t="array" ref="M22">IFERROR(INDEX(субъект,MATCH(SUM(COUNTIF(M$6:M21,субъект)),COUNTIF(субъект,"&lt;"&amp;субъект),0)),"")</f>
        <v>Санкт-Петербург</v>
      </c>
      <c r="N22" s="281" t="str">
        <f t="array" ref="N22">IFERROR(INDEX(разряд,MATCH(SUM(COUNTIF(N$6:N21,разряд)),COUNTIF(разряд,"&lt;"&amp;разряд),0)),"")</f>
        <v/>
      </c>
      <c r="O22" s="282">
        <v>16</v>
      </c>
      <c r="P22" s="283" t="str">
        <f t="shared" si="1"/>
        <v>Санкт-Петербург</v>
      </c>
      <c r="Q22" s="284">
        <f t="shared" si="2"/>
        <v>0</v>
      </c>
      <c r="R22" s="284">
        <f t="shared" si="3"/>
        <v>1</v>
      </c>
      <c r="S22" s="285">
        <f t="shared" si="4"/>
        <v>0</v>
      </c>
      <c r="T22" s="286">
        <f t="shared" si="5"/>
        <v>0</v>
      </c>
      <c r="U22" s="286">
        <f t="shared" si="6"/>
        <v>0</v>
      </c>
      <c r="V22" s="286">
        <f t="shared" si="7"/>
        <v>0</v>
      </c>
      <c r="W22" s="286">
        <f t="shared" si="8"/>
        <v>0</v>
      </c>
      <c r="X22" s="262"/>
      <c r="Y22" s="290" t="str">
        <f t="shared" si="12"/>
        <v>Санкт-Петербург</v>
      </c>
      <c r="Z22" s="290" t="str">
        <f t="shared" si="13"/>
        <v xml:space="preserve"> </v>
      </c>
      <c r="AA22" s="290">
        <f t="shared" si="13"/>
        <v>1</v>
      </c>
      <c r="AB22" s="290" t="str">
        <f t="shared" si="13"/>
        <v xml:space="preserve"> </v>
      </c>
      <c r="AC22" s="290" t="str">
        <f t="shared" si="13"/>
        <v xml:space="preserve"> </v>
      </c>
      <c r="AD22" s="290" t="str">
        <f t="shared" si="9"/>
        <v xml:space="preserve"> </v>
      </c>
      <c r="AE22" s="290" t="str">
        <f t="shared" si="9"/>
        <v xml:space="preserve"> </v>
      </c>
      <c r="AF22" s="290" t="str">
        <f t="shared" si="9"/>
        <v xml:space="preserve"> </v>
      </c>
    </row>
    <row r="23" spans="1:34" ht="26.1" customHeight="1">
      <c r="A23" s="271" t="s">
        <v>108</v>
      </c>
      <c r="B23" s="272">
        <v>17</v>
      </c>
      <c r="C23" s="273" t="s">
        <v>266</v>
      </c>
      <c r="D23" s="274" t="s">
        <v>267</v>
      </c>
      <c r="E23" s="275" t="s">
        <v>268</v>
      </c>
      <c r="F23" s="292" t="s">
        <v>269</v>
      </c>
      <c r="G23" s="276"/>
      <c r="H23" s="277" t="s">
        <v>270</v>
      </c>
      <c r="I23" s="278"/>
      <c r="J23" s="279">
        <v>1</v>
      </c>
      <c r="K23" s="280" t="str">
        <f t="shared" si="10"/>
        <v>МС</v>
      </c>
      <c r="L23" s="280" t="str">
        <f>IFERROR(LEFT(F23,FIND(",",F23)-1),F23)</f>
        <v>Владимирская</v>
      </c>
      <c r="M23" s="281" t="str">
        <f t="array" ref="M23">IFERROR(INDEX(субъект,MATCH(SUM(COUNTIF(M$6:M22,субъект)),COUNTIF(субъект,"&lt;"&amp;субъект),0)),"")</f>
        <v>Свердловская</v>
      </c>
      <c r="N23" s="281" t="str">
        <f t="array" ref="N23">IFERROR(INDEX(разряд,MATCH(SUM(COUNTIF(N$6:N22,разряд)),COUNTIF(разряд,"&lt;"&amp;разряд),0)),"")</f>
        <v/>
      </c>
      <c r="O23" s="282">
        <v>17</v>
      </c>
      <c r="P23" s="283" t="str">
        <f t="shared" si="1"/>
        <v>Свердловская</v>
      </c>
      <c r="Q23" s="284">
        <f t="shared" si="2"/>
        <v>0</v>
      </c>
      <c r="R23" s="284">
        <f t="shared" si="3"/>
        <v>2</v>
      </c>
      <c r="S23" s="285">
        <f t="shared" si="4"/>
        <v>2</v>
      </c>
      <c r="T23" s="286">
        <f t="shared" si="5"/>
        <v>0</v>
      </c>
      <c r="U23" s="286">
        <f t="shared" si="6"/>
        <v>0</v>
      </c>
      <c r="V23" s="286">
        <f t="shared" si="7"/>
        <v>0</v>
      </c>
      <c r="W23" s="286">
        <f t="shared" si="8"/>
        <v>0</v>
      </c>
      <c r="X23" s="297"/>
      <c r="Y23" s="288" t="str">
        <f>P23</f>
        <v>Свердловская</v>
      </c>
      <c r="Z23" s="290" t="str">
        <f>IF(Q23=0," ",Q23)</f>
        <v xml:space="preserve"> </v>
      </c>
      <c r="AA23" s="290">
        <f>IF(R23=0," ",R23)</f>
        <v>2</v>
      </c>
      <c r="AB23" s="290">
        <f>IF(S23=0," ",S23)</f>
        <v>2</v>
      </c>
      <c r="AC23" s="290" t="str">
        <f>IF(T23=0," ",T23)</f>
        <v xml:space="preserve"> </v>
      </c>
      <c r="AD23" s="290" t="str">
        <f t="shared" ref="AD23:AF70" si="14">IF(U23=0," ",U23)</f>
        <v xml:space="preserve"> </v>
      </c>
      <c r="AE23" s="290" t="str">
        <f t="shared" si="14"/>
        <v xml:space="preserve"> </v>
      </c>
      <c r="AF23" s="290" t="str">
        <f t="shared" si="14"/>
        <v xml:space="preserve"> </v>
      </c>
    </row>
    <row r="24" spans="1:34" ht="26.1" customHeight="1">
      <c r="A24" s="271" t="s">
        <v>109</v>
      </c>
      <c r="B24" s="272">
        <v>18</v>
      </c>
      <c r="C24" s="273" t="s">
        <v>165</v>
      </c>
      <c r="D24" s="274" t="s">
        <v>166</v>
      </c>
      <c r="E24" s="275" t="s">
        <v>162</v>
      </c>
      <c r="F24" s="274" t="s">
        <v>163</v>
      </c>
      <c r="G24" s="276"/>
      <c r="H24" s="277" t="s">
        <v>167</v>
      </c>
      <c r="I24" s="278"/>
      <c r="J24" s="279">
        <v>1</v>
      </c>
      <c r="K24" s="280" t="str">
        <f t="shared" si="10"/>
        <v>МС</v>
      </c>
      <c r="L24" s="280" t="str">
        <f t="shared" ref="L24:L70" si="15">IFERROR(LEFT(F24,FIND(",",F24)-1),F24)</f>
        <v xml:space="preserve">Москва </v>
      </c>
      <c r="M24" s="281" t="str">
        <f t="array" ref="M24">IFERROR(INDEX(субъект,MATCH(SUM(COUNTIF(M$6:M23,субъект)),COUNTIF(субъект,"&lt;"&amp;субъект),0)),"")</f>
        <v xml:space="preserve">Свердловская </v>
      </c>
      <c r="N24" s="281" t="str">
        <f t="array" ref="N24">IFERROR(INDEX(разряд,MATCH(SUM(COUNTIF(N$6:N23,разряд)),COUNTIF(разряд,"&lt;"&amp;разряд),0)),"")</f>
        <v/>
      </c>
      <c r="O24" s="282">
        <v>18</v>
      </c>
      <c r="P24" s="283" t="str">
        <f t="shared" si="1"/>
        <v xml:space="preserve">Свердловская </v>
      </c>
      <c r="Q24" s="284">
        <f t="shared" si="2"/>
        <v>0</v>
      </c>
      <c r="R24" s="284">
        <f t="shared" si="3"/>
        <v>0</v>
      </c>
      <c r="S24" s="285">
        <f t="shared" si="4"/>
        <v>1</v>
      </c>
      <c r="T24" s="286">
        <f t="shared" si="5"/>
        <v>0</v>
      </c>
      <c r="U24" s="286">
        <f t="shared" si="6"/>
        <v>0</v>
      </c>
      <c r="V24" s="286">
        <f t="shared" si="7"/>
        <v>0</v>
      </c>
      <c r="W24" s="286">
        <f t="shared" si="8"/>
        <v>0</v>
      </c>
      <c r="Y24" s="290" t="str">
        <f t="shared" ref="Y24:Y70" si="16">P24</f>
        <v xml:space="preserve">Свердловская </v>
      </c>
      <c r="Z24" s="290" t="str">
        <f t="shared" ref="Z24:AC39" si="17">IF(Q24=0," ",Q24)</f>
        <v xml:space="preserve"> </v>
      </c>
      <c r="AA24" s="290" t="str">
        <f t="shared" si="17"/>
        <v xml:space="preserve"> </v>
      </c>
      <c r="AB24" s="290">
        <f t="shared" si="17"/>
        <v>1</v>
      </c>
      <c r="AC24" s="290" t="str">
        <f t="shared" si="17"/>
        <v xml:space="preserve"> </v>
      </c>
      <c r="AD24" s="290" t="str">
        <f t="shared" si="14"/>
        <v xml:space="preserve"> </v>
      </c>
      <c r="AE24" s="290" t="str">
        <f t="shared" si="14"/>
        <v xml:space="preserve"> </v>
      </c>
      <c r="AF24" s="290" t="str">
        <f t="shared" si="14"/>
        <v xml:space="preserve"> </v>
      </c>
    </row>
    <row r="25" spans="1:34" ht="26.1" customHeight="1">
      <c r="A25" s="271" t="s">
        <v>110</v>
      </c>
      <c r="B25" s="272">
        <v>19</v>
      </c>
      <c r="C25" s="273" t="s">
        <v>230</v>
      </c>
      <c r="D25" s="274" t="s">
        <v>231</v>
      </c>
      <c r="E25" s="273" t="s">
        <v>227</v>
      </c>
      <c r="F25" s="296" t="s">
        <v>228</v>
      </c>
      <c r="G25" s="273"/>
      <c r="H25" s="277" t="s">
        <v>232</v>
      </c>
      <c r="I25" s="278"/>
      <c r="J25" s="279">
        <v>1</v>
      </c>
      <c r="K25" s="280" t="str">
        <f t="shared" si="10"/>
        <v>МС</v>
      </c>
      <c r="L25" s="280" t="str">
        <f t="shared" si="15"/>
        <v>Р.Дагестан</v>
      </c>
      <c r="M25" s="281" t="str">
        <f t="array" ref="M25">IFERROR(INDEX(субъект,MATCH(SUM(COUNTIF(M$6:M24,субъект)),COUNTIF(субъект,"&lt;"&amp;субъект),0)),"")</f>
        <v>Тюменская</v>
      </c>
      <c r="N25" s="281" t="str">
        <f t="array" ref="N25">IFERROR(INDEX(разряд,MATCH(SUM(COUNTIF(N$6:N24,разряд)),COUNTIF(разряд,"&lt;"&amp;разряд),0)),"")</f>
        <v/>
      </c>
      <c r="O25" s="282">
        <v>19</v>
      </c>
      <c r="P25" s="283" t="str">
        <f t="shared" si="1"/>
        <v>Тюменская</v>
      </c>
      <c r="Q25" s="284">
        <f t="shared" si="2"/>
        <v>0</v>
      </c>
      <c r="R25" s="284">
        <f t="shared" si="3"/>
        <v>1</v>
      </c>
      <c r="S25" s="285">
        <f t="shared" si="4"/>
        <v>0</v>
      </c>
      <c r="T25" s="286">
        <f t="shared" si="5"/>
        <v>0</v>
      </c>
      <c r="U25" s="286">
        <f t="shared" si="6"/>
        <v>0</v>
      </c>
      <c r="V25" s="286">
        <f t="shared" si="7"/>
        <v>0</v>
      </c>
      <c r="W25" s="286">
        <f t="shared" si="8"/>
        <v>0</v>
      </c>
      <c r="X25" s="297"/>
      <c r="Y25" s="290" t="str">
        <f t="shared" si="16"/>
        <v>Тюменская</v>
      </c>
      <c r="Z25" s="290" t="str">
        <f t="shared" si="17"/>
        <v xml:space="preserve"> </v>
      </c>
      <c r="AA25" s="290">
        <f t="shared" si="17"/>
        <v>1</v>
      </c>
      <c r="AB25" s="290" t="str">
        <f t="shared" si="17"/>
        <v xml:space="preserve"> </v>
      </c>
      <c r="AC25" s="290" t="str">
        <f t="shared" si="17"/>
        <v xml:space="preserve"> </v>
      </c>
      <c r="AD25" s="290" t="str">
        <f t="shared" si="14"/>
        <v xml:space="preserve"> </v>
      </c>
      <c r="AE25" s="290" t="str">
        <f t="shared" si="14"/>
        <v xml:space="preserve"> </v>
      </c>
      <c r="AF25" s="290" t="str">
        <f t="shared" si="14"/>
        <v xml:space="preserve"> </v>
      </c>
    </row>
    <row r="26" spans="1:34" ht="26.1" customHeight="1">
      <c r="A26" s="271" t="s">
        <v>111</v>
      </c>
      <c r="B26" s="272">
        <v>20</v>
      </c>
      <c r="C26" s="273" t="s">
        <v>283</v>
      </c>
      <c r="D26" s="274" t="s">
        <v>284</v>
      </c>
      <c r="E26" s="275" t="s">
        <v>268</v>
      </c>
      <c r="F26" s="292" t="s">
        <v>285</v>
      </c>
      <c r="G26" s="276"/>
      <c r="H26" s="277" t="s">
        <v>286</v>
      </c>
      <c r="I26" s="278"/>
      <c r="J26" s="279">
        <v>1</v>
      </c>
      <c r="K26" s="280" t="str">
        <f t="shared" si="10"/>
        <v>МС</v>
      </c>
      <c r="L26" s="280" t="str">
        <f t="shared" si="15"/>
        <v>Ярославская</v>
      </c>
      <c r="M26" s="281" t="str">
        <f t="array" ref="M26">IFERROR(INDEX(субъект,MATCH(SUM(COUNTIF(M$6:M25,субъект)),COUNTIF(субъект,"&lt;"&amp;субъект),0)),"")</f>
        <v>Чувашская</v>
      </c>
      <c r="N26" s="281" t="str">
        <f t="array" ref="N26">IFERROR(INDEX(разряд,MATCH(SUM(COUNTIF(N$6:N25,разряд)),COUNTIF(разряд,"&lt;"&amp;разряд),0)),"")</f>
        <v/>
      </c>
      <c r="O26" s="282">
        <v>20</v>
      </c>
      <c r="P26" s="283" t="str">
        <f t="shared" si="1"/>
        <v>Чувашская</v>
      </c>
      <c r="Q26" s="284">
        <f t="shared" si="2"/>
        <v>0</v>
      </c>
      <c r="R26" s="284">
        <f t="shared" si="3"/>
        <v>0</v>
      </c>
      <c r="S26" s="285">
        <f t="shared" si="4"/>
        <v>1</v>
      </c>
      <c r="T26" s="286">
        <f t="shared" si="5"/>
        <v>0</v>
      </c>
      <c r="U26" s="286">
        <f t="shared" si="6"/>
        <v>0</v>
      </c>
      <c r="V26" s="286">
        <f t="shared" si="7"/>
        <v>0</v>
      </c>
      <c r="W26" s="286">
        <f t="shared" si="8"/>
        <v>0</v>
      </c>
      <c r="Y26" s="290" t="str">
        <f t="shared" si="16"/>
        <v>Чувашская</v>
      </c>
      <c r="Z26" s="290" t="str">
        <f t="shared" si="17"/>
        <v xml:space="preserve"> </v>
      </c>
      <c r="AA26" s="290" t="str">
        <f t="shared" si="17"/>
        <v xml:space="preserve"> </v>
      </c>
      <c r="AB26" s="290">
        <f t="shared" si="17"/>
        <v>1</v>
      </c>
      <c r="AC26" s="290" t="str">
        <f t="shared" si="17"/>
        <v xml:space="preserve"> </v>
      </c>
      <c r="AD26" s="290" t="str">
        <f t="shared" si="14"/>
        <v xml:space="preserve"> </v>
      </c>
      <c r="AE26" s="290" t="str">
        <f t="shared" si="14"/>
        <v xml:space="preserve"> </v>
      </c>
      <c r="AF26" s="290" t="str">
        <f t="shared" si="14"/>
        <v xml:space="preserve"> </v>
      </c>
    </row>
    <row r="27" spans="1:34" ht="26.1" customHeight="1">
      <c r="A27" s="271" t="s">
        <v>112</v>
      </c>
      <c r="B27" s="272">
        <v>21</v>
      </c>
      <c r="C27" s="273" t="s">
        <v>204</v>
      </c>
      <c r="D27" s="274" t="s">
        <v>205</v>
      </c>
      <c r="E27" s="273" t="s">
        <v>193</v>
      </c>
      <c r="F27" s="274" t="s">
        <v>206</v>
      </c>
      <c r="G27" s="273"/>
      <c r="H27" s="277" t="s">
        <v>207</v>
      </c>
      <c r="I27" s="278"/>
      <c r="J27" s="279">
        <v>1</v>
      </c>
      <c r="K27" s="280" t="str">
        <f t="shared" si="10"/>
        <v>КМС</v>
      </c>
      <c r="L27" s="280" t="str">
        <f t="shared" si="15"/>
        <v>Пензенская</v>
      </c>
      <c r="M27" s="281" t="str">
        <f t="array" ref="M27">IFERROR(INDEX(субъект,MATCH(SUM(COUNTIF(M$6:M26,субъект)),COUNTIF(субъект,"&lt;"&amp;субъект),0)),"")</f>
        <v>Ярославская</v>
      </c>
      <c r="N27" s="281" t="str">
        <f t="array" ref="N27">IFERROR(INDEX(разряд,MATCH(SUM(COUNTIF(N$6:N26,разряд)),COUNTIF(разряд,"&lt;"&amp;разряд),0)),"")</f>
        <v/>
      </c>
      <c r="O27" s="282">
        <v>21</v>
      </c>
      <c r="P27" s="283" t="str">
        <f t="shared" si="1"/>
        <v>Ярославская</v>
      </c>
      <c r="Q27" s="284">
        <f t="shared" si="2"/>
        <v>0</v>
      </c>
      <c r="R27" s="284">
        <f t="shared" si="3"/>
        <v>0</v>
      </c>
      <c r="S27" s="285">
        <f t="shared" si="4"/>
        <v>2</v>
      </c>
      <c r="T27" s="286">
        <f t="shared" si="5"/>
        <v>0</v>
      </c>
      <c r="U27" s="286">
        <f t="shared" si="6"/>
        <v>0</v>
      </c>
      <c r="V27" s="286">
        <f t="shared" si="7"/>
        <v>0</v>
      </c>
      <c r="W27" s="286">
        <f t="shared" si="8"/>
        <v>0</v>
      </c>
      <c r="X27" s="297"/>
      <c r="Y27" s="290" t="str">
        <f t="shared" si="16"/>
        <v>Ярославская</v>
      </c>
      <c r="Z27" s="290" t="str">
        <f t="shared" si="17"/>
        <v xml:space="preserve"> </v>
      </c>
      <c r="AA27" s="290" t="str">
        <f t="shared" si="17"/>
        <v xml:space="preserve"> </v>
      </c>
      <c r="AB27" s="290">
        <f t="shared" si="17"/>
        <v>2</v>
      </c>
      <c r="AC27" s="290" t="str">
        <f t="shared" si="17"/>
        <v xml:space="preserve"> </v>
      </c>
      <c r="AD27" s="290" t="str">
        <f t="shared" si="14"/>
        <v xml:space="preserve"> </v>
      </c>
      <c r="AE27" s="290" t="str">
        <f t="shared" si="14"/>
        <v xml:space="preserve"> </v>
      </c>
      <c r="AF27" s="290" t="str">
        <f t="shared" si="14"/>
        <v xml:space="preserve"> </v>
      </c>
    </row>
    <row r="28" spans="1:34" ht="26.1" customHeight="1">
      <c r="A28" s="271" t="s">
        <v>113</v>
      </c>
      <c r="B28" s="272">
        <v>22</v>
      </c>
      <c r="C28" s="273" t="s">
        <v>216</v>
      </c>
      <c r="D28" s="274" t="s">
        <v>217</v>
      </c>
      <c r="E28" s="275" t="s">
        <v>193</v>
      </c>
      <c r="F28" s="292" t="s">
        <v>218</v>
      </c>
      <c r="G28" s="276"/>
      <c r="H28" s="277" t="s">
        <v>219</v>
      </c>
      <c r="I28" s="278"/>
      <c r="J28" s="279">
        <v>1</v>
      </c>
      <c r="K28" s="280" t="str">
        <f t="shared" si="10"/>
        <v>МС</v>
      </c>
      <c r="L28" s="280" t="str">
        <f t="shared" si="15"/>
        <v>Чувашская</v>
      </c>
      <c r="M28" s="281" t="str">
        <f t="array" ref="M28">IFERROR(INDEX(субъект,MATCH(SUM(COUNTIF(M$6:M27,субъект)),COUNTIF(субъект,"&lt;"&amp;субъект),0)),"")</f>
        <v/>
      </c>
      <c r="N28" s="281" t="str">
        <f t="array" ref="N28">IFERROR(INDEX(разряд,MATCH(SUM(COUNTIF(N$6:N27,разряд)),COUNTIF(разряд,"&lt;"&amp;разряд),0)),"")</f>
        <v/>
      </c>
      <c r="O28" s="282">
        <v>22</v>
      </c>
      <c r="P28" s="283" t="str">
        <f t="shared" si="1"/>
        <v/>
      </c>
      <c r="Q28" s="284">
        <f t="shared" si="2"/>
        <v>0</v>
      </c>
      <c r="R28" s="284">
        <f t="shared" si="3"/>
        <v>0</v>
      </c>
      <c r="S28" s="285">
        <f t="shared" si="4"/>
        <v>0</v>
      </c>
      <c r="T28" s="286">
        <f t="shared" si="5"/>
        <v>0</v>
      </c>
      <c r="U28" s="286">
        <f t="shared" si="6"/>
        <v>0</v>
      </c>
      <c r="V28" s="286">
        <f t="shared" si="7"/>
        <v>0</v>
      </c>
      <c r="W28" s="286">
        <f t="shared" si="8"/>
        <v>0</v>
      </c>
      <c r="Y28" s="290" t="str">
        <f t="shared" si="16"/>
        <v/>
      </c>
      <c r="Z28" s="290" t="str">
        <f t="shared" si="17"/>
        <v xml:space="preserve"> </v>
      </c>
      <c r="AA28" s="290" t="str">
        <f t="shared" si="17"/>
        <v xml:space="preserve"> </v>
      </c>
      <c r="AB28" s="290" t="str">
        <f t="shared" si="17"/>
        <v xml:space="preserve"> </v>
      </c>
      <c r="AC28" s="290" t="str">
        <f t="shared" si="17"/>
        <v xml:space="preserve"> </v>
      </c>
      <c r="AD28" s="290" t="str">
        <f t="shared" si="14"/>
        <v xml:space="preserve"> </v>
      </c>
      <c r="AE28" s="290" t="str">
        <f t="shared" si="14"/>
        <v xml:space="preserve"> </v>
      </c>
      <c r="AF28" s="290" t="str">
        <f t="shared" si="14"/>
        <v xml:space="preserve"> </v>
      </c>
      <c r="AG28" s="298"/>
      <c r="AH28" s="297"/>
    </row>
    <row r="29" spans="1:34" ht="26.1" customHeight="1">
      <c r="A29" s="271" t="s">
        <v>114</v>
      </c>
      <c r="B29" s="272">
        <v>23</v>
      </c>
      <c r="C29" s="273" t="s">
        <v>172</v>
      </c>
      <c r="D29" s="274" t="s">
        <v>173</v>
      </c>
      <c r="E29" s="275" t="s">
        <v>162</v>
      </c>
      <c r="F29" s="274" t="s">
        <v>174</v>
      </c>
      <c r="G29" s="276"/>
      <c r="H29" s="277" t="s">
        <v>175</v>
      </c>
      <c r="I29" s="278"/>
      <c r="J29" s="279">
        <v>1</v>
      </c>
      <c r="K29" s="280" t="str">
        <f t="shared" si="10"/>
        <v>КМС</v>
      </c>
      <c r="L29" s="280" t="str">
        <f t="shared" si="15"/>
        <v>Москва</v>
      </c>
      <c r="M29" s="281" t="str">
        <f t="array" ref="M29">IFERROR(INDEX(субъект,MATCH(SUM(COUNTIF(M$6:M28,субъект)),COUNTIF(субъект,"&lt;"&amp;субъект),0)),"")</f>
        <v/>
      </c>
      <c r="N29" s="281" t="str">
        <f t="array" ref="N29">IFERROR(INDEX(разряд,MATCH(SUM(COUNTIF(N$6:N28,разряд)),COUNTIF(разряд,"&lt;"&amp;разряд),0)),"")</f>
        <v/>
      </c>
      <c r="O29" s="282">
        <v>23</v>
      </c>
      <c r="P29" s="283" t="str">
        <f t="shared" si="1"/>
        <v/>
      </c>
      <c r="Q29" s="284">
        <f t="shared" si="2"/>
        <v>0</v>
      </c>
      <c r="R29" s="284">
        <f t="shared" si="3"/>
        <v>0</v>
      </c>
      <c r="S29" s="285">
        <f t="shared" si="4"/>
        <v>0</v>
      </c>
      <c r="T29" s="286">
        <f t="shared" si="5"/>
        <v>0</v>
      </c>
      <c r="U29" s="286">
        <f t="shared" si="6"/>
        <v>0</v>
      </c>
      <c r="V29" s="286">
        <f t="shared" si="7"/>
        <v>0</v>
      </c>
      <c r="W29" s="286">
        <f t="shared" si="8"/>
        <v>0</v>
      </c>
      <c r="X29" s="297"/>
      <c r="Y29" s="290" t="str">
        <f t="shared" si="16"/>
        <v/>
      </c>
      <c r="Z29" s="290" t="str">
        <f t="shared" si="17"/>
        <v xml:space="preserve"> </v>
      </c>
      <c r="AA29" s="290" t="str">
        <f t="shared" si="17"/>
        <v xml:space="preserve"> </v>
      </c>
      <c r="AB29" s="290" t="str">
        <f t="shared" si="17"/>
        <v xml:space="preserve"> </v>
      </c>
      <c r="AC29" s="290" t="str">
        <f t="shared" si="17"/>
        <v xml:space="preserve"> </v>
      </c>
      <c r="AD29" s="290" t="str">
        <f t="shared" si="14"/>
        <v xml:space="preserve"> </v>
      </c>
      <c r="AE29" s="290" t="str">
        <f t="shared" si="14"/>
        <v xml:space="preserve"> </v>
      </c>
      <c r="AF29" s="290" t="str">
        <f t="shared" si="14"/>
        <v xml:space="preserve"> </v>
      </c>
    </row>
    <row r="30" spans="1:34" ht="26.1" customHeight="1">
      <c r="A30" s="271" t="s">
        <v>115</v>
      </c>
      <c r="B30" s="272">
        <v>24</v>
      </c>
      <c r="C30" s="273" t="s">
        <v>233</v>
      </c>
      <c r="D30" s="274" t="s">
        <v>234</v>
      </c>
      <c r="E30" s="275" t="s">
        <v>227</v>
      </c>
      <c r="F30" s="292" t="s">
        <v>235</v>
      </c>
      <c r="G30" s="276"/>
      <c r="H30" s="277" t="s">
        <v>236</v>
      </c>
      <c r="I30" s="278"/>
      <c r="J30" s="279">
        <v>1</v>
      </c>
      <c r="K30" s="280" t="str">
        <f t="shared" si="10"/>
        <v>КМС</v>
      </c>
      <c r="L30" s="280" t="str">
        <f t="shared" si="15"/>
        <v>Р.Дагестан</v>
      </c>
      <c r="M30" s="281" t="str">
        <f t="array" ref="M30">IFERROR(INDEX(субъект,MATCH(SUM(COUNTIF(M$6:M29,субъект)),COUNTIF(субъект,"&lt;"&amp;субъект),0)),"")</f>
        <v/>
      </c>
      <c r="N30" s="281" t="str">
        <f t="array" ref="N30">IFERROR(INDEX(разряд,MATCH(SUM(COUNTIF(N$6:N29,разряд)),COUNTIF(разряд,"&lt;"&amp;разряд),0)),"")</f>
        <v/>
      </c>
      <c r="O30" s="282">
        <v>24</v>
      </c>
      <c r="P30" s="283" t="str">
        <f t="shared" si="1"/>
        <v/>
      </c>
      <c r="Q30" s="284">
        <f t="shared" si="2"/>
        <v>0</v>
      </c>
      <c r="R30" s="284">
        <f t="shared" si="3"/>
        <v>0</v>
      </c>
      <c r="S30" s="285">
        <f t="shared" si="4"/>
        <v>0</v>
      </c>
      <c r="T30" s="286">
        <f t="shared" si="5"/>
        <v>0</v>
      </c>
      <c r="U30" s="286">
        <f t="shared" si="6"/>
        <v>0</v>
      </c>
      <c r="V30" s="286">
        <f t="shared" si="7"/>
        <v>0</v>
      </c>
      <c r="W30" s="286">
        <f t="shared" si="8"/>
        <v>0</v>
      </c>
      <c r="Y30" s="290" t="str">
        <f t="shared" si="16"/>
        <v/>
      </c>
      <c r="Z30" s="290" t="str">
        <f t="shared" si="17"/>
        <v xml:space="preserve"> </v>
      </c>
      <c r="AA30" s="290" t="str">
        <f t="shared" si="17"/>
        <v xml:space="preserve"> </v>
      </c>
      <c r="AB30" s="290" t="str">
        <f t="shared" si="17"/>
        <v xml:space="preserve"> </v>
      </c>
      <c r="AC30" s="290" t="str">
        <f t="shared" si="17"/>
        <v xml:space="preserve"> </v>
      </c>
      <c r="AD30" s="290" t="str">
        <f t="shared" si="14"/>
        <v xml:space="preserve"> </v>
      </c>
      <c r="AE30" s="290" t="str">
        <f t="shared" si="14"/>
        <v xml:space="preserve"> </v>
      </c>
      <c r="AF30" s="290" t="str">
        <f t="shared" si="14"/>
        <v xml:space="preserve"> </v>
      </c>
    </row>
    <row r="31" spans="1:34" ht="26.1" customHeight="1">
      <c r="A31" s="271" t="s">
        <v>116</v>
      </c>
      <c r="B31" s="272">
        <v>25</v>
      </c>
      <c r="C31" s="273" t="s">
        <v>168</v>
      </c>
      <c r="D31" s="274" t="s">
        <v>169</v>
      </c>
      <c r="E31" s="275" t="s">
        <v>162</v>
      </c>
      <c r="F31" s="274" t="s">
        <v>170</v>
      </c>
      <c r="G31" s="276"/>
      <c r="H31" s="277" t="s">
        <v>171</v>
      </c>
      <c r="I31" s="278"/>
      <c r="J31" s="279">
        <v>1</v>
      </c>
      <c r="K31" s="280" t="str">
        <f t="shared" si="10"/>
        <v>КМС</v>
      </c>
      <c r="L31" s="280" t="str">
        <f t="shared" si="15"/>
        <v>Москва</v>
      </c>
      <c r="M31" s="281" t="str">
        <f t="array" ref="M31">IFERROR(INDEX(субъект,MATCH(SUM(COUNTIF(M$6:M30,субъект)),COUNTIF(субъект,"&lt;"&amp;субъект),0)),"")</f>
        <v/>
      </c>
      <c r="N31" s="281" t="str">
        <f t="array" ref="N31">IFERROR(INDEX(разряд,MATCH(SUM(COUNTIF(N$6:N30,разряд)),COUNTIF(разряд,"&lt;"&amp;разряд),0)),"")</f>
        <v/>
      </c>
      <c r="O31" s="282">
        <v>25</v>
      </c>
      <c r="P31" s="283" t="str">
        <f t="shared" si="1"/>
        <v/>
      </c>
      <c r="Q31" s="284">
        <f t="shared" si="2"/>
        <v>0</v>
      </c>
      <c r="R31" s="284">
        <f t="shared" si="3"/>
        <v>0</v>
      </c>
      <c r="S31" s="285">
        <f t="shared" si="4"/>
        <v>0</v>
      </c>
      <c r="T31" s="286">
        <f t="shared" si="5"/>
        <v>0</v>
      </c>
      <c r="U31" s="286">
        <f t="shared" si="6"/>
        <v>0</v>
      </c>
      <c r="V31" s="286">
        <f t="shared" si="7"/>
        <v>0</v>
      </c>
      <c r="W31" s="286">
        <f t="shared" si="8"/>
        <v>0</v>
      </c>
      <c r="X31" s="297"/>
      <c r="Y31" s="290" t="str">
        <f t="shared" si="16"/>
        <v/>
      </c>
      <c r="Z31" s="290" t="str">
        <f t="shared" si="17"/>
        <v xml:space="preserve"> </v>
      </c>
      <c r="AA31" s="290" t="str">
        <f t="shared" si="17"/>
        <v xml:space="preserve"> </v>
      </c>
      <c r="AB31" s="290" t="str">
        <f t="shared" si="17"/>
        <v xml:space="preserve"> </v>
      </c>
      <c r="AC31" s="299" t="str">
        <f t="shared" si="17"/>
        <v xml:space="preserve"> </v>
      </c>
      <c r="AD31" s="290" t="str">
        <f t="shared" si="14"/>
        <v xml:space="preserve"> </v>
      </c>
      <c r="AE31" s="290" t="str">
        <f t="shared" si="14"/>
        <v xml:space="preserve"> </v>
      </c>
      <c r="AF31" s="290" t="str">
        <f t="shared" si="14"/>
        <v xml:space="preserve"> </v>
      </c>
    </row>
    <row r="32" spans="1:34" ht="26.1" customHeight="1">
      <c r="A32" s="271" t="s">
        <v>117</v>
      </c>
      <c r="B32" s="272">
        <v>26</v>
      </c>
      <c r="C32" s="273" t="s">
        <v>247</v>
      </c>
      <c r="D32" s="274" t="s">
        <v>248</v>
      </c>
      <c r="E32" s="273" t="s">
        <v>244</v>
      </c>
      <c r="F32" s="296" t="s">
        <v>249</v>
      </c>
      <c r="G32" s="273"/>
      <c r="H32" s="277" t="s">
        <v>250</v>
      </c>
      <c r="I32" s="278"/>
      <c r="J32" s="279">
        <v>1</v>
      </c>
      <c r="K32" s="280" t="str">
        <f t="shared" si="10"/>
        <v>КМС</v>
      </c>
      <c r="L32" s="280" t="str">
        <f t="shared" si="15"/>
        <v>Свердловская</v>
      </c>
      <c r="M32" s="281" t="str">
        <f t="array" ref="M32">IFERROR(INDEX(субъект,MATCH(SUM(COUNTIF(M$6:M31,субъект)),COUNTIF(субъект,"&lt;"&amp;субъект),0)),"")</f>
        <v/>
      </c>
      <c r="N32" s="281" t="str">
        <f t="array" ref="N32">IFERROR(INDEX(разряд,MATCH(SUM(COUNTIF(N$6:N31,разряд)),COUNTIF(разряд,"&lt;"&amp;разряд),0)),"")</f>
        <v/>
      </c>
      <c r="O32" s="282">
        <v>26</v>
      </c>
      <c r="P32" s="283" t="str">
        <f t="shared" si="1"/>
        <v/>
      </c>
      <c r="Q32" s="284">
        <f t="shared" si="2"/>
        <v>0</v>
      </c>
      <c r="R32" s="284">
        <f t="shared" si="3"/>
        <v>0</v>
      </c>
      <c r="S32" s="285">
        <f t="shared" si="4"/>
        <v>0</v>
      </c>
      <c r="T32" s="286">
        <f t="shared" si="5"/>
        <v>0</v>
      </c>
      <c r="U32" s="286">
        <f t="shared" si="6"/>
        <v>0</v>
      </c>
      <c r="V32" s="286">
        <f t="shared" si="7"/>
        <v>0</v>
      </c>
      <c r="W32" s="286">
        <f t="shared" si="8"/>
        <v>0</v>
      </c>
      <c r="Y32" s="290" t="str">
        <f t="shared" si="16"/>
        <v/>
      </c>
      <c r="Z32" s="290" t="str">
        <f t="shared" si="17"/>
        <v xml:space="preserve"> </v>
      </c>
      <c r="AA32" s="290" t="str">
        <f t="shared" si="17"/>
        <v xml:space="preserve"> </v>
      </c>
      <c r="AB32" s="290" t="str">
        <f t="shared" si="17"/>
        <v xml:space="preserve"> </v>
      </c>
      <c r="AC32" s="290" t="str">
        <f t="shared" si="17"/>
        <v xml:space="preserve"> </v>
      </c>
      <c r="AD32" s="290" t="str">
        <f t="shared" si="14"/>
        <v xml:space="preserve"> </v>
      </c>
      <c r="AE32" s="290" t="str">
        <f t="shared" si="14"/>
        <v xml:space="preserve"> </v>
      </c>
      <c r="AF32" s="290" t="str">
        <f t="shared" si="14"/>
        <v xml:space="preserve"> </v>
      </c>
    </row>
    <row r="33" spans="1:32" ht="26.1" customHeight="1">
      <c r="A33" s="271" t="s">
        <v>118</v>
      </c>
      <c r="B33" s="272">
        <v>27</v>
      </c>
      <c r="C33" s="273" t="s">
        <v>196</v>
      </c>
      <c r="D33" s="274" t="s">
        <v>197</v>
      </c>
      <c r="E33" s="273" t="s">
        <v>193</v>
      </c>
      <c r="F33" s="274" t="s">
        <v>198</v>
      </c>
      <c r="G33" s="273"/>
      <c r="H33" s="277" t="s">
        <v>199</v>
      </c>
      <c r="I33" s="278"/>
      <c r="J33" s="279">
        <v>1</v>
      </c>
      <c r="K33" s="280" t="str">
        <f t="shared" si="10"/>
        <v>1р</v>
      </c>
      <c r="L33" s="280" t="str">
        <f t="shared" si="15"/>
        <v>Нижегородская</v>
      </c>
      <c r="M33" s="281" t="str">
        <f t="array" ref="M33">IFERROR(INDEX(субъект,MATCH(SUM(COUNTIF(M$6:M32,субъект)),COUNTIF(субъект,"&lt;"&amp;субъект),0)),"")</f>
        <v/>
      </c>
      <c r="N33" s="281" t="str">
        <f t="array" ref="N33">IFERROR(INDEX(разряд,MATCH(SUM(COUNTIF(N$6:N32,разряд)),COUNTIF(разряд,"&lt;"&amp;разряд),0)),"")</f>
        <v/>
      </c>
      <c r="O33" s="282">
        <v>27</v>
      </c>
      <c r="P33" s="283" t="str">
        <f t="shared" si="1"/>
        <v/>
      </c>
      <c r="Q33" s="284">
        <f t="shared" si="2"/>
        <v>0</v>
      </c>
      <c r="R33" s="284">
        <f t="shared" si="3"/>
        <v>0</v>
      </c>
      <c r="S33" s="285">
        <f t="shared" si="4"/>
        <v>0</v>
      </c>
      <c r="T33" s="286">
        <f t="shared" si="5"/>
        <v>0</v>
      </c>
      <c r="U33" s="286">
        <f t="shared" si="6"/>
        <v>0</v>
      </c>
      <c r="V33" s="286">
        <f t="shared" si="7"/>
        <v>0</v>
      </c>
      <c r="W33" s="286">
        <f t="shared" si="8"/>
        <v>0</v>
      </c>
      <c r="X33" s="297"/>
      <c r="Y33" s="290" t="str">
        <f t="shared" si="16"/>
        <v/>
      </c>
      <c r="Z33" s="290" t="str">
        <f t="shared" si="17"/>
        <v xml:space="preserve"> </v>
      </c>
      <c r="AA33" s="290" t="str">
        <f t="shared" si="17"/>
        <v xml:space="preserve"> </v>
      </c>
      <c r="AB33" s="290" t="str">
        <f t="shared" si="17"/>
        <v xml:space="preserve"> </v>
      </c>
      <c r="AC33" s="290" t="str">
        <f t="shared" si="17"/>
        <v xml:space="preserve"> </v>
      </c>
      <c r="AD33" s="290" t="str">
        <f t="shared" si="14"/>
        <v xml:space="preserve"> </v>
      </c>
      <c r="AE33" s="290" t="str">
        <f t="shared" si="14"/>
        <v xml:space="preserve"> </v>
      </c>
      <c r="AF33" s="290" t="str">
        <f t="shared" si="14"/>
        <v xml:space="preserve"> </v>
      </c>
    </row>
    <row r="34" spans="1:32" ht="26.1" customHeight="1">
      <c r="A34" s="271" t="s">
        <v>119</v>
      </c>
      <c r="B34" s="272">
        <v>28</v>
      </c>
      <c r="C34" s="273" t="s">
        <v>200</v>
      </c>
      <c r="D34" s="274" t="s">
        <v>201</v>
      </c>
      <c r="E34" s="275" t="s">
        <v>193</v>
      </c>
      <c r="F34" s="274" t="s">
        <v>202</v>
      </c>
      <c r="G34" s="276"/>
      <c r="H34" s="277" t="s">
        <v>203</v>
      </c>
      <c r="I34" s="278"/>
      <c r="J34" s="279">
        <v>1</v>
      </c>
      <c r="K34" s="280" t="str">
        <f t="shared" si="10"/>
        <v>МС</v>
      </c>
      <c r="L34" s="280" t="str">
        <f t="shared" si="15"/>
        <v>Нижегородскаяя</v>
      </c>
      <c r="M34" s="281" t="str">
        <f t="array" ref="M34">IFERROR(INDEX(субъект,MATCH(SUM(COUNTIF(M$6:M33,субъект)),COUNTIF(субъект,"&lt;"&amp;субъект),0)),"")</f>
        <v/>
      </c>
      <c r="N34" s="281" t="str">
        <f t="array" ref="N34">IFERROR(INDEX(разряд,MATCH(SUM(COUNTIF(N$6:N33,разряд)),COUNTIF(разряд,"&lt;"&amp;разряд),0)),"")</f>
        <v/>
      </c>
      <c r="O34" s="282">
        <v>28</v>
      </c>
      <c r="P34" s="283" t="str">
        <f t="shared" si="1"/>
        <v/>
      </c>
      <c r="Q34" s="284">
        <f t="shared" si="2"/>
        <v>0</v>
      </c>
      <c r="R34" s="284">
        <f t="shared" si="3"/>
        <v>0</v>
      </c>
      <c r="S34" s="285">
        <f t="shared" si="4"/>
        <v>0</v>
      </c>
      <c r="T34" s="286">
        <f t="shared" si="5"/>
        <v>0</v>
      </c>
      <c r="U34" s="286">
        <f t="shared" si="6"/>
        <v>0</v>
      </c>
      <c r="V34" s="286">
        <f t="shared" si="7"/>
        <v>0</v>
      </c>
      <c r="W34" s="286">
        <f t="shared" si="8"/>
        <v>0</v>
      </c>
      <c r="Y34" s="290" t="str">
        <f t="shared" si="16"/>
        <v/>
      </c>
      <c r="Z34" s="290" t="str">
        <f t="shared" si="17"/>
        <v xml:space="preserve"> </v>
      </c>
      <c r="AA34" s="290" t="str">
        <f t="shared" si="17"/>
        <v xml:space="preserve"> </v>
      </c>
      <c r="AB34" s="290" t="str">
        <f t="shared" si="17"/>
        <v xml:space="preserve"> </v>
      </c>
      <c r="AC34" s="290" t="str">
        <f t="shared" si="17"/>
        <v xml:space="preserve"> </v>
      </c>
      <c r="AD34" s="290" t="str">
        <f t="shared" si="14"/>
        <v xml:space="preserve"> </v>
      </c>
      <c r="AE34" s="290" t="str">
        <f t="shared" si="14"/>
        <v xml:space="preserve"> </v>
      </c>
      <c r="AF34" s="290" t="str">
        <f t="shared" si="14"/>
        <v xml:space="preserve"> </v>
      </c>
    </row>
    <row r="35" spans="1:32" ht="26.1" customHeight="1">
      <c r="A35" s="271" t="s">
        <v>120</v>
      </c>
      <c r="B35" s="272">
        <v>29</v>
      </c>
      <c r="C35" s="273" t="s">
        <v>262</v>
      </c>
      <c r="D35" s="274" t="s">
        <v>263</v>
      </c>
      <c r="E35" s="273" t="s">
        <v>244</v>
      </c>
      <c r="F35" s="296" t="s">
        <v>264</v>
      </c>
      <c r="G35" s="273"/>
      <c r="H35" s="277" t="s">
        <v>265</v>
      </c>
      <c r="I35" s="278"/>
      <c r="J35" s="279">
        <v>1</v>
      </c>
      <c r="K35" s="280" t="str">
        <f t="shared" si="10"/>
        <v>КМС</v>
      </c>
      <c r="L35" s="280" t="str">
        <f t="shared" si="15"/>
        <v>Тюменская</v>
      </c>
      <c r="M35" s="281" t="str">
        <f t="array" ref="M35">IFERROR(INDEX(субъект,MATCH(SUM(COUNTIF(M$6:M34,субъект)),COUNTIF(субъект,"&lt;"&amp;субъект),0)),"")</f>
        <v/>
      </c>
      <c r="N35" s="281" t="str">
        <f t="array" ref="N35">IFERROR(INDEX(разряд,MATCH(SUM(COUNTIF(N$6:N34,разряд)),COUNTIF(разряд,"&lt;"&amp;разряд),0)),"")</f>
        <v/>
      </c>
      <c r="O35" s="282">
        <v>29</v>
      </c>
      <c r="P35" s="283" t="str">
        <f t="shared" si="1"/>
        <v/>
      </c>
      <c r="Q35" s="284">
        <f t="shared" si="2"/>
        <v>0</v>
      </c>
      <c r="R35" s="284">
        <f t="shared" si="3"/>
        <v>0</v>
      </c>
      <c r="S35" s="285">
        <f t="shared" si="4"/>
        <v>0</v>
      </c>
      <c r="T35" s="286">
        <f t="shared" si="5"/>
        <v>0</v>
      </c>
      <c r="U35" s="286">
        <f t="shared" si="6"/>
        <v>0</v>
      </c>
      <c r="V35" s="286">
        <f t="shared" si="7"/>
        <v>0</v>
      </c>
      <c r="W35" s="286">
        <f t="shared" si="8"/>
        <v>0</v>
      </c>
      <c r="X35" s="297"/>
      <c r="Y35" s="290" t="str">
        <f t="shared" si="16"/>
        <v/>
      </c>
      <c r="Z35" s="290" t="str">
        <f t="shared" si="17"/>
        <v xml:space="preserve"> </v>
      </c>
      <c r="AA35" s="290" t="str">
        <f t="shared" si="17"/>
        <v xml:space="preserve"> </v>
      </c>
      <c r="AB35" s="290" t="str">
        <f t="shared" si="17"/>
        <v xml:space="preserve"> </v>
      </c>
      <c r="AC35" s="290" t="str">
        <f t="shared" si="17"/>
        <v xml:space="preserve"> </v>
      </c>
      <c r="AD35" s="290" t="str">
        <f t="shared" si="14"/>
        <v xml:space="preserve"> </v>
      </c>
      <c r="AE35" s="290" t="str">
        <f t="shared" si="14"/>
        <v xml:space="preserve"> </v>
      </c>
      <c r="AF35" s="290" t="str">
        <f t="shared" si="14"/>
        <v xml:space="preserve"> </v>
      </c>
    </row>
    <row r="36" spans="1:32" ht="26.1" customHeight="1">
      <c r="A36" s="271" t="s">
        <v>121</v>
      </c>
      <c r="B36" s="272">
        <v>30</v>
      </c>
      <c r="C36" s="273" t="s">
        <v>275</v>
      </c>
      <c r="D36" s="274" t="s">
        <v>276</v>
      </c>
      <c r="E36" s="275" t="s">
        <v>268</v>
      </c>
      <c r="F36" s="292" t="s">
        <v>277</v>
      </c>
      <c r="G36" s="276"/>
      <c r="H36" s="277" t="s">
        <v>278</v>
      </c>
      <c r="I36" s="278"/>
      <c r="J36" s="279">
        <v>1</v>
      </c>
      <c r="K36" s="280" t="str">
        <f t="shared" si="10"/>
        <v>КМС</v>
      </c>
      <c r="L36" s="280" t="str">
        <f t="shared" si="15"/>
        <v>Московская</v>
      </c>
      <c r="M36" s="281" t="str">
        <f t="array" ref="M36">IFERROR(INDEX(субъект,MATCH(SUM(COUNTIF(M$6:M35,субъект)),COUNTIF(субъект,"&lt;"&amp;субъект),0)),"")</f>
        <v/>
      </c>
      <c r="N36" s="281" t="str">
        <f t="array" ref="N36">IFERROR(INDEX(разряд,MATCH(SUM(COUNTIF(N$6:N35,разряд)),COUNTIF(разряд,"&lt;"&amp;разряд),0)),"")</f>
        <v/>
      </c>
      <c r="O36" s="282">
        <v>30</v>
      </c>
      <c r="P36" s="283" t="str">
        <f t="shared" si="1"/>
        <v/>
      </c>
      <c r="Q36" s="284">
        <f t="shared" si="2"/>
        <v>0</v>
      </c>
      <c r="R36" s="284">
        <f t="shared" si="3"/>
        <v>0</v>
      </c>
      <c r="S36" s="285">
        <f t="shared" si="4"/>
        <v>0</v>
      </c>
      <c r="T36" s="286">
        <f t="shared" si="5"/>
        <v>0</v>
      </c>
      <c r="U36" s="286">
        <f t="shared" si="6"/>
        <v>0</v>
      </c>
      <c r="V36" s="286">
        <f t="shared" si="7"/>
        <v>0</v>
      </c>
      <c r="W36" s="286">
        <f t="shared" si="8"/>
        <v>0</v>
      </c>
      <c r="Y36" s="290" t="str">
        <f t="shared" si="16"/>
        <v/>
      </c>
      <c r="Z36" s="290" t="str">
        <f t="shared" si="17"/>
        <v xml:space="preserve"> </v>
      </c>
      <c r="AA36" s="290" t="str">
        <f t="shared" si="17"/>
        <v xml:space="preserve"> </v>
      </c>
      <c r="AB36" s="290" t="str">
        <f t="shared" si="17"/>
        <v xml:space="preserve"> </v>
      </c>
      <c r="AC36" s="290" t="str">
        <f t="shared" si="17"/>
        <v xml:space="preserve"> </v>
      </c>
      <c r="AD36" s="290" t="str">
        <f t="shared" si="14"/>
        <v xml:space="preserve"> </v>
      </c>
      <c r="AE36" s="290" t="str">
        <f t="shared" si="14"/>
        <v xml:space="preserve"> </v>
      </c>
      <c r="AF36" s="290" t="str">
        <f t="shared" si="14"/>
        <v xml:space="preserve"> </v>
      </c>
    </row>
    <row r="37" spans="1:32" ht="26.1" customHeight="1">
      <c r="A37" s="271" t="s">
        <v>122</v>
      </c>
      <c r="B37" s="272">
        <v>31</v>
      </c>
      <c r="C37" s="273" t="s">
        <v>255</v>
      </c>
      <c r="D37" s="274" t="s">
        <v>256</v>
      </c>
      <c r="E37" s="273" t="s">
        <v>244</v>
      </c>
      <c r="F37" s="296" t="s">
        <v>253</v>
      </c>
      <c r="G37" s="273"/>
      <c r="H37" s="277" t="s">
        <v>257</v>
      </c>
      <c r="I37" s="278"/>
      <c r="J37" s="279">
        <v>1</v>
      </c>
      <c r="K37" s="280" t="str">
        <f t="shared" si="10"/>
        <v>МС</v>
      </c>
      <c r="L37" s="280" t="str">
        <f t="shared" si="15"/>
        <v>Свердловская</v>
      </c>
      <c r="M37" s="281" t="str">
        <f t="array" ref="M37">IFERROR(INDEX(субъект,MATCH(SUM(COUNTIF(M$6:M36,субъект)),COUNTIF(субъект,"&lt;"&amp;субъект),0)),"")</f>
        <v/>
      </c>
      <c r="N37" s="281" t="str">
        <f t="array" ref="N37">IFERROR(INDEX(разряд,MATCH(SUM(COUNTIF(N$6:N36,разряд)),COUNTIF(разряд,"&lt;"&amp;разряд),0)),"")</f>
        <v/>
      </c>
      <c r="O37" s="282">
        <v>31</v>
      </c>
      <c r="P37" s="283" t="str">
        <f t="shared" si="1"/>
        <v/>
      </c>
      <c r="Q37" s="284">
        <f t="shared" si="2"/>
        <v>0</v>
      </c>
      <c r="R37" s="284">
        <f t="shared" si="3"/>
        <v>0</v>
      </c>
      <c r="S37" s="285">
        <f t="shared" si="4"/>
        <v>0</v>
      </c>
      <c r="T37" s="286">
        <f t="shared" si="5"/>
        <v>0</v>
      </c>
      <c r="U37" s="286">
        <f t="shared" si="6"/>
        <v>0</v>
      </c>
      <c r="V37" s="286">
        <f t="shared" si="7"/>
        <v>0</v>
      </c>
      <c r="W37" s="286">
        <f t="shared" si="8"/>
        <v>0</v>
      </c>
      <c r="X37" s="297"/>
      <c r="Y37" s="290" t="str">
        <f t="shared" si="16"/>
        <v/>
      </c>
      <c r="Z37" s="290" t="str">
        <f t="shared" si="17"/>
        <v xml:space="preserve"> </v>
      </c>
      <c r="AA37" s="290" t="str">
        <f t="shared" si="17"/>
        <v xml:space="preserve"> </v>
      </c>
      <c r="AB37" s="290" t="str">
        <f t="shared" si="17"/>
        <v xml:space="preserve"> </v>
      </c>
      <c r="AC37" s="290" t="str">
        <f t="shared" si="17"/>
        <v xml:space="preserve"> </v>
      </c>
      <c r="AD37" s="290" t="str">
        <f t="shared" si="14"/>
        <v xml:space="preserve"> </v>
      </c>
      <c r="AE37" s="290" t="str">
        <f t="shared" si="14"/>
        <v xml:space="preserve"> </v>
      </c>
      <c r="AF37" s="290" t="str">
        <f t="shared" si="14"/>
        <v xml:space="preserve"> </v>
      </c>
    </row>
    <row r="38" spans="1:32" ht="26.1" customHeight="1">
      <c r="A38" s="271" t="s">
        <v>123</v>
      </c>
      <c r="B38" s="272">
        <v>32</v>
      </c>
      <c r="C38" s="273" t="s">
        <v>311</v>
      </c>
      <c r="D38" s="274" t="s">
        <v>312</v>
      </c>
      <c r="E38" s="273" t="s">
        <v>292</v>
      </c>
      <c r="F38" s="296" t="s">
        <v>313</v>
      </c>
      <c r="G38" s="273"/>
      <c r="H38" s="277" t="s">
        <v>298</v>
      </c>
      <c r="I38" s="278"/>
      <c r="J38" s="279">
        <v>1</v>
      </c>
      <c r="K38" s="280" t="str">
        <f t="shared" si="10"/>
        <v>КМС</v>
      </c>
      <c r="L38" s="280" t="str">
        <f t="shared" si="15"/>
        <v>Краснодарский</v>
      </c>
      <c r="M38" s="281" t="str">
        <f t="array" ref="M38">IFERROR(INDEX(субъект,MATCH(SUM(COUNTIF(M$6:M37,субъект)),COUNTIF(субъект,"&lt;"&amp;субъект),0)),"")</f>
        <v/>
      </c>
      <c r="N38" s="281" t="str">
        <f t="array" ref="N38">IFERROR(INDEX(разряд,MATCH(SUM(COUNTIF(N$6:N37,разряд)),COUNTIF(разряд,"&lt;"&amp;разряд),0)),"")</f>
        <v/>
      </c>
      <c r="O38" s="282">
        <v>32</v>
      </c>
      <c r="P38" s="283" t="str">
        <f t="shared" si="1"/>
        <v/>
      </c>
      <c r="Q38" s="284">
        <f t="shared" si="2"/>
        <v>0</v>
      </c>
      <c r="R38" s="284">
        <f t="shared" si="3"/>
        <v>0</v>
      </c>
      <c r="S38" s="285">
        <f t="shared" si="4"/>
        <v>0</v>
      </c>
      <c r="T38" s="286">
        <f t="shared" si="5"/>
        <v>0</v>
      </c>
      <c r="U38" s="286">
        <f t="shared" si="6"/>
        <v>0</v>
      </c>
      <c r="V38" s="286">
        <f t="shared" si="7"/>
        <v>0</v>
      </c>
      <c r="W38" s="286">
        <f t="shared" si="8"/>
        <v>0</v>
      </c>
      <c r="Y38" s="290" t="str">
        <f t="shared" si="16"/>
        <v/>
      </c>
      <c r="Z38" s="290" t="str">
        <f t="shared" si="17"/>
        <v xml:space="preserve"> </v>
      </c>
      <c r="AA38" s="290" t="str">
        <f t="shared" si="17"/>
        <v xml:space="preserve"> </v>
      </c>
      <c r="AB38" s="290" t="str">
        <f t="shared" si="17"/>
        <v xml:space="preserve"> </v>
      </c>
      <c r="AC38" s="290" t="str">
        <f t="shared" si="17"/>
        <v xml:space="preserve"> </v>
      </c>
      <c r="AD38" s="290" t="str">
        <f t="shared" si="14"/>
        <v xml:space="preserve"> </v>
      </c>
      <c r="AE38" s="290" t="str">
        <f t="shared" si="14"/>
        <v xml:space="preserve"> </v>
      </c>
      <c r="AF38" s="290" t="str">
        <f t="shared" si="14"/>
        <v xml:space="preserve"> </v>
      </c>
    </row>
    <row r="39" spans="1:32" ht="26.1" customHeight="1">
      <c r="A39" s="271" t="s">
        <v>124</v>
      </c>
      <c r="B39" s="272">
        <v>33</v>
      </c>
      <c r="C39" s="273" t="s">
        <v>258</v>
      </c>
      <c r="D39" s="274" t="s">
        <v>259</v>
      </c>
      <c r="E39" s="275" t="s">
        <v>244</v>
      </c>
      <c r="F39" s="292" t="s">
        <v>260</v>
      </c>
      <c r="G39" s="276"/>
      <c r="H39" s="277" t="s">
        <v>261</v>
      </c>
      <c r="I39" s="278"/>
      <c r="J39" s="279">
        <v>1</v>
      </c>
      <c r="K39" s="280" t="str">
        <f t="shared" si="10"/>
        <v>КМС</v>
      </c>
      <c r="L39" s="280" t="str">
        <f t="shared" si="15"/>
        <v>Свердловская</v>
      </c>
      <c r="M39" s="281" t="str">
        <f t="array" ref="M39">IFERROR(INDEX(субъект,MATCH(SUM(COUNTIF(M$6:M38,субъект)),COUNTIF(субъект,"&lt;"&amp;субъект),0)),"")</f>
        <v/>
      </c>
      <c r="N39" s="281" t="str">
        <f t="array" ref="N39">IFERROR(INDEX(разряд,MATCH(SUM(COUNTIF(N$6:N38,разряд)),COUNTIF(разряд,"&lt;"&amp;разряд),0)),"")</f>
        <v/>
      </c>
      <c r="O39" s="282">
        <v>33</v>
      </c>
      <c r="P39" s="283" t="str">
        <f t="shared" si="1"/>
        <v/>
      </c>
      <c r="Q39" s="284">
        <f t="shared" ref="Q39:Q70" si="18">SUMIFS($J$7:$J$88,$L$7:$L$88,P39,$K$7:$K$88,Q$6)</f>
        <v>0</v>
      </c>
      <c r="R39" s="284">
        <f t="shared" ref="R39:R70" si="19">SUMIFS($J$7:$J$88,$L$7:$L$88,P39,$K$7:$K$88,R$6)</f>
        <v>0</v>
      </c>
      <c r="S39" s="285">
        <f t="shared" ref="S39:S70" si="20">SUMIFS($J$7:$J$88,$L$7:$L$88,P39,$K$7:$K$88,S$6)</f>
        <v>0</v>
      </c>
      <c r="T39" s="286">
        <f t="shared" ref="T39:T70" si="21">SUMIFS($J$7:$J$88,$L$7:$L$88,P39,$K$7:$K$88,T$6)</f>
        <v>0</v>
      </c>
      <c r="U39" s="286">
        <f t="shared" ref="U39:U70" si="22">SUMIFS($J$7:$J$88,$L$7:$L$88,P39,$K$7:$K$88,U$6)</f>
        <v>0</v>
      </c>
      <c r="V39" s="286">
        <f t="shared" ref="V39:V70" si="23">SUMIFS($J$7:$J$88,$L$7:$L$88,P39,$K$7:$K$88,V$6)</f>
        <v>0</v>
      </c>
      <c r="W39" s="286">
        <f t="shared" ref="W39:W70" si="24">SUMIFS($J$7:$J$88,$L$7:$L$88,P39,$K$7:$K$88,W$6)</f>
        <v>0</v>
      </c>
      <c r="X39" s="254">
        <f>SUM(Q7:T38)</f>
        <v>38</v>
      </c>
      <c r="Y39" s="290" t="str">
        <f t="shared" si="16"/>
        <v/>
      </c>
      <c r="Z39" s="290" t="str">
        <f t="shared" si="17"/>
        <v xml:space="preserve"> </v>
      </c>
      <c r="AA39" s="290" t="str">
        <f t="shared" si="17"/>
        <v xml:space="preserve"> </v>
      </c>
      <c r="AB39" s="290" t="str">
        <f t="shared" si="17"/>
        <v xml:space="preserve"> </v>
      </c>
      <c r="AC39" s="290" t="str">
        <f t="shared" si="17"/>
        <v xml:space="preserve"> </v>
      </c>
      <c r="AD39" s="290" t="str">
        <f t="shared" si="14"/>
        <v xml:space="preserve"> </v>
      </c>
      <c r="AE39" s="290" t="str">
        <f t="shared" si="14"/>
        <v xml:space="preserve"> </v>
      </c>
      <c r="AF39" s="290" t="str">
        <f t="shared" si="14"/>
        <v xml:space="preserve"> </v>
      </c>
    </row>
    <row r="40" spans="1:32" ht="26.1" customHeight="1">
      <c r="A40" s="271" t="s">
        <v>125</v>
      </c>
      <c r="B40" s="272">
        <v>34</v>
      </c>
      <c r="C40" s="273" t="s">
        <v>191</v>
      </c>
      <c r="D40" s="274" t="s">
        <v>192</v>
      </c>
      <c r="E40" s="275" t="s">
        <v>193</v>
      </c>
      <c r="F40" s="274" t="s">
        <v>194</v>
      </c>
      <c r="G40" s="276"/>
      <c r="H40" s="277" t="s">
        <v>195</v>
      </c>
      <c r="I40" s="278"/>
      <c r="J40" s="279">
        <v>1</v>
      </c>
      <c r="K40" s="280" t="str">
        <f t="shared" si="10"/>
        <v>КМС</v>
      </c>
      <c r="L40" s="280" t="str">
        <f t="shared" si="15"/>
        <v>Нижегородская</v>
      </c>
      <c r="M40" s="281" t="str">
        <f t="array" ref="M40">IFERROR(INDEX(субъект,MATCH(SUM(COUNTIF(M$6:M39,субъект)),COUNTIF(субъект,"&lt;"&amp;субъект),0)),"")</f>
        <v/>
      </c>
      <c r="N40" s="281" t="str">
        <f t="array" ref="N40">IFERROR(INDEX(разряд,MATCH(SUM(COUNTIF(N$6:N39,разряд)),COUNTIF(разряд,"&lt;"&amp;разряд),0)),"")</f>
        <v/>
      </c>
      <c r="O40" s="282">
        <v>34</v>
      </c>
      <c r="P40" s="283" t="str">
        <f t="shared" si="1"/>
        <v/>
      </c>
      <c r="Q40" s="284">
        <f t="shared" si="18"/>
        <v>0</v>
      </c>
      <c r="R40" s="284">
        <f t="shared" si="19"/>
        <v>0</v>
      </c>
      <c r="S40" s="285">
        <f t="shared" si="20"/>
        <v>0</v>
      </c>
      <c r="T40" s="286">
        <f t="shared" si="21"/>
        <v>0</v>
      </c>
      <c r="U40" s="286">
        <f t="shared" si="22"/>
        <v>0</v>
      </c>
      <c r="V40" s="286">
        <f t="shared" si="23"/>
        <v>0</v>
      </c>
      <c r="W40" s="286">
        <f t="shared" si="24"/>
        <v>0</v>
      </c>
      <c r="Y40" s="290" t="str">
        <f t="shared" si="16"/>
        <v/>
      </c>
      <c r="Z40" s="290" t="str">
        <f t="shared" ref="Z40:AC70" si="25">IF(Q40=0," ",Q40)</f>
        <v xml:space="preserve"> </v>
      </c>
      <c r="AA40" s="290" t="str">
        <f t="shared" si="25"/>
        <v xml:space="preserve"> </v>
      </c>
      <c r="AB40" s="290" t="str">
        <f t="shared" si="25"/>
        <v xml:space="preserve"> </v>
      </c>
      <c r="AC40" s="290" t="str">
        <f t="shared" si="25"/>
        <v xml:space="preserve"> </v>
      </c>
      <c r="AD40" s="290" t="str">
        <f t="shared" si="14"/>
        <v xml:space="preserve"> </v>
      </c>
      <c r="AE40" s="290" t="str">
        <f t="shared" si="14"/>
        <v xml:space="preserve"> </v>
      </c>
      <c r="AF40" s="290" t="str">
        <f t="shared" si="14"/>
        <v xml:space="preserve"> </v>
      </c>
    </row>
    <row r="41" spans="1:32" ht="26.1" customHeight="1">
      <c r="A41" s="271" t="s">
        <v>126</v>
      </c>
      <c r="B41" s="272">
        <v>35</v>
      </c>
      <c r="C41" s="292" t="s">
        <v>208</v>
      </c>
      <c r="D41" s="274" t="s">
        <v>209</v>
      </c>
      <c r="E41" s="292" t="s">
        <v>193</v>
      </c>
      <c r="F41" s="292" t="s">
        <v>210</v>
      </c>
      <c r="G41" s="292"/>
      <c r="H41" s="294" t="s">
        <v>211</v>
      </c>
      <c r="I41" s="278"/>
      <c r="J41" s="279">
        <v>1</v>
      </c>
      <c r="K41" s="280" t="str">
        <f t="shared" si="10"/>
        <v>КМС</v>
      </c>
      <c r="L41" s="280" t="str">
        <f t="shared" si="15"/>
        <v>Р.Татарстан</v>
      </c>
      <c r="M41" s="281" t="str">
        <f t="array" ref="M41">IFERROR(INDEX(субъект,MATCH(SUM(COUNTIF(M$6:M40,субъект)),COUNTIF(субъект,"&lt;"&amp;субъект),0)),"")</f>
        <v/>
      </c>
      <c r="N41" s="281" t="str">
        <f t="array" ref="N41">IFERROR(INDEX(разряд,MATCH(SUM(COUNTIF(N$6:N40,разряд)),COUNTIF(разряд,"&lt;"&amp;разряд),0)),"")</f>
        <v/>
      </c>
      <c r="O41" s="282">
        <v>35</v>
      </c>
      <c r="P41" s="283" t="str">
        <f t="shared" si="1"/>
        <v/>
      </c>
      <c r="Q41" s="284">
        <f t="shared" si="18"/>
        <v>0</v>
      </c>
      <c r="R41" s="284">
        <f t="shared" si="19"/>
        <v>0</v>
      </c>
      <c r="S41" s="285">
        <f t="shared" si="20"/>
        <v>0</v>
      </c>
      <c r="T41" s="286">
        <f t="shared" si="21"/>
        <v>0</v>
      </c>
      <c r="U41" s="286">
        <f t="shared" si="22"/>
        <v>0</v>
      </c>
      <c r="V41" s="286">
        <f t="shared" si="23"/>
        <v>0</v>
      </c>
      <c r="W41" s="286">
        <f t="shared" si="24"/>
        <v>0</v>
      </c>
      <c r="Y41" s="290" t="str">
        <f t="shared" si="16"/>
        <v/>
      </c>
      <c r="Z41" s="290" t="str">
        <f t="shared" si="25"/>
        <v xml:space="preserve"> </v>
      </c>
      <c r="AA41" s="290" t="str">
        <f t="shared" si="25"/>
        <v xml:space="preserve"> </v>
      </c>
      <c r="AB41" s="290" t="str">
        <f t="shared" si="25"/>
        <v xml:space="preserve"> </v>
      </c>
      <c r="AC41" s="290" t="str">
        <f t="shared" si="25"/>
        <v xml:space="preserve"> </v>
      </c>
      <c r="AD41" s="290" t="str">
        <f t="shared" si="14"/>
        <v xml:space="preserve"> </v>
      </c>
      <c r="AE41" s="290" t="str">
        <f t="shared" si="14"/>
        <v xml:space="preserve"> </v>
      </c>
      <c r="AF41" s="290" t="str">
        <f t="shared" si="14"/>
        <v xml:space="preserve"> </v>
      </c>
    </row>
    <row r="42" spans="1:32" ht="26.1" customHeight="1">
      <c r="A42" s="271" t="s">
        <v>127</v>
      </c>
      <c r="B42" s="272">
        <v>36</v>
      </c>
      <c r="C42" s="273" t="s">
        <v>180</v>
      </c>
      <c r="D42" s="274" t="s">
        <v>181</v>
      </c>
      <c r="E42" s="273" t="s">
        <v>162</v>
      </c>
      <c r="F42" s="274" t="s">
        <v>182</v>
      </c>
      <c r="G42" s="273"/>
      <c r="H42" s="277" t="s">
        <v>183</v>
      </c>
      <c r="I42" s="278"/>
      <c r="J42" s="279">
        <v>1</v>
      </c>
      <c r="K42" s="280" t="str">
        <f t="shared" si="10"/>
        <v>МС</v>
      </c>
      <c r="L42" s="280" t="str">
        <f t="shared" si="15"/>
        <v>Москва</v>
      </c>
      <c r="M42" s="281" t="str">
        <f t="array" ref="M42">IFERROR(INDEX(субъект,MATCH(SUM(COUNTIF(M$6:M41,субъект)),COUNTIF(субъект,"&lt;"&amp;субъект),0)),"")</f>
        <v/>
      </c>
      <c r="N42" s="281" t="str">
        <f t="array" ref="N42">IFERROR(INDEX(разряд,MATCH(SUM(COUNTIF(N$6:N41,разряд)),COUNTIF(разряд,"&lt;"&amp;разряд),0)),"")</f>
        <v/>
      </c>
      <c r="O42" s="282">
        <v>36</v>
      </c>
      <c r="P42" s="283" t="str">
        <f t="shared" si="1"/>
        <v/>
      </c>
      <c r="Q42" s="284">
        <f t="shared" si="18"/>
        <v>0</v>
      </c>
      <c r="R42" s="284">
        <f t="shared" si="19"/>
        <v>0</v>
      </c>
      <c r="S42" s="285">
        <f t="shared" si="20"/>
        <v>0</v>
      </c>
      <c r="T42" s="286">
        <f t="shared" si="21"/>
        <v>0</v>
      </c>
      <c r="U42" s="286">
        <f t="shared" si="22"/>
        <v>0</v>
      </c>
      <c r="V42" s="286">
        <f t="shared" si="23"/>
        <v>0</v>
      </c>
      <c r="W42" s="286">
        <f t="shared" si="24"/>
        <v>0</v>
      </c>
      <c r="Y42" s="290" t="str">
        <f t="shared" si="16"/>
        <v/>
      </c>
      <c r="Z42" s="290" t="str">
        <f t="shared" si="25"/>
        <v xml:space="preserve"> </v>
      </c>
      <c r="AA42" s="290" t="str">
        <f t="shared" si="25"/>
        <v xml:space="preserve"> </v>
      </c>
      <c r="AB42" s="290" t="str">
        <f t="shared" si="25"/>
        <v xml:space="preserve"> </v>
      </c>
      <c r="AC42" s="290" t="str">
        <f t="shared" si="25"/>
        <v xml:space="preserve"> </v>
      </c>
      <c r="AD42" s="290" t="str">
        <f t="shared" si="14"/>
        <v xml:space="preserve"> </v>
      </c>
      <c r="AE42" s="290" t="str">
        <f t="shared" si="14"/>
        <v xml:space="preserve"> </v>
      </c>
      <c r="AF42" s="290" t="str">
        <f t="shared" si="14"/>
        <v xml:space="preserve"> </v>
      </c>
    </row>
    <row r="43" spans="1:32" ht="26.1" customHeight="1">
      <c r="A43" s="271" t="s">
        <v>128</v>
      </c>
      <c r="B43" s="272">
        <v>37</v>
      </c>
      <c r="C43" s="273" t="s">
        <v>271</v>
      </c>
      <c r="D43" s="274" t="s">
        <v>272</v>
      </c>
      <c r="E43" s="273" t="s">
        <v>268</v>
      </c>
      <c r="F43" s="296" t="s">
        <v>273</v>
      </c>
      <c r="G43" s="273"/>
      <c r="H43" s="277" t="s">
        <v>274</v>
      </c>
      <c r="I43" s="278"/>
      <c r="J43" s="279">
        <v>1</v>
      </c>
      <c r="K43" s="280" t="str">
        <f t="shared" si="10"/>
        <v>КМС</v>
      </c>
      <c r="L43" s="280" t="str">
        <f t="shared" si="15"/>
        <v>Воронежская</v>
      </c>
      <c r="M43" s="281" t="str">
        <f t="array" ref="M43">IFERROR(INDEX(субъект,MATCH(SUM(COUNTIF(M$6:M42,субъект)),COUNTIF(субъект,"&lt;"&amp;субъект),0)),"")</f>
        <v/>
      </c>
      <c r="N43" s="281" t="str">
        <f t="array" ref="N43">IFERROR(INDEX(разряд,MATCH(SUM(COUNTIF(N$6:N42,разряд)),COUNTIF(разряд,"&lt;"&amp;разряд),0)),"")</f>
        <v/>
      </c>
      <c r="O43" s="282">
        <v>37</v>
      </c>
      <c r="P43" s="283" t="str">
        <f t="shared" si="1"/>
        <v/>
      </c>
      <c r="Q43" s="284">
        <f t="shared" si="18"/>
        <v>0</v>
      </c>
      <c r="R43" s="284">
        <f t="shared" si="19"/>
        <v>0</v>
      </c>
      <c r="S43" s="285">
        <f t="shared" si="20"/>
        <v>0</v>
      </c>
      <c r="T43" s="286">
        <f t="shared" si="21"/>
        <v>0</v>
      </c>
      <c r="U43" s="286">
        <f t="shared" si="22"/>
        <v>0</v>
      </c>
      <c r="V43" s="286">
        <f t="shared" si="23"/>
        <v>0</v>
      </c>
      <c r="W43" s="286">
        <f t="shared" si="24"/>
        <v>0</v>
      </c>
      <c r="Y43" s="290" t="str">
        <f t="shared" si="16"/>
        <v/>
      </c>
      <c r="Z43" s="290" t="str">
        <f t="shared" si="25"/>
        <v xml:space="preserve"> </v>
      </c>
      <c r="AA43" s="290" t="str">
        <f t="shared" si="25"/>
        <v xml:space="preserve"> </v>
      </c>
      <c r="AB43" s="290" t="str">
        <f t="shared" si="25"/>
        <v xml:space="preserve"> </v>
      </c>
      <c r="AC43" s="290" t="str">
        <f t="shared" si="25"/>
        <v xml:space="preserve"> </v>
      </c>
      <c r="AD43" s="290" t="str">
        <f t="shared" si="14"/>
        <v xml:space="preserve"> </v>
      </c>
      <c r="AE43" s="290" t="str">
        <f t="shared" si="14"/>
        <v xml:space="preserve"> </v>
      </c>
      <c r="AF43" s="290" t="str">
        <f t="shared" si="14"/>
        <v xml:space="preserve"> </v>
      </c>
    </row>
    <row r="44" spans="1:32" ht="26.1" customHeight="1">
      <c r="A44" s="271" t="s">
        <v>129</v>
      </c>
      <c r="B44" s="272">
        <v>38</v>
      </c>
      <c r="C44" s="273" t="s">
        <v>299</v>
      </c>
      <c r="D44" s="274" t="s">
        <v>300</v>
      </c>
      <c r="E44" s="275" t="s">
        <v>292</v>
      </c>
      <c r="F44" s="292" t="s">
        <v>301</v>
      </c>
      <c r="G44" s="276"/>
      <c r="H44" s="277" t="s">
        <v>302</v>
      </c>
      <c r="I44" s="278"/>
      <c r="J44" s="279">
        <v>1</v>
      </c>
      <c r="K44" s="280" t="str">
        <f t="shared" si="10"/>
        <v>МС</v>
      </c>
      <c r="L44" s="280" t="str">
        <f t="shared" si="15"/>
        <v>Краснодарский</v>
      </c>
      <c r="M44" s="281" t="str">
        <f t="array" ref="M44">IFERROR(INDEX(субъект,MATCH(SUM(COUNTIF(M$6:M43,субъект)),COUNTIF(субъект,"&lt;"&amp;субъект),0)),"")</f>
        <v/>
      </c>
      <c r="N44" s="281" t="str">
        <f t="array" ref="N44">IFERROR(INDEX(разряд,MATCH(SUM(COUNTIF(N$6:N43,разряд)),COUNTIF(разряд,"&lt;"&amp;разряд),0)),"")</f>
        <v/>
      </c>
      <c r="O44" s="282">
        <v>38</v>
      </c>
      <c r="P44" s="283" t="str">
        <f t="shared" si="1"/>
        <v/>
      </c>
      <c r="Q44" s="284">
        <f t="shared" si="18"/>
        <v>0</v>
      </c>
      <c r="R44" s="284">
        <f t="shared" si="19"/>
        <v>0</v>
      </c>
      <c r="S44" s="285">
        <f t="shared" si="20"/>
        <v>0</v>
      </c>
      <c r="T44" s="286">
        <f t="shared" si="21"/>
        <v>0</v>
      </c>
      <c r="U44" s="286">
        <f t="shared" si="22"/>
        <v>0</v>
      </c>
      <c r="V44" s="286">
        <f t="shared" si="23"/>
        <v>0</v>
      </c>
      <c r="W44" s="286">
        <f t="shared" si="24"/>
        <v>0</v>
      </c>
      <c r="Y44" s="290" t="str">
        <f t="shared" si="16"/>
        <v/>
      </c>
      <c r="Z44" s="290" t="str">
        <f t="shared" si="25"/>
        <v xml:space="preserve"> </v>
      </c>
      <c r="AA44" s="290" t="str">
        <f t="shared" si="25"/>
        <v xml:space="preserve"> </v>
      </c>
      <c r="AB44" s="290" t="str">
        <f t="shared" si="25"/>
        <v xml:space="preserve"> </v>
      </c>
      <c r="AC44" s="290" t="str">
        <f t="shared" si="25"/>
        <v xml:space="preserve"> </v>
      </c>
      <c r="AD44" s="290" t="str">
        <f t="shared" si="14"/>
        <v xml:space="preserve"> </v>
      </c>
      <c r="AE44" s="290" t="str">
        <f t="shared" si="14"/>
        <v xml:space="preserve"> </v>
      </c>
      <c r="AF44" s="290" t="str">
        <f t="shared" si="14"/>
        <v xml:space="preserve"> </v>
      </c>
    </row>
    <row r="45" spans="1:32" ht="26.1" customHeight="1">
      <c r="A45" s="271" t="s">
        <v>130</v>
      </c>
      <c r="B45" s="272">
        <v>39</v>
      </c>
      <c r="C45" s="273"/>
      <c r="D45" s="274"/>
      <c r="E45" s="275"/>
      <c r="F45" s="292"/>
      <c r="G45" s="276"/>
      <c r="H45" s="277"/>
      <c r="I45" s="278"/>
      <c r="J45" s="279">
        <v>1</v>
      </c>
      <c r="K45" s="280">
        <f t="shared" si="10"/>
        <v>0</v>
      </c>
      <c r="L45" s="280">
        <f t="shared" si="15"/>
        <v>0</v>
      </c>
      <c r="M45" s="281" t="str">
        <f t="array" ref="M45">IFERROR(INDEX(субъект,MATCH(SUM(COUNTIF(M$6:M44,субъект)),COUNTIF(субъект,"&lt;"&amp;субъект),0)),"")</f>
        <v/>
      </c>
      <c r="N45" s="281" t="str">
        <f t="array" ref="N45">IFERROR(INDEX(разряд,MATCH(SUM(COUNTIF(N$6:N44,разряд)),COUNTIF(разряд,"&lt;"&amp;разряд),0)),"")</f>
        <v/>
      </c>
      <c r="O45" s="282">
        <v>39</v>
      </c>
      <c r="P45" s="283" t="str">
        <f t="shared" si="1"/>
        <v/>
      </c>
      <c r="Q45" s="284">
        <f t="shared" si="18"/>
        <v>0</v>
      </c>
      <c r="R45" s="284">
        <f t="shared" si="19"/>
        <v>0</v>
      </c>
      <c r="S45" s="285">
        <f t="shared" si="20"/>
        <v>0</v>
      </c>
      <c r="T45" s="286">
        <f t="shared" si="21"/>
        <v>0</v>
      </c>
      <c r="U45" s="286">
        <f t="shared" si="22"/>
        <v>0</v>
      </c>
      <c r="V45" s="286">
        <f t="shared" si="23"/>
        <v>0</v>
      </c>
      <c r="W45" s="286">
        <f t="shared" si="24"/>
        <v>0</v>
      </c>
      <c r="Y45" s="290" t="str">
        <f t="shared" si="16"/>
        <v/>
      </c>
      <c r="Z45" s="290" t="str">
        <f t="shared" si="25"/>
        <v xml:space="preserve"> </v>
      </c>
      <c r="AA45" s="290" t="str">
        <f t="shared" si="25"/>
        <v xml:space="preserve"> </v>
      </c>
      <c r="AB45" s="290" t="str">
        <f t="shared" si="25"/>
        <v xml:space="preserve"> </v>
      </c>
      <c r="AC45" s="290" t="str">
        <f t="shared" si="25"/>
        <v xml:space="preserve"> </v>
      </c>
      <c r="AD45" s="290" t="str">
        <f t="shared" si="14"/>
        <v xml:space="preserve"> </v>
      </c>
      <c r="AE45" s="290" t="str">
        <f t="shared" si="14"/>
        <v xml:space="preserve"> </v>
      </c>
      <c r="AF45" s="290" t="str">
        <f t="shared" si="14"/>
        <v xml:space="preserve"> </v>
      </c>
    </row>
    <row r="46" spans="1:32" ht="26.1" customHeight="1">
      <c r="A46" s="271" t="s">
        <v>131</v>
      </c>
      <c r="B46" s="272">
        <v>40</v>
      </c>
      <c r="C46" s="273"/>
      <c r="D46" s="274"/>
      <c r="E46" s="273"/>
      <c r="F46" s="296"/>
      <c r="G46" s="273"/>
      <c r="H46" s="277"/>
      <c r="I46" s="278"/>
      <c r="J46" s="279">
        <v>1</v>
      </c>
      <c r="K46" s="280">
        <f t="shared" si="10"/>
        <v>0</v>
      </c>
      <c r="L46" s="280">
        <f t="shared" si="15"/>
        <v>0</v>
      </c>
      <c r="M46" s="281" t="str">
        <f t="array" ref="M46">IFERROR(INDEX(субъект,MATCH(SUM(COUNTIF(M$6:M45,субъект)),COUNTIF(субъект,"&lt;"&amp;субъект),0)),"")</f>
        <v/>
      </c>
      <c r="N46" s="281" t="str">
        <f t="array" ref="N46">IFERROR(INDEX(разряд,MATCH(SUM(COUNTIF(N$6:N45,разряд)),COUNTIF(разряд,"&lt;"&amp;разряд),0)),"")</f>
        <v/>
      </c>
      <c r="O46" s="282">
        <v>40</v>
      </c>
      <c r="P46" s="283" t="str">
        <f t="shared" si="1"/>
        <v/>
      </c>
      <c r="Q46" s="284">
        <f t="shared" si="18"/>
        <v>0</v>
      </c>
      <c r="R46" s="284">
        <f t="shared" si="19"/>
        <v>0</v>
      </c>
      <c r="S46" s="285">
        <f t="shared" si="20"/>
        <v>0</v>
      </c>
      <c r="T46" s="286">
        <f t="shared" si="21"/>
        <v>0</v>
      </c>
      <c r="U46" s="286">
        <f t="shared" si="22"/>
        <v>0</v>
      </c>
      <c r="V46" s="286">
        <f t="shared" si="23"/>
        <v>0</v>
      </c>
      <c r="W46" s="286">
        <f t="shared" si="24"/>
        <v>0</v>
      </c>
      <c r="Y46" s="290" t="str">
        <f t="shared" si="16"/>
        <v/>
      </c>
      <c r="Z46" s="290" t="str">
        <f t="shared" si="25"/>
        <v xml:space="preserve"> </v>
      </c>
      <c r="AA46" s="290" t="str">
        <f t="shared" si="25"/>
        <v xml:space="preserve"> </v>
      </c>
      <c r="AB46" s="290" t="str">
        <f t="shared" si="25"/>
        <v xml:space="preserve"> </v>
      </c>
      <c r="AC46" s="290" t="str">
        <f t="shared" si="25"/>
        <v xml:space="preserve"> </v>
      </c>
      <c r="AD46" s="290" t="str">
        <f t="shared" si="14"/>
        <v xml:space="preserve"> </v>
      </c>
      <c r="AE46" s="290" t="str">
        <f t="shared" si="14"/>
        <v xml:space="preserve"> </v>
      </c>
      <c r="AF46" s="290" t="str">
        <f t="shared" si="14"/>
        <v xml:space="preserve"> </v>
      </c>
    </row>
    <row r="47" spans="1:32" ht="26.1" customHeight="1">
      <c r="A47" s="271" t="s">
        <v>132</v>
      </c>
      <c r="B47" s="272">
        <v>41</v>
      </c>
      <c r="C47" s="273"/>
      <c r="D47" s="274"/>
      <c r="E47" s="275"/>
      <c r="F47" s="292"/>
      <c r="G47" s="276"/>
      <c r="H47" s="277"/>
      <c r="I47" s="278"/>
      <c r="J47" s="279">
        <v>1</v>
      </c>
      <c r="K47" s="280">
        <f t="shared" si="10"/>
        <v>0</v>
      </c>
      <c r="L47" s="280">
        <f t="shared" si="15"/>
        <v>0</v>
      </c>
      <c r="M47" s="281" t="str">
        <f t="array" ref="M47">IFERROR(INDEX(субъект,MATCH(SUM(COUNTIF(M$6:M46,субъект)),COUNTIF(субъект,"&lt;"&amp;субъект),0)),"")</f>
        <v/>
      </c>
      <c r="N47" s="281" t="str">
        <f t="array" ref="N47">IFERROR(INDEX(разряд,MATCH(SUM(COUNTIF(N$6:N46,разряд)),COUNTIF(разряд,"&lt;"&amp;разряд),0)),"")</f>
        <v/>
      </c>
      <c r="O47" s="282">
        <v>41</v>
      </c>
      <c r="P47" s="283" t="str">
        <f t="shared" si="1"/>
        <v/>
      </c>
      <c r="Q47" s="284">
        <f t="shared" si="18"/>
        <v>0</v>
      </c>
      <c r="R47" s="284">
        <f t="shared" si="19"/>
        <v>0</v>
      </c>
      <c r="S47" s="285">
        <f t="shared" si="20"/>
        <v>0</v>
      </c>
      <c r="T47" s="286">
        <f t="shared" si="21"/>
        <v>0</v>
      </c>
      <c r="U47" s="286">
        <f t="shared" si="22"/>
        <v>0</v>
      </c>
      <c r="V47" s="286">
        <f t="shared" si="23"/>
        <v>0</v>
      </c>
      <c r="W47" s="286">
        <f t="shared" si="24"/>
        <v>0</v>
      </c>
      <c r="Y47" s="290" t="str">
        <f t="shared" si="16"/>
        <v/>
      </c>
      <c r="Z47" s="290" t="str">
        <f t="shared" si="25"/>
        <v xml:space="preserve"> </v>
      </c>
      <c r="AA47" s="290" t="str">
        <f t="shared" si="25"/>
        <v xml:space="preserve"> </v>
      </c>
      <c r="AB47" s="290" t="str">
        <f t="shared" si="25"/>
        <v xml:space="preserve"> </v>
      </c>
      <c r="AC47" s="290" t="str">
        <f t="shared" si="25"/>
        <v xml:space="preserve"> </v>
      </c>
      <c r="AD47" s="290" t="str">
        <f t="shared" si="14"/>
        <v xml:space="preserve"> </v>
      </c>
      <c r="AE47" s="290" t="str">
        <f t="shared" si="14"/>
        <v xml:space="preserve"> </v>
      </c>
      <c r="AF47" s="290" t="str">
        <f t="shared" si="14"/>
        <v xml:space="preserve"> </v>
      </c>
    </row>
    <row r="48" spans="1:32" ht="26.1" customHeight="1">
      <c r="A48" s="271" t="s">
        <v>133</v>
      </c>
      <c r="B48" s="272">
        <v>42</v>
      </c>
      <c r="C48" s="273"/>
      <c r="D48" s="274"/>
      <c r="E48" s="273"/>
      <c r="F48" s="296"/>
      <c r="G48" s="273"/>
      <c r="H48" s="277"/>
      <c r="I48" s="278"/>
      <c r="J48" s="279">
        <v>1</v>
      </c>
      <c r="K48" s="280">
        <f t="shared" si="10"/>
        <v>0</v>
      </c>
      <c r="L48" s="280">
        <f t="shared" si="15"/>
        <v>0</v>
      </c>
      <c r="M48" s="281" t="str">
        <f t="array" ref="M48">IFERROR(INDEX(субъект,MATCH(SUM(COUNTIF(M$6:M47,субъект)),COUNTIF(субъект,"&lt;"&amp;субъект),0)),"")</f>
        <v/>
      </c>
      <c r="N48" s="281" t="str">
        <f t="array" ref="N48">IFERROR(INDEX(разряд,MATCH(SUM(COUNTIF(N$6:N47,разряд)),COUNTIF(разряд,"&lt;"&amp;разряд),0)),"")</f>
        <v/>
      </c>
      <c r="O48" s="282">
        <v>42</v>
      </c>
      <c r="P48" s="283" t="str">
        <f t="shared" si="1"/>
        <v/>
      </c>
      <c r="Q48" s="284">
        <f t="shared" si="18"/>
        <v>0</v>
      </c>
      <c r="R48" s="284">
        <f t="shared" si="19"/>
        <v>0</v>
      </c>
      <c r="S48" s="285">
        <f t="shared" si="20"/>
        <v>0</v>
      </c>
      <c r="T48" s="286">
        <f t="shared" si="21"/>
        <v>0</v>
      </c>
      <c r="U48" s="286">
        <f t="shared" si="22"/>
        <v>0</v>
      </c>
      <c r="V48" s="286">
        <f t="shared" si="23"/>
        <v>0</v>
      </c>
      <c r="W48" s="286">
        <f t="shared" si="24"/>
        <v>0</v>
      </c>
      <c r="Y48" s="290" t="str">
        <f t="shared" si="16"/>
        <v/>
      </c>
      <c r="Z48" s="290" t="str">
        <f t="shared" si="25"/>
        <v xml:space="preserve"> </v>
      </c>
      <c r="AA48" s="290" t="str">
        <f t="shared" si="25"/>
        <v xml:space="preserve"> </v>
      </c>
      <c r="AB48" s="290" t="str">
        <f t="shared" si="25"/>
        <v xml:space="preserve"> </v>
      </c>
      <c r="AC48" s="290" t="str">
        <f t="shared" si="25"/>
        <v xml:space="preserve"> </v>
      </c>
      <c r="AD48" s="290" t="str">
        <f t="shared" si="14"/>
        <v xml:space="preserve"> </v>
      </c>
      <c r="AE48" s="290" t="str">
        <f t="shared" si="14"/>
        <v xml:space="preserve"> </v>
      </c>
      <c r="AF48" s="290" t="str">
        <f t="shared" si="14"/>
        <v xml:space="preserve"> </v>
      </c>
    </row>
    <row r="49" spans="1:32" ht="26.1" customHeight="1">
      <c r="A49" s="271" t="s">
        <v>134</v>
      </c>
      <c r="B49" s="272">
        <v>43</v>
      </c>
      <c r="C49" s="273"/>
      <c r="D49" s="274"/>
      <c r="E49" s="275"/>
      <c r="F49" s="292"/>
      <c r="G49" s="276"/>
      <c r="H49" s="277"/>
      <c r="I49" s="278"/>
      <c r="J49" s="279">
        <v>1</v>
      </c>
      <c r="K49" s="280">
        <f t="shared" si="10"/>
        <v>0</v>
      </c>
      <c r="L49" s="280">
        <f t="shared" si="15"/>
        <v>0</v>
      </c>
      <c r="M49" s="281" t="str">
        <f t="array" ref="M49">IFERROR(INDEX(субъект,MATCH(SUM(COUNTIF(M$6:M48,субъект)),COUNTIF(субъект,"&lt;"&amp;субъект),0)),"")</f>
        <v/>
      </c>
      <c r="N49" s="281" t="str">
        <f t="array" ref="N49">IFERROR(INDEX(разряд,MATCH(SUM(COUNTIF(N$6:N48,разряд)),COUNTIF(разряд,"&lt;"&amp;разряд),0)),"")</f>
        <v/>
      </c>
      <c r="O49" s="282">
        <v>43</v>
      </c>
      <c r="P49" s="283" t="str">
        <f t="shared" si="1"/>
        <v/>
      </c>
      <c r="Q49" s="284">
        <f t="shared" si="18"/>
        <v>0</v>
      </c>
      <c r="R49" s="284">
        <f t="shared" si="19"/>
        <v>0</v>
      </c>
      <c r="S49" s="285">
        <f t="shared" si="20"/>
        <v>0</v>
      </c>
      <c r="T49" s="286">
        <f t="shared" si="21"/>
        <v>0</v>
      </c>
      <c r="U49" s="286">
        <f t="shared" si="22"/>
        <v>0</v>
      </c>
      <c r="V49" s="286">
        <f t="shared" si="23"/>
        <v>0</v>
      </c>
      <c r="W49" s="286">
        <f t="shared" si="24"/>
        <v>0</v>
      </c>
      <c r="Y49" s="290" t="str">
        <f t="shared" si="16"/>
        <v/>
      </c>
      <c r="Z49" s="290" t="str">
        <f t="shared" si="25"/>
        <v xml:space="preserve"> </v>
      </c>
      <c r="AA49" s="290" t="str">
        <f t="shared" si="25"/>
        <v xml:space="preserve"> </v>
      </c>
      <c r="AB49" s="290" t="str">
        <f t="shared" si="25"/>
        <v xml:space="preserve"> </v>
      </c>
      <c r="AC49" s="290" t="str">
        <f t="shared" si="25"/>
        <v xml:space="preserve"> </v>
      </c>
      <c r="AD49" s="290" t="str">
        <f t="shared" si="14"/>
        <v xml:space="preserve"> </v>
      </c>
      <c r="AE49" s="290" t="str">
        <f t="shared" si="14"/>
        <v xml:space="preserve"> </v>
      </c>
      <c r="AF49" s="290" t="str">
        <f t="shared" si="14"/>
        <v xml:space="preserve"> </v>
      </c>
    </row>
    <row r="50" spans="1:32" ht="26.1" customHeight="1">
      <c r="A50" s="271" t="s">
        <v>135</v>
      </c>
      <c r="B50" s="272">
        <v>44</v>
      </c>
      <c r="C50" s="273"/>
      <c r="D50" s="274"/>
      <c r="E50" s="273"/>
      <c r="F50" s="296"/>
      <c r="G50" s="273"/>
      <c r="H50" s="277"/>
      <c r="I50" s="278"/>
      <c r="J50" s="279">
        <v>1</v>
      </c>
      <c r="K50" s="280">
        <f t="shared" si="10"/>
        <v>0</v>
      </c>
      <c r="L50" s="280">
        <f t="shared" si="15"/>
        <v>0</v>
      </c>
      <c r="M50" s="281" t="str">
        <f t="array" ref="M50">IFERROR(INDEX(субъект,MATCH(SUM(COUNTIF(M$6:M49,субъект)),COUNTIF(субъект,"&lt;"&amp;субъект),0)),"")</f>
        <v/>
      </c>
      <c r="N50" s="281" t="str">
        <f t="array" ref="N50">IFERROR(INDEX(разряд,MATCH(SUM(COUNTIF(N$6:N49,разряд)),COUNTIF(разряд,"&lt;"&amp;разряд),0)),"")</f>
        <v/>
      </c>
      <c r="O50" s="282">
        <v>44</v>
      </c>
      <c r="P50" s="283" t="str">
        <f t="shared" si="1"/>
        <v/>
      </c>
      <c r="Q50" s="284">
        <f t="shared" si="18"/>
        <v>0</v>
      </c>
      <c r="R50" s="284">
        <f t="shared" si="19"/>
        <v>0</v>
      </c>
      <c r="S50" s="285">
        <f t="shared" si="20"/>
        <v>0</v>
      </c>
      <c r="T50" s="286">
        <f t="shared" si="21"/>
        <v>0</v>
      </c>
      <c r="U50" s="286">
        <f t="shared" si="22"/>
        <v>0</v>
      </c>
      <c r="V50" s="286">
        <f t="shared" si="23"/>
        <v>0</v>
      </c>
      <c r="W50" s="286">
        <f t="shared" si="24"/>
        <v>0</v>
      </c>
      <c r="Y50" s="290" t="str">
        <f t="shared" si="16"/>
        <v/>
      </c>
      <c r="Z50" s="290" t="str">
        <f t="shared" si="25"/>
        <v xml:space="preserve"> </v>
      </c>
      <c r="AA50" s="290" t="str">
        <f t="shared" si="25"/>
        <v xml:space="preserve"> </v>
      </c>
      <c r="AB50" s="290" t="str">
        <f t="shared" si="25"/>
        <v xml:space="preserve"> </v>
      </c>
      <c r="AC50" s="290" t="str">
        <f t="shared" si="25"/>
        <v xml:space="preserve"> </v>
      </c>
      <c r="AD50" s="290" t="str">
        <f t="shared" si="14"/>
        <v xml:space="preserve"> </v>
      </c>
      <c r="AE50" s="290" t="str">
        <f t="shared" si="14"/>
        <v xml:space="preserve"> </v>
      </c>
      <c r="AF50" s="290" t="str">
        <f t="shared" si="14"/>
        <v xml:space="preserve"> </v>
      </c>
    </row>
    <row r="51" spans="1:32" ht="26.1" customHeight="1">
      <c r="A51" s="271" t="s">
        <v>136</v>
      </c>
      <c r="B51" s="272">
        <v>45</v>
      </c>
      <c r="C51" s="273"/>
      <c r="D51" s="274"/>
      <c r="E51" s="275"/>
      <c r="F51" s="292"/>
      <c r="G51" s="276"/>
      <c r="H51" s="277"/>
      <c r="I51" s="278"/>
      <c r="J51" s="279">
        <v>1</v>
      </c>
      <c r="K51" s="280">
        <f t="shared" si="10"/>
        <v>0</v>
      </c>
      <c r="L51" s="280">
        <f t="shared" si="15"/>
        <v>0</v>
      </c>
      <c r="M51" s="281" t="str">
        <f t="array" ref="M51">IFERROR(INDEX(субъект,MATCH(SUM(COUNTIF(M$6:M50,субъект)),COUNTIF(субъект,"&lt;"&amp;субъект),0)),"")</f>
        <v/>
      </c>
      <c r="N51" s="281" t="str">
        <f t="array" ref="N51">IFERROR(INDEX(разряд,MATCH(SUM(COUNTIF(N$6:N50,разряд)),COUNTIF(разряд,"&lt;"&amp;разряд),0)),"")</f>
        <v/>
      </c>
      <c r="O51" s="282">
        <v>45</v>
      </c>
      <c r="P51" s="283" t="str">
        <f t="shared" si="1"/>
        <v/>
      </c>
      <c r="Q51" s="284">
        <f t="shared" si="18"/>
        <v>0</v>
      </c>
      <c r="R51" s="284">
        <f t="shared" si="19"/>
        <v>0</v>
      </c>
      <c r="S51" s="285">
        <f t="shared" si="20"/>
        <v>0</v>
      </c>
      <c r="T51" s="286">
        <f t="shared" si="21"/>
        <v>0</v>
      </c>
      <c r="U51" s="286">
        <f t="shared" si="22"/>
        <v>0</v>
      </c>
      <c r="V51" s="286">
        <f t="shared" si="23"/>
        <v>0</v>
      </c>
      <c r="W51" s="286">
        <f t="shared" si="24"/>
        <v>0</v>
      </c>
      <c r="Y51" s="290" t="str">
        <f t="shared" si="16"/>
        <v/>
      </c>
      <c r="Z51" s="290" t="str">
        <f t="shared" si="25"/>
        <v xml:space="preserve"> </v>
      </c>
      <c r="AA51" s="290" t="str">
        <f t="shared" si="25"/>
        <v xml:space="preserve"> </v>
      </c>
      <c r="AB51" s="290" t="str">
        <f t="shared" si="25"/>
        <v xml:space="preserve"> </v>
      </c>
      <c r="AC51" s="290" t="str">
        <f t="shared" si="25"/>
        <v xml:space="preserve"> </v>
      </c>
      <c r="AD51" s="290" t="str">
        <f t="shared" si="14"/>
        <v xml:space="preserve"> </v>
      </c>
      <c r="AE51" s="290" t="str">
        <f t="shared" si="14"/>
        <v xml:space="preserve"> </v>
      </c>
      <c r="AF51" s="290" t="str">
        <f t="shared" si="14"/>
        <v xml:space="preserve"> </v>
      </c>
    </row>
    <row r="52" spans="1:32" ht="26.1" customHeight="1">
      <c r="A52" s="271" t="s">
        <v>137</v>
      </c>
      <c r="B52" s="272">
        <v>46</v>
      </c>
      <c r="C52" s="273"/>
      <c r="D52" s="274"/>
      <c r="E52" s="273"/>
      <c r="F52" s="296"/>
      <c r="G52" s="273"/>
      <c r="H52" s="277"/>
      <c r="I52" s="278"/>
      <c r="J52" s="279">
        <v>1</v>
      </c>
      <c r="K52" s="280">
        <f t="shared" si="10"/>
        <v>0</v>
      </c>
      <c r="L52" s="280">
        <f t="shared" si="15"/>
        <v>0</v>
      </c>
      <c r="M52" s="281" t="str">
        <f t="array" ref="M52">IFERROR(INDEX(субъект,MATCH(SUM(COUNTIF(M$6:M51,субъект)),COUNTIF(субъект,"&lt;"&amp;субъект),0)),"")</f>
        <v/>
      </c>
      <c r="N52" s="281"/>
      <c r="O52" s="282">
        <v>46</v>
      </c>
      <c r="P52" s="283" t="str">
        <f t="shared" si="1"/>
        <v/>
      </c>
      <c r="Q52" s="284">
        <f t="shared" si="18"/>
        <v>0</v>
      </c>
      <c r="R52" s="284">
        <f t="shared" si="19"/>
        <v>0</v>
      </c>
      <c r="S52" s="285">
        <f t="shared" si="20"/>
        <v>0</v>
      </c>
      <c r="T52" s="286">
        <f t="shared" si="21"/>
        <v>0</v>
      </c>
      <c r="U52" s="286">
        <f t="shared" si="22"/>
        <v>0</v>
      </c>
      <c r="V52" s="286">
        <f t="shared" si="23"/>
        <v>0</v>
      </c>
      <c r="W52" s="286">
        <f t="shared" si="24"/>
        <v>0</v>
      </c>
      <c r="Y52" s="290" t="str">
        <f t="shared" si="16"/>
        <v/>
      </c>
      <c r="Z52" s="290" t="str">
        <f t="shared" si="25"/>
        <v xml:space="preserve"> </v>
      </c>
      <c r="AA52" s="290" t="str">
        <f t="shared" si="25"/>
        <v xml:space="preserve"> </v>
      </c>
      <c r="AB52" s="290" t="str">
        <f t="shared" si="25"/>
        <v xml:space="preserve"> </v>
      </c>
      <c r="AC52" s="290" t="str">
        <f t="shared" si="25"/>
        <v xml:space="preserve"> </v>
      </c>
      <c r="AD52" s="290" t="str">
        <f t="shared" si="14"/>
        <v xml:space="preserve"> </v>
      </c>
      <c r="AE52" s="290" t="str">
        <f t="shared" si="14"/>
        <v xml:space="preserve"> </v>
      </c>
      <c r="AF52" s="290" t="str">
        <f t="shared" si="14"/>
        <v xml:space="preserve"> </v>
      </c>
    </row>
    <row r="53" spans="1:32" ht="26.1" customHeight="1">
      <c r="A53" s="271" t="s">
        <v>138</v>
      </c>
      <c r="B53" s="272">
        <v>47</v>
      </c>
      <c r="C53" s="273"/>
      <c r="D53" s="274"/>
      <c r="E53" s="275"/>
      <c r="F53" s="292"/>
      <c r="G53" s="276"/>
      <c r="H53" s="277"/>
      <c r="I53" s="278"/>
      <c r="J53" s="279">
        <v>1</v>
      </c>
      <c r="K53" s="280">
        <f t="shared" si="10"/>
        <v>0</v>
      </c>
      <c r="L53" s="280">
        <f t="shared" si="15"/>
        <v>0</v>
      </c>
      <c r="M53" s="281" t="str">
        <f t="array" ref="M53">IFERROR(INDEX(субъект,MATCH(SUM(COUNTIF(M$6:M52,субъект)),COUNTIF(субъект,"&lt;"&amp;субъект),0)),"")</f>
        <v/>
      </c>
      <c r="N53" s="281"/>
      <c r="O53" s="282">
        <v>47</v>
      </c>
      <c r="P53" s="283" t="str">
        <f t="shared" si="1"/>
        <v/>
      </c>
      <c r="Q53" s="284">
        <f t="shared" si="18"/>
        <v>0</v>
      </c>
      <c r="R53" s="284">
        <f t="shared" si="19"/>
        <v>0</v>
      </c>
      <c r="S53" s="285">
        <f t="shared" si="20"/>
        <v>0</v>
      </c>
      <c r="T53" s="286">
        <f t="shared" si="21"/>
        <v>0</v>
      </c>
      <c r="U53" s="286">
        <f t="shared" si="22"/>
        <v>0</v>
      </c>
      <c r="V53" s="286">
        <f t="shared" si="23"/>
        <v>0</v>
      </c>
      <c r="W53" s="286">
        <f t="shared" si="24"/>
        <v>0</v>
      </c>
      <c r="Y53" s="290" t="str">
        <f t="shared" si="16"/>
        <v/>
      </c>
      <c r="Z53" s="290" t="str">
        <f t="shared" si="25"/>
        <v xml:space="preserve"> </v>
      </c>
      <c r="AA53" s="290" t="str">
        <f t="shared" si="25"/>
        <v xml:space="preserve"> </v>
      </c>
      <c r="AB53" s="290" t="str">
        <f t="shared" si="25"/>
        <v xml:space="preserve"> </v>
      </c>
      <c r="AC53" s="290" t="str">
        <f t="shared" si="25"/>
        <v xml:space="preserve"> </v>
      </c>
      <c r="AD53" s="290" t="str">
        <f t="shared" si="14"/>
        <v xml:space="preserve"> </v>
      </c>
      <c r="AE53" s="290" t="str">
        <f t="shared" si="14"/>
        <v xml:space="preserve"> </v>
      </c>
      <c r="AF53" s="290" t="str">
        <f t="shared" si="14"/>
        <v xml:space="preserve"> </v>
      </c>
    </row>
    <row r="54" spans="1:32" ht="26.1" customHeight="1">
      <c r="A54" s="271" t="s">
        <v>139</v>
      </c>
      <c r="B54" s="272">
        <v>48</v>
      </c>
      <c r="C54" s="273"/>
      <c r="D54" s="274"/>
      <c r="E54" s="273"/>
      <c r="F54" s="296"/>
      <c r="G54" s="273"/>
      <c r="H54" s="277"/>
      <c r="I54" s="278"/>
      <c r="J54" s="279">
        <v>1</v>
      </c>
      <c r="K54" s="280">
        <f t="shared" si="10"/>
        <v>0</v>
      </c>
      <c r="L54" s="280">
        <f t="shared" si="15"/>
        <v>0</v>
      </c>
      <c r="M54" s="281" t="str">
        <f t="array" ref="M54">IFERROR(INDEX(субъект,MATCH(SUM(COUNTIF(M$6:M53,субъект)),COUNTIF(субъект,"&lt;"&amp;субъект),0)),"")</f>
        <v/>
      </c>
      <c r="N54" s="281"/>
      <c r="O54" s="282">
        <v>48</v>
      </c>
      <c r="P54" s="283" t="str">
        <f t="shared" si="1"/>
        <v/>
      </c>
      <c r="Q54" s="284">
        <f t="shared" si="18"/>
        <v>0</v>
      </c>
      <c r="R54" s="284">
        <f t="shared" si="19"/>
        <v>0</v>
      </c>
      <c r="S54" s="285">
        <f t="shared" si="20"/>
        <v>0</v>
      </c>
      <c r="T54" s="286">
        <f t="shared" si="21"/>
        <v>0</v>
      </c>
      <c r="U54" s="286">
        <f t="shared" si="22"/>
        <v>0</v>
      </c>
      <c r="V54" s="286">
        <f t="shared" si="23"/>
        <v>0</v>
      </c>
      <c r="W54" s="286">
        <f t="shared" si="24"/>
        <v>0</v>
      </c>
      <c r="Y54" s="290" t="str">
        <f t="shared" si="16"/>
        <v/>
      </c>
      <c r="Z54" s="290" t="str">
        <f t="shared" si="25"/>
        <v xml:space="preserve"> </v>
      </c>
      <c r="AA54" s="290" t="str">
        <f t="shared" si="25"/>
        <v xml:space="preserve"> </v>
      </c>
      <c r="AB54" s="290" t="str">
        <f t="shared" si="25"/>
        <v xml:space="preserve"> </v>
      </c>
      <c r="AC54" s="290" t="str">
        <f t="shared" si="25"/>
        <v xml:space="preserve"> </v>
      </c>
      <c r="AD54" s="290" t="str">
        <f t="shared" si="14"/>
        <v xml:space="preserve"> </v>
      </c>
      <c r="AE54" s="290" t="str">
        <f t="shared" si="14"/>
        <v xml:space="preserve"> </v>
      </c>
      <c r="AF54" s="290" t="str">
        <f t="shared" si="14"/>
        <v xml:space="preserve"> </v>
      </c>
    </row>
    <row r="55" spans="1:32" ht="26.1" customHeight="1">
      <c r="A55" s="271" t="s">
        <v>140</v>
      </c>
      <c r="B55" s="272">
        <v>49</v>
      </c>
      <c r="C55" s="273"/>
      <c r="D55" s="274"/>
      <c r="E55" s="275"/>
      <c r="F55" s="292"/>
      <c r="G55" s="276"/>
      <c r="H55" s="277"/>
      <c r="I55" s="278"/>
      <c r="J55" s="279">
        <v>1</v>
      </c>
      <c r="K55" s="280">
        <f t="shared" si="10"/>
        <v>0</v>
      </c>
      <c r="L55" s="280">
        <f t="shared" si="15"/>
        <v>0</v>
      </c>
      <c r="M55" s="281" t="str">
        <f t="array" ref="M55">IFERROR(INDEX(субъект,MATCH(SUM(COUNTIF(M$6:M54,субъект)),COUNTIF(субъект,"&lt;"&amp;субъект),0)),"")</f>
        <v/>
      </c>
      <c r="N55" s="281"/>
      <c r="O55" s="282">
        <v>49</v>
      </c>
      <c r="P55" s="283" t="str">
        <f t="shared" si="1"/>
        <v/>
      </c>
      <c r="Q55" s="284">
        <f t="shared" si="18"/>
        <v>0</v>
      </c>
      <c r="R55" s="284">
        <f t="shared" si="19"/>
        <v>0</v>
      </c>
      <c r="S55" s="285">
        <f t="shared" si="20"/>
        <v>0</v>
      </c>
      <c r="T55" s="286">
        <f t="shared" si="21"/>
        <v>0</v>
      </c>
      <c r="U55" s="286">
        <f t="shared" si="22"/>
        <v>0</v>
      </c>
      <c r="V55" s="286">
        <f t="shared" si="23"/>
        <v>0</v>
      </c>
      <c r="W55" s="286">
        <f t="shared" si="24"/>
        <v>0</v>
      </c>
      <c r="Y55" s="290" t="str">
        <f t="shared" si="16"/>
        <v/>
      </c>
      <c r="Z55" s="290" t="str">
        <f t="shared" si="25"/>
        <v xml:space="preserve"> </v>
      </c>
      <c r="AA55" s="290" t="str">
        <f t="shared" si="25"/>
        <v xml:space="preserve"> </v>
      </c>
      <c r="AB55" s="290" t="str">
        <f t="shared" si="25"/>
        <v xml:space="preserve"> </v>
      </c>
      <c r="AC55" s="290" t="str">
        <f t="shared" si="25"/>
        <v xml:space="preserve"> </v>
      </c>
      <c r="AD55" s="290" t="str">
        <f t="shared" si="14"/>
        <v xml:space="preserve"> </v>
      </c>
      <c r="AE55" s="290" t="str">
        <f t="shared" si="14"/>
        <v xml:space="preserve"> </v>
      </c>
      <c r="AF55" s="290" t="str">
        <f t="shared" si="14"/>
        <v xml:space="preserve"> </v>
      </c>
    </row>
    <row r="56" spans="1:32" ht="26.1" customHeight="1">
      <c r="A56" s="271" t="s">
        <v>141</v>
      </c>
      <c r="B56" s="272">
        <v>50</v>
      </c>
      <c r="C56" s="273"/>
      <c r="D56" s="274"/>
      <c r="E56" s="273"/>
      <c r="F56" s="296"/>
      <c r="G56" s="273"/>
      <c r="H56" s="277"/>
      <c r="I56" s="278"/>
      <c r="J56" s="279">
        <v>1</v>
      </c>
      <c r="K56" s="280">
        <f t="shared" si="10"/>
        <v>0</v>
      </c>
      <c r="L56" s="280">
        <f t="shared" si="15"/>
        <v>0</v>
      </c>
      <c r="M56" s="281" t="str">
        <f t="array" ref="M56">IFERROR(INDEX(субъект,MATCH(SUM(COUNTIF(M$6:M55,субъект)),COUNTIF(субъект,"&lt;"&amp;субъект),0)),"")</f>
        <v/>
      </c>
      <c r="N56" s="281"/>
      <c r="O56" s="282">
        <v>50</v>
      </c>
      <c r="P56" s="283" t="str">
        <f t="shared" si="1"/>
        <v/>
      </c>
      <c r="Q56" s="284">
        <f t="shared" si="18"/>
        <v>0</v>
      </c>
      <c r="R56" s="284">
        <f t="shared" si="19"/>
        <v>0</v>
      </c>
      <c r="S56" s="285">
        <f t="shared" si="20"/>
        <v>0</v>
      </c>
      <c r="T56" s="286">
        <f t="shared" si="21"/>
        <v>0</v>
      </c>
      <c r="U56" s="286">
        <f t="shared" si="22"/>
        <v>0</v>
      </c>
      <c r="V56" s="286">
        <f t="shared" si="23"/>
        <v>0</v>
      </c>
      <c r="W56" s="286">
        <f t="shared" si="24"/>
        <v>0</v>
      </c>
      <c r="Y56" s="290" t="str">
        <f t="shared" si="16"/>
        <v/>
      </c>
      <c r="Z56" s="290" t="str">
        <f t="shared" si="25"/>
        <v xml:space="preserve"> </v>
      </c>
      <c r="AA56" s="290" t="str">
        <f t="shared" si="25"/>
        <v xml:space="preserve"> </v>
      </c>
      <c r="AB56" s="290" t="str">
        <f t="shared" si="25"/>
        <v xml:space="preserve"> </v>
      </c>
      <c r="AC56" s="290" t="str">
        <f t="shared" si="25"/>
        <v xml:space="preserve"> </v>
      </c>
      <c r="AD56" s="290" t="str">
        <f t="shared" si="14"/>
        <v xml:space="preserve"> </v>
      </c>
      <c r="AE56" s="290" t="str">
        <f t="shared" si="14"/>
        <v xml:space="preserve"> </v>
      </c>
      <c r="AF56" s="290" t="str">
        <f t="shared" si="14"/>
        <v xml:space="preserve"> </v>
      </c>
    </row>
    <row r="57" spans="1:32" ht="26.1" customHeight="1">
      <c r="A57" s="271" t="s">
        <v>142</v>
      </c>
      <c r="B57" s="272">
        <v>51</v>
      </c>
      <c r="C57" s="273"/>
      <c r="D57" s="274"/>
      <c r="E57" s="275"/>
      <c r="F57" s="292"/>
      <c r="G57" s="276"/>
      <c r="H57" s="277"/>
      <c r="I57" s="278"/>
      <c r="J57" s="279">
        <v>1</v>
      </c>
      <c r="K57" s="280">
        <f t="shared" si="10"/>
        <v>0</v>
      </c>
      <c r="L57" s="280">
        <f t="shared" si="15"/>
        <v>0</v>
      </c>
      <c r="M57" s="281" t="str">
        <f t="array" ref="M57">IFERROR(INDEX(субъект,MATCH(SUM(COUNTIF(M$6:M56,субъект)),COUNTIF(субъект,"&lt;"&amp;субъект),0)),"")</f>
        <v/>
      </c>
      <c r="N57" s="281"/>
      <c r="O57" s="282">
        <v>51</v>
      </c>
      <c r="P57" s="283" t="str">
        <f t="shared" si="1"/>
        <v/>
      </c>
      <c r="Q57" s="284">
        <f t="shared" si="18"/>
        <v>0</v>
      </c>
      <c r="R57" s="284">
        <f t="shared" si="19"/>
        <v>0</v>
      </c>
      <c r="S57" s="285">
        <f t="shared" si="20"/>
        <v>0</v>
      </c>
      <c r="T57" s="286">
        <f t="shared" si="21"/>
        <v>0</v>
      </c>
      <c r="U57" s="286">
        <f t="shared" si="22"/>
        <v>0</v>
      </c>
      <c r="V57" s="286">
        <f t="shared" si="23"/>
        <v>0</v>
      </c>
      <c r="W57" s="286">
        <f t="shared" si="24"/>
        <v>0</v>
      </c>
      <c r="Y57" s="290" t="str">
        <f t="shared" si="16"/>
        <v/>
      </c>
      <c r="Z57" s="290" t="str">
        <f t="shared" si="25"/>
        <v xml:space="preserve"> </v>
      </c>
      <c r="AA57" s="290" t="str">
        <f t="shared" si="25"/>
        <v xml:space="preserve"> </v>
      </c>
      <c r="AB57" s="290" t="str">
        <f t="shared" si="25"/>
        <v xml:space="preserve"> </v>
      </c>
      <c r="AC57" s="290" t="str">
        <f t="shared" si="25"/>
        <v xml:space="preserve"> </v>
      </c>
      <c r="AD57" s="290" t="str">
        <f t="shared" si="14"/>
        <v xml:space="preserve"> </v>
      </c>
      <c r="AE57" s="290" t="str">
        <f t="shared" si="14"/>
        <v xml:space="preserve"> </v>
      </c>
      <c r="AF57" s="290" t="str">
        <f t="shared" si="14"/>
        <v xml:space="preserve"> </v>
      </c>
    </row>
    <row r="58" spans="1:32" ht="26.1" customHeight="1">
      <c r="A58" s="271" t="s">
        <v>143</v>
      </c>
      <c r="B58" s="272">
        <v>52</v>
      </c>
      <c r="C58" s="273"/>
      <c r="D58" s="274"/>
      <c r="E58" s="273"/>
      <c r="F58" s="296"/>
      <c r="G58" s="273"/>
      <c r="H58" s="277"/>
      <c r="I58" s="278"/>
      <c r="J58" s="279">
        <v>1</v>
      </c>
      <c r="K58" s="280">
        <f t="shared" si="10"/>
        <v>0</v>
      </c>
      <c r="L58" s="280">
        <f t="shared" si="15"/>
        <v>0</v>
      </c>
      <c r="M58" s="281" t="str">
        <f t="array" ref="M58">IFERROR(INDEX(субъект,MATCH(SUM(COUNTIF(M$6:M57,субъект)),COUNTIF(субъект,"&lt;"&amp;субъект),0)),"")</f>
        <v/>
      </c>
      <c r="N58" s="281"/>
      <c r="O58" s="282">
        <v>52</v>
      </c>
      <c r="P58" s="283" t="str">
        <f t="shared" si="1"/>
        <v/>
      </c>
      <c r="Q58" s="284">
        <f t="shared" si="18"/>
        <v>0</v>
      </c>
      <c r="R58" s="284">
        <f t="shared" si="19"/>
        <v>0</v>
      </c>
      <c r="S58" s="285">
        <f t="shared" si="20"/>
        <v>0</v>
      </c>
      <c r="T58" s="286">
        <f t="shared" si="21"/>
        <v>0</v>
      </c>
      <c r="U58" s="286">
        <f t="shared" si="22"/>
        <v>0</v>
      </c>
      <c r="V58" s="286">
        <f t="shared" si="23"/>
        <v>0</v>
      </c>
      <c r="W58" s="286">
        <f t="shared" si="24"/>
        <v>0</v>
      </c>
      <c r="Y58" s="290" t="str">
        <f t="shared" si="16"/>
        <v/>
      </c>
      <c r="Z58" s="290" t="str">
        <f t="shared" si="25"/>
        <v xml:space="preserve"> </v>
      </c>
      <c r="AA58" s="290" t="str">
        <f t="shared" si="25"/>
        <v xml:space="preserve"> </v>
      </c>
      <c r="AB58" s="290" t="str">
        <f t="shared" si="25"/>
        <v xml:space="preserve"> </v>
      </c>
      <c r="AC58" s="290" t="str">
        <f t="shared" si="25"/>
        <v xml:space="preserve"> </v>
      </c>
      <c r="AD58" s="290" t="str">
        <f t="shared" si="14"/>
        <v xml:space="preserve"> </v>
      </c>
      <c r="AE58" s="290" t="str">
        <f t="shared" si="14"/>
        <v xml:space="preserve"> </v>
      </c>
      <c r="AF58" s="290" t="str">
        <f t="shared" si="14"/>
        <v xml:space="preserve"> </v>
      </c>
    </row>
    <row r="59" spans="1:32" ht="26.1" customHeight="1">
      <c r="A59" s="271" t="s">
        <v>144</v>
      </c>
      <c r="B59" s="272">
        <v>53</v>
      </c>
      <c r="C59" s="273"/>
      <c r="D59" s="274"/>
      <c r="E59" s="275"/>
      <c r="F59" s="292"/>
      <c r="G59" s="276"/>
      <c r="H59" s="277"/>
      <c r="I59" s="278"/>
      <c r="J59" s="279">
        <v>1</v>
      </c>
      <c r="K59" s="280">
        <f t="shared" si="10"/>
        <v>0</v>
      </c>
      <c r="L59" s="280">
        <f t="shared" si="15"/>
        <v>0</v>
      </c>
      <c r="M59" s="281" t="str">
        <f t="array" ref="M59">IFERROR(INDEX(субъект,MATCH(SUM(COUNTIF(M$6:M58,субъект)),COUNTIF(субъект,"&lt;"&amp;субъект),0)),"")</f>
        <v/>
      </c>
      <c r="N59" s="281"/>
      <c r="O59" s="282">
        <v>53</v>
      </c>
      <c r="P59" s="283" t="str">
        <f t="shared" si="1"/>
        <v/>
      </c>
      <c r="Q59" s="284">
        <f t="shared" si="18"/>
        <v>0</v>
      </c>
      <c r="R59" s="284">
        <f t="shared" si="19"/>
        <v>0</v>
      </c>
      <c r="S59" s="285">
        <f t="shared" si="20"/>
        <v>0</v>
      </c>
      <c r="T59" s="286">
        <f t="shared" si="21"/>
        <v>0</v>
      </c>
      <c r="U59" s="286">
        <f t="shared" si="22"/>
        <v>0</v>
      </c>
      <c r="V59" s="286">
        <f t="shared" si="23"/>
        <v>0</v>
      </c>
      <c r="W59" s="286">
        <f t="shared" si="24"/>
        <v>0</v>
      </c>
      <c r="Y59" s="290" t="str">
        <f t="shared" si="16"/>
        <v/>
      </c>
      <c r="Z59" s="290" t="str">
        <f t="shared" si="25"/>
        <v xml:space="preserve"> </v>
      </c>
      <c r="AA59" s="290" t="str">
        <f t="shared" si="25"/>
        <v xml:space="preserve"> </v>
      </c>
      <c r="AB59" s="290" t="str">
        <f t="shared" si="25"/>
        <v xml:space="preserve"> </v>
      </c>
      <c r="AC59" s="290" t="str">
        <f t="shared" si="25"/>
        <v xml:space="preserve"> </v>
      </c>
      <c r="AD59" s="290" t="str">
        <f t="shared" si="14"/>
        <v xml:space="preserve"> </v>
      </c>
      <c r="AE59" s="290" t="str">
        <f t="shared" si="14"/>
        <v xml:space="preserve"> </v>
      </c>
      <c r="AF59" s="290" t="str">
        <f t="shared" si="14"/>
        <v xml:space="preserve"> </v>
      </c>
    </row>
    <row r="60" spans="1:32" ht="26.1" customHeight="1">
      <c r="A60" s="271" t="s">
        <v>145</v>
      </c>
      <c r="B60" s="272">
        <v>54</v>
      </c>
      <c r="C60" s="273"/>
      <c r="D60" s="274"/>
      <c r="E60" s="273"/>
      <c r="F60" s="296"/>
      <c r="G60" s="273"/>
      <c r="H60" s="277"/>
      <c r="I60" s="278"/>
      <c r="J60" s="279">
        <v>1</v>
      </c>
      <c r="K60" s="280">
        <f t="shared" si="10"/>
        <v>0</v>
      </c>
      <c r="L60" s="280">
        <f t="shared" si="15"/>
        <v>0</v>
      </c>
      <c r="M60" s="281" t="str">
        <f t="array" ref="M60">IFERROR(INDEX(субъект,MATCH(SUM(COUNTIF(M$6:M59,субъект)),COUNTIF(субъект,"&lt;"&amp;субъект),0)),"")</f>
        <v/>
      </c>
      <c r="N60" s="281"/>
      <c r="O60" s="282">
        <v>54</v>
      </c>
      <c r="P60" s="283" t="str">
        <f t="shared" si="1"/>
        <v/>
      </c>
      <c r="Q60" s="284">
        <f t="shared" si="18"/>
        <v>0</v>
      </c>
      <c r="R60" s="284">
        <f t="shared" si="19"/>
        <v>0</v>
      </c>
      <c r="S60" s="285">
        <f t="shared" si="20"/>
        <v>0</v>
      </c>
      <c r="T60" s="286">
        <f t="shared" si="21"/>
        <v>0</v>
      </c>
      <c r="U60" s="286">
        <f t="shared" si="22"/>
        <v>0</v>
      </c>
      <c r="V60" s="286">
        <f t="shared" si="23"/>
        <v>0</v>
      </c>
      <c r="W60" s="286">
        <f t="shared" si="24"/>
        <v>0</v>
      </c>
      <c r="Y60" s="290" t="str">
        <f t="shared" si="16"/>
        <v/>
      </c>
      <c r="Z60" s="290" t="str">
        <f t="shared" si="25"/>
        <v xml:space="preserve"> </v>
      </c>
      <c r="AA60" s="290" t="str">
        <f t="shared" si="25"/>
        <v xml:space="preserve"> </v>
      </c>
      <c r="AB60" s="290" t="str">
        <f t="shared" si="25"/>
        <v xml:space="preserve"> </v>
      </c>
      <c r="AC60" s="290" t="str">
        <f t="shared" si="25"/>
        <v xml:space="preserve"> </v>
      </c>
      <c r="AD60" s="290" t="str">
        <f t="shared" si="14"/>
        <v xml:space="preserve"> </v>
      </c>
      <c r="AE60" s="290" t="str">
        <f t="shared" si="14"/>
        <v xml:space="preserve"> </v>
      </c>
      <c r="AF60" s="290" t="str">
        <f t="shared" si="14"/>
        <v xml:space="preserve"> </v>
      </c>
    </row>
    <row r="61" spans="1:32" ht="26.1" customHeight="1">
      <c r="A61" s="271" t="s">
        <v>146</v>
      </c>
      <c r="B61" s="272">
        <v>55</v>
      </c>
      <c r="C61" s="273"/>
      <c r="D61" s="274"/>
      <c r="E61" s="275"/>
      <c r="F61" s="292"/>
      <c r="G61" s="276"/>
      <c r="H61" s="277"/>
      <c r="I61" s="278"/>
      <c r="J61" s="279">
        <v>1</v>
      </c>
      <c r="K61" s="280">
        <f t="shared" si="10"/>
        <v>0</v>
      </c>
      <c r="L61" s="280">
        <f t="shared" si="15"/>
        <v>0</v>
      </c>
      <c r="M61" s="281" t="str">
        <f t="array" ref="M61">IFERROR(INDEX(субъект,MATCH(SUM(COUNTIF(M$6:M60,субъект)),COUNTIF(субъект,"&lt;"&amp;субъект),0)),"")</f>
        <v/>
      </c>
      <c r="N61" s="281"/>
      <c r="O61" s="282">
        <v>55</v>
      </c>
      <c r="P61" s="283" t="str">
        <f t="shared" si="1"/>
        <v/>
      </c>
      <c r="Q61" s="284">
        <f t="shared" si="18"/>
        <v>0</v>
      </c>
      <c r="R61" s="284">
        <f t="shared" si="19"/>
        <v>0</v>
      </c>
      <c r="S61" s="285">
        <f t="shared" si="20"/>
        <v>0</v>
      </c>
      <c r="T61" s="286">
        <f t="shared" si="21"/>
        <v>0</v>
      </c>
      <c r="U61" s="286">
        <f t="shared" si="22"/>
        <v>0</v>
      </c>
      <c r="V61" s="286">
        <f t="shared" si="23"/>
        <v>0</v>
      </c>
      <c r="W61" s="286">
        <f t="shared" si="24"/>
        <v>0</v>
      </c>
      <c r="Y61" s="290" t="str">
        <f t="shared" si="16"/>
        <v/>
      </c>
      <c r="Z61" s="290" t="str">
        <f t="shared" si="25"/>
        <v xml:space="preserve"> </v>
      </c>
      <c r="AA61" s="290" t="str">
        <f t="shared" si="25"/>
        <v xml:space="preserve"> </v>
      </c>
      <c r="AB61" s="290" t="str">
        <f t="shared" si="25"/>
        <v xml:space="preserve"> </v>
      </c>
      <c r="AC61" s="290" t="str">
        <f t="shared" si="25"/>
        <v xml:space="preserve"> </v>
      </c>
      <c r="AD61" s="290" t="str">
        <f t="shared" si="14"/>
        <v xml:space="preserve"> </v>
      </c>
      <c r="AE61" s="290" t="str">
        <f t="shared" si="14"/>
        <v xml:space="preserve"> </v>
      </c>
      <c r="AF61" s="290" t="str">
        <f t="shared" si="14"/>
        <v xml:space="preserve"> </v>
      </c>
    </row>
    <row r="62" spans="1:32" ht="26.1" customHeight="1">
      <c r="A62" s="271" t="s">
        <v>147</v>
      </c>
      <c r="B62" s="272">
        <v>56</v>
      </c>
      <c r="C62" s="273"/>
      <c r="D62" s="274"/>
      <c r="E62" s="273"/>
      <c r="F62" s="296"/>
      <c r="G62" s="273"/>
      <c r="H62" s="277"/>
      <c r="I62" s="278"/>
      <c r="J62" s="279">
        <v>1</v>
      </c>
      <c r="K62" s="280">
        <f t="shared" si="10"/>
        <v>0</v>
      </c>
      <c r="L62" s="280">
        <f t="shared" si="15"/>
        <v>0</v>
      </c>
      <c r="M62" s="281" t="str">
        <f t="array" ref="M62">IFERROR(INDEX(субъект,MATCH(SUM(COUNTIF(M$6:M61,субъект)),COUNTIF(субъект,"&lt;"&amp;субъект),0)),"")</f>
        <v/>
      </c>
      <c r="N62" s="281"/>
      <c r="O62" s="282">
        <v>56</v>
      </c>
      <c r="P62" s="283" t="str">
        <f t="shared" si="1"/>
        <v/>
      </c>
      <c r="Q62" s="284">
        <f t="shared" si="18"/>
        <v>0</v>
      </c>
      <c r="R62" s="284">
        <f t="shared" si="19"/>
        <v>0</v>
      </c>
      <c r="S62" s="285">
        <f t="shared" si="20"/>
        <v>0</v>
      </c>
      <c r="T62" s="286">
        <f t="shared" si="21"/>
        <v>0</v>
      </c>
      <c r="U62" s="286">
        <f t="shared" si="22"/>
        <v>0</v>
      </c>
      <c r="V62" s="286">
        <f t="shared" si="23"/>
        <v>0</v>
      </c>
      <c r="W62" s="286">
        <f t="shared" si="24"/>
        <v>0</v>
      </c>
      <c r="Y62" s="290" t="str">
        <f t="shared" si="16"/>
        <v/>
      </c>
      <c r="Z62" s="290" t="str">
        <f t="shared" si="25"/>
        <v xml:space="preserve"> </v>
      </c>
      <c r="AA62" s="290" t="str">
        <f t="shared" si="25"/>
        <v xml:space="preserve"> </v>
      </c>
      <c r="AB62" s="290" t="str">
        <f t="shared" si="25"/>
        <v xml:space="preserve"> </v>
      </c>
      <c r="AC62" s="290" t="str">
        <f t="shared" si="25"/>
        <v xml:space="preserve"> </v>
      </c>
      <c r="AD62" s="290" t="str">
        <f t="shared" si="14"/>
        <v xml:space="preserve"> </v>
      </c>
      <c r="AE62" s="290" t="str">
        <f t="shared" si="14"/>
        <v xml:space="preserve"> </v>
      </c>
      <c r="AF62" s="290" t="str">
        <f t="shared" si="14"/>
        <v xml:space="preserve"> </v>
      </c>
    </row>
    <row r="63" spans="1:32" ht="26.1" customHeight="1">
      <c r="A63" s="271" t="s">
        <v>148</v>
      </c>
      <c r="B63" s="272">
        <v>57</v>
      </c>
      <c r="C63" s="273"/>
      <c r="D63" s="274"/>
      <c r="E63" s="273"/>
      <c r="F63" s="296"/>
      <c r="G63" s="273"/>
      <c r="H63" s="277"/>
      <c r="I63" s="278"/>
      <c r="J63" s="279">
        <v>1</v>
      </c>
      <c r="K63" s="280">
        <f t="shared" si="10"/>
        <v>0</v>
      </c>
      <c r="L63" s="280">
        <f t="shared" si="15"/>
        <v>0</v>
      </c>
      <c r="M63" s="281" t="str">
        <f t="array" ref="M63">IFERROR(INDEX(субъект,MATCH(SUM(COUNTIF(M$6:M62,субъект)),COUNTIF(субъект,"&lt;"&amp;субъект),0)),"")</f>
        <v/>
      </c>
      <c r="N63" s="281"/>
      <c r="O63" s="282">
        <v>57</v>
      </c>
      <c r="P63" s="283" t="str">
        <f t="shared" si="1"/>
        <v/>
      </c>
      <c r="Q63" s="284">
        <f t="shared" si="18"/>
        <v>0</v>
      </c>
      <c r="R63" s="284">
        <f t="shared" si="19"/>
        <v>0</v>
      </c>
      <c r="S63" s="285">
        <f t="shared" si="20"/>
        <v>0</v>
      </c>
      <c r="T63" s="286">
        <f t="shared" si="21"/>
        <v>0</v>
      </c>
      <c r="U63" s="286">
        <f t="shared" si="22"/>
        <v>0</v>
      </c>
      <c r="V63" s="286">
        <f t="shared" si="23"/>
        <v>0</v>
      </c>
      <c r="W63" s="286">
        <f t="shared" si="24"/>
        <v>0</v>
      </c>
      <c r="Y63" s="290" t="str">
        <f t="shared" si="16"/>
        <v/>
      </c>
      <c r="Z63" s="290" t="str">
        <f t="shared" si="25"/>
        <v xml:space="preserve"> </v>
      </c>
      <c r="AA63" s="290" t="str">
        <f t="shared" si="25"/>
        <v xml:space="preserve"> </v>
      </c>
      <c r="AB63" s="290" t="str">
        <f t="shared" si="25"/>
        <v xml:space="preserve"> </v>
      </c>
      <c r="AC63" s="290" t="str">
        <f t="shared" si="25"/>
        <v xml:space="preserve"> </v>
      </c>
      <c r="AD63" s="290" t="str">
        <f t="shared" si="14"/>
        <v xml:space="preserve"> </v>
      </c>
      <c r="AE63" s="290" t="str">
        <f t="shared" si="14"/>
        <v xml:space="preserve"> </v>
      </c>
      <c r="AF63" s="290" t="str">
        <f t="shared" si="14"/>
        <v xml:space="preserve"> </v>
      </c>
    </row>
    <row r="64" spans="1:32" ht="26.1" customHeight="1">
      <c r="A64" s="271" t="s">
        <v>149</v>
      </c>
      <c r="B64" s="272">
        <v>58</v>
      </c>
      <c r="C64" s="273"/>
      <c r="D64" s="274"/>
      <c r="E64" s="275"/>
      <c r="F64" s="292"/>
      <c r="G64" s="276"/>
      <c r="H64" s="277"/>
      <c r="I64" s="278"/>
      <c r="J64" s="279">
        <v>1</v>
      </c>
      <c r="K64" s="280">
        <f t="shared" si="10"/>
        <v>0</v>
      </c>
      <c r="L64" s="280">
        <f t="shared" si="15"/>
        <v>0</v>
      </c>
      <c r="M64" s="281" t="str">
        <f t="array" ref="M64">IFERROR(INDEX(субъект,MATCH(SUM(COUNTIF(M$6:M63,субъект)),COUNTIF(субъект,"&lt;"&amp;субъект),0)),"")</f>
        <v/>
      </c>
      <c r="N64" s="281"/>
      <c r="O64" s="282">
        <v>58</v>
      </c>
      <c r="P64" s="283" t="str">
        <f t="shared" si="1"/>
        <v/>
      </c>
      <c r="Q64" s="284">
        <f t="shared" si="18"/>
        <v>0</v>
      </c>
      <c r="R64" s="284">
        <f t="shared" si="19"/>
        <v>0</v>
      </c>
      <c r="S64" s="285">
        <f t="shared" si="20"/>
        <v>0</v>
      </c>
      <c r="T64" s="286">
        <f t="shared" si="21"/>
        <v>0</v>
      </c>
      <c r="U64" s="286">
        <f t="shared" si="22"/>
        <v>0</v>
      </c>
      <c r="V64" s="286">
        <f t="shared" si="23"/>
        <v>0</v>
      </c>
      <c r="W64" s="286">
        <f t="shared" si="24"/>
        <v>0</v>
      </c>
      <c r="Y64" s="290" t="str">
        <f t="shared" si="16"/>
        <v/>
      </c>
      <c r="Z64" s="290" t="str">
        <f t="shared" si="25"/>
        <v xml:space="preserve"> </v>
      </c>
      <c r="AA64" s="290" t="str">
        <f t="shared" si="25"/>
        <v xml:space="preserve"> </v>
      </c>
      <c r="AB64" s="290" t="str">
        <f t="shared" si="25"/>
        <v xml:space="preserve"> </v>
      </c>
      <c r="AC64" s="290" t="str">
        <f t="shared" si="25"/>
        <v xml:space="preserve"> </v>
      </c>
      <c r="AD64" s="290" t="str">
        <f t="shared" si="14"/>
        <v xml:space="preserve"> </v>
      </c>
      <c r="AE64" s="290" t="str">
        <f t="shared" si="14"/>
        <v xml:space="preserve"> </v>
      </c>
      <c r="AF64" s="290" t="str">
        <f t="shared" si="14"/>
        <v xml:space="preserve"> </v>
      </c>
    </row>
    <row r="65" spans="1:38" ht="26.1" customHeight="1">
      <c r="A65" s="271" t="s">
        <v>150</v>
      </c>
      <c r="B65" s="272">
        <v>59</v>
      </c>
      <c r="C65" s="273"/>
      <c r="D65" s="274"/>
      <c r="E65" s="273"/>
      <c r="F65" s="296"/>
      <c r="G65" s="273"/>
      <c r="H65" s="277"/>
      <c r="I65" s="278"/>
      <c r="J65" s="279">
        <v>1</v>
      </c>
      <c r="K65" s="280">
        <f t="shared" si="10"/>
        <v>0</v>
      </c>
      <c r="L65" s="280">
        <f t="shared" si="15"/>
        <v>0</v>
      </c>
      <c r="M65" s="281" t="str">
        <f t="array" ref="M65">IFERROR(INDEX(субъект,MATCH(SUM(COUNTIF(M$6:M64,субъект)),COUNTIF(субъект,"&lt;"&amp;субъект),0)),"")</f>
        <v/>
      </c>
      <c r="N65" s="281"/>
      <c r="O65" s="282">
        <v>59</v>
      </c>
      <c r="P65" s="283" t="str">
        <f t="shared" si="1"/>
        <v/>
      </c>
      <c r="Q65" s="284">
        <f t="shared" si="18"/>
        <v>0</v>
      </c>
      <c r="R65" s="284">
        <f t="shared" si="19"/>
        <v>0</v>
      </c>
      <c r="S65" s="285">
        <f t="shared" si="20"/>
        <v>0</v>
      </c>
      <c r="T65" s="286">
        <f t="shared" si="21"/>
        <v>0</v>
      </c>
      <c r="U65" s="286">
        <f t="shared" si="22"/>
        <v>0</v>
      </c>
      <c r="V65" s="286">
        <f t="shared" si="23"/>
        <v>0</v>
      </c>
      <c r="W65" s="286">
        <f t="shared" si="24"/>
        <v>0</v>
      </c>
      <c r="Y65" s="290" t="str">
        <f t="shared" si="16"/>
        <v/>
      </c>
      <c r="Z65" s="290" t="str">
        <f t="shared" si="25"/>
        <v xml:space="preserve"> </v>
      </c>
      <c r="AA65" s="290" t="str">
        <f t="shared" si="25"/>
        <v xml:space="preserve"> </v>
      </c>
      <c r="AB65" s="290" t="str">
        <f t="shared" si="25"/>
        <v xml:space="preserve"> </v>
      </c>
      <c r="AC65" s="290" t="str">
        <f t="shared" si="25"/>
        <v xml:space="preserve"> </v>
      </c>
      <c r="AD65" s="290" t="str">
        <f t="shared" si="14"/>
        <v xml:space="preserve"> </v>
      </c>
      <c r="AE65" s="290" t="str">
        <f t="shared" si="14"/>
        <v xml:space="preserve"> </v>
      </c>
      <c r="AF65" s="290" t="str">
        <f t="shared" si="14"/>
        <v xml:space="preserve"> </v>
      </c>
    </row>
    <row r="66" spans="1:38" ht="26.1" customHeight="1">
      <c r="A66" s="271" t="s">
        <v>151</v>
      </c>
      <c r="B66" s="272">
        <v>60</v>
      </c>
      <c r="C66" s="273"/>
      <c r="D66" s="274"/>
      <c r="E66" s="275"/>
      <c r="F66" s="292"/>
      <c r="G66" s="276"/>
      <c r="H66" s="277"/>
      <c r="I66" s="278"/>
      <c r="J66" s="279">
        <v>1</v>
      </c>
      <c r="K66" s="280">
        <f t="shared" si="10"/>
        <v>0</v>
      </c>
      <c r="L66" s="280">
        <f t="shared" si="15"/>
        <v>0</v>
      </c>
      <c r="M66" s="281" t="str">
        <f t="array" ref="M66">IFERROR(INDEX(субъект,MATCH(SUM(COUNTIF(M$6:M65,субъект)),COUNTIF(субъект,"&lt;"&amp;субъект),0)),"")</f>
        <v/>
      </c>
      <c r="N66" s="281"/>
      <c r="O66" s="282">
        <v>60</v>
      </c>
      <c r="P66" s="283" t="str">
        <f t="shared" si="1"/>
        <v/>
      </c>
      <c r="Q66" s="284">
        <f t="shared" si="18"/>
        <v>0</v>
      </c>
      <c r="R66" s="284">
        <f t="shared" si="19"/>
        <v>0</v>
      </c>
      <c r="S66" s="285">
        <f t="shared" si="20"/>
        <v>0</v>
      </c>
      <c r="T66" s="286">
        <f t="shared" si="21"/>
        <v>0</v>
      </c>
      <c r="U66" s="286">
        <f t="shared" si="22"/>
        <v>0</v>
      </c>
      <c r="V66" s="286">
        <f t="shared" si="23"/>
        <v>0</v>
      </c>
      <c r="W66" s="286">
        <f t="shared" si="24"/>
        <v>0</v>
      </c>
      <c r="Y66" s="290" t="str">
        <f t="shared" si="16"/>
        <v/>
      </c>
      <c r="Z66" s="290" t="str">
        <f t="shared" si="25"/>
        <v xml:space="preserve"> </v>
      </c>
      <c r="AA66" s="290" t="str">
        <f t="shared" si="25"/>
        <v xml:space="preserve"> </v>
      </c>
      <c r="AB66" s="290" t="str">
        <f t="shared" si="25"/>
        <v xml:space="preserve"> </v>
      </c>
      <c r="AC66" s="290" t="str">
        <f t="shared" si="25"/>
        <v xml:space="preserve"> </v>
      </c>
      <c r="AD66" s="290" t="str">
        <f t="shared" si="14"/>
        <v xml:space="preserve"> </v>
      </c>
      <c r="AE66" s="290" t="str">
        <f t="shared" si="14"/>
        <v xml:space="preserve"> </v>
      </c>
      <c r="AF66" s="290" t="str">
        <f t="shared" si="14"/>
        <v xml:space="preserve"> </v>
      </c>
    </row>
    <row r="67" spans="1:38" ht="26.1" customHeight="1">
      <c r="A67" s="271" t="s">
        <v>152</v>
      </c>
      <c r="B67" s="272">
        <v>61</v>
      </c>
      <c r="C67" s="273"/>
      <c r="D67" s="274"/>
      <c r="E67" s="273"/>
      <c r="F67" s="296"/>
      <c r="G67" s="273"/>
      <c r="H67" s="277"/>
      <c r="I67" s="278"/>
      <c r="J67" s="279">
        <v>1</v>
      </c>
      <c r="K67" s="280">
        <f t="shared" si="10"/>
        <v>0</v>
      </c>
      <c r="L67" s="280">
        <f t="shared" si="15"/>
        <v>0</v>
      </c>
      <c r="M67" s="281" t="str">
        <f t="array" ref="M67">IFERROR(INDEX(субъект,MATCH(SUM(COUNTIF(M$6:M66,субъект)),COUNTIF(субъект,"&lt;"&amp;субъект),0)),"")</f>
        <v/>
      </c>
      <c r="N67" s="281"/>
      <c r="O67" s="282">
        <v>61</v>
      </c>
      <c r="P67" s="283" t="str">
        <f t="shared" si="1"/>
        <v/>
      </c>
      <c r="Q67" s="284">
        <f t="shared" si="18"/>
        <v>0</v>
      </c>
      <c r="R67" s="284">
        <f t="shared" si="19"/>
        <v>0</v>
      </c>
      <c r="S67" s="285">
        <f t="shared" si="20"/>
        <v>0</v>
      </c>
      <c r="T67" s="286">
        <f t="shared" si="21"/>
        <v>0</v>
      </c>
      <c r="U67" s="286">
        <f t="shared" si="22"/>
        <v>0</v>
      </c>
      <c r="V67" s="286">
        <f t="shared" si="23"/>
        <v>0</v>
      </c>
      <c r="W67" s="286">
        <f t="shared" si="24"/>
        <v>0</v>
      </c>
      <c r="Y67" s="290" t="str">
        <f t="shared" si="16"/>
        <v/>
      </c>
      <c r="Z67" s="290" t="str">
        <f t="shared" si="25"/>
        <v xml:space="preserve"> </v>
      </c>
      <c r="AA67" s="290" t="str">
        <f t="shared" si="25"/>
        <v xml:space="preserve"> </v>
      </c>
      <c r="AB67" s="290" t="str">
        <f t="shared" si="25"/>
        <v xml:space="preserve"> </v>
      </c>
      <c r="AC67" s="290" t="str">
        <f t="shared" si="25"/>
        <v xml:space="preserve"> </v>
      </c>
      <c r="AD67" s="290" t="str">
        <f t="shared" si="14"/>
        <v xml:space="preserve"> </v>
      </c>
      <c r="AE67" s="290" t="str">
        <f t="shared" si="14"/>
        <v xml:space="preserve"> </v>
      </c>
      <c r="AF67" s="290" t="str">
        <f t="shared" si="14"/>
        <v xml:space="preserve"> </v>
      </c>
    </row>
    <row r="68" spans="1:38" ht="26.1" customHeight="1">
      <c r="A68" s="271" t="s">
        <v>153</v>
      </c>
      <c r="B68" s="272">
        <v>62</v>
      </c>
      <c r="C68" s="273"/>
      <c r="D68" s="274"/>
      <c r="E68" s="275"/>
      <c r="F68" s="292"/>
      <c r="G68" s="276"/>
      <c r="H68" s="277"/>
      <c r="I68" s="278"/>
      <c r="J68" s="279">
        <v>1</v>
      </c>
      <c r="K68" s="280">
        <f t="shared" si="10"/>
        <v>0</v>
      </c>
      <c r="L68" s="280">
        <f t="shared" si="15"/>
        <v>0</v>
      </c>
      <c r="M68" s="281" t="str">
        <f t="array" ref="M68">IFERROR(INDEX(субъект,MATCH(SUM(COUNTIF(M$6:M67,субъект)),COUNTIF(субъект,"&lt;"&amp;субъект),0)),"")</f>
        <v/>
      </c>
      <c r="N68" s="281"/>
      <c r="O68" s="282">
        <v>62</v>
      </c>
      <c r="P68" s="283" t="str">
        <f t="shared" si="1"/>
        <v/>
      </c>
      <c r="Q68" s="284">
        <f t="shared" si="18"/>
        <v>0</v>
      </c>
      <c r="R68" s="284">
        <f t="shared" si="19"/>
        <v>0</v>
      </c>
      <c r="S68" s="285">
        <f t="shared" si="20"/>
        <v>0</v>
      </c>
      <c r="T68" s="286">
        <f t="shared" si="21"/>
        <v>0</v>
      </c>
      <c r="U68" s="286">
        <f t="shared" si="22"/>
        <v>0</v>
      </c>
      <c r="V68" s="286">
        <f t="shared" si="23"/>
        <v>0</v>
      </c>
      <c r="W68" s="286">
        <f t="shared" si="24"/>
        <v>0</v>
      </c>
      <c r="Y68" s="290" t="str">
        <f t="shared" si="16"/>
        <v/>
      </c>
      <c r="Z68" s="290" t="str">
        <f t="shared" si="25"/>
        <v xml:space="preserve"> </v>
      </c>
      <c r="AA68" s="290" t="str">
        <f t="shared" si="25"/>
        <v xml:space="preserve"> </v>
      </c>
      <c r="AB68" s="290" t="str">
        <f t="shared" si="25"/>
        <v xml:space="preserve"> </v>
      </c>
      <c r="AC68" s="290" t="str">
        <f t="shared" si="25"/>
        <v xml:space="preserve"> </v>
      </c>
      <c r="AD68" s="290" t="str">
        <f t="shared" si="14"/>
        <v xml:space="preserve"> </v>
      </c>
      <c r="AE68" s="290" t="str">
        <f t="shared" si="14"/>
        <v xml:space="preserve"> </v>
      </c>
      <c r="AF68" s="290" t="str">
        <f t="shared" si="14"/>
        <v xml:space="preserve"> </v>
      </c>
    </row>
    <row r="69" spans="1:38" ht="26.1" customHeight="1">
      <c r="A69" s="271" t="s">
        <v>154</v>
      </c>
      <c r="B69" s="272">
        <v>63</v>
      </c>
      <c r="C69" s="273"/>
      <c r="D69" s="274"/>
      <c r="E69" s="273"/>
      <c r="F69" s="296"/>
      <c r="G69" s="273"/>
      <c r="H69" s="277"/>
      <c r="I69" s="278"/>
      <c r="J69" s="279">
        <v>1</v>
      </c>
      <c r="K69" s="280">
        <f t="shared" si="10"/>
        <v>0</v>
      </c>
      <c r="L69" s="280">
        <f t="shared" si="15"/>
        <v>0</v>
      </c>
      <c r="M69" s="281" t="str">
        <f t="array" ref="M69">IFERROR(INDEX(субъект,MATCH(SUM(COUNTIF(M$6:M68,субъект)),COUNTIF(субъект,"&lt;"&amp;субъект),0)),"")</f>
        <v/>
      </c>
      <c r="N69" s="281"/>
      <c r="O69" s="282">
        <v>63</v>
      </c>
      <c r="P69" s="283" t="str">
        <f t="shared" si="1"/>
        <v/>
      </c>
      <c r="Q69" s="284">
        <f t="shared" si="18"/>
        <v>0</v>
      </c>
      <c r="R69" s="284">
        <f t="shared" si="19"/>
        <v>0</v>
      </c>
      <c r="S69" s="285">
        <f t="shared" si="20"/>
        <v>0</v>
      </c>
      <c r="T69" s="286">
        <f t="shared" si="21"/>
        <v>0</v>
      </c>
      <c r="U69" s="286">
        <f t="shared" si="22"/>
        <v>0</v>
      </c>
      <c r="V69" s="286">
        <f t="shared" si="23"/>
        <v>0</v>
      </c>
      <c r="W69" s="286">
        <f t="shared" si="24"/>
        <v>0</v>
      </c>
      <c r="Y69" s="290" t="str">
        <f t="shared" si="16"/>
        <v/>
      </c>
      <c r="Z69" s="290" t="str">
        <f t="shared" si="25"/>
        <v xml:space="preserve"> </v>
      </c>
      <c r="AA69" s="290" t="str">
        <f t="shared" si="25"/>
        <v xml:space="preserve"> </v>
      </c>
      <c r="AB69" s="290" t="str">
        <f t="shared" si="25"/>
        <v xml:space="preserve"> </v>
      </c>
      <c r="AC69" s="290" t="str">
        <f t="shared" si="25"/>
        <v xml:space="preserve"> </v>
      </c>
      <c r="AD69" s="290" t="str">
        <f t="shared" si="14"/>
        <v xml:space="preserve"> </v>
      </c>
      <c r="AE69" s="290" t="str">
        <f t="shared" si="14"/>
        <v xml:space="preserve"> </v>
      </c>
      <c r="AF69" s="290" t="str">
        <f t="shared" si="14"/>
        <v xml:space="preserve"> </v>
      </c>
    </row>
    <row r="70" spans="1:38" ht="26.1" customHeight="1">
      <c r="A70" s="271" t="s">
        <v>155</v>
      </c>
      <c r="B70" s="272">
        <v>64</v>
      </c>
      <c r="C70" s="273"/>
      <c r="D70" s="274"/>
      <c r="E70" s="275"/>
      <c r="F70" s="292"/>
      <c r="G70" s="276"/>
      <c r="H70" s="277"/>
      <c r="I70" s="278"/>
      <c r="J70" s="279">
        <v>1</v>
      </c>
      <c r="K70" s="280">
        <f t="shared" si="10"/>
        <v>0</v>
      </c>
      <c r="L70" s="280">
        <f t="shared" si="15"/>
        <v>0</v>
      </c>
      <c r="M70" s="281" t="str">
        <f t="array" ref="M70">IFERROR(INDEX(субъект,MATCH(SUM(COUNTIF(M$6:M69,субъект)),COUNTIF(субъект,"&lt;"&amp;субъект),0)),"")</f>
        <v/>
      </c>
      <c r="N70" s="281"/>
      <c r="O70" s="282">
        <v>64</v>
      </c>
      <c r="P70" s="283" t="str">
        <f t="shared" si="1"/>
        <v/>
      </c>
      <c r="Q70" s="284">
        <f t="shared" si="18"/>
        <v>0</v>
      </c>
      <c r="R70" s="284">
        <f t="shared" si="19"/>
        <v>0</v>
      </c>
      <c r="S70" s="285">
        <f t="shared" si="20"/>
        <v>0</v>
      </c>
      <c r="T70" s="286">
        <f t="shared" si="21"/>
        <v>0</v>
      </c>
      <c r="U70" s="286">
        <f t="shared" si="22"/>
        <v>0</v>
      </c>
      <c r="V70" s="286">
        <f t="shared" si="23"/>
        <v>0</v>
      </c>
      <c r="W70" s="286">
        <f t="shared" si="24"/>
        <v>0</v>
      </c>
      <c r="Y70" s="290" t="str">
        <f t="shared" si="16"/>
        <v/>
      </c>
      <c r="Z70" s="290" t="str">
        <f t="shared" si="25"/>
        <v xml:space="preserve"> </v>
      </c>
      <c r="AA70" s="290" t="str">
        <f t="shared" si="25"/>
        <v xml:space="preserve"> </v>
      </c>
      <c r="AB70" s="290" t="str">
        <f t="shared" si="25"/>
        <v xml:space="preserve"> </v>
      </c>
      <c r="AC70" s="290" t="str">
        <f t="shared" si="25"/>
        <v xml:space="preserve"> </v>
      </c>
      <c r="AD70" s="290" t="str">
        <f t="shared" si="14"/>
        <v xml:space="preserve"> </v>
      </c>
      <c r="AE70" s="290" t="str">
        <f t="shared" si="14"/>
        <v xml:space="preserve"> </v>
      </c>
      <c r="AF70" s="290" t="str">
        <f t="shared" si="14"/>
        <v xml:space="preserve"> </v>
      </c>
      <c r="AH70" s="270"/>
      <c r="AI70" s="347"/>
      <c r="AJ70" s="337"/>
      <c r="AK70" s="337"/>
      <c r="AL70" s="337"/>
    </row>
    <row r="71" spans="1:38" ht="13.5" customHeight="1">
      <c r="A71"/>
      <c r="B71"/>
      <c r="C71"/>
      <c r="D71"/>
      <c r="E71"/>
      <c r="F71"/>
      <c r="G71"/>
      <c r="H71"/>
      <c r="I71" s="297"/>
      <c r="J71" s="305"/>
      <c r="K71" s="306"/>
      <c r="L71" s="306"/>
      <c r="M71" s="303"/>
      <c r="N71" s="303"/>
      <c r="O71" s="307"/>
      <c r="P71" s="308"/>
      <c r="Q71" s="309"/>
      <c r="R71" s="309"/>
      <c r="S71" s="300"/>
      <c r="T71" s="300"/>
      <c r="U71" s="300"/>
      <c r="V71" s="300"/>
      <c r="W71" s="300"/>
      <c r="Y71" s="310"/>
      <c r="Z71" s="310"/>
      <c r="AA71" s="310"/>
      <c r="AB71" s="310"/>
      <c r="AC71" s="310"/>
      <c r="AD71" s="310"/>
      <c r="AE71" s="310"/>
      <c r="AF71" s="310"/>
      <c r="AH71" s="270"/>
      <c r="AI71" s="304"/>
      <c r="AJ71" s="311"/>
      <c r="AK71" s="311"/>
      <c r="AL71" s="311"/>
    </row>
    <row r="72" spans="1:38" ht="13.5" customHeight="1">
      <c r="A72"/>
      <c r="B72"/>
      <c r="C72"/>
      <c r="D72"/>
      <c r="E72"/>
      <c r="F72"/>
      <c r="G72"/>
      <c r="H72"/>
      <c r="I72" s="297"/>
      <c r="J72" s="305"/>
      <c r="K72" s="306"/>
      <c r="L72" s="306"/>
      <c r="M72" s="303"/>
      <c r="N72" s="303"/>
      <c r="O72" s="307"/>
      <c r="P72" s="308"/>
      <c r="Q72" s="309"/>
      <c r="R72" s="309"/>
      <c r="S72" s="300"/>
      <c r="T72" s="300"/>
      <c r="U72" s="300"/>
      <c r="V72" s="300"/>
      <c r="W72" s="300"/>
      <c r="Y72" s="310"/>
      <c r="Z72" s="310"/>
      <c r="AA72" s="310"/>
      <c r="AB72" s="310"/>
      <c r="AC72" s="310"/>
      <c r="AD72" s="310"/>
      <c r="AE72" s="310"/>
      <c r="AF72" s="310"/>
      <c r="AH72" s="270"/>
      <c r="AI72" s="304"/>
      <c r="AJ72" s="311"/>
      <c r="AK72" s="311"/>
      <c r="AL72" s="311"/>
    </row>
    <row r="73" spans="1:38" ht="13.35" customHeight="1">
      <c r="A73" s="301" t="s">
        <v>56</v>
      </c>
      <c r="D73" s="302"/>
      <c r="E73" s="302"/>
      <c r="F73" s="302"/>
      <c r="G73" s="302"/>
      <c r="H73" s="302"/>
      <c r="I73" s="297"/>
      <c r="J73" s="338"/>
      <c r="K73" s="339"/>
      <c r="L73" s="340"/>
      <c r="M73" s="303"/>
      <c r="N73" s="303"/>
      <c r="O73" s="297"/>
    </row>
    <row r="74" spans="1:38" ht="13.35" customHeight="1">
      <c r="D74" s="302"/>
      <c r="E74" s="302"/>
      <c r="F74" s="302"/>
      <c r="G74" s="302"/>
      <c r="H74" s="302"/>
      <c r="J74" s="338"/>
      <c r="K74" s="339"/>
      <c r="L74" s="340"/>
      <c r="M74" s="303"/>
      <c r="N74" s="303"/>
      <c r="O74" s="297"/>
    </row>
    <row r="75" spans="1:38" ht="13.35" customHeight="1">
      <c r="A75" s="301" t="s">
        <v>57</v>
      </c>
      <c r="D75" s="302"/>
      <c r="E75" s="302"/>
      <c r="F75" s="302"/>
      <c r="G75" s="302"/>
      <c r="H75" s="302"/>
      <c r="J75" s="338"/>
      <c r="K75" s="339"/>
      <c r="L75" s="340"/>
      <c r="M75" s="303"/>
      <c r="N75" s="303"/>
      <c r="O75" s="297"/>
    </row>
    <row r="76" spans="1:38" ht="13.35" customHeight="1">
      <c r="D76" s="302"/>
      <c r="E76" s="302"/>
      <c r="F76" s="302"/>
      <c r="G76" s="302"/>
      <c r="H76" s="302"/>
      <c r="J76" s="338"/>
      <c r="K76" s="339"/>
      <c r="L76" s="340"/>
      <c r="M76" s="303"/>
      <c r="N76" s="303"/>
      <c r="O76" s="297"/>
    </row>
    <row r="77" spans="1:38" ht="13.35" customHeight="1">
      <c r="A77" s="301" t="s">
        <v>58</v>
      </c>
      <c r="D77" s="302"/>
      <c r="E77" s="302"/>
      <c r="F77" s="302"/>
      <c r="G77" s="302"/>
      <c r="H77" s="302"/>
      <c r="J77" s="338"/>
      <c r="K77" s="339"/>
      <c r="L77" s="340"/>
      <c r="M77" s="303"/>
      <c r="N77" s="303"/>
      <c r="O77" s="297"/>
    </row>
    <row r="78" spans="1:38" ht="13.35" customHeight="1">
      <c r="D78" s="302"/>
      <c r="E78" s="302"/>
      <c r="F78" s="302"/>
      <c r="G78" s="302"/>
      <c r="H78" s="302"/>
      <c r="J78" s="338"/>
      <c r="K78" s="339"/>
      <c r="L78" s="340"/>
      <c r="M78" s="303"/>
      <c r="N78" s="303"/>
      <c r="O78" s="297"/>
    </row>
    <row r="79" spans="1:38" ht="13.35" customHeight="1">
      <c r="A79" s="301" t="s">
        <v>59</v>
      </c>
      <c r="D79" s="302"/>
      <c r="E79" s="302"/>
      <c r="F79" s="302"/>
      <c r="G79" s="302"/>
      <c r="H79" s="302"/>
      <c r="J79" s="338"/>
      <c r="K79" s="339"/>
      <c r="L79" s="340"/>
      <c r="M79" s="303"/>
      <c r="N79" s="303"/>
      <c r="O79" s="297"/>
    </row>
    <row r="80" spans="1:38" ht="13.35" customHeight="1">
      <c r="A80" s="302"/>
      <c r="B80" s="302"/>
      <c r="C80" s="302"/>
      <c r="D80" s="302"/>
      <c r="E80" s="302"/>
      <c r="F80" s="302"/>
      <c r="G80" s="302"/>
      <c r="H80" s="302"/>
      <c r="J80" s="338"/>
      <c r="K80" s="339"/>
      <c r="L80" s="340"/>
      <c r="M80" s="303"/>
      <c r="N80" s="303"/>
      <c r="O80" s="297"/>
    </row>
    <row r="81" spans="1:15" ht="13.35" customHeight="1">
      <c r="A81" s="302"/>
      <c r="B81" s="302"/>
      <c r="C81" s="302"/>
      <c r="D81" s="302"/>
      <c r="E81" s="302"/>
      <c r="F81" s="302"/>
      <c r="G81" s="302"/>
      <c r="H81" s="302"/>
      <c r="J81" s="338"/>
      <c r="K81" s="339"/>
      <c r="L81" s="340"/>
      <c r="M81" s="303"/>
      <c r="N81" s="303"/>
      <c r="O81" s="297"/>
    </row>
    <row r="82" spans="1:15" ht="13.35" customHeight="1">
      <c r="A82" s="302"/>
      <c r="B82" s="302"/>
      <c r="C82" s="302"/>
      <c r="D82" s="302"/>
      <c r="E82" s="302"/>
      <c r="F82" s="302"/>
      <c r="G82" s="302"/>
      <c r="H82" s="302"/>
      <c r="J82" s="338"/>
      <c r="K82" s="339"/>
      <c r="L82" s="340"/>
      <c r="M82" s="303"/>
      <c r="N82" s="303"/>
      <c r="O82" s="297"/>
    </row>
    <row r="83" spans="1:15" ht="13.35" customHeight="1">
      <c r="A83" s="302"/>
      <c r="B83" s="302"/>
      <c r="C83" s="302"/>
      <c r="D83" s="302"/>
      <c r="E83" s="302"/>
      <c r="F83" s="302"/>
      <c r="G83" s="302"/>
      <c r="H83" s="302"/>
      <c r="J83" s="338"/>
      <c r="K83" s="339"/>
      <c r="L83" s="340"/>
      <c r="M83" s="303"/>
      <c r="N83" s="303"/>
      <c r="O83" s="297"/>
    </row>
    <row r="84" spans="1:15" ht="13.35" customHeight="1">
      <c r="A84" s="302"/>
      <c r="B84" s="302"/>
      <c r="C84" s="302"/>
      <c r="D84" s="302"/>
      <c r="E84" s="302"/>
      <c r="F84" s="302"/>
      <c r="G84" s="302"/>
      <c r="H84" s="302"/>
      <c r="J84" s="338"/>
      <c r="K84" s="339"/>
      <c r="L84" s="340"/>
      <c r="M84" s="303"/>
      <c r="N84" s="303"/>
      <c r="O84" s="297"/>
    </row>
    <row r="85" spans="1:15" ht="13.35" customHeight="1">
      <c r="A85" s="302"/>
      <c r="B85" s="302"/>
      <c r="C85" s="302"/>
      <c r="D85" s="302"/>
      <c r="E85" s="302"/>
      <c r="F85" s="302"/>
      <c r="G85" s="302"/>
      <c r="H85" s="302"/>
      <c r="J85" s="338"/>
      <c r="K85" s="339"/>
      <c r="L85" s="340"/>
      <c r="M85" s="303"/>
      <c r="N85" s="303"/>
      <c r="O85" s="297"/>
    </row>
    <row r="86" spans="1:15" ht="13.35" customHeight="1">
      <c r="A86" s="302"/>
      <c r="B86" s="302"/>
      <c r="C86" s="302"/>
      <c r="D86" s="302"/>
      <c r="E86" s="302"/>
      <c r="F86" s="302"/>
      <c r="G86" s="302"/>
      <c r="H86" s="302"/>
      <c r="J86" s="338"/>
      <c r="K86" s="339"/>
      <c r="L86" s="340"/>
      <c r="M86" s="303"/>
      <c r="N86" s="303"/>
      <c r="O86" s="297"/>
    </row>
    <row r="87" spans="1:15" ht="13.35" customHeight="1">
      <c r="A87" s="302"/>
      <c r="B87" s="302"/>
      <c r="C87" s="302"/>
      <c r="D87" s="302"/>
      <c r="E87" s="302"/>
      <c r="F87" s="302"/>
      <c r="G87" s="302"/>
      <c r="H87" s="302"/>
      <c r="J87" s="338"/>
      <c r="K87" s="339"/>
      <c r="L87" s="340"/>
      <c r="M87" s="303"/>
      <c r="N87" s="303"/>
      <c r="O87" s="297"/>
    </row>
    <row r="88" spans="1:15" ht="13.35" customHeight="1">
      <c r="A88" s="302"/>
      <c r="B88" s="302"/>
      <c r="C88" s="302"/>
      <c r="D88" s="302"/>
      <c r="E88" s="302"/>
      <c r="F88" s="302"/>
      <c r="G88" s="302"/>
      <c r="H88" s="302"/>
      <c r="J88" s="338"/>
      <c r="K88" s="339"/>
      <c r="L88" s="340"/>
      <c r="M88" s="303"/>
      <c r="N88" s="303"/>
      <c r="O88" s="297"/>
    </row>
    <row r="89" spans="1:15" ht="13.35" customHeight="1">
      <c r="A89" s="302"/>
      <c r="B89" s="302"/>
      <c r="C89" s="302"/>
      <c r="D89" s="302"/>
      <c r="E89" s="302"/>
      <c r="F89" s="302"/>
      <c r="G89" s="302"/>
      <c r="H89" s="302"/>
      <c r="I89" s="302"/>
    </row>
    <row r="90" spans="1:15" ht="13.35" customHeight="1">
      <c r="A90" s="302"/>
      <c r="B90" s="302"/>
      <c r="C90" s="302"/>
      <c r="D90" s="302"/>
      <c r="E90" s="302"/>
      <c r="F90" s="302"/>
      <c r="G90" s="302"/>
      <c r="H90" s="302"/>
      <c r="I90" s="302"/>
    </row>
    <row r="91" spans="1:15" ht="13.35" customHeight="1">
      <c r="A91" s="302"/>
      <c r="B91" s="302"/>
      <c r="C91" s="302"/>
      <c r="D91" s="302"/>
      <c r="E91" s="302"/>
      <c r="F91" s="302"/>
      <c r="G91" s="302"/>
      <c r="H91" s="302"/>
      <c r="I91" s="302"/>
    </row>
    <row r="92" spans="1:15" ht="13.35" customHeight="1">
      <c r="A92" s="302"/>
      <c r="B92" s="302"/>
      <c r="C92" s="302"/>
      <c r="D92" s="302"/>
      <c r="E92" s="302"/>
      <c r="F92" s="302"/>
      <c r="G92" s="302"/>
      <c r="H92" s="302"/>
      <c r="I92" s="302"/>
    </row>
    <row r="93" spans="1:15" ht="13.35" customHeight="1">
      <c r="A93" s="302"/>
      <c r="B93" s="302"/>
      <c r="C93" s="302"/>
      <c r="D93" s="302"/>
      <c r="E93" s="302"/>
      <c r="F93" s="302"/>
      <c r="G93" s="302"/>
      <c r="H93" s="302"/>
      <c r="I93" s="302"/>
    </row>
    <row r="94" spans="1:15" ht="13.35" customHeight="1">
      <c r="A94" s="302"/>
      <c r="B94" s="302"/>
      <c r="C94" s="302"/>
      <c r="D94" s="302"/>
      <c r="E94" s="302"/>
      <c r="F94" s="302"/>
      <c r="G94" s="302"/>
      <c r="H94" s="302"/>
      <c r="I94" s="302"/>
    </row>
    <row r="95" spans="1:15" ht="13.35" customHeight="1">
      <c r="A95" s="302"/>
      <c r="B95" s="302"/>
      <c r="C95" s="302"/>
      <c r="D95" s="302"/>
      <c r="E95" s="302"/>
      <c r="F95" s="302"/>
      <c r="G95" s="302"/>
      <c r="H95" s="302"/>
      <c r="I95" s="302"/>
    </row>
    <row r="96" spans="1:15" ht="13.35" customHeight="1">
      <c r="A96" s="302"/>
      <c r="B96" s="302"/>
      <c r="C96" s="302"/>
      <c r="D96" s="302"/>
      <c r="E96" s="302"/>
      <c r="F96" s="302"/>
      <c r="G96" s="302"/>
      <c r="H96" s="302"/>
      <c r="I96" s="302"/>
    </row>
    <row r="97" spans="1:9" ht="13.35" customHeight="1">
      <c r="A97" s="302"/>
      <c r="B97" s="302"/>
      <c r="C97" s="302"/>
      <c r="D97" s="302"/>
      <c r="E97" s="302"/>
      <c r="F97" s="302"/>
      <c r="G97" s="302"/>
      <c r="H97" s="302"/>
      <c r="I97" s="302"/>
    </row>
    <row r="98" spans="1:9" ht="13.35" customHeight="1">
      <c r="A98" s="302"/>
      <c r="B98" s="302"/>
      <c r="C98" s="302"/>
      <c r="D98" s="302"/>
      <c r="E98" s="302"/>
      <c r="F98" s="302"/>
      <c r="G98" s="302"/>
      <c r="H98" s="302"/>
      <c r="I98" s="302"/>
    </row>
    <row r="99" spans="1:9" ht="13.35" customHeight="1">
      <c r="A99" s="302"/>
      <c r="B99" s="302"/>
      <c r="C99" s="302"/>
      <c r="D99" s="302"/>
      <c r="E99" s="302"/>
      <c r="F99" s="302"/>
      <c r="G99" s="302"/>
      <c r="H99" s="302"/>
      <c r="I99" s="302"/>
    </row>
    <row r="100" spans="1:9" ht="13.35" customHeight="1">
      <c r="A100" s="302"/>
      <c r="B100" s="302"/>
      <c r="C100" s="302"/>
      <c r="D100" s="302"/>
      <c r="E100" s="302"/>
      <c r="F100" s="302"/>
      <c r="G100" s="302"/>
      <c r="H100" s="302"/>
      <c r="I100" s="302"/>
    </row>
    <row r="101" spans="1:9" ht="13.35" customHeight="1">
      <c r="A101" s="302"/>
      <c r="B101" s="302"/>
      <c r="C101" s="302"/>
      <c r="D101" s="302"/>
      <c r="E101" s="302"/>
      <c r="F101" s="302"/>
      <c r="G101" s="302"/>
      <c r="H101" s="302"/>
      <c r="I101" s="302"/>
    </row>
    <row r="102" spans="1:9" ht="13.35" customHeight="1">
      <c r="A102" s="302"/>
      <c r="B102" s="302"/>
      <c r="C102" s="302"/>
      <c r="D102" s="302"/>
      <c r="E102" s="302"/>
      <c r="F102" s="302"/>
      <c r="G102" s="302"/>
      <c r="H102" s="302"/>
      <c r="I102" s="302"/>
    </row>
    <row r="103" spans="1:9" ht="13.35" customHeight="1">
      <c r="A103" s="302"/>
      <c r="B103" s="302"/>
      <c r="C103" s="302"/>
      <c r="D103" s="302"/>
      <c r="E103" s="302"/>
      <c r="F103" s="302"/>
      <c r="G103" s="302"/>
      <c r="H103" s="302"/>
      <c r="I103" s="302"/>
    </row>
    <row r="104" spans="1:9" ht="13.35" customHeight="1">
      <c r="A104" s="302"/>
      <c r="B104" s="302"/>
      <c r="C104" s="302"/>
      <c r="D104" s="302"/>
      <c r="E104" s="302"/>
      <c r="F104" s="302"/>
      <c r="G104" s="302"/>
      <c r="H104" s="302"/>
      <c r="I104" s="302"/>
    </row>
    <row r="105" spans="1:9" ht="13.35" customHeight="1">
      <c r="A105" s="302"/>
      <c r="B105" s="302"/>
      <c r="C105" s="302"/>
      <c r="D105" s="302"/>
      <c r="E105" s="302"/>
      <c r="F105" s="302"/>
      <c r="G105" s="302"/>
      <c r="H105" s="302"/>
      <c r="I105" s="302"/>
    </row>
    <row r="106" spans="1:9" ht="13.35" customHeight="1">
      <c r="A106" s="302"/>
      <c r="B106" s="302"/>
      <c r="C106" s="302"/>
      <c r="D106" s="302"/>
      <c r="E106" s="302"/>
      <c r="F106" s="302"/>
      <c r="G106" s="302"/>
      <c r="H106" s="302"/>
      <c r="I106" s="302"/>
    </row>
    <row r="107" spans="1:9" ht="13.35" customHeight="1">
      <c r="A107" s="302"/>
      <c r="B107" s="302"/>
      <c r="C107" s="302"/>
      <c r="D107" s="302"/>
      <c r="E107" s="302"/>
      <c r="F107" s="302"/>
      <c r="G107" s="302"/>
      <c r="H107" s="302"/>
      <c r="I107" s="302"/>
    </row>
    <row r="108" spans="1:9" ht="13.35" customHeight="1">
      <c r="A108" s="302"/>
      <c r="B108" s="302"/>
      <c r="C108" s="302"/>
      <c r="D108" s="302"/>
      <c r="E108" s="302"/>
      <c r="F108" s="302"/>
      <c r="G108" s="302"/>
      <c r="H108" s="302"/>
      <c r="I108" s="302"/>
    </row>
    <row r="109" spans="1:9" ht="13.35" customHeight="1">
      <c r="A109" s="302"/>
      <c r="B109" s="302"/>
      <c r="C109" s="302"/>
      <c r="D109" s="302"/>
      <c r="E109" s="302"/>
      <c r="F109" s="302"/>
      <c r="G109" s="302"/>
      <c r="H109" s="302"/>
      <c r="I109" s="302"/>
    </row>
    <row r="110" spans="1:9" ht="13.35" customHeight="1">
      <c r="A110" s="302"/>
      <c r="B110" s="302"/>
      <c r="C110" s="302"/>
      <c r="D110" s="302"/>
      <c r="E110" s="302"/>
      <c r="F110" s="302"/>
      <c r="G110" s="302"/>
      <c r="H110" s="302"/>
      <c r="I110" s="302"/>
    </row>
    <row r="111" spans="1:9" ht="13.35" customHeight="1">
      <c r="A111" s="302"/>
      <c r="B111" s="302"/>
      <c r="C111" s="302"/>
      <c r="D111" s="302"/>
      <c r="E111" s="302"/>
      <c r="F111" s="302"/>
      <c r="G111" s="302"/>
      <c r="H111" s="302"/>
      <c r="I111" s="302"/>
    </row>
    <row r="112" spans="1:9" ht="13.35" customHeight="1">
      <c r="A112" s="302"/>
      <c r="B112" s="302"/>
      <c r="C112" s="302"/>
      <c r="D112" s="302"/>
      <c r="E112" s="302"/>
      <c r="F112" s="302"/>
      <c r="G112" s="302"/>
      <c r="H112" s="302"/>
      <c r="I112" s="302"/>
    </row>
    <row r="113" spans="1:9" ht="13.35" customHeight="1">
      <c r="A113" s="302"/>
      <c r="B113" s="302"/>
      <c r="C113" s="302"/>
      <c r="D113" s="302"/>
      <c r="E113" s="302"/>
      <c r="F113" s="302"/>
      <c r="G113" s="302"/>
      <c r="H113" s="302"/>
      <c r="I113" s="302"/>
    </row>
    <row r="114" spans="1:9" ht="13.35" customHeight="1">
      <c r="A114" s="302"/>
      <c r="B114" s="302"/>
      <c r="C114" s="302"/>
      <c r="D114" s="302"/>
      <c r="E114" s="302"/>
      <c r="F114" s="302"/>
      <c r="G114" s="302"/>
      <c r="H114" s="302"/>
      <c r="I114" s="302"/>
    </row>
    <row r="115" spans="1:9" ht="21" customHeight="1">
      <c r="A115" s="302"/>
      <c r="B115" s="302"/>
      <c r="C115" s="302"/>
      <c r="D115" s="302"/>
      <c r="E115" s="302"/>
      <c r="F115" s="302"/>
      <c r="G115" s="302"/>
      <c r="H115" s="302"/>
      <c r="I115" s="302"/>
    </row>
    <row r="116" spans="1:9">
      <c r="A116" s="302"/>
      <c r="B116" s="302"/>
      <c r="C116" s="302"/>
      <c r="D116" s="302"/>
      <c r="E116" s="302"/>
      <c r="F116" s="302"/>
      <c r="G116" s="302"/>
      <c r="H116" s="302"/>
      <c r="I116" s="302"/>
    </row>
    <row r="117" spans="1:9">
      <c r="A117" s="302"/>
      <c r="B117" s="302"/>
      <c r="C117" s="302"/>
      <c r="D117" s="302"/>
      <c r="E117" s="302"/>
      <c r="F117" s="302"/>
      <c r="G117" s="302"/>
      <c r="H117" s="302"/>
      <c r="I117" s="302"/>
    </row>
    <row r="118" spans="1:9">
      <c r="A118" s="302"/>
      <c r="B118" s="302"/>
      <c r="C118" s="302"/>
      <c r="D118" s="302"/>
      <c r="E118" s="302"/>
      <c r="F118" s="302"/>
      <c r="G118" s="302"/>
      <c r="H118" s="302"/>
      <c r="I118" s="302"/>
    </row>
    <row r="119" spans="1:9">
      <c r="A119" s="302"/>
      <c r="B119" s="302"/>
      <c r="C119" s="302"/>
      <c r="D119" s="302"/>
      <c r="E119" s="302"/>
      <c r="F119" s="302"/>
      <c r="G119" s="302"/>
      <c r="H119" s="302"/>
      <c r="I119" s="302"/>
    </row>
    <row r="120" spans="1:9">
      <c r="A120" s="302"/>
      <c r="B120" s="302"/>
      <c r="C120" s="302"/>
      <c r="D120" s="302"/>
      <c r="E120" s="302"/>
      <c r="F120" s="302"/>
      <c r="G120" s="302"/>
      <c r="H120" s="302"/>
      <c r="I120" s="302"/>
    </row>
    <row r="121" spans="1:9">
      <c r="A121" s="302"/>
      <c r="B121" s="302"/>
      <c r="C121" s="302"/>
      <c r="D121" s="302"/>
      <c r="E121" s="302"/>
      <c r="F121" s="302"/>
      <c r="G121" s="302"/>
      <c r="H121" s="302"/>
      <c r="I121" s="302"/>
    </row>
    <row r="122" spans="1:9">
      <c r="A122" s="302"/>
      <c r="B122" s="302"/>
      <c r="C122" s="302"/>
      <c r="D122" s="302"/>
      <c r="E122" s="302"/>
      <c r="F122" s="302"/>
      <c r="G122" s="302"/>
      <c r="H122" s="302"/>
      <c r="I122" s="302"/>
    </row>
    <row r="123" spans="1:9">
      <c r="A123" s="302"/>
      <c r="B123" s="302"/>
      <c r="C123" s="302"/>
      <c r="D123" s="302"/>
      <c r="E123" s="302"/>
      <c r="F123" s="302"/>
      <c r="G123" s="302"/>
      <c r="H123" s="302"/>
      <c r="I123" s="302"/>
    </row>
    <row r="124" spans="1:9">
      <c r="A124" s="302"/>
      <c r="B124" s="302"/>
      <c r="C124" s="302"/>
      <c r="D124" s="302"/>
      <c r="E124" s="302"/>
      <c r="F124" s="302"/>
      <c r="G124" s="302"/>
      <c r="H124" s="302"/>
      <c r="I124" s="302"/>
    </row>
    <row r="125" spans="1:9">
      <c r="A125" s="302"/>
      <c r="B125" s="302"/>
      <c r="C125" s="302"/>
      <c r="D125" s="302"/>
      <c r="E125" s="302"/>
      <c r="F125" s="302"/>
      <c r="G125" s="302"/>
      <c r="H125" s="302"/>
      <c r="I125" s="302"/>
    </row>
    <row r="126" spans="1:9">
      <c r="A126" s="302"/>
      <c r="B126" s="302"/>
      <c r="C126" s="302"/>
      <c r="D126" s="302"/>
      <c r="E126" s="302"/>
      <c r="F126" s="302"/>
      <c r="G126" s="302"/>
      <c r="H126" s="302"/>
      <c r="I126" s="302"/>
    </row>
    <row r="127" spans="1:9">
      <c r="A127" s="302"/>
      <c r="B127" s="302"/>
      <c r="C127" s="302"/>
      <c r="D127" s="302"/>
      <c r="E127" s="302"/>
      <c r="F127" s="302"/>
      <c r="G127" s="302"/>
      <c r="H127" s="302"/>
      <c r="I127" s="302"/>
    </row>
    <row r="128" spans="1:9">
      <c r="A128" s="302"/>
      <c r="B128" s="302"/>
      <c r="C128" s="302"/>
      <c r="D128" s="302"/>
      <c r="E128" s="302"/>
      <c r="F128" s="302"/>
      <c r="G128" s="302"/>
      <c r="H128" s="302"/>
      <c r="I128" s="302"/>
    </row>
    <row r="129" spans="1:85">
      <c r="A129" s="302"/>
      <c r="B129" s="302"/>
      <c r="C129" s="302"/>
      <c r="D129" s="302"/>
      <c r="E129" s="302"/>
      <c r="F129" s="302"/>
      <c r="G129" s="302"/>
      <c r="H129" s="302"/>
      <c r="I129" s="302"/>
    </row>
    <row r="130" spans="1:85">
      <c r="A130" s="302"/>
      <c r="B130" s="302"/>
      <c r="C130" s="302"/>
      <c r="D130" s="302"/>
      <c r="E130" s="302"/>
      <c r="F130" s="302"/>
      <c r="G130" s="302"/>
      <c r="H130" s="302"/>
      <c r="I130" s="302"/>
    </row>
    <row r="131" spans="1:85">
      <c r="A131" s="302"/>
      <c r="B131" s="302"/>
      <c r="C131" s="302"/>
      <c r="D131" s="302"/>
      <c r="E131" s="302"/>
      <c r="F131" s="302"/>
      <c r="G131" s="302"/>
      <c r="H131" s="302"/>
      <c r="I131" s="302"/>
      <c r="BA131" s="337"/>
      <c r="BB131" s="337"/>
      <c r="BC131" s="337"/>
      <c r="BD131" s="337"/>
      <c r="BE131" s="337"/>
      <c r="BF131" s="337"/>
      <c r="BG131" s="337"/>
      <c r="BH131" s="337"/>
      <c r="BI131" s="337"/>
      <c r="BJ131" s="337"/>
      <c r="BK131" s="337"/>
      <c r="BL131" s="337"/>
      <c r="BM131" s="337"/>
      <c r="BN131" s="337"/>
      <c r="BO131" s="337"/>
      <c r="BP131" s="337"/>
      <c r="BQ131" s="337"/>
      <c r="BR131" s="337"/>
      <c r="BS131" s="337"/>
      <c r="BT131" s="337"/>
      <c r="BU131" s="337"/>
      <c r="BV131" s="337"/>
      <c r="BW131" s="337"/>
      <c r="BX131" s="337"/>
      <c r="BY131" s="337"/>
      <c r="BZ131" s="337"/>
      <c r="CA131" s="337"/>
      <c r="CB131" s="337"/>
      <c r="CC131" s="337"/>
      <c r="CD131" s="337"/>
      <c r="CE131" s="337"/>
      <c r="CF131" s="337"/>
      <c r="CG131" s="337"/>
    </row>
    <row r="132" spans="1:85">
      <c r="A132" s="302"/>
      <c r="B132" s="302"/>
      <c r="C132" s="302"/>
      <c r="D132" s="302"/>
      <c r="E132" s="302"/>
      <c r="F132" s="302"/>
      <c r="G132" s="302"/>
      <c r="H132" s="302"/>
      <c r="I132" s="302"/>
      <c r="BA132" s="337"/>
      <c r="BB132" s="337"/>
      <c r="BC132" s="337"/>
      <c r="BD132" s="337"/>
      <c r="BE132" s="337"/>
      <c r="BF132" s="337"/>
      <c r="BG132" s="337"/>
      <c r="BH132" s="337"/>
      <c r="BI132" s="337"/>
      <c r="BJ132" s="337"/>
      <c r="BK132" s="337"/>
      <c r="BL132" s="337"/>
      <c r="BM132" s="337"/>
      <c r="BN132" s="337"/>
      <c r="BO132" s="337"/>
      <c r="BP132" s="337"/>
      <c r="BQ132" s="337"/>
      <c r="BR132" s="337"/>
      <c r="BS132" s="337"/>
      <c r="BT132" s="337"/>
      <c r="BU132" s="337"/>
      <c r="BV132" s="337"/>
      <c r="BW132" s="337"/>
      <c r="BX132" s="337"/>
      <c r="BY132" s="337"/>
      <c r="BZ132" s="337"/>
      <c r="CA132" s="337"/>
      <c r="CB132" s="337"/>
      <c r="CC132" s="337"/>
      <c r="CD132" s="337"/>
      <c r="CE132" s="337"/>
      <c r="CF132" s="337"/>
      <c r="CG132" s="337"/>
    </row>
    <row r="133" spans="1:85">
      <c r="A133" s="302"/>
      <c r="B133" s="302"/>
      <c r="C133" s="302"/>
      <c r="D133" s="302"/>
      <c r="E133" s="302"/>
      <c r="F133" s="302"/>
      <c r="G133" s="302"/>
      <c r="H133" s="302"/>
      <c r="I133" s="302"/>
      <c r="BA133" s="337"/>
      <c r="BB133" s="337"/>
      <c r="BC133" s="337"/>
      <c r="BD133" s="337"/>
      <c r="BE133" s="337"/>
      <c r="BF133" s="337"/>
      <c r="BG133" s="337"/>
      <c r="BH133" s="337"/>
      <c r="BI133" s="337"/>
      <c r="BJ133" s="337"/>
      <c r="BK133" s="337"/>
      <c r="BL133" s="337"/>
      <c r="BM133" s="337"/>
      <c r="BN133" s="337"/>
      <c r="BO133" s="337"/>
      <c r="BP133" s="337"/>
      <c r="BQ133" s="337"/>
      <c r="BR133" s="337"/>
      <c r="BS133" s="337"/>
      <c r="BT133" s="337"/>
      <c r="BU133" s="337"/>
      <c r="BV133" s="337"/>
      <c r="BW133" s="337"/>
      <c r="BX133" s="337"/>
      <c r="BY133" s="337"/>
      <c r="BZ133" s="337"/>
      <c r="CA133" s="337"/>
      <c r="CB133" s="337"/>
      <c r="CC133" s="337"/>
      <c r="CD133" s="337"/>
      <c r="CE133" s="337"/>
      <c r="CF133" s="337"/>
      <c r="CG133" s="337"/>
    </row>
    <row r="134" spans="1:85">
      <c r="A134" s="302"/>
      <c r="B134" s="302"/>
      <c r="C134" s="302"/>
      <c r="D134" s="302"/>
      <c r="E134" s="302"/>
      <c r="F134" s="302"/>
      <c r="G134" s="302"/>
      <c r="H134" s="302"/>
      <c r="I134" s="302"/>
      <c r="BA134" s="337"/>
      <c r="BB134" s="337"/>
      <c r="BC134" s="337"/>
      <c r="BD134" s="337"/>
      <c r="BE134" s="337"/>
      <c r="BF134" s="337"/>
      <c r="BG134" s="337"/>
      <c r="BH134" s="337"/>
      <c r="BI134" s="337"/>
      <c r="BJ134" s="337"/>
      <c r="BK134" s="337"/>
      <c r="BL134" s="337"/>
      <c r="BM134" s="337"/>
      <c r="BN134" s="337"/>
      <c r="BO134" s="337"/>
      <c r="BP134" s="337"/>
      <c r="BQ134" s="337"/>
      <c r="BR134" s="337"/>
      <c r="BS134" s="337"/>
      <c r="BT134" s="337"/>
      <c r="BU134" s="337"/>
      <c r="BV134" s="337"/>
      <c r="BW134" s="337"/>
      <c r="BX134" s="337"/>
      <c r="BY134" s="337"/>
      <c r="BZ134" s="337"/>
      <c r="CA134" s="337"/>
      <c r="CB134" s="337"/>
      <c r="CC134" s="337"/>
      <c r="CD134" s="337"/>
      <c r="CE134" s="337"/>
      <c r="CF134" s="337"/>
      <c r="CG134" s="337"/>
    </row>
    <row r="135" spans="1:85">
      <c r="A135" s="302"/>
      <c r="B135" s="302"/>
      <c r="C135" s="302"/>
      <c r="D135" s="302"/>
      <c r="E135" s="302"/>
      <c r="F135" s="302"/>
      <c r="G135" s="302"/>
      <c r="H135" s="302"/>
      <c r="I135" s="302"/>
      <c r="BA135" s="337"/>
      <c r="BB135" s="337"/>
      <c r="BC135" s="337"/>
      <c r="BD135" s="337"/>
      <c r="BE135" s="337"/>
      <c r="BF135" s="337"/>
      <c r="BG135" s="337"/>
      <c r="BH135" s="337"/>
      <c r="BI135" s="337"/>
      <c r="BJ135" s="337"/>
      <c r="BK135" s="337"/>
      <c r="BL135" s="337"/>
      <c r="BM135" s="337"/>
      <c r="BN135" s="337"/>
      <c r="BO135" s="337"/>
      <c r="BP135" s="337"/>
      <c r="BQ135" s="337"/>
      <c r="BR135" s="337"/>
      <c r="BS135" s="337"/>
      <c r="BT135" s="337"/>
      <c r="BU135" s="337"/>
      <c r="BV135" s="337"/>
      <c r="BW135" s="337"/>
      <c r="BX135" s="337"/>
      <c r="BY135" s="337"/>
      <c r="BZ135" s="337"/>
      <c r="CA135" s="337"/>
      <c r="CB135" s="337"/>
      <c r="CC135" s="337"/>
      <c r="CD135" s="337"/>
      <c r="CE135" s="337"/>
      <c r="CF135" s="337"/>
      <c r="CG135" s="337"/>
    </row>
    <row r="136" spans="1:85">
      <c r="A136" s="302"/>
      <c r="B136" s="302"/>
      <c r="C136" s="302"/>
      <c r="D136" s="302"/>
      <c r="E136" s="302"/>
      <c r="F136" s="302"/>
      <c r="G136" s="302"/>
      <c r="H136" s="302"/>
      <c r="I136" s="302"/>
      <c r="BA136" s="337"/>
      <c r="BB136" s="337"/>
      <c r="BC136" s="337"/>
      <c r="BD136" s="337"/>
      <c r="BE136" s="337"/>
      <c r="BF136" s="337"/>
      <c r="BG136" s="337"/>
      <c r="BH136" s="337"/>
      <c r="BI136" s="337"/>
      <c r="BJ136" s="337"/>
      <c r="BK136" s="337"/>
      <c r="BL136" s="337"/>
      <c r="BM136" s="337"/>
      <c r="BN136" s="337"/>
      <c r="BO136" s="337"/>
      <c r="BP136" s="337"/>
      <c r="BQ136" s="337"/>
      <c r="BR136" s="337"/>
      <c r="BS136" s="337"/>
      <c r="BT136" s="337"/>
      <c r="BU136" s="337"/>
      <c r="BV136" s="337"/>
      <c r="BW136" s="337"/>
      <c r="BX136" s="337"/>
      <c r="BY136" s="337"/>
      <c r="BZ136" s="337"/>
      <c r="CA136" s="337"/>
      <c r="CB136" s="337"/>
      <c r="CC136" s="337"/>
      <c r="CD136" s="337"/>
      <c r="CE136" s="337"/>
      <c r="CF136" s="337"/>
      <c r="CG136" s="337"/>
    </row>
    <row r="137" spans="1:85">
      <c r="A137" s="302"/>
      <c r="B137" s="302"/>
      <c r="C137" s="302"/>
      <c r="D137" s="302"/>
      <c r="E137" s="302"/>
      <c r="F137" s="302"/>
      <c r="G137" s="302"/>
      <c r="H137" s="302"/>
      <c r="I137" s="302"/>
      <c r="BA137" s="337"/>
      <c r="BB137" s="337"/>
      <c r="BC137" s="337"/>
      <c r="BD137" s="337"/>
      <c r="BE137" s="337"/>
      <c r="BF137" s="337"/>
      <c r="BG137" s="337"/>
      <c r="BH137" s="337"/>
      <c r="BI137" s="337"/>
      <c r="BJ137" s="337"/>
      <c r="BK137" s="337"/>
      <c r="BL137" s="337"/>
      <c r="BM137" s="337"/>
      <c r="BN137" s="337"/>
      <c r="BO137" s="337"/>
      <c r="BP137" s="337"/>
      <c r="BQ137" s="337"/>
      <c r="BR137" s="337"/>
      <c r="BS137" s="337"/>
      <c r="BT137" s="337"/>
      <c r="BU137" s="337"/>
      <c r="BV137" s="337"/>
      <c r="BW137" s="337"/>
      <c r="BX137" s="337"/>
      <c r="BY137" s="337"/>
      <c r="BZ137" s="337"/>
      <c r="CA137" s="337"/>
      <c r="CB137" s="337"/>
      <c r="CC137" s="337"/>
      <c r="CD137" s="337"/>
      <c r="CE137" s="337"/>
      <c r="CF137" s="337"/>
      <c r="CG137" s="337"/>
    </row>
    <row r="138" spans="1:85">
      <c r="A138" s="302"/>
      <c r="B138" s="302"/>
      <c r="C138" s="302"/>
      <c r="D138" s="302"/>
      <c r="E138" s="302"/>
      <c r="F138" s="302"/>
      <c r="G138" s="302"/>
      <c r="H138" s="302"/>
      <c r="I138" s="302"/>
      <c r="BA138" s="337"/>
      <c r="BB138" s="337"/>
      <c r="BC138" s="337"/>
      <c r="BD138" s="337"/>
      <c r="BE138" s="337"/>
      <c r="BF138" s="337"/>
      <c r="BG138" s="337"/>
      <c r="BH138" s="337"/>
      <c r="BI138" s="337"/>
      <c r="BJ138" s="337"/>
      <c r="BK138" s="337"/>
      <c r="BL138" s="337"/>
      <c r="BM138" s="337"/>
      <c r="BN138" s="337"/>
      <c r="BO138" s="337"/>
      <c r="BP138" s="337"/>
      <c r="BQ138" s="337"/>
      <c r="BR138" s="337"/>
      <c r="BS138" s="337"/>
      <c r="BT138" s="337"/>
      <c r="BU138" s="337"/>
      <c r="BV138" s="337"/>
      <c r="BW138" s="337"/>
      <c r="BX138" s="337"/>
      <c r="BY138" s="337"/>
      <c r="BZ138" s="337"/>
      <c r="CA138" s="337"/>
      <c r="CB138" s="337"/>
      <c r="CC138" s="337"/>
      <c r="CD138" s="337"/>
      <c r="CE138" s="337"/>
      <c r="CF138" s="337"/>
      <c r="CG138" s="337"/>
    </row>
    <row r="139" spans="1:85">
      <c r="A139" s="302"/>
      <c r="B139" s="302"/>
      <c r="C139" s="302"/>
      <c r="D139" s="302"/>
      <c r="E139" s="302"/>
      <c r="F139" s="302"/>
      <c r="G139" s="302"/>
      <c r="H139" s="302"/>
      <c r="I139" s="302"/>
      <c r="BA139" s="337"/>
      <c r="BB139" s="337"/>
      <c r="BC139" s="337"/>
      <c r="BD139" s="337"/>
      <c r="BE139" s="337"/>
      <c r="BF139" s="337"/>
      <c r="BG139" s="337"/>
      <c r="BH139" s="337"/>
      <c r="BI139" s="337"/>
      <c r="BJ139" s="337"/>
      <c r="BK139" s="337"/>
      <c r="BL139" s="337"/>
      <c r="BM139" s="337"/>
      <c r="BN139" s="337"/>
      <c r="BO139" s="337"/>
      <c r="BP139" s="337"/>
      <c r="BQ139" s="337"/>
      <c r="BR139" s="337"/>
      <c r="BS139" s="337"/>
      <c r="BT139" s="337"/>
      <c r="BU139" s="337"/>
      <c r="BV139" s="337"/>
      <c r="BW139" s="337"/>
      <c r="BX139" s="337"/>
      <c r="BY139" s="337"/>
      <c r="BZ139" s="337"/>
      <c r="CA139" s="337"/>
      <c r="CB139" s="337"/>
      <c r="CC139" s="337"/>
      <c r="CD139" s="337"/>
      <c r="CE139" s="337"/>
      <c r="CF139" s="337"/>
      <c r="CG139" s="337"/>
    </row>
    <row r="140" spans="1:85">
      <c r="A140" s="302"/>
      <c r="B140" s="302"/>
      <c r="C140" s="302"/>
      <c r="D140" s="302"/>
      <c r="E140" s="302"/>
      <c r="F140" s="302"/>
      <c r="G140" s="302"/>
      <c r="H140" s="302"/>
      <c r="I140" s="302"/>
      <c r="BA140" s="337"/>
      <c r="BB140" s="337"/>
      <c r="BC140" s="337"/>
      <c r="BD140" s="337"/>
      <c r="BE140" s="337"/>
      <c r="BF140" s="337"/>
      <c r="BG140" s="337"/>
      <c r="BH140" s="337"/>
      <c r="BI140" s="337"/>
      <c r="BJ140" s="337"/>
      <c r="BK140" s="337"/>
      <c r="BL140" s="337"/>
      <c r="BM140" s="337"/>
      <c r="BN140" s="337"/>
      <c r="BO140" s="337"/>
      <c r="BP140" s="337"/>
      <c r="BQ140" s="337"/>
      <c r="BR140" s="337"/>
      <c r="BS140" s="337"/>
      <c r="BT140" s="337"/>
      <c r="BU140" s="337"/>
      <c r="BV140" s="337"/>
      <c r="BW140" s="337"/>
      <c r="BX140" s="337"/>
      <c r="BY140" s="337"/>
      <c r="BZ140" s="337"/>
      <c r="CA140" s="337"/>
      <c r="CB140" s="337"/>
      <c r="CC140" s="337"/>
      <c r="CD140" s="337"/>
      <c r="CE140" s="337"/>
      <c r="CF140" s="337"/>
      <c r="CG140" s="337"/>
    </row>
    <row r="141" spans="1:85">
      <c r="A141" s="302"/>
      <c r="B141" s="302"/>
      <c r="C141" s="302"/>
      <c r="D141" s="302"/>
      <c r="E141" s="302"/>
      <c r="F141" s="302"/>
      <c r="G141" s="302"/>
      <c r="H141" s="302"/>
      <c r="I141" s="302"/>
      <c r="BA141" s="337"/>
      <c r="BB141" s="337"/>
      <c r="BC141" s="337"/>
      <c r="BD141" s="337"/>
      <c r="BE141" s="337"/>
      <c r="BF141" s="337"/>
      <c r="BG141" s="337"/>
      <c r="BH141" s="337"/>
      <c r="BI141" s="337"/>
      <c r="BJ141" s="337"/>
      <c r="BK141" s="337"/>
      <c r="BL141" s="337"/>
      <c r="BM141" s="337"/>
      <c r="BN141" s="337"/>
      <c r="BO141" s="337"/>
      <c r="BP141" s="337"/>
      <c r="BQ141" s="337"/>
      <c r="BR141" s="337"/>
      <c r="BS141" s="337"/>
      <c r="BT141" s="337"/>
      <c r="BU141" s="337"/>
      <c r="BV141" s="337"/>
      <c r="BW141" s="337"/>
      <c r="BX141" s="337"/>
      <c r="BY141" s="337"/>
      <c r="BZ141" s="337"/>
      <c r="CA141" s="337"/>
      <c r="CB141" s="337"/>
      <c r="CC141" s="337"/>
      <c r="CD141" s="337"/>
      <c r="CE141" s="337"/>
      <c r="CF141" s="337"/>
      <c r="CG141" s="337"/>
    </row>
    <row r="142" spans="1:85">
      <c r="A142" s="302"/>
      <c r="B142" s="302"/>
      <c r="C142" s="302"/>
      <c r="D142" s="302"/>
      <c r="E142" s="302"/>
      <c r="F142" s="302"/>
      <c r="G142" s="302"/>
      <c r="H142" s="302"/>
      <c r="I142" s="302"/>
      <c r="BA142" s="337"/>
      <c r="BB142" s="337"/>
      <c r="BC142" s="337"/>
      <c r="BD142" s="337"/>
      <c r="BE142" s="337"/>
      <c r="BF142" s="337"/>
      <c r="BG142" s="337"/>
      <c r="BH142" s="337"/>
      <c r="BI142" s="337"/>
      <c r="BJ142" s="337"/>
      <c r="BK142" s="337"/>
      <c r="BL142" s="337"/>
      <c r="BM142" s="337"/>
      <c r="BN142" s="337"/>
      <c r="BO142" s="337"/>
      <c r="BP142" s="337"/>
      <c r="BQ142" s="337"/>
      <c r="BR142" s="337"/>
      <c r="BS142" s="337"/>
      <c r="BT142" s="337"/>
      <c r="BU142" s="337"/>
      <c r="BV142" s="337"/>
      <c r="BW142" s="337"/>
      <c r="BX142" s="337"/>
      <c r="BY142" s="337"/>
      <c r="BZ142" s="337"/>
      <c r="CA142" s="337"/>
      <c r="CB142" s="337"/>
      <c r="CC142" s="337"/>
      <c r="CD142" s="337"/>
      <c r="CE142" s="337"/>
      <c r="CF142" s="337"/>
      <c r="CG142" s="337"/>
    </row>
    <row r="143" spans="1:85">
      <c r="A143" s="302"/>
      <c r="B143" s="302"/>
      <c r="C143" s="302"/>
      <c r="D143" s="302"/>
      <c r="E143" s="302"/>
      <c r="F143" s="302"/>
      <c r="G143" s="302"/>
      <c r="H143" s="302"/>
      <c r="I143" s="302"/>
      <c r="BA143" s="337"/>
      <c r="BB143" s="337"/>
      <c r="BC143" s="337"/>
      <c r="BD143" s="337"/>
      <c r="BE143" s="337"/>
      <c r="BF143" s="337"/>
      <c r="BG143" s="337"/>
      <c r="BH143" s="337"/>
      <c r="BI143" s="337"/>
      <c r="BJ143" s="337"/>
      <c r="BK143" s="337"/>
      <c r="BL143" s="337"/>
      <c r="BM143" s="337"/>
      <c r="BN143" s="337"/>
      <c r="BO143" s="337"/>
      <c r="BP143" s="337"/>
      <c r="BQ143" s="337"/>
      <c r="BR143" s="337"/>
      <c r="BS143" s="337"/>
      <c r="BT143" s="337"/>
      <c r="BU143" s="337"/>
      <c r="BV143" s="337"/>
      <c r="BW143" s="337"/>
      <c r="BX143" s="337"/>
      <c r="BY143" s="337"/>
      <c r="BZ143" s="337"/>
      <c r="CA143" s="337"/>
      <c r="CB143" s="337"/>
      <c r="CC143" s="337"/>
      <c r="CD143" s="337"/>
      <c r="CE143" s="337"/>
      <c r="CF143" s="337"/>
      <c r="CG143" s="337"/>
    </row>
    <row r="144" spans="1:85">
      <c r="A144" s="302"/>
      <c r="B144" s="302"/>
      <c r="C144" s="302"/>
      <c r="D144" s="302"/>
      <c r="E144" s="302"/>
      <c r="F144" s="302"/>
      <c r="G144" s="302"/>
      <c r="H144" s="302"/>
      <c r="I144" s="302"/>
      <c r="BA144" s="337"/>
      <c r="BB144" s="337"/>
      <c r="BC144" s="337"/>
      <c r="BD144" s="337"/>
      <c r="BE144" s="337"/>
      <c r="BF144" s="337"/>
      <c r="BG144" s="337"/>
      <c r="BH144" s="337"/>
      <c r="BI144" s="337"/>
      <c r="BJ144" s="337"/>
      <c r="BK144" s="337"/>
      <c r="BL144" s="337"/>
      <c r="BM144" s="337"/>
      <c r="BN144" s="337"/>
      <c r="BO144" s="337"/>
      <c r="BP144" s="337"/>
      <c r="BQ144" s="337"/>
      <c r="BR144" s="337"/>
      <c r="BS144" s="337"/>
      <c r="BT144" s="337"/>
      <c r="BU144" s="337"/>
      <c r="BV144" s="337"/>
      <c r="BW144" s="337"/>
      <c r="BX144" s="337"/>
      <c r="BY144" s="337"/>
      <c r="BZ144" s="337"/>
      <c r="CA144" s="337"/>
      <c r="CB144" s="337"/>
      <c r="CC144" s="337"/>
      <c r="CD144" s="337"/>
      <c r="CE144" s="337"/>
      <c r="CF144" s="337"/>
      <c r="CG144" s="337"/>
    </row>
    <row r="145" spans="1:85">
      <c r="A145" s="302"/>
      <c r="B145" s="302"/>
      <c r="C145" s="302"/>
      <c r="D145" s="302"/>
      <c r="E145" s="302"/>
      <c r="F145" s="302"/>
      <c r="G145" s="302"/>
      <c r="H145" s="302"/>
      <c r="I145" s="302"/>
      <c r="BA145" s="337"/>
      <c r="BB145" s="337"/>
      <c r="BC145" s="337"/>
      <c r="BD145" s="337"/>
      <c r="BE145" s="337"/>
      <c r="BF145" s="337"/>
      <c r="BG145" s="337"/>
      <c r="BH145" s="337"/>
      <c r="BI145" s="337"/>
      <c r="BJ145" s="337"/>
      <c r="BK145" s="337"/>
      <c r="BL145" s="337"/>
      <c r="BM145" s="337"/>
      <c r="BN145" s="337"/>
      <c r="BO145" s="337"/>
      <c r="BP145" s="337"/>
      <c r="BQ145" s="337"/>
      <c r="BR145" s="337"/>
      <c r="BS145" s="337"/>
      <c r="BT145" s="337"/>
      <c r="BU145" s="337"/>
      <c r="BV145" s="337"/>
      <c r="BW145" s="337"/>
      <c r="BX145" s="337"/>
      <c r="BY145" s="337"/>
      <c r="BZ145" s="337"/>
      <c r="CA145" s="337"/>
      <c r="CB145" s="337"/>
      <c r="CC145" s="337"/>
      <c r="CD145" s="337"/>
      <c r="CE145" s="337"/>
      <c r="CF145" s="337"/>
      <c r="CG145" s="337"/>
    </row>
    <row r="146" spans="1:85">
      <c r="A146" s="297"/>
      <c r="B146" s="297"/>
      <c r="C146" s="297"/>
      <c r="D146" s="297"/>
      <c r="E146" s="297"/>
      <c r="F146" s="297"/>
      <c r="G146" s="297"/>
      <c r="H146" s="297"/>
      <c r="I146" s="297"/>
      <c r="BA146" s="337"/>
      <c r="BB146" s="337"/>
      <c r="BC146" s="337"/>
      <c r="BD146" s="337"/>
      <c r="BE146" s="337"/>
      <c r="BF146" s="337"/>
      <c r="BG146" s="337"/>
      <c r="BH146" s="337"/>
      <c r="BI146" s="337"/>
      <c r="BJ146" s="337"/>
      <c r="BK146" s="337"/>
      <c r="BL146" s="337"/>
      <c r="BM146" s="337"/>
      <c r="BN146" s="337"/>
      <c r="BO146" s="337"/>
      <c r="BP146" s="337"/>
      <c r="BQ146" s="337"/>
      <c r="BR146" s="337"/>
      <c r="BS146" s="337"/>
      <c r="BT146" s="337"/>
      <c r="BU146" s="337"/>
      <c r="BV146" s="337"/>
      <c r="BW146" s="337"/>
      <c r="BX146" s="337"/>
      <c r="BY146" s="337"/>
      <c r="BZ146" s="337"/>
      <c r="CA146" s="337"/>
      <c r="CB146" s="337"/>
      <c r="CC146" s="337"/>
      <c r="CD146" s="337"/>
      <c r="CE146" s="337"/>
      <c r="CF146" s="337"/>
      <c r="CG146" s="337"/>
    </row>
    <row r="147" spans="1:85">
      <c r="A147" s="297"/>
      <c r="B147" s="297"/>
      <c r="C147" s="297"/>
      <c r="D147" s="297"/>
      <c r="E147" s="297"/>
      <c r="F147" s="297"/>
      <c r="G147" s="297"/>
      <c r="H147" s="297"/>
      <c r="I147" s="297"/>
      <c r="BA147" s="337"/>
      <c r="BB147" s="337"/>
      <c r="BC147" s="337"/>
      <c r="BD147" s="337"/>
      <c r="BE147" s="337"/>
      <c r="BF147" s="337"/>
      <c r="BG147" s="337"/>
      <c r="BH147" s="337"/>
      <c r="BI147" s="337"/>
      <c r="BJ147" s="337"/>
      <c r="BK147" s="337"/>
      <c r="BL147" s="337"/>
      <c r="BM147" s="337"/>
      <c r="BN147" s="337"/>
      <c r="BO147" s="337"/>
      <c r="BP147" s="337"/>
      <c r="BQ147" s="337"/>
      <c r="BR147" s="337"/>
      <c r="BS147" s="337"/>
      <c r="BT147" s="337"/>
      <c r="BU147" s="337"/>
      <c r="BV147" s="337"/>
      <c r="BW147" s="337"/>
      <c r="BX147" s="337"/>
      <c r="BY147" s="337"/>
      <c r="BZ147" s="337"/>
      <c r="CA147" s="337"/>
      <c r="CB147" s="337"/>
      <c r="CC147" s="337"/>
      <c r="CD147" s="337"/>
      <c r="CE147" s="337"/>
      <c r="CF147" s="337"/>
      <c r="CG147" s="337"/>
    </row>
    <row r="148" spans="1:85">
      <c r="A148" s="297"/>
      <c r="B148" s="297"/>
      <c r="C148" s="297"/>
      <c r="D148" s="297"/>
      <c r="E148" s="297"/>
      <c r="F148" s="297"/>
      <c r="G148" s="297"/>
      <c r="H148" s="297"/>
      <c r="I148" s="297"/>
      <c r="BA148" s="337"/>
      <c r="BB148" s="337"/>
      <c r="BC148" s="337"/>
      <c r="BD148" s="337"/>
      <c r="BE148" s="337"/>
      <c r="BF148" s="337"/>
      <c r="BG148" s="337"/>
      <c r="BH148" s="337"/>
      <c r="BI148" s="337"/>
      <c r="BJ148" s="337"/>
      <c r="BK148" s="337"/>
      <c r="BL148" s="337"/>
      <c r="BM148" s="337"/>
      <c r="BN148" s="337"/>
      <c r="BO148" s="337"/>
      <c r="BP148" s="337"/>
      <c r="BQ148" s="337"/>
      <c r="BR148" s="337"/>
      <c r="BS148" s="337"/>
      <c r="BT148" s="337"/>
      <c r="BU148" s="337"/>
      <c r="BV148" s="337"/>
      <c r="BW148" s="337"/>
      <c r="BX148" s="337"/>
      <c r="BY148" s="337"/>
      <c r="BZ148" s="337"/>
      <c r="CA148" s="337"/>
      <c r="CB148" s="337"/>
      <c r="CC148" s="337"/>
      <c r="CD148" s="337"/>
      <c r="CE148" s="337"/>
      <c r="CF148" s="337"/>
      <c r="CG148" s="337"/>
    </row>
    <row r="149" spans="1:85">
      <c r="A149" s="297"/>
      <c r="B149" s="297"/>
      <c r="C149" s="297"/>
      <c r="D149" s="297"/>
      <c r="E149" s="297"/>
      <c r="F149" s="297"/>
      <c r="G149" s="297"/>
      <c r="H149" s="297"/>
      <c r="I149" s="297"/>
      <c r="BA149" s="337"/>
      <c r="BB149" s="337"/>
      <c r="BC149" s="337"/>
      <c r="BD149" s="337"/>
      <c r="BE149" s="337"/>
      <c r="BF149" s="337"/>
      <c r="BG149" s="337"/>
      <c r="BH149" s="337"/>
      <c r="BI149" s="337"/>
      <c r="BJ149" s="337"/>
      <c r="BK149" s="337"/>
      <c r="BL149" s="337"/>
      <c r="BM149" s="337"/>
      <c r="BN149" s="337"/>
      <c r="BO149" s="337"/>
      <c r="BP149" s="337"/>
      <c r="BQ149" s="337"/>
      <c r="BR149" s="337"/>
      <c r="BS149" s="337"/>
      <c r="BT149" s="337"/>
      <c r="BU149" s="337"/>
      <c r="BV149" s="337"/>
      <c r="BW149" s="337"/>
      <c r="BX149" s="337"/>
      <c r="BY149" s="337"/>
      <c r="BZ149" s="337"/>
      <c r="CA149" s="337"/>
      <c r="CB149" s="337"/>
      <c r="CC149" s="337"/>
      <c r="CD149" s="337"/>
      <c r="CE149" s="337"/>
      <c r="CF149" s="337"/>
      <c r="CG149" s="337"/>
    </row>
    <row r="150" spans="1:85">
      <c r="A150" s="297"/>
      <c r="B150" s="297"/>
      <c r="C150" s="297"/>
      <c r="D150" s="297"/>
      <c r="E150" s="297"/>
      <c r="F150" s="297"/>
      <c r="G150" s="297"/>
      <c r="H150" s="297"/>
      <c r="I150" s="297"/>
      <c r="BA150" s="337"/>
      <c r="BB150" s="337"/>
      <c r="BC150" s="337"/>
      <c r="BD150" s="337"/>
      <c r="BE150" s="337"/>
      <c r="BF150" s="337"/>
      <c r="BG150" s="337"/>
      <c r="BH150" s="337"/>
      <c r="BI150" s="337"/>
      <c r="BJ150" s="337"/>
      <c r="BK150" s="337"/>
      <c r="BL150" s="337"/>
      <c r="BM150" s="337"/>
      <c r="BN150" s="337"/>
      <c r="BO150" s="337"/>
      <c r="BP150" s="337"/>
      <c r="BQ150" s="337"/>
      <c r="BR150" s="337"/>
      <c r="BS150" s="337"/>
      <c r="BT150" s="337"/>
      <c r="BU150" s="337"/>
      <c r="BV150" s="337"/>
      <c r="BW150" s="337"/>
      <c r="BX150" s="337"/>
      <c r="BY150" s="337"/>
      <c r="BZ150" s="337"/>
      <c r="CA150" s="337"/>
      <c r="CB150" s="337"/>
      <c r="CC150" s="337"/>
      <c r="CD150" s="337"/>
      <c r="CE150" s="337"/>
      <c r="CF150" s="337"/>
      <c r="CG150" s="337"/>
    </row>
    <row r="151" spans="1:85">
      <c r="A151" s="297"/>
      <c r="B151" s="297"/>
      <c r="C151" s="297"/>
      <c r="D151" s="297"/>
      <c r="E151" s="297"/>
      <c r="F151" s="297"/>
      <c r="G151" s="297"/>
      <c r="H151" s="297"/>
      <c r="I151" s="297"/>
      <c r="BA151" s="337"/>
      <c r="BB151" s="337"/>
      <c r="BC151" s="337"/>
      <c r="BD151" s="337"/>
      <c r="BE151" s="337"/>
      <c r="BF151" s="337"/>
      <c r="BG151" s="337"/>
      <c r="BH151" s="337"/>
      <c r="BI151" s="337"/>
      <c r="BJ151" s="337"/>
      <c r="BK151" s="337"/>
      <c r="BL151" s="337"/>
      <c r="BM151" s="337"/>
      <c r="BN151" s="337"/>
      <c r="BO151" s="337"/>
      <c r="BP151" s="337"/>
      <c r="BQ151" s="337"/>
      <c r="BR151" s="337"/>
      <c r="BS151" s="337"/>
      <c r="BT151" s="337"/>
      <c r="BU151" s="337"/>
      <c r="BV151" s="337"/>
      <c r="BW151" s="337"/>
      <c r="BX151" s="337"/>
      <c r="BY151" s="337"/>
      <c r="BZ151" s="337"/>
      <c r="CA151" s="337"/>
      <c r="CB151" s="337"/>
      <c r="CC151" s="337"/>
      <c r="CD151" s="337"/>
      <c r="CE151" s="337"/>
      <c r="CF151" s="337"/>
      <c r="CG151" s="337"/>
    </row>
    <row r="152" spans="1:85">
      <c r="A152" s="297"/>
      <c r="B152" s="297"/>
      <c r="C152" s="297"/>
      <c r="D152" s="297"/>
      <c r="E152" s="297"/>
      <c r="F152" s="297"/>
      <c r="G152" s="297"/>
      <c r="H152" s="297"/>
      <c r="I152" s="297"/>
      <c r="BA152" s="337"/>
      <c r="BB152" s="337"/>
      <c r="BC152" s="337"/>
      <c r="BD152" s="337"/>
      <c r="BE152" s="337"/>
      <c r="BF152" s="337"/>
      <c r="BG152" s="337"/>
      <c r="BH152" s="337"/>
      <c r="BI152" s="337"/>
      <c r="BJ152" s="337"/>
      <c r="BK152" s="337"/>
      <c r="BL152" s="337"/>
      <c r="BM152" s="337"/>
      <c r="BN152" s="337"/>
      <c r="BO152" s="337"/>
      <c r="BP152" s="337"/>
      <c r="BQ152" s="337"/>
      <c r="BR152" s="337"/>
      <c r="BS152" s="337"/>
      <c r="BT152" s="337"/>
      <c r="BU152" s="337"/>
      <c r="BV152" s="337"/>
      <c r="BW152" s="337"/>
      <c r="BX152" s="337"/>
      <c r="BY152" s="337"/>
      <c r="BZ152" s="337"/>
      <c r="CA152" s="337"/>
      <c r="CB152" s="337"/>
      <c r="CC152" s="337"/>
      <c r="CD152" s="337"/>
      <c r="CE152" s="337"/>
      <c r="CF152" s="337"/>
      <c r="CG152" s="337"/>
    </row>
    <row r="153" spans="1:85">
      <c r="A153" s="297"/>
      <c r="B153" s="297"/>
      <c r="C153" s="297"/>
      <c r="D153" s="297"/>
      <c r="E153" s="297"/>
      <c r="F153" s="297"/>
      <c r="G153" s="297"/>
      <c r="H153" s="297"/>
      <c r="I153" s="297"/>
      <c r="BA153" s="337"/>
      <c r="BB153" s="337"/>
      <c r="BC153" s="337"/>
      <c r="BD153" s="337"/>
      <c r="BE153" s="337"/>
      <c r="BF153" s="337"/>
      <c r="BG153" s="337"/>
      <c r="BH153" s="337"/>
      <c r="BI153" s="337"/>
      <c r="BJ153" s="337"/>
      <c r="BK153" s="337"/>
      <c r="BL153" s="337"/>
      <c r="BM153" s="337"/>
      <c r="BN153" s="337"/>
      <c r="BO153" s="337"/>
      <c r="BP153" s="337"/>
      <c r="BQ153" s="337"/>
      <c r="BR153" s="337"/>
      <c r="BS153" s="337"/>
      <c r="BT153" s="337"/>
      <c r="BU153" s="337"/>
      <c r="BV153" s="337"/>
      <c r="BW153" s="337"/>
      <c r="BX153" s="337"/>
      <c r="BY153" s="337"/>
      <c r="BZ153" s="337"/>
      <c r="CA153" s="337"/>
      <c r="CB153" s="337"/>
      <c r="CC153" s="337"/>
      <c r="CD153" s="337"/>
      <c r="CE153" s="337"/>
      <c r="CF153" s="337"/>
      <c r="CG153" s="337"/>
    </row>
    <row r="154" spans="1:85">
      <c r="A154" s="297"/>
      <c r="B154" s="297"/>
      <c r="C154" s="297"/>
      <c r="D154" s="297"/>
      <c r="E154" s="297"/>
      <c r="F154" s="297"/>
      <c r="G154" s="297"/>
      <c r="H154" s="297"/>
      <c r="I154" s="297"/>
      <c r="BA154" s="337"/>
      <c r="BB154" s="337"/>
      <c r="BC154" s="337"/>
      <c r="BD154" s="337"/>
      <c r="BE154" s="337"/>
      <c r="BF154" s="337"/>
      <c r="BG154" s="337"/>
      <c r="BH154" s="337"/>
      <c r="BI154" s="337"/>
      <c r="BJ154" s="337"/>
      <c r="BK154" s="337"/>
      <c r="BL154" s="337"/>
      <c r="BM154" s="337"/>
      <c r="BN154" s="337"/>
      <c r="BO154" s="337"/>
      <c r="BP154" s="337"/>
      <c r="BQ154" s="337"/>
      <c r="BR154" s="337"/>
      <c r="BS154" s="337"/>
      <c r="BT154" s="337"/>
      <c r="BU154" s="337"/>
      <c r="BV154" s="337"/>
      <c r="BW154" s="337"/>
      <c r="BX154" s="337"/>
      <c r="BY154" s="337"/>
      <c r="BZ154" s="337"/>
      <c r="CA154" s="337"/>
      <c r="CB154" s="337"/>
      <c r="CC154" s="337"/>
      <c r="CD154" s="337"/>
      <c r="CE154" s="337"/>
      <c r="CF154" s="337"/>
      <c r="CG154" s="337"/>
    </row>
    <row r="155" spans="1:85">
      <c r="A155" s="297"/>
      <c r="B155" s="297"/>
      <c r="C155" s="297"/>
      <c r="D155" s="297"/>
      <c r="E155" s="297"/>
      <c r="F155" s="297"/>
      <c r="G155" s="297"/>
      <c r="H155" s="297"/>
      <c r="I155" s="297"/>
      <c r="BA155" s="337"/>
      <c r="BB155" s="337"/>
      <c r="BC155" s="337"/>
      <c r="BD155" s="337"/>
      <c r="BE155" s="337"/>
      <c r="BF155" s="337"/>
      <c r="BG155" s="337"/>
      <c r="BH155" s="337"/>
      <c r="BI155" s="337"/>
      <c r="BJ155" s="337"/>
      <c r="BK155" s="337"/>
      <c r="BL155" s="337"/>
      <c r="BM155" s="337"/>
      <c r="BN155" s="337"/>
      <c r="BO155" s="337"/>
      <c r="BP155" s="337"/>
      <c r="BQ155" s="337"/>
      <c r="BR155" s="337"/>
      <c r="BS155" s="337"/>
      <c r="BT155" s="337"/>
      <c r="BU155" s="337"/>
      <c r="BV155" s="337"/>
      <c r="BW155" s="337"/>
      <c r="BX155" s="337"/>
      <c r="BY155" s="337"/>
      <c r="BZ155" s="337"/>
      <c r="CA155" s="337"/>
      <c r="CB155" s="337"/>
      <c r="CC155" s="337"/>
      <c r="CD155" s="337"/>
      <c r="CE155" s="337"/>
      <c r="CF155" s="337"/>
      <c r="CG155" s="337"/>
    </row>
    <row r="156" spans="1:85">
      <c r="A156" s="297"/>
      <c r="B156" s="297"/>
      <c r="C156" s="297"/>
      <c r="D156" s="297"/>
      <c r="E156" s="297"/>
      <c r="F156" s="297"/>
      <c r="G156" s="297"/>
      <c r="H156" s="297"/>
      <c r="I156" s="297"/>
      <c r="BA156" s="337"/>
      <c r="BB156" s="337"/>
      <c r="BC156" s="337"/>
      <c r="BD156" s="337"/>
      <c r="BE156" s="337"/>
      <c r="BF156" s="337"/>
      <c r="BG156" s="337"/>
      <c r="BH156" s="337"/>
      <c r="BI156" s="337"/>
      <c r="BJ156" s="337"/>
      <c r="BK156" s="337"/>
      <c r="BL156" s="337"/>
      <c r="BM156" s="337"/>
      <c r="BN156" s="337"/>
      <c r="BO156" s="337"/>
      <c r="BP156" s="337"/>
      <c r="BQ156" s="337"/>
      <c r="BR156" s="337"/>
      <c r="BS156" s="337"/>
      <c r="BT156" s="337"/>
      <c r="BU156" s="337"/>
      <c r="BV156" s="337"/>
      <c r="BW156" s="337"/>
      <c r="BX156" s="337"/>
      <c r="BY156" s="337"/>
      <c r="BZ156" s="337"/>
      <c r="CA156" s="337"/>
      <c r="CB156" s="337"/>
      <c r="CC156" s="337"/>
      <c r="CD156" s="337"/>
      <c r="CE156" s="337"/>
      <c r="CF156" s="337"/>
      <c r="CG156" s="337"/>
    </row>
    <row r="157" spans="1:85">
      <c r="BA157" s="337"/>
      <c r="BB157" s="337"/>
      <c r="BC157" s="337"/>
      <c r="BD157" s="337"/>
      <c r="BE157" s="337"/>
      <c r="BF157" s="337"/>
      <c r="BG157" s="337"/>
      <c r="BH157" s="337"/>
      <c r="BI157" s="337"/>
      <c r="BJ157" s="337"/>
      <c r="BK157" s="337"/>
      <c r="BL157" s="337"/>
      <c r="BM157" s="337"/>
      <c r="BN157" s="337"/>
      <c r="BO157" s="337"/>
      <c r="BP157" s="337"/>
      <c r="BQ157" s="337"/>
      <c r="BR157" s="337"/>
      <c r="BS157" s="337"/>
      <c r="BT157" s="337"/>
      <c r="BU157" s="337"/>
      <c r="BV157" s="337"/>
      <c r="BW157" s="337"/>
      <c r="BX157" s="337"/>
      <c r="BY157" s="337"/>
      <c r="BZ157" s="337"/>
      <c r="CA157" s="337"/>
      <c r="CB157" s="337"/>
      <c r="CC157" s="337"/>
      <c r="CD157" s="337"/>
      <c r="CE157" s="337"/>
      <c r="CF157" s="337"/>
      <c r="CG157" s="337"/>
    </row>
    <row r="158" spans="1:85">
      <c r="BA158" s="337"/>
      <c r="BB158" s="337"/>
      <c r="BC158" s="337"/>
      <c r="BD158" s="337"/>
      <c r="BE158" s="337"/>
      <c r="BF158" s="337"/>
      <c r="BG158" s="337"/>
      <c r="BH158" s="337"/>
      <c r="BI158" s="337"/>
      <c r="BJ158" s="337"/>
      <c r="BK158" s="337"/>
      <c r="BL158" s="337"/>
      <c r="BM158" s="337"/>
      <c r="BN158" s="337"/>
      <c r="BO158" s="337"/>
      <c r="BP158" s="337"/>
      <c r="BQ158" s="337"/>
      <c r="BR158" s="337"/>
      <c r="BS158" s="337"/>
      <c r="BT158" s="337"/>
      <c r="BU158" s="337"/>
      <c r="BV158" s="337"/>
      <c r="BW158" s="337"/>
      <c r="BX158" s="337"/>
      <c r="BY158" s="337"/>
      <c r="BZ158" s="337"/>
      <c r="CA158" s="337"/>
      <c r="CB158" s="337"/>
      <c r="CC158" s="337"/>
      <c r="CD158" s="337"/>
      <c r="CE158" s="337"/>
      <c r="CF158" s="337"/>
      <c r="CG158" s="337"/>
    </row>
    <row r="159" spans="1:85">
      <c r="BA159" s="337"/>
      <c r="BB159" s="337"/>
      <c r="BC159" s="337"/>
      <c r="BD159" s="337"/>
      <c r="BE159" s="337"/>
      <c r="BF159" s="337"/>
      <c r="BG159" s="337"/>
      <c r="BH159" s="337"/>
      <c r="BI159" s="337"/>
      <c r="BJ159" s="337"/>
      <c r="BK159" s="337"/>
      <c r="BL159" s="337"/>
      <c r="BM159" s="337"/>
      <c r="BN159" s="337"/>
      <c r="BO159" s="337"/>
      <c r="BP159" s="337"/>
      <c r="BQ159" s="337"/>
      <c r="BR159" s="337"/>
      <c r="BS159" s="337"/>
      <c r="BT159" s="337"/>
      <c r="BU159" s="337"/>
      <c r="BV159" s="337"/>
      <c r="BW159" s="337"/>
      <c r="BX159" s="337"/>
      <c r="BY159" s="337"/>
      <c r="BZ159" s="337"/>
      <c r="CA159" s="337"/>
      <c r="CB159" s="337"/>
      <c r="CC159" s="337"/>
      <c r="CD159" s="337"/>
      <c r="CE159" s="337"/>
      <c r="CF159" s="337"/>
      <c r="CG159" s="337"/>
    </row>
    <row r="160" spans="1:85">
      <c r="BA160" s="337"/>
      <c r="BB160" s="337"/>
      <c r="BC160" s="337"/>
      <c r="BD160" s="337"/>
      <c r="BE160" s="337"/>
      <c r="BF160" s="337"/>
      <c r="BG160" s="337"/>
      <c r="BH160" s="337"/>
      <c r="BI160" s="337"/>
      <c r="BJ160" s="337"/>
      <c r="BK160" s="337"/>
      <c r="BL160" s="337"/>
      <c r="BM160" s="337"/>
      <c r="BN160" s="337"/>
      <c r="BO160" s="337"/>
      <c r="BP160" s="337"/>
      <c r="BQ160" s="337"/>
      <c r="BR160" s="337"/>
      <c r="BS160" s="337"/>
      <c r="BT160" s="337"/>
      <c r="BU160" s="337"/>
      <c r="BV160" s="337"/>
      <c r="BW160" s="337"/>
      <c r="BX160" s="337"/>
      <c r="BY160" s="337"/>
      <c r="BZ160" s="337"/>
      <c r="CA160" s="337"/>
      <c r="CB160" s="337"/>
      <c r="CC160" s="337"/>
      <c r="CD160" s="337"/>
      <c r="CE160" s="337"/>
      <c r="CF160" s="337"/>
      <c r="CG160" s="337"/>
    </row>
    <row r="161" spans="53:85">
      <c r="BA161" s="337"/>
      <c r="BB161" s="337"/>
      <c r="BC161" s="337"/>
      <c r="BD161" s="337"/>
      <c r="BE161" s="337"/>
      <c r="BF161" s="337"/>
      <c r="BG161" s="337"/>
      <c r="BH161" s="337"/>
      <c r="BI161" s="337"/>
      <c r="BJ161" s="337"/>
      <c r="BK161" s="337"/>
      <c r="BL161" s="337"/>
      <c r="BM161" s="337"/>
      <c r="BN161" s="337"/>
      <c r="BO161" s="337"/>
      <c r="BP161" s="337"/>
      <c r="BQ161" s="337"/>
      <c r="BR161" s="337"/>
      <c r="BS161" s="337"/>
      <c r="BT161" s="337"/>
      <c r="BU161" s="337"/>
      <c r="BV161" s="337"/>
      <c r="BW161" s="337"/>
      <c r="BX161" s="337"/>
      <c r="BY161" s="337"/>
      <c r="BZ161" s="337"/>
      <c r="CA161" s="337"/>
      <c r="CB161" s="337"/>
      <c r="CC161" s="337"/>
      <c r="CD161" s="337"/>
      <c r="CE161" s="337"/>
      <c r="CF161" s="337"/>
      <c r="CG161" s="337"/>
    </row>
    <row r="162" spans="53:85">
      <c r="BA162" s="337"/>
      <c r="BB162" s="337"/>
      <c r="BC162" s="337"/>
      <c r="BD162" s="337"/>
      <c r="BE162" s="337"/>
      <c r="BF162" s="337"/>
      <c r="BG162" s="337"/>
      <c r="BH162" s="337"/>
      <c r="BI162" s="337"/>
      <c r="BJ162" s="337"/>
      <c r="BK162" s="337"/>
      <c r="BL162" s="337"/>
      <c r="BM162" s="337"/>
      <c r="BN162" s="337"/>
      <c r="BO162" s="337"/>
      <c r="BP162" s="337"/>
      <c r="BQ162" s="337"/>
      <c r="BR162" s="337"/>
      <c r="BS162" s="337"/>
      <c r="BT162" s="337"/>
      <c r="BU162" s="337"/>
      <c r="BV162" s="337"/>
      <c r="BW162" s="337"/>
      <c r="BX162" s="337"/>
      <c r="BY162" s="337"/>
      <c r="BZ162" s="337"/>
      <c r="CA162" s="337"/>
      <c r="CB162" s="337"/>
      <c r="CC162" s="337"/>
      <c r="CD162" s="337"/>
      <c r="CE162" s="337"/>
      <c r="CF162" s="337"/>
      <c r="CG162" s="337"/>
    </row>
    <row r="163" spans="53:85">
      <c r="BA163" s="337"/>
      <c r="BB163" s="337"/>
      <c r="BC163" s="337"/>
      <c r="BD163" s="337"/>
      <c r="BE163" s="337"/>
      <c r="BF163" s="337"/>
      <c r="BG163" s="337"/>
      <c r="BH163" s="337"/>
      <c r="BI163" s="337"/>
      <c r="BJ163" s="337"/>
      <c r="BK163" s="337"/>
      <c r="BL163" s="337"/>
      <c r="BM163" s="337"/>
      <c r="BN163" s="337"/>
      <c r="BO163" s="337"/>
      <c r="BP163" s="337"/>
      <c r="BQ163" s="337"/>
      <c r="BR163" s="337"/>
      <c r="BS163" s="337"/>
      <c r="BT163" s="337"/>
      <c r="BU163" s="337"/>
      <c r="BV163" s="337"/>
      <c r="BW163" s="337"/>
      <c r="BX163" s="337"/>
      <c r="BY163" s="337"/>
      <c r="BZ163" s="337"/>
      <c r="CA163" s="337"/>
      <c r="CB163" s="337"/>
      <c r="CC163" s="337"/>
      <c r="CD163" s="337"/>
      <c r="CE163" s="337"/>
      <c r="CF163" s="337"/>
      <c r="CG163" s="337"/>
    </row>
    <row r="164" spans="53:85">
      <c r="BA164" s="337"/>
      <c r="BB164" s="337"/>
      <c r="BC164" s="337"/>
      <c r="BD164" s="337"/>
      <c r="BE164" s="337"/>
      <c r="BF164" s="337"/>
      <c r="BG164" s="337"/>
      <c r="BH164" s="337"/>
      <c r="BI164" s="337"/>
      <c r="BJ164" s="337"/>
      <c r="BK164" s="337"/>
      <c r="BL164" s="337"/>
      <c r="BM164" s="337"/>
      <c r="BN164" s="337"/>
      <c r="BO164" s="337"/>
      <c r="BP164" s="337"/>
      <c r="BQ164" s="337"/>
      <c r="BR164" s="337"/>
      <c r="BS164" s="337"/>
      <c r="BT164" s="337"/>
      <c r="BU164" s="337"/>
      <c r="BV164" s="337"/>
      <c r="BW164" s="337"/>
      <c r="BX164" s="337"/>
      <c r="BY164" s="337"/>
      <c r="BZ164" s="337"/>
      <c r="CA164" s="337"/>
      <c r="CB164" s="337"/>
      <c r="CC164" s="337"/>
      <c r="CD164" s="337"/>
      <c r="CE164" s="337"/>
      <c r="CF164" s="337"/>
      <c r="CG164" s="337"/>
    </row>
    <row r="165" spans="53:85">
      <c r="BA165" s="337"/>
      <c r="BB165" s="337"/>
      <c r="BC165" s="337"/>
      <c r="BD165" s="337"/>
      <c r="BE165" s="337"/>
      <c r="BF165" s="337"/>
      <c r="BG165" s="337"/>
      <c r="BH165" s="337"/>
      <c r="BI165" s="337"/>
      <c r="BJ165" s="337"/>
      <c r="BK165" s="337"/>
      <c r="BL165" s="337"/>
      <c r="BM165" s="337"/>
      <c r="BN165" s="337"/>
      <c r="BO165" s="337"/>
      <c r="BP165" s="337"/>
      <c r="BQ165" s="337"/>
      <c r="BR165" s="337"/>
      <c r="BS165" s="337"/>
      <c r="BT165" s="337"/>
      <c r="BU165" s="337"/>
      <c r="BV165" s="337"/>
      <c r="BW165" s="337"/>
      <c r="BX165" s="337"/>
      <c r="BY165" s="337"/>
      <c r="BZ165" s="337"/>
      <c r="CA165" s="337"/>
      <c r="CB165" s="337"/>
      <c r="CC165" s="337"/>
      <c r="CD165" s="337"/>
      <c r="CE165" s="337"/>
      <c r="CF165" s="337"/>
      <c r="CG165" s="337"/>
    </row>
    <row r="166" spans="53:85">
      <c r="BA166" s="337"/>
      <c r="BB166" s="337"/>
      <c r="BC166" s="337"/>
      <c r="BD166" s="337"/>
      <c r="BE166" s="337"/>
      <c r="BF166" s="337"/>
      <c r="BG166" s="337"/>
      <c r="BH166" s="337"/>
      <c r="BI166" s="337"/>
      <c r="BJ166" s="337"/>
      <c r="BK166" s="337"/>
      <c r="BL166" s="337"/>
      <c r="BM166" s="337"/>
      <c r="BN166" s="337"/>
      <c r="BO166" s="337"/>
      <c r="BP166" s="337"/>
      <c r="BQ166" s="337"/>
      <c r="BR166" s="337"/>
      <c r="BS166" s="337"/>
      <c r="BT166" s="337"/>
      <c r="BU166" s="337"/>
      <c r="BV166" s="337"/>
      <c r="BW166" s="337"/>
      <c r="BX166" s="337"/>
      <c r="BY166" s="337"/>
      <c r="BZ166" s="337"/>
      <c r="CA166" s="337"/>
      <c r="CB166" s="337"/>
      <c r="CC166" s="337"/>
      <c r="CD166" s="337"/>
      <c r="CE166" s="337"/>
      <c r="CF166" s="337"/>
      <c r="CG166" s="337"/>
    </row>
    <row r="167" spans="53:85">
      <c r="BA167" s="337"/>
      <c r="BB167" s="337"/>
      <c r="BC167" s="337"/>
      <c r="BD167" s="337"/>
      <c r="BE167" s="337"/>
      <c r="BF167" s="337"/>
      <c r="BG167" s="337"/>
      <c r="BH167" s="337"/>
      <c r="BI167" s="337"/>
      <c r="BJ167" s="337"/>
      <c r="BK167" s="337"/>
      <c r="BL167" s="337"/>
      <c r="BM167" s="337"/>
      <c r="BN167" s="337"/>
      <c r="BO167" s="337"/>
      <c r="BP167" s="337"/>
      <c r="BQ167" s="337"/>
      <c r="BR167" s="337"/>
      <c r="BS167" s="337"/>
      <c r="BT167" s="337"/>
      <c r="BU167" s="337"/>
      <c r="BV167" s="337"/>
      <c r="BW167" s="337"/>
      <c r="BX167" s="337"/>
      <c r="BY167" s="337"/>
      <c r="BZ167" s="337"/>
      <c r="CA167" s="337"/>
      <c r="CB167" s="337"/>
      <c r="CC167" s="337"/>
      <c r="CD167" s="337"/>
      <c r="CE167" s="337"/>
      <c r="CF167" s="337"/>
      <c r="CG167" s="337"/>
    </row>
    <row r="168" spans="53:85">
      <c r="BA168" s="337"/>
      <c r="BB168" s="337"/>
      <c r="BC168" s="337"/>
      <c r="BD168" s="337"/>
      <c r="BE168" s="337"/>
      <c r="BF168" s="337"/>
      <c r="BG168" s="337"/>
      <c r="BH168" s="337"/>
      <c r="BI168" s="337"/>
      <c r="BJ168" s="337"/>
      <c r="BK168" s="337"/>
      <c r="BL168" s="337"/>
      <c r="BM168" s="337"/>
      <c r="BN168" s="337"/>
      <c r="BO168" s="337"/>
      <c r="BP168" s="337"/>
      <c r="BQ168" s="337"/>
      <c r="BR168" s="337"/>
      <c r="BS168" s="337"/>
      <c r="BT168" s="337"/>
      <c r="BU168" s="337"/>
      <c r="BV168" s="337"/>
      <c r="BW168" s="337"/>
      <c r="BX168" s="337"/>
      <c r="BY168" s="337"/>
      <c r="BZ168" s="337"/>
      <c r="CA168" s="337"/>
      <c r="CB168" s="337"/>
      <c r="CC168" s="337"/>
      <c r="CD168" s="337"/>
      <c r="CE168" s="337"/>
      <c r="CF168" s="337"/>
      <c r="CG168" s="337"/>
    </row>
    <row r="169" spans="53:85">
      <c r="BA169" s="337"/>
      <c r="BB169" s="337"/>
      <c r="BC169" s="337"/>
      <c r="BD169" s="337"/>
      <c r="BE169" s="337"/>
      <c r="BF169" s="337"/>
      <c r="BG169" s="337"/>
      <c r="BH169" s="337"/>
      <c r="BI169" s="337"/>
      <c r="BJ169" s="337"/>
      <c r="BK169" s="337"/>
      <c r="BL169" s="337"/>
      <c r="BM169" s="337"/>
      <c r="BN169" s="337"/>
      <c r="BO169" s="337"/>
      <c r="BP169" s="337"/>
      <c r="BQ169" s="337"/>
      <c r="BR169" s="337"/>
      <c r="BS169" s="337"/>
      <c r="BT169" s="337"/>
      <c r="BU169" s="337"/>
      <c r="BV169" s="337"/>
      <c r="BW169" s="337"/>
      <c r="BX169" s="337"/>
      <c r="BY169" s="337"/>
      <c r="BZ169" s="337"/>
      <c r="CA169" s="337"/>
      <c r="CB169" s="337"/>
      <c r="CC169" s="337"/>
      <c r="CD169" s="337"/>
      <c r="CE169" s="337"/>
      <c r="CF169" s="337"/>
      <c r="CG169" s="337"/>
    </row>
    <row r="170" spans="53:85">
      <c r="BA170" s="337"/>
      <c r="BB170" s="337"/>
      <c r="BC170" s="337"/>
      <c r="BD170" s="337"/>
      <c r="BE170" s="337"/>
      <c r="BF170" s="337"/>
      <c r="BG170" s="337"/>
      <c r="BH170" s="337"/>
      <c r="BI170" s="337"/>
      <c r="BJ170" s="337"/>
      <c r="BK170" s="337"/>
      <c r="BL170" s="337"/>
      <c r="BM170" s="337"/>
      <c r="BN170" s="337"/>
      <c r="BO170" s="337"/>
      <c r="BP170" s="337"/>
      <c r="BQ170" s="337"/>
      <c r="BR170" s="337"/>
      <c r="BS170" s="337"/>
      <c r="BT170" s="337"/>
      <c r="BU170" s="337"/>
      <c r="BV170" s="337"/>
      <c r="BW170" s="337"/>
      <c r="BX170" s="337"/>
      <c r="BY170" s="337"/>
      <c r="BZ170" s="337"/>
      <c r="CA170" s="337"/>
      <c r="CB170" s="337"/>
      <c r="CC170" s="337"/>
      <c r="CD170" s="337"/>
      <c r="CE170" s="337"/>
      <c r="CF170" s="337"/>
      <c r="CG170" s="337"/>
    </row>
    <row r="200" spans="1:9">
      <c r="A200" s="297"/>
      <c r="B200" s="297"/>
      <c r="C200" s="297"/>
      <c r="D200" s="297"/>
      <c r="E200" s="297"/>
      <c r="F200" s="297"/>
      <c r="G200" s="297"/>
      <c r="H200" s="297"/>
      <c r="I200" s="297"/>
    </row>
    <row r="201" spans="1:9">
      <c r="A201" s="297"/>
      <c r="B201" s="297"/>
      <c r="C201" s="297"/>
      <c r="D201" s="297"/>
      <c r="E201" s="297"/>
      <c r="F201" s="297"/>
      <c r="G201" s="297"/>
      <c r="H201" s="297"/>
      <c r="I201" s="297"/>
    </row>
    <row r="202" spans="1:9">
      <c r="A202" s="297"/>
      <c r="B202" s="297"/>
      <c r="C202" s="297"/>
      <c r="D202" s="297"/>
      <c r="E202" s="297"/>
      <c r="F202" s="297"/>
      <c r="G202" s="297"/>
      <c r="H202" s="297"/>
      <c r="I202" s="297"/>
    </row>
    <row r="203" spans="1:9">
      <c r="A203" s="297"/>
      <c r="B203" s="297"/>
      <c r="C203" s="297"/>
      <c r="D203" s="297"/>
      <c r="E203" s="297"/>
      <c r="F203" s="297"/>
      <c r="G203" s="297"/>
      <c r="H203" s="297"/>
      <c r="I203" s="297"/>
    </row>
  </sheetData>
  <sortState ref="B7:H70">
    <sortCondition ref="B7:B70"/>
  </sortState>
  <mergeCells count="698">
    <mergeCell ref="A1:H1"/>
    <mergeCell ref="B2:G2"/>
    <mergeCell ref="A3:H3"/>
    <mergeCell ref="Y4:AE4"/>
    <mergeCell ref="A5:A6"/>
    <mergeCell ref="B5:B6"/>
    <mergeCell ref="C5:C6"/>
    <mergeCell ref="D5:D6"/>
    <mergeCell ref="E5:F6"/>
    <mergeCell ref="G5:G6"/>
    <mergeCell ref="J75:J76"/>
    <mergeCell ref="K75:K76"/>
    <mergeCell ref="L75:L76"/>
    <mergeCell ref="J77:J78"/>
    <mergeCell ref="K77:K78"/>
    <mergeCell ref="L77:L78"/>
    <mergeCell ref="H5:H6"/>
    <mergeCell ref="Q5:S5"/>
    <mergeCell ref="AH7:AI8"/>
    <mergeCell ref="AI70:AL70"/>
    <mergeCell ref="J73:J74"/>
    <mergeCell ref="K73:K74"/>
    <mergeCell ref="L73:L74"/>
    <mergeCell ref="J83:J84"/>
    <mergeCell ref="K83:K84"/>
    <mergeCell ref="L83:L84"/>
    <mergeCell ref="J85:J86"/>
    <mergeCell ref="K85:K86"/>
    <mergeCell ref="L85:L86"/>
    <mergeCell ref="J79:J80"/>
    <mergeCell ref="K79:K80"/>
    <mergeCell ref="L79:L80"/>
    <mergeCell ref="J81:J82"/>
    <mergeCell ref="K81:K82"/>
    <mergeCell ref="L81:L82"/>
    <mergeCell ref="BG131:BG132"/>
    <mergeCell ref="BH131:BH132"/>
    <mergeCell ref="BI131:BI132"/>
    <mergeCell ref="J87:J88"/>
    <mergeCell ref="K87:K88"/>
    <mergeCell ref="L87:L88"/>
    <mergeCell ref="BA131:BA132"/>
    <mergeCell ref="BB131:BB132"/>
    <mergeCell ref="BC131:BC132"/>
    <mergeCell ref="CE131:CE132"/>
    <mergeCell ref="CF131:CF132"/>
    <mergeCell ref="CG131:CG132"/>
    <mergeCell ref="BV131:BV132"/>
    <mergeCell ref="BW131:BW132"/>
    <mergeCell ref="BX131:BX132"/>
    <mergeCell ref="BY131:BY132"/>
    <mergeCell ref="BZ131:BZ132"/>
    <mergeCell ref="CA131:CA132"/>
    <mergeCell ref="BA133:BA134"/>
    <mergeCell ref="BB133:BB134"/>
    <mergeCell ref="BC133:BC134"/>
    <mergeCell ref="BD133:BD134"/>
    <mergeCell ref="BE133:BE134"/>
    <mergeCell ref="BF133:BF134"/>
    <mergeCell ref="CB131:CB132"/>
    <mergeCell ref="CC131:CC132"/>
    <mergeCell ref="CD131:CD132"/>
    <mergeCell ref="BP131:BP132"/>
    <mergeCell ref="BQ131:BQ132"/>
    <mergeCell ref="BR131:BR132"/>
    <mergeCell ref="BS131:BS132"/>
    <mergeCell ref="BT131:BT132"/>
    <mergeCell ref="BU131:BU132"/>
    <mergeCell ref="BJ131:BJ132"/>
    <mergeCell ref="BK131:BK132"/>
    <mergeCell ref="BL131:BL132"/>
    <mergeCell ref="BM131:BM132"/>
    <mergeCell ref="BN131:BN132"/>
    <mergeCell ref="BO131:BO132"/>
    <mergeCell ref="BD131:BD132"/>
    <mergeCell ref="BE131:BE132"/>
    <mergeCell ref="BF131:BF132"/>
    <mergeCell ref="BO133:BO134"/>
    <mergeCell ref="BP133:BP134"/>
    <mergeCell ref="BQ133:BQ134"/>
    <mergeCell ref="BR133:BR134"/>
    <mergeCell ref="BG133:BG134"/>
    <mergeCell ref="BH133:BH134"/>
    <mergeCell ref="BI133:BI134"/>
    <mergeCell ref="BJ133:BJ134"/>
    <mergeCell ref="BK133:BK134"/>
    <mergeCell ref="BL133:BL134"/>
    <mergeCell ref="CE133:CE134"/>
    <mergeCell ref="CF133:CF134"/>
    <mergeCell ref="CG133:CG134"/>
    <mergeCell ref="BA135:BA136"/>
    <mergeCell ref="BB135:BB136"/>
    <mergeCell ref="BC135:BC136"/>
    <mergeCell ref="BD135:BD136"/>
    <mergeCell ref="BE135:BE136"/>
    <mergeCell ref="BF135:BF136"/>
    <mergeCell ref="BG135:BG136"/>
    <mergeCell ref="BY133:BY134"/>
    <mergeCell ref="BZ133:BZ134"/>
    <mergeCell ref="CA133:CA134"/>
    <mergeCell ref="CB133:CB134"/>
    <mergeCell ref="CC133:CC134"/>
    <mergeCell ref="CD133:CD134"/>
    <mergeCell ref="BS133:BS134"/>
    <mergeCell ref="BT133:BT134"/>
    <mergeCell ref="BU133:BU134"/>
    <mergeCell ref="BV133:BV134"/>
    <mergeCell ref="BW133:BW134"/>
    <mergeCell ref="BX133:BX134"/>
    <mergeCell ref="BM133:BM134"/>
    <mergeCell ref="BN133:BN134"/>
    <mergeCell ref="BP135:BP136"/>
    <mergeCell ref="BQ135:BQ136"/>
    <mergeCell ref="BR135:BR136"/>
    <mergeCell ref="BS135:BS136"/>
    <mergeCell ref="BH135:BH136"/>
    <mergeCell ref="BI135:BI136"/>
    <mergeCell ref="BJ135:BJ136"/>
    <mergeCell ref="BK135:BK136"/>
    <mergeCell ref="BL135:BL136"/>
    <mergeCell ref="BM135:BM136"/>
    <mergeCell ref="CF135:CF136"/>
    <mergeCell ref="CG135:CG136"/>
    <mergeCell ref="BA137:BA138"/>
    <mergeCell ref="BB137:BB138"/>
    <mergeCell ref="BC137:BC138"/>
    <mergeCell ref="BD137:BD138"/>
    <mergeCell ref="BE137:BE138"/>
    <mergeCell ref="BF137:BF138"/>
    <mergeCell ref="BG137:BG138"/>
    <mergeCell ref="BH137:BH138"/>
    <mergeCell ref="BZ135:BZ136"/>
    <mergeCell ref="CA135:CA136"/>
    <mergeCell ref="CB135:CB136"/>
    <mergeCell ref="CC135:CC136"/>
    <mergeCell ref="CD135:CD136"/>
    <mergeCell ref="CE135:CE136"/>
    <mergeCell ref="BT135:BT136"/>
    <mergeCell ref="BU135:BU136"/>
    <mergeCell ref="BV135:BV136"/>
    <mergeCell ref="BW135:BW136"/>
    <mergeCell ref="BX135:BX136"/>
    <mergeCell ref="BY135:BY136"/>
    <mergeCell ref="BN135:BN136"/>
    <mergeCell ref="BO135:BO136"/>
    <mergeCell ref="BQ137:BQ138"/>
    <mergeCell ref="BR137:BR138"/>
    <mergeCell ref="BS137:BS138"/>
    <mergeCell ref="BT137:BT138"/>
    <mergeCell ref="BI137:BI138"/>
    <mergeCell ref="BJ137:BJ138"/>
    <mergeCell ref="BK137:BK138"/>
    <mergeCell ref="BL137:BL138"/>
    <mergeCell ref="BM137:BM138"/>
    <mergeCell ref="BN137:BN138"/>
    <mergeCell ref="CG137:CG138"/>
    <mergeCell ref="BA139:BA140"/>
    <mergeCell ref="BB139:BB140"/>
    <mergeCell ref="BC139:BC140"/>
    <mergeCell ref="BD139:BD140"/>
    <mergeCell ref="BE139:BE140"/>
    <mergeCell ref="BF139:BF140"/>
    <mergeCell ref="BG139:BG140"/>
    <mergeCell ref="BH139:BH140"/>
    <mergeCell ref="BI139:BI140"/>
    <mergeCell ref="CA137:CA138"/>
    <mergeCell ref="CB137:CB138"/>
    <mergeCell ref="CC137:CC138"/>
    <mergeCell ref="CD137:CD138"/>
    <mergeCell ref="CE137:CE138"/>
    <mergeCell ref="CF137:CF138"/>
    <mergeCell ref="BU137:BU138"/>
    <mergeCell ref="BV137:BV138"/>
    <mergeCell ref="BW137:BW138"/>
    <mergeCell ref="BX137:BX138"/>
    <mergeCell ref="BY137:BY138"/>
    <mergeCell ref="BZ137:BZ138"/>
    <mergeCell ref="BO137:BO138"/>
    <mergeCell ref="BP137:BP138"/>
    <mergeCell ref="CE139:CE140"/>
    <mergeCell ref="CF139:CF140"/>
    <mergeCell ref="CG139:CG140"/>
    <mergeCell ref="BV139:BV140"/>
    <mergeCell ref="BW139:BW140"/>
    <mergeCell ref="BX139:BX140"/>
    <mergeCell ref="BY139:BY140"/>
    <mergeCell ref="BZ139:BZ140"/>
    <mergeCell ref="CA139:CA140"/>
    <mergeCell ref="BA141:BA142"/>
    <mergeCell ref="BB141:BB142"/>
    <mergeCell ref="BC141:BC142"/>
    <mergeCell ref="BD141:BD142"/>
    <mergeCell ref="BE141:BE142"/>
    <mergeCell ref="BF141:BF142"/>
    <mergeCell ref="CB139:CB140"/>
    <mergeCell ref="CC139:CC140"/>
    <mergeCell ref="CD139:CD140"/>
    <mergeCell ref="BP139:BP140"/>
    <mergeCell ref="BQ139:BQ140"/>
    <mergeCell ref="BR139:BR140"/>
    <mergeCell ref="BS139:BS140"/>
    <mergeCell ref="BT139:BT140"/>
    <mergeCell ref="BU139:BU140"/>
    <mergeCell ref="BJ139:BJ140"/>
    <mergeCell ref="BK139:BK140"/>
    <mergeCell ref="BL139:BL140"/>
    <mergeCell ref="BM139:BM140"/>
    <mergeCell ref="BN139:BN140"/>
    <mergeCell ref="BO139:BO140"/>
    <mergeCell ref="BO141:BO142"/>
    <mergeCell ref="BP141:BP142"/>
    <mergeCell ref="BQ141:BQ142"/>
    <mergeCell ref="BR141:BR142"/>
    <mergeCell ref="BG141:BG142"/>
    <mergeCell ref="BH141:BH142"/>
    <mergeCell ref="BI141:BI142"/>
    <mergeCell ref="BJ141:BJ142"/>
    <mergeCell ref="BK141:BK142"/>
    <mergeCell ref="BL141:BL142"/>
    <mergeCell ref="CE141:CE142"/>
    <mergeCell ref="CF141:CF142"/>
    <mergeCell ref="CG141:CG142"/>
    <mergeCell ref="BA143:BA144"/>
    <mergeCell ref="BB143:BB144"/>
    <mergeCell ref="BC143:BC144"/>
    <mergeCell ref="BD143:BD144"/>
    <mergeCell ref="BE143:BE144"/>
    <mergeCell ref="BF143:BF144"/>
    <mergeCell ref="BG143:BG144"/>
    <mergeCell ref="BY141:BY142"/>
    <mergeCell ref="BZ141:BZ142"/>
    <mergeCell ref="CA141:CA142"/>
    <mergeCell ref="CB141:CB142"/>
    <mergeCell ref="CC141:CC142"/>
    <mergeCell ref="CD141:CD142"/>
    <mergeCell ref="BS141:BS142"/>
    <mergeCell ref="BT141:BT142"/>
    <mergeCell ref="BU141:BU142"/>
    <mergeCell ref="BV141:BV142"/>
    <mergeCell ref="BW141:BW142"/>
    <mergeCell ref="BX141:BX142"/>
    <mergeCell ref="BM141:BM142"/>
    <mergeCell ref="BN141:BN142"/>
    <mergeCell ref="BP143:BP144"/>
    <mergeCell ref="BQ143:BQ144"/>
    <mergeCell ref="BR143:BR144"/>
    <mergeCell ref="BS143:BS144"/>
    <mergeCell ref="BH143:BH144"/>
    <mergeCell ref="BI143:BI144"/>
    <mergeCell ref="BJ143:BJ144"/>
    <mergeCell ref="BK143:BK144"/>
    <mergeCell ref="BL143:BL144"/>
    <mergeCell ref="BM143:BM144"/>
    <mergeCell ref="CF143:CF144"/>
    <mergeCell ref="CG143:CG144"/>
    <mergeCell ref="BA145:BA146"/>
    <mergeCell ref="BB145:BB146"/>
    <mergeCell ref="BC145:BC146"/>
    <mergeCell ref="BD145:BD146"/>
    <mergeCell ref="BE145:BE146"/>
    <mergeCell ref="BF145:BF146"/>
    <mergeCell ref="BG145:BG146"/>
    <mergeCell ref="BH145:BH146"/>
    <mergeCell ref="BZ143:BZ144"/>
    <mergeCell ref="CA143:CA144"/>
    <mergeCell ref="CB143:CB144"/>
    <mergeCell ref="CC143:CC144"/>
    <mergeCell ref="CD143:CD144"/>
    <mergeCell ref="CE143:CE144"/>
    <mergeCell ref="BT143:BT144"/>
    <mergeCell ref="BU143:BU144"/>
    <mergeCell ref="BV143:BV144"/>
    <mergeCell ref="BW143:BW144"/>
    <mergeCell ref="BX143:BX144"/>
    <mergeCell ref="BY143:BY144"/>
    <mergeCell ref="BN143:BN144"/>
    <mergeCell ref="BO143:BO144"/>
    <mergeCell ref="BQ145:BQ146"/>
    <mergeCell ref="BR145:BR146"/>
    <mergeCell ref="BS145:BS146"/>
    <mergeCell ref="BT145:BT146"/>
    <mergeCell ref="BI145:BI146"/>
    <mergeCell ref="BJ145:BJ146"/>
    <mergeCell ref="BK145:BK146"/>
    <mergeCell ref="BL145:BL146"/>
    <mergeCell ref="BM145:BM146"/>
    <mergeCell ref="BN145:BN146"/>
    <mergeCell ref="CG145:CG146"/>
    <mergeCell ref="BA147:BA148"/>
    <mergeCell ref="BB147:BB148"/>
    <mergeCell ref="BC147:BC148"/>
    <mergeCell ref="BD147:BD148"/>
    <mergeCell ref="BE147:BE148"/>
    <mergeCell ref="BF147:BF148"/>
    <mergeCell ref="BG147:BG148"/>
    <mergeCell ref="BH147:BH148"/>
    <mergeCell ref="BI147:BI148"/>
    <mergeCell ref="CA145:CA146"/>
    <mergeCell ref="CB145:CB146"/>
    <mergeCell ref="CC145:CC146"/>
    <mergeCell ref="CD145:CD146"/>
    <mergeCell ref="CE145:CE146"/>
    <mergeCell ref="CF145:CF146"/>
    <mergeCell ref="BU145:BU146"/>
    <mergeCell ref="BV145:BV146"/>
    <mergeCell ref="BW145:BW146"/>
    <mergeCell ref="BX145:BX146"/>
    <mergeCell ref="BY145:BY146"/>
    <mergeCell ref="BZ145:BZ146"/>
    <mergeCell ref="BO145:BO146"/>
    <mergeCell ref="BP145:BP146"/>
    <mergeCell ref="CE147:CE148"/>
    <mergeCell ref="CF147:CF148"/>
    <mergeCell ref="CG147:CG148"/>
    <mergeCell ref="BV147:BV148"/>
    <mergeCell ref="BW147:BW148"/>
    <mergeCell ref="BX147:BX148"/>
    <mergeCell ref="BY147:BY148"/>
    <mergeCell ref="BZ147:BZ148"/>
    <mergeCell ref="CA147:CA148"/>
    <mergeCell ref="BA149:BA150"/>
    <mergeCell ref="BB149:BB150"/>
    <mergeCell ref="BC149:BC150"/>
    <mergeCell ref="BD149:BD150"/>
    <mergeCell ref="BE149:BE150"/>
    <mergeCell ref="BF149:BF150"/>
    <mergeCell ref="CB147:CB148"/>
    <mergeCell ref="CC147:CC148"/>
    <mergeCell ref="CD147:CD148"/>
    <mergeCell ref="BP147:BP148"/>
    <mergeCell ref="BQ147:BQ148"/>
    <mergeCell ref="BR147:BR148"/>
    <mergeCell ref="BS147:BS148"/>
    <mergeCell ref="BT147:BT148"/>
    <mergeCell ref="BU147:BU148"/>
    <mergeCell ref="BJ147:BJ148"/>
    <mergeCell ref="BK147:BK148"/>
    <mergeCell ref="BL147:BL148"/>
    <mergeCell ref="BM147:BM148"/>
    <mergeCell ref="BN147:BN148"/>
    <mergeCell ref="BO147:BO148"/>
    <mergeCell ref="BO149:BO150"/>
    <mergeCell ref="BP149:BP150"/>
    <mergeCell ref="BQ149:BQ150"/>
    <mergeCell ref="BR149:BR150"/>
    <mergeCell ref="BG149:BG150"/>
    <mergeCell ref="BH149:BH150"/>
    <mergeCell ref="BI149:BI150"/>
    <mergeCell ref="BJ149:BJ150"/>
    <mergeCell ref="BK149:BK150"/>
    <mergeCell ref="BL149:BL150"/>
    <mergeCell ref="CE149:CE150"/>
    <mergeCell ref="CF149:CF150"/>
    <mergeCell ref="CG149:CG150"/>
    <mergeCell ref="BA151:BA152"/>
    <mergeCell ref="BB151:BB152"/>
    <mergeCell ref="BC151:BC152"/>
    <mergeCell ref="BD151:BD152"/>
    <mergeCell ref="BE151:BE152"/>
    <mergeCell ref="BF151:BF152"/>
    <mergeCell ref="BG151:BG152"/>
    <mergeCell ref="BY149:BY150"/>
    <mergeCell ref="BZ149:BZ150"/>
    <mergeCell ref="CA149:CA150"/>
    <mergeCell ref="CB149:CB150"/>
    <mergeCell ref="CC149:CC150"/>
    <mergeCell ref="CD149:CD150"/>
    <mergeCell ref="BS149:BS150"/>
    <mergeCell ref="BT149:BT150"/>
    <mergeCell ref="BU149:BU150"/>
    <mergeCell ref="BV149:BV150"/>
    <mergeCell ref="BW149:BW150"/>
    <mergeCell ref="BX149:BX150"/>
    <mergeCell ref="BM149:BM150"/>
    <mergeCell ref="BN149:BN150"/>
    <mergeCell ref="BP151:BP152"/>
    <mergeCell ref="BQ151:BQ152"/>
    <mergeCell ref="BR151:BR152"/>
    <mergeCell ref="BS151:BS152"/>
    <mergeCell ref="BH151:BH152"/>
    <mergeCell ref="BI151:BI152"/>
    <mergeCell ref="BJ151:BJ152"/>
    <mergeCell ref="BK151:BK152"/>
    <mergeCell ref="BL151:BL152"/>
    <mergeCell ref="BM151:BM152"/>
    <mergeCell ref="CF151:CF152"/>
    <mergeCell ref="CG151:CG152"/>
    <mergeCell ref="BA153:BA154"/>
    <mergeCell ref="BB153:BB154"/>
    <mergeCell ref="BC153:BC154"/>
    <mergeCell ref="BD153:BD154"/>
    <mergeCell ref="BE153:BE154"/>
    <mergeCell ref="BF153:BF154"/>
    <mergeCell ref="BG153:BG154"/>
    <mergeCell ref="BH153:BH154"/>
    <mergeCell ref="BZ151:BZ152"/>
    <mergeCell ref="CA151:CA152"/>
    <mergeCell ref="CB151:CB152"/>
    <mergeCell ref="CC151:CC152"/>
    <mergeCell ref="CD151:CD152"/>
    <mergeCell ref="CE151:CE152"/>
    <mergeCell ref="BT151:BT152"/>
    <mergeCell ref="BU151:BU152"/>
    <mergeCell ref="BV151:BV152"/>
    <mergeCell ref="BW151:BW152"/>
    <mergeCell ref="BX151:BX152"/>
    <mergeCell ref="BY151:BY152"/>
    <mergeCell ref="BN151:BN152"/>
    <mergeCell ref="BO151:BO152"/>
    <mergeCell ref="BQ153:BQ154"/>
    <mergeCell ref="BR153:BR154"/>
    <mergeCell ref="BS153:BS154"/>
    <mergeCell ref="BT153:BT154"/>
    <mergeCell ref="BI153:BI154"/>
    <mergeCell ref="BJ153:BJ154"/>
    <mergeCell ref="BK153:BK154"/>
    <mergeCell ref="BL153:BL154"/>
    <mergeCell ref="BM153:BM154"/>
    <mergeCell ref="BN153:BN154"/>
    <mergeCell ref="CG153:CG154"/>
    <mergeCell ref="BA155:BA156"/>
    <mergeCell ref="BB155:BB156"/>
    <mergeCell ref="BC155:BC156"/>
    <mergeCell ref="BD155:BD156"/>
    <mergeCell ref="BE155:BE156"/>
    <mergeCell ref="BF155:BF156"/>
    <mergeCell ref="BG155:BG156"/>
    <mergeCell ref="BH155:BH156"/>
    <mergeCell ref="BI155:BI156"/>
    <mergeCell ref="CA153:CA154"/>
    <mergeCell ref="CB153:CB154"/>
    <mergeCell ref="CC153:CC154"/>
    <mergeCell ref="CD153:CD154"/>
    <mergeCell ref="CE153:CE154"/>
    <mergeCell ref="CF153:CF154"/>
    <mergeCell ref="BU153:BU154"/>
    <mergeCell ref="BV153:BV154"/>
    <mergeCell ref="BW153:BW154"/>
    <mergeCell ref="BX153:BX154"/>
    <mergeCell ref="BY153:BY154"/>
    <mergeCell ref="BZ153:BZ154"/>
    <mergeCell ref="BO153:BO154"/>
    <mergeCell ref="BP153:BP154"/>
    <mergeCell ref="CE155:CE156"/>
    <mergeCell ref="CF155:CF156"/>
    <mergeCell ref="CG155:CG156"/>
    <mergeCell ref="BV155:BV156"/>
    <mergeCell ref="BW155:BW156"/>
    <mergeCell ref="BX155:BX156"/>
    <mergeCell ref="BY155:BY156"/>
    <mergeCell ref="BZ155:BZ156"/>
    <mergeCell ref="CA155:CA156"/>
    <mergeCell ref="BA157:BA158"/>
    <mergeCell ref="BB157:BB158"/>
    <mergeCell ref="BC157:BC158"/>
    <mergeCell ref="BD157:BD158"/>
    <mergeCell ref="BE157:BE158"/>
    <mergeCell ref="BF157:BF158"/>
    <mergeCell ref="CB155:CB156"/>
    <mergeCell ref="CC155:CC156"/>
    <mergeCell ref="CD155:CD156"/>
    <mergeCell ref="BP155:BP156"/>
    <mergeCell ref="BQ155:BQ156"/>
    <mergeCell ref="BR155:BR156"/>
    <mergeCell ref="BS155:BS156"/>
    <mergeCell ref="BT155:BT156"/>
    <mergeCell ref="BU155:BU156"/>
    <mergeCell ref="BJ155:BJ156"/>
    <mergeCell ref="BK155:BK156"/>
    <mergeCell ref="BL155:BL156"/>
    <mergeCell ref="BM155:BM156"/>
    <mergeCell ref="BN155:BN156"/>
    <mergeCell ref="BO155:BO156"/>
    <mergeCell ref="BO157:BO158"/>
    <mergeCell ref="BP157:BP158"/>
    <mergeCell ref="BQ157:BQ158"/>
    <mergeCell ref="BR157:BR158"/>
    <mergeCell ref="BG157:BG158"/>
    <mergeCell ref="BH157:BH158"/>
    <mergeCell ref="BI157:BI158"/>
    <mergeCell ref="BJ157:BJ158"/>
    <mergeCell ref="BK157:BK158"/>
    <mergeCell ref="BL157:BL158"/>
    <mergeCell ref="CE157:CE158"/>
    <mergeCell ref="CF157:CF158"/>
    <mergeCell ref="CG157:CG158"/>
    <mergeCell ref="BA159:BA160"/>
    <mergeCell ref="BB159:BB160"/>
    <mergeCell ref="BC159:BC160"/>
    <mergeCell ref="BD159:BD160"/>
    <mergeCell ref="BE159:BE160"/>
    <mergeCell ref="BF159:BF160"/>
    <mergeCell ref="BG159:BG160"/>
    <mergeCell ref="BY157:BY158"/>
    <mergeCell ref="BZ157:BZ158"/>
    <mergeCell ref="CA157:CA158"/>
    <mergeCell ref="CB157:CB158"/>
    <mergeCell ref="CC157:CC158"/>
    <mergeCell ref="CD157:CD158"/>
    <mergeCell ref="BS157:BS158"/>
    <mergeCell ref="BT157:BT158"/>
    <mergeCell ref="BU157:BU158"/>
    <mergeCell ref="BV157:BV158"/>
    <mergeCell ref="BW157:BW158"/>
    <mergeCell ref="BX157:BX158"/>
    <mergeCell ref="BM157:BM158"/>
    <mergeCell ref="BN157:BN158"/>
    <mergeCell ref="BP159:BP160"/>
    <mergeCell ref="BQ159:BQ160"/>
    <mergeCell ref="BR159:BR160"/>
    <mergeCell ref="BS159:BS160"/>
    <mergeCell ref="BH159:BH160"/>
    <mergeCell ref="BI159:BI160"/>
    <mergeCell ref="BJ159:BJ160"/>
    <mergeCell ref="BK159:BK160"/>
    <mergeCell ref="BL159:BL160"/>
    <mergeCell ref="BM159:BM160"/>
    <mergeCell ref="CF159:CF160"/>
    <mergeCell ref="CG159:CG160"/>
    <mergeCell ref="BA161:BA162"/>
    <mergeCell ref="BB161:BB162"/>
    <mergeCell ref="BC161:BC162"/>
    <mergeCell ref="BD161:BD162"/>
    <mergeCell ref="BE161:BE162"/>
    <mergeCell ref="BF161:BF162"/>
    <mergeCell ref="BG161:BG162"/>
    <mergeCell ref="BH161:BH162"/>
    <mergeCell ref="BZ159:BZ160"/>
    <mergeCell ref="CA159:CA160"/>
    <mergeCell ref="CB159:CB160"/>
    <mergeCell ref="CC159:CC160"/>
    <mergeCell ref="CD159:CD160"/>
    <mergeCell ref="CE159:CE160"/>
    <mergeCell ref="BT159:BT160"/>
    <mergeCell ref="BU159:BU160"/>
    <mergeCell ref="BV159:BV160"/>
    <mergeCell ref="BW159:BW160"/>
    <mergeCell ref="BX159:BX160"/>
    <mergeCell ref="BY159:BY160"/>
    <mergeCell ref="BN159:BN160"/>
    <mergeCell ref="BO159:BO160"/>
    <mergeCell ref="BQ161:BQ162"/>
    <mergeCell ref="BR161:BR162"/>
    <mergeCell ref="BS161:BS162"/>
    <mergeCell ref="BT161:BT162"/>
    <mergeCell ref="BI161:BI162"/>
    <mergeCell ref="BJ161:BJ162"/>
    <mergeCell ref="BK161:BK162"/>
    <mergeCell ref="BL161:BL162"/>
    <mergeCell ref="BM161:BM162"/>
    <mergeCell ref="BN161:BN162"/>
    <mergeCell ref="CG161:CG162"/>
    <mergeCell ref="BA163:BA164"/>
    <mergeCell ref="BB163:BB164"/>
    <mergeCell ref="BC163:BC164"/>
    <mergeCell ref="BD163:BD164"/>
    <mergeCell ref="BE163:BE164"/>
    <mergeCell ref="BF163:BF164"/>
    <mergeCell ref="BG163:BG164"/>
    <mergeCell ref="BH163:BH164"/>
    <mergeCell ref="BI163:BI164"/>
    <mergeCell ref="CA161:CA162"/>
    <mergeCell ref="CB161:CB162"/>
    <mergeCell ref="CC161:CC162"/>
    <mergeCell ref="CD161:CD162"/>
    <mergeCell ref="CE161:CE162"/>
    <mergeCell ref="CF161:CF162"/>
    <mergeCell ref="BU161:BU162"/>
    <mergeCell ref="BV161:BV162"/>
    <mergeCell ref="BW161:BW162"/>
    <mergeCell ref="BX161:BX162"/>
    <mergeCell ref="BY161:BY162"/>
    <mergeCell ref="BZ161:BZ162"/>
    <mergeCell ref="BO161:BO162"/>
    <mergeCell ref="BP161:BP162"/>
    <mergeCell ref="CE163:CE164"/>
    <mergeCell ref="CF163:CF164"/>
    <mergeCell ref="CG163:CG164"/>
    <mergeCell ref="BV163:BV164"/>
    <mergeCell ref="BW163:BW164"/>
    <mergeCell ref="BX163:BX164"/>
    <mergeCell ref="BY163:BY164"/>
    <mergeCell ref="BZ163:BZ164"/>
    <mergeCell ref="CA163:CA164"/>
    <mergeCell ref="BA165:BA166"/>
    <mergeCell ref="BB165:BB166"/>
    <mergeCell ref="BC165:BC166"/>
    <mergeCell ref="BD165:BD166"/>
    <mergeCell ref="BE165:BE166"/>
    <mergeCell ref="BF165:BF166"/>
    <mergeCell ref="CB163:CB164"/>
    <mergeCell ref="CC163:CC164"/>
    <mergeCell ref="CD163:CD164"/>
    <mergeCell ref="BP163:BP164"/>
    <mergeCell ref="BQ163:BQ164"/>
    <mergeCell ref="BR163:BR164"/>
    <mergeCell ref="BS163:BS164"/>
    <mergeCell ref="BT163:BT164"/>
    <mergeCell ref="BU163:BU164"/>
    <mergeCell ref="BJ163:BJ164"/>
    <mergeCell ref="BK163:BK164"/>
    <mergeCell ref="BL163:BL164"/>
    <mergeCell ref="BM163:BM164"/>
    <mergeCell ref="BN163:BN164"/>
    <mergeCell ref="BO163:BO164"/>
    <mergeCell ref="BO165:BO166"/>
    <mergeCell ref="BP165:BP166"/>
    <mergeCell ref="BQ165:BQ166"/>
    <mergeCell ref="BR165:BR166"/>
    <mergeCell ref="BG165:BG166"/>
    <mergeCell ref="BH165:BH166"/>
    <mergeCell ref="BI165:BI166"/>
    <mergeCell ref="BJ165:BJ166"/>
    <mergeCell ref="BK165:BK166"/>
    <mergeCell ref="BL165:BL166"/>
    <mergeCell ref="CE165:CE166"/>
    <mergeCell ref="CF165:CF166"/>
    <mergeCell ref="CG165:CG166"/>
    <mergeCell ref="BA167:BA168"/>
    <mergeCell ref="BB167:BB168"/>
    <mergeCell ref="BC167:BC168"/>
    <mergeCell ref="BD167:BD168"/>
    <mergeCell ref="BE167:BE168"/>
    <mergeCell ref="BF167:BF168"/>
    <mergeCell ref="BG167:BG168"/>
    <mergeCell ref="BY165:BY166"/>
    <mergeCell ref="BZ165:BZ166"/>
    <mergeCell ref="CA165:CA166"/>
    <mergeCell ref="CB165:CB166"/>
    <mergeCell ref="CC165:CC166"/>
    <mergeCell ref="CD165:CD166"/>
    <mergeCell ref="BS165:BS166"/>
    <mergeCell ref="BT165:BT166"/>
    <mergeCell ref="BU165:BU166"/>
    <mergeCell ref="BV165:BV166"/>
    <mergeCell ref="BW165:BW166"/>
    <mergeCell ref="BX165:BX166"/>
    <mergeCell ref="BM165:BM166"/>
    <mergeCell ref="BN165:BN166"/>
    <mergeCell ref="BP167:BP168"/>
    <mergeCell ref="BQ167:BQ168"/>
    <mergeCell ref="BR167:BR168"/>
    <mergeCell ref="BS167:BS168"/>
    <mergeCell ref="BH167:BH168"/>
    <mergeCell ref="BI167:BI168"/>
    <mergeCell ref="BJ167:BJ168"/>
    <mergeCell ref="BK167:BK168"/>
    <mergeCell ref="BL167:BL168"/>
    <mergeCell ref="BM167:BM168"/>
    <mergeCell ref="CF167:CF168"/>
    <mergeCell ref="CG167:CG168"/>
    <mergeCell ref="BA169:BA170"/>
    <mergeCell ref="BB169:BB170"/>
    <mergeCell ref="BC169:BC170"/>
    <mergeCell ref="BD169:BD170"/>
    <mergeCell ref="BE169:BE170"/>
    <mergeCell ref="BF169:BF170"/>
    <mergeCell ref="BG169:BG170"/>
    <mergeCell ref="BH169:BH170"/>
    <mergeCell ref="BZ167:BZ168"/>
    <mergeCell ref="CA167:CA168"/>
    <mergeCell ref="CB167:CB168"/>
    <mergeCell ref="CC167:CC168"/>
    <mergeCell ref="CD167:CD168"/>
    <mergeCell ref="CE167:CE168"/>
    <mergeCell ref="BT167:BT168"/>
    <mergeCell ref="BU167:BU168"/>
    <mergeCell ref="BV167:BV168"/>
    <mergeCell ref="BW167:BW168"/>
    <mergeCell ref="BX167:BX168"/>
    <mergeCell ref="BY167:BY168"/>
    <mergeCell ref="BN167:BN168"/>
    <mergeCell ref="BO167:BO168"/>
    <mergeCell ref="BO169:BO170"/>
    <mergeCell ref="BP169:BP170"/>
    <mergeCell ref="BQ169:BQ170"/>
    <mergeCell ref="BR169:BR170"/>
    <mergeCell ref="BS169:BS170"/>
    <mergeCell ref="BT169:BT170"/>
    <mergeCell ref="BI169:BI170"/>
    <mergeCell ref="BJ169:BJ170"/>
    <mergeCell ref="BK169:BK170"/>
    <mergeCell ref="BL169:BL170"/>
    <mergeCell ref="BM169:BM170"/>
    <mergeCell ref="BN169:BN170"/>
    <mergeCell ref="CG169:CG170"/>
    <mergeCell ref="CA169:CA170"/>
    <mergeCell ref="CB169:CB170"/>
    <mergeCell ref="CC169:CC170"/>
    <mergeCell ref="CD169:CD170"/>
    <mergeCell ref="CE169:CE170"/>
    <mergeCell ref="CF169:CF170"/>
    <mergeCell ref="BU169:BU170"/>
    <mergeCell ref="BV169:BV170"/>
    <mergeCell ref="BW169:BW170"/>
    <mergeCell ref="BX169:BX170"/>
    <mergeCell ref="BY169:BY170"/>
    <mergeCell ref="BZ169:BZ170"/>
  </mergeCells>
  <pageMargins left="0.19685039370078741" right="0.19685039370078741" top="0" bottom="0" header="0.51181102362204722" footer="0.118110236220472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сортВ">
                <anchor moveWithCells="1">
                  <from>
                    <xdr:col>1</xdr:col>
                    <xdr:colOff>66675</xdr:colOff>
                    <xdr:row>2</xdr:row>
                    <xdr:rowOff>161925</xdr:rowOff>
                  </from>
                  <to>
                    <xdr:col>1</xdr:col>
                    <xdr:colOff>266700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9F">
                <anchor moveWithCells="1">
                  <from>
                    <xdr:col>5</xdr:col>
                    <xdr:colOff>923925</xdr:colOff>
                    <xdr:row>3</xdr:row>
                    <xdr:rowOff>38100</xdr:rowOff>
                  </from>
                  <to>
                    <xdr:col>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AQ143"/>
  <sheetViews>
    <sheetView zoomScale="77" zoomScaleNormal="77" workbookViewId="0">
      <selection activeCell="AF18" sqref="AF18"/>
    </sheetView>
  </sheetViews>
  <sheetFormatPr defaultRowHeight="12.75"/>
  <cols>
    <col min="1" max="1" width="6.28515625" customWidth="1"/>
    <col min="2" max="2" width="21.85546875" customWidth="1"/>
    <col min="3" max="3" width="10.140625" customWidth="1"/>
    <col min="4" max="4" width="8.5703125" customWidth="1"/>
    <col min="5" max="11" width="5.7109375" customWidth="1"/>
    <col min="12" max="20" width="4.7109375" customWidth="1"/>
    <col min="21" max="27" width="5.7109375" customWidth="1"/>
    <col min="28" max="28" width="23.28515625" customWidth="1"/>
    <col min="29" max="29" width="10" customWidth="1"/>
    <col min="30" max="30" width="9.28515625" customWidth="1"/>
    <col min="31" max="31" width="6.42578125" customWidth="1"/>
    <col min="32" max="32" width="9.140625" style="201" customWidth="1"/>
    <col min="33" max="40" width="9.140625" style="201" hidden="1" customWidth="1"/>
    <col min="41" max="41" width="9.140625" hidden="1" customWidth="1"/>
  </cols>
  <sheetData>
    <row r="1" spans="1:39" ht="24.75" customHeight="1">
      <c r="A1" s="129"/>
      <c r="B1" s="131"/>
      <c r="C1" s="131"/>
      <c r="D1" s="131"/>
      <c r="E1" s="131"/>
      <c r="F1" s="403" t="s">
        <v>28</v>
      </c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131"/>
      <c r="AB1" s="129"/>
      <c r="AC1" s="404" t="str">
        <f>пр.взв!$D$4</f>
        <v>В.к. 79 кг.</v>
      </c>
      <c r="AD1" s="405"/>
      <c r="AE1" s="406"/>
    </row>
    <row r="2" spans="1:39" ht="14.25" customHeight="1" thickBot="1">
      <c r="A2" s="129"/>
      <c r="B2" s="132"/>
      <c r="C2" s="132"/>
      <c r="D2" s="132"/>
      <c r="E2" s="132"/>
      <c r="F2" s="421" t="s">
        <v>29</v>
      </c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132"/>
      <c r="AB2" s="133"/>
      <c r="AC2" s="407"/>
      <c r="AD2" s="408"/>
      <c r="AE2" s="409"/>
    </row>
    <row r="3" spans="1:39" ht="28.5" customHeight="1" thickBot="1">
      <c r="A3" s="134"/>
      <c r="B3" s="132"/>
      <c r="C3" s="129"/>
      <c r="D3" s="129"/>
      <c r="E3" s="129"/>
      <c r="F3" s="414" t="str">
        <f>[2]реквизиты!$A$2</f>
        <v>Первенство России по самбо среди юниоров и юниорок до 24 лет ( 1999-2004г.р.)  ЕКП № 1802, отбор на Кубок Европы 2022г.</v>
      </c>
      <c r="G3" s="415"/>
      <c r="H3" s="415"/>
      <c r="I3" s="415"/>
      <c r="J3" s="415"/>
      <c r="K3" s="415"/>
      <c r="L3" s="415"/>
      <c r="M3" s="415"/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/>
      <c r="AB3" s="135"/>
      <c r="AC3" s="410" t="str">
        <f>AH3&amp;" "&amp;AI3</f>
        <v>38 участников</v>
      </c>
      <c r="AD3" s="411"/>
      <c r="AE3" s="412"/>
      <c r="AH3" s="201">
        <f>пр.взв!AH7</f>
        <v>38</v>
      </c>
      <c r="AI3" s="314" t="s">
        <v>62</v>
      </c>
    </row>
    <row r="4" spans="1:39" ht="18" customHeight="1" thickBot="1">
      <c r="A4" s="136" t="s">
        <v>8</v>
      </c>
      <c r="B4" s="137"/>
      <c r="C4" s="138"/>
      <c r="D4" s="139"/>
      <c r="E4" s="129"/>
      <c r="F4" s="129"/>
      <c r="G4" s="129"/>
      <c r="H4" s="129"/>
      <c r="I4" s="357" t="str">
        <f>[2]реквизиты!$A$3</f>
        <v>17-21 января 2022года                          г.Кстово</v>
      </c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129"/>
      <c r="W4" s="129"/>
      <c r="X4" s="129"/>
      <c r="Y4" s="129"/>
      <c r="Z4" s="129"/>
      <c r="AA4" s="129"/>
      <c r="AB4" s="413" t="s">
        <v>9</v>
      </c>
      <c r="AC4" s="413"/>
      <c r="AD4" s="413"/>
      <c r="AE4" s="413"/>
    </row>
    <row r="5" spans="1:39" ht="12" customHeight="1" thickBot="1">
      <c r="A5" s="392">
        <v>1</v>
      </c>
      <c r="B5" s="358" t="str">
        <f>IFERROR(VLOOKUP(A5,пр.взв!$B$7:$H$70,2,0),"")</f>
        <v xml:space="preserve">ХАКУЙ  Амир  Рашидович </v>
      </c>
      <c r="C5" s="358" t="str">
        <f>IFERROR(VLOOKUP(A5,пр.взв!$B$7:$H$70,3,0),"")</f>
        <v>08.11.2003, МС</v>
      </c>
      <c r="D5" s="358" t="str">
        <f>IFERROR(VLOOKUP(A5,пр.взв!$B$7:$H$70,5,0),"")</f>
        <v>Р.Адыгея, Майкоп, МО</v>
      </c>
      <c r="E5" s="141"/>
      <c r="F5" s="141"/>
      <c r="G5" s="165"/>
      <c r="H5" s="129"/>
      <c r="I5" s="129"/>
      <c r="J5" s="129"/>
      <c r="K5" s="127"/>
      <c r="L5" s="79"/>
      <c r="M5" s="79"/>
      <c r="N5" s="79"/>
      <c r="O5" s="80"/>
      <c r="P5" s="130"/>
      <c r="Q5" s="130"/>
      <c r="R5" s="130"/>
      <c r="S5" s="75"/>
      <c r="T5" s="134"/>
      <c r="U5" s="134"/>
      <c r="V5" s="129"/>
      <c r="W5" s="129"/>
      <c r="X5" s="129"/>
      <c r="Y5" s="129"/>
      <c r="Z5" s="129"/>
      <c r="AA5" s="129"/>
      <c r="AB5" s="358" t="str">
        <f>IFERROR(VLOOKUP(AE5,пр.взв!$B$7:$H$70,2,0),"")</f>
        <v xml:space="preserve">АБДУЛАТИПОВ  Муслим  Магомедович </v>
      </c>
      <c r="AC5" s="358" t="str">
        <f>IFERROR(VLOOKUP(AE5,пр.взв!$B$7:$H$70,3,0),"")</f>
        <v>07.08.2002, КМС</v>
      </c>
      <c r="AD5" s="358" t="str">
        <f>IFERROR(VLOOKUP(AE5,пр.взв!$B$7:$H$70,5,0),"")</f>
        <v>Р.Дагестан, Махачкала, МС</v>
      </c>
      <c r="AE5" s="402">
        <v>2</v>
      </c>
      <c r="AH5" s="202" t="str">
        <f>IF(K20=""," ",IF(K20=A5,A7,IF(K20=A7,A5,IF(K20=A9,A11,IF(K20=A11,A9,IF(K20=A13,A15,IF(K20=A15,A13,IF(K20=A17,A19,IF(K20=A19,A17,0)))))))))</f>
        <v xml:space="preserve"> </v>
      </c>
      <c r="AI5" s="202" t="str">
        <f>IF(K20=""," ",IF(K20=A21,A23,IF(K20=A23,A21,IF(K20=A25,A27,IF(K20=A27,A25,IF(K20=A29,A31,IF(K20=A31,A29,IF(K20=A33,A35,IF(K20=A35,A33,0)))))))))</f>
        <v xml:space="preserve"> </v>
      </c>
    </row>
    <row r="6" spans="1:39" ht="12" customHeight="1">
      <c r="A6" s="393"/>
      <c r="B6" s="359"/>
      <c r="C6" s="359"/>
      <c r="D6" s="359"/>
      <c r="E6" s="149"/>
      <c r="F6" s="166"/>
      <c r="G6" s="167"/>
      <c r="H6" s="168"/>
      <c r="I6" s="129"/>
      <c r="J6" s="129"/>
      <c r="K6" s="169"/>
      <c r="L6" s="90"/>
      <c r="M6" s="90"/>
      <c r="N6" s="397" t="s">
        <v>24</v>
      </c>
      <c r="O6" s="397"/>
      <c r="P6" s="199"/>
      <c r="Q6" s="199"/>
      <c r="R6" s="200"/>
      <c r="T6" s="129"/>
      <c r="U6" s="129"/>
      <c r="V6" s="129"/>
      <c r="W6" s="129"/>
      <c r="X6" s="129"/>
      <c r="Y6" s="129"/>
      <c r="Z6" s="129"/>
      <c r="AA6" s="149"/>
      <c r="AB6" s="359"/>
      <c r="AC6" s="359"/>
      <c r="AD6" s="359"/>
      <c r="AE6" s="400"/>
      <c r="AG6" s="201" t="str">
        <f>IF(AH5=""," ",IF(AH5=0,AI5,AH5))</f>
        <v xml:space="preserve"> </v>
      </c>
      <c r="AH6" s="202" t="str">
        <f>IF(K53=""," ",IF(K53=A54,A56,IF(K53=A56,A54,IF(K53=A58,A60,IF(K53=A60,A58,IF(K53=A62,A64,IF(K53=A64,A62,IF(K53=A66,A68,IF(K53=A68,A66,0)))))))))</f>
        <v xml:space="preserve"> </v>
      </c>
      <c r="AI6" s="202" t="str">
        <f>IF(K53=""," ",IF(K53=A38,A40,IF(K53=A40,A38,IF(K53=A42,A44,IF(K53=A44,A42,IF(K53=A46,A48,IF(K53=A48,A46,IF(K53=A50,A52,IF(K53=A52,A50,0)))))))))</f>
        <v xml:space="preserve"> </v>
      </c>
    </row>
    <row r="7" spans="1:39" ht="12" customHeight="1" thickBot="1">
      <c r="A7" s="393">
        <v>33</v>
      </c>
      <c r="B7" s="360" t="str">
        <f>IFERROR(VLOOKUP(A7,пр.взв!$B$7:$H$70,2,0),"")</f>
        <v>АСЛАЕВ Владислав Евгеньевич</v>
      </c>
      <c r="C7" s="360" t="str">
        <f>IFERROR(VLOOKUP(A7,пр.взв!$B$7:$H$70,3,0),"")</f>
        <v>27.09.2003, КМС</v>
      </c>
      <c r="D7" s="360" t="str">
        <f>IFERROR(VLOOKUP(A7,пр.взв!$B$7:$H$70,5,0),"")</f>
        <v>Свердловская, Екатеринбург, ПР</v>
      </c>
      <c r="E7" s="151"/>
      <c r="F7" s="170"/>
      <c r="G7" s="166"/>
      <c r="H7" s="171"/>
      <c r="I7" s="129"/>
      <c r="J7" s="169"/>
      <c r="K7" s="169"/>
      <c r="L7" s="363" t="str">
        <f>AG6</f>
        <v xml:space="preserve"> </v>
      </c>
      <c r="M7" s="363"/>
      <c r="N7" s="76"/>
      <c r="O7" s="76"/>
      <c r="P7" s="199"/>
      <c r="Q7" s="199"/>
      <c r="R7" s="200"/>
      <c r="T7" s="129"/>
      <c r="U7" s="129"/>
      <c r="V7" s="129"/>
      <c r="W7" s="129"/>
      <c r="X7" s="129"/>
      <c r="Y7" s="129"/>
      <c r="Z7" s="150"/>
      <c r="AA7" s="151"/>
      <c r="AB7" s="360" t="str">
        <f>IFERROR(VLOOKUP(AE7,пр.взв!$B$7:$H$70,2,0),"")</f>
        <v xml:space="preserve">ХОМЕНКО  Руслан  Алексеевич </v>
      </c>
      <c r="AC7" s="360" t="str">
        <f>IFERROR(VLOOKUP(AE7,пр.взв!$B$7:$H$70,3,0),"")</f>
        <v>19.09.2000, КМС</v>
      </c>
      <c r="AD7" s="360" t="str">
        <f>IFERROR(VLOOKUP(AE7,пр.взв!$B$7:$H$70,5,0),"")</f>
        <v>Нижегородская, Дзержинск</v>
      </c>
      <c r="AE7" s="400">
        <v>34</v>
      </c>
      <c r="AG7" s="201" t="str">
        <f>IF(K20=""," ",IF(K20=E6,E10,IF(K20=E10,E6,IF(K20=E14,E18,IF(K20=E18,E14,IF(K20=E22,E26,IF(K20=E26,E22,IF(K20=E30,E34,E30))))))))</f>
        <v xml:space="preserve"> </v>
      </c>
      <c r="AH7" s="202" t="str">
        <f>IF(U20=""," ",IF(U20=AE5,AE7,IF(U20=AE7,AE5,IF(U20=AE9,AE11,IF(U20=AE11,AE9,IF(U20=AE13,AE15,IF(U20=AE15,AE13,IF(U20=AE17,AE19,IF(U20=AE19,AE17,0)))))))))</f>
        <v xml:space="preserve"> </v>
      </c>
      <c r="AI7" s="202" t="str">
        <f>IF(U20=""," ",IF(U20=AE21,AE23,IF(U20=AE23,AE21,IF(U20=AE25,AE27,IF(U20=AE27,AE25,IF(U20=AE29,AE31,IF(U20=AE31,AE29,IF(U20=AE33,AE35,IF(U20=AE35,AE33,0)))))))))</f>
        <v xml:space="preserve"> </v>
      </c>
    </row>
    <row r="8" spans="1:39" ht="12" customHeight="1" thickBot="1">
      <c r="A8" s="394"/>
      <c r="B8" s="361"/>
      <c r="C8" s="361"/>
      <c r="D8" s="361"/>
      <c r="E8" s="166"/>
      <c r="F8" s="172"/>
      <c r="G8" s="149"/>
      <c r="H8" s="173"/>
      <c r="I8" s="129"/>
      <c r="J8" s="148"/>
      <c r="K8" s="141"/>
      <c r="L8" s="398"/>
      <c r="M8" s="399"/>
      <c r="N8" s="128"/>
      <c r="O8" s="92"/>
      <c r="P8" s="87"/>
      <c r="T8" s="129"/>
      <c r="U8" s="129"/>
      <c r="V8" s="129"/>
      <c r="W8" s="129"/>
      <c r="X8" s="152"/>
      <c r="Y8" s="149"/>
      <c r="Z8" s="153"/>
      <c r="AA8" s="129"/>
      <c r="AB8" s="361"/>
      <c r="AC8" s="361"/>
      <c r="AD8" s="361"/>
      <c r="AE8" s="401"/>
      <c r="AG8" s="201" t="str">
        <f>IF(K20=""," ",IF(K20=G8,G16,IF(K20=G16,G8,IF(K20=G24,G32,G24))))</f>
        <v xml:space="preserve"> </v>
      </c>
      <c r="AH8" s="202" t="str">
        <f>IF(U53=""," ",IF(U53=AE54,AE56,IF(U53=AE56,AE54,IF(U53=AE58,AE60,IF(U53=AE60,AE58,IF(U53=AE62,AE64,IF(U53=AE64,AE62,IF(U53=AE66,AE68,IF(U53=AE68,AE66,0)))))))))</f>
        <v xml:space="preserve"> </v>
      </c>
      <c r="AI8" s="202" t="str">
        <f>IF(U53=""," ",IF(U53=AE38,AE40,IF(U53=AE40,AE38,IF(U53=AE42,AE44,IF(U53=AE44,AE42,IF(U53=AE46,AE48,IF(U53=AE48,AE46,IF(U53=AE50,AE52,IF(U53=AE52,AE50,0)))))))))</f>
        <v xml:space="preserve"> </v>
      </c>
    </row>
    <row r="9" spans="1:39" ht="12" customHeight="1" thickBot="1">
      <c r="A9" s="392">
        <v>17</v>
      </c>
      <c r="B9" s="388" t="str">
        <f>IFERROR(VLOOKUP(A9,пр.взв!$B$7:$H$70,2,0),"")</f>
        <v xml:space="preserve">ВИШНЯКОВ  Дмитрий  Алексеевич </v>
      </c>
      <c r="C9" s="388" t="str">
        <f>IFERROR(VLOOKUP(A9,пр.взв!$B$7:$H$70,3,0),"")</f>
        <v>04.04.2000, МС</v>
      </c>
      <c r="D9" s="388" t="str">
        <f>IFERROR(VLOOKUP(A9,пр.взв!$B$7:$H$70,5,0),"")</f>
        <v>Владимирская, Владимир, Д</v>
      </c>
      <c r="E9" s="141"/>
      <c r="F9" s="166"/>
      <c r="G9" s="151"/>
      <c r="H9" s="174"/>
      <c r="I9" s="153"/>
      <c r="J9" s="129"/>
      <c r="K9" s="175"/>
      <c r="L9" s="97"/>
      <c r="M9" s="94"/>
      <c r="N9" s="122"/>
      <c r="O9" s="93"/>
      <c r="P9" s="88"/>
      <c r="T9" s="129"/>
      <c r="U9" s="129"/>
      <c r="V9" s="129"/>
      <c r="W9" s="129"/>
      <c r="X9" s="153"/>
      <c r="Y9" s="151"/>
      <c r="Z9" s="153"/>
      <c r="AA9" s="129"/>
      <c r="AB9" s="388" t="str">
        <f>IFERROR(VLOOKUP(AE9,пр.взв!$B$7:$H$70,2,0),"")</f>
        <v xml:space="preserve">ЛЕБЕДЕВ  Антон  Алексеевич </v>
      </c>
      <c r="AC9" s="388" t="str">
        <f>IFERROR(VLOOKUP(AE9,пр.взв!$B$7:$H$70,3,0),"")</f>
        <v>27.10.1999, МС</v>
      </c>
      <c r="AD9" s="388" t="str">
        <f>IFERROR(VLOOKUP(AE9,пр.взв!$B$7:$H$70,5,0),"")</f>
        <v>Москва ,Москва, Д</v>
      </c>
      <c r="AE9" s="417">
        <v>18</v>
      </c>
      <c r="AG9" s="201" t="str">
        <f>IF(K20=""," ",IF(K20=I12,I28,I12))</f>
        <v xml:space="preserve"> </v>
      </c>
      <c r="AH9" s="203"/>
      <c r="AI9" s="203" t="s">
        <v>71</v>
      </c>
      <c r="AK9" s="203" t="s">
        <v>71</v>
      </c>
      <c r="AL9" s="203" t="s">
        <v>71</v>
      </c>
      <c r="AM9" s="203" t="s">
        <v>72</v>
      </c>
    </row>
    <row r="10" spans="1:39" ht="12" customHeight="1">
      <c r="A10" s="393"/>
      <c r="B10" s="389"/>
      <c r="C10" s="389"/>
      <c r="D10" s="389"/>
      <c r="E10" s="149">
        <v>17</v>
      </c>
      <c r="F10" s="176"/>
      <c r="G10" s="166"/>
      <c r="H10" s="168"/>
      <c r="I10" s="153"/>
      <c r="J10" s="177"/>
      <c r="K10" s="127"/>
      <c r="L10" s="363" t="str">
        <f>AG7</f>
        <v xml:space="preserve"> </v>
      </c>
      <c r="M10" s="366"/>
      <c r="N10" s="35"/>
      <c r="O10" s="128"/>
      <c r="P10" s="88"/>
      <c r="Q10" s="88"/>
      <c r="S10" s="95"/>
      <c r="T10" s="129"/>
      <c r="U10" s="129"/>
      <c r="V10" s="129"/>
      <c r="W10" s="129"/>
      <c r="X10" s="153"/>
      <c r="Y10" s="129"/>
      <c r="Z10" s="154"/>
      <c r="AA10" s="149">
        <v>18</v>
      </c>
      <c r="AB10" s="389"/>
      <c r="AC10" s="389"/>
      <c r="AD10" s="389"/>
      <c r="AE10" s="418"/>
      <c r="AG10" s="201" t="str">
        <f>IF(AH6=0,AI6,AH6)</f>
        <v xml:space="preserve"> </v>
      </c>
      <c r="AH10" s="202">
        <f>IF(OR(K$20=A5,K$20=A7)," ",IF(E6=A5,A7,A5))</f>
        <v>1</v>
      </c>
      <c r="AI10" s="204">
        <f>IF(AH10=" ",AH11,AH10)</f>
        <v>1</v>
      </c>
      <c r="AJ10" s="202" t="str">
        <f>IF(OR(K$20=E6,K$20=E10)," ",IF(G8=E6,E10,E6))</f>
        <v xml:space="preserve"> </v>
      </c>
      <c r="AK10" s="204">
        <f>IF(AJ10=" ",AJ11,AJ10)</f>
        <v>9</v>
      </c>
      <c r="AL10" s="203" t="str">
        <f>IF(OR(K$20=G8,K$20=G16)," ",IF(I12=G8,G16,G8))</f>
        <v xml:space="preserve"> </v>
      </c>
      <c r="AM10" s="201" t="str">
        <f>IF(N8=L7,L10,L7)</f>
        <v xml:space="preserve"> </v>
      </c>
    </row>
    <row r="11" spans="1:39" ht="12" customHeight="1" thickBot="1">
      <c r="A11" s="393">
        <v>49</v>
      </c>
      <c r="B11" s="390">
        <f>IFERROR(VLOOKUP(A11,пр.взв!$B$7:$H$70,2,0),"")</f>
        <v>0</v>
      </c>
      <c r="C11" s="390">
        <f>IFERROR(VLOOKUP(A11,пр.взв!$B$7:$H$70,3,0),"")</f>
        <v>0</v>
      </c>
      <c r="D11" s="390">
        <f>IFERROR(VLOOKUP(A11,пр.взв!$B$7:$H$70,5,0),"")</f>
        <v>0</v>
      </c>
      <c r="E11" s="151"/>
      <c r="F11" s="166"/>
      <c r="G11" s="166"/>
      <c r="H11" s="171"/>
      <c r="I11" s="178"/>
      <c r="J11" s="177"/>
      <c r="K11" s="129"/>
      <c r="L11" s="398"/>
      <c r="M11" s="398"/>
      <c r="N11" s="15" t="str">
        <f>AG8</f>
        <v xml:space="preserve"> </v>
      </c>
      <c r="O11" s="122"/>
      <c r="P11" s="88"/>
      <c r="S11" s="88"/>
      <c r="T11" s="127"/>
      <c r="U11" s="129"/>
      <c r="V11" s="129"/>
      <c r="W11" s="129"/>
      <c r="X11" s="153"/>
      <c r="Y11" s="129"/>
      <c r="Z11" s="129"/>
      <c r="AA11" s="151"/>
      <c r="AB11" s="390">
        <f>IFERROR(VLOOKUP(AE11,пр.взв!$B$7:$H$70,2,0),"")</f>
        <v>0</v>
      </c>
      <c r="AC11" s="390">
        <f>IFERROR(VLOOKUP(AE11,пр.взв!$B$7:$H$70,3,0),"")</f>
        <v>0</v>
      </c>
      <c r="AD11" s="390">
        <f>IFERROR(VLOOKUP(AE11,пр.взв!$B$7:$H$70,5,0),"")</f>
        <v>0</v>
      </c>
      <c r="AE11" s="419">
        <v>50</v>
      </c>
      <c r="AG11" s="201" t="str">
        <f>IF(K53=""," ",IF(K53=E39,E43,IF(K53=E43,E39,IF(K53=E47,E51,IF(K53=E51,E47,IF(K53=E55,E59,IF(K53=E59,E55,IF(K53=E63,E67,E63))))))))</f>
        <v xml:space="preserve"> </v>
      </c>
      <c r="AH11" s="202">
        <f>IF(OR(K$20=A9,K$20=A11)," ",IF(E10=A9,A11,A9))</f>
        <v>49</v>
      </c>
      <c r="AI11" s="204">
        <f>IF(OR(AH10=" ",AH11=" "),AH12,AH11)</f>
        <v>49</v>
      </c>
      <c r="AJ11" s="202">
        <f>IF(OR(K$20=E14,K$20=E18)," ",IF(G16=E14,E18,E14))</f>
        <v>9</v>
      </c>
      <c r="AK11" s="204" t="str">
        <f>IF(OR(AJ10=" ",AJ11=" "),AJ12,AJ11)</f>
        <v xml:space="preserve"> </v>
      </c>
      <c r="AL11" s="201">
        <f>IF(AND(OR(K20=G8,K20=G16),I28=G24),G32,IF(AND(OR(K20=G8,K20=G16),I28=G32),G24,IF(I12=G8,G16,G8)))</f>
        <v>0</v>
      </c>
      <c r="AM11" s="201" t="str">
        <f>IF(N57=L56,L59,L56)</f>
        <v xml:space="preserve"> </v>
      </c>
    </row>
    <row r="12" spans="1:39" ht="12" customHeight="1" thickBot="1">
      <c r="A12" s="394"/>
      <c r="B12" s="391"/>
      <c r="C12" s="391"/>
      <c r="D12" s="391"/>
      <c r="E12" s="166"/>
      <c r="F12" s="166"/>
      <c r="G12" s="172"/>
      <c r="H12" s="177"/>
      <c r="I12" s="149"/>
      <c r="J12" s="179"/>
      <c r="K12" s="129"/>
      <c r="L12" s="75"/>
      <c r="M12" s="88"/>
      <c r="O12" s="35"/>
      <c r="P12" s="128"/>
      <c r="S12" s="88"/>
      <c r="T12" s="155"/>
      <c r="U12" s="129"/>
      <c r="V12" s="129"/>
      <c r="W12" s="149"/>
      <c r="X12" s="153"/>
      <c r="Y12" s="129"/>
      <c r="Z12" s="129"/>
      <c r="AA12" s="129"/>
      <c r="AB12" s="391"/>
      <c r="AC12" s="391"/>
      <c r="AD12" s="391"/>
      <c r="AE12" s="420"/>
      <c r="AG12" s="201" t="str">
        <f>IF(K53=""," ",IF(K53=G41,G49,IF(K53=G49,G41,IF(K53=G57,G65,G57))))</f>
        <v xml:space="preserve"> </v>
      </c>
      <c r="AH12" s="202">
        <f>IF(OR(K$20=A13,K$20=A15)," ",IF(E14=A13,A15,A13))</f>
        <v>41</v>
      </c>
      <c r="AI12" s="204">
        <f>IF(OR(AH10=" ",AH11=" ",AH12=" "),AH13,AH12)</f>
        <v>41</v>
      </c>
      <c r="AJ12" s="202" t="str">
        <f>IF(OR(K$20=E22,K$20=E26)," ",IF(G24=E22,E26,E22))</f>
        <v xml:space="preserve"> </v>
      </c>
      <c r="AK12" s="204">
        <f>IF(OR(AJ10=" ",AJ11=" ",AJ12=" "),AJ13,AJ12)</f>
        <v>13</v>
      </c>
      <c r="AM12" s="201" t="str">
        <f>IF(N15=L14,L17,L14)</f>
        <v xml:space="preserve"> </v>
      </c>
    </row>
    <row r="13" spans="1:39" ht="12" customHeight="1" thickBot="1">
      <c r="A13" s="392">
        <v>9</v>
      </c>
      <c r="B13" s="388" t="str">
        <f>IFERROR(VLOOKUP(A13,пр.взв!$B$7:$H$70,2,0),"")</f>
        <v xml:space="preserve">ГЛАЗЕЦКИЙ  Кирилл  Романович </v>
      </c>
      <c r="C13" s="388" t="str">
        <f>IFERROR(VLOOKUP(A13,пр.взв!$B$7:$H$70,3,0),"")</f>
        <v>24.05.2003, КМС</v>
      </c>
      <c r="D13" s="388" t="str">
        <f>IFERROR(VLOOKUP(A13,пр.взв!$B$7:$H$70,5,0),"")</f>
        <v>Самарская, Самара, ПР</v>
      </c>
      <c r="E13" s="141"/>
      <c r="F13" s="141"/>
      <c r="G13" s="166"/>
      <c r="H13" s="180"/>
      <c r="I13" s="151"/>
      <c r="J13" s="155"/>
      <c r="K13" s="158"/>
      <c r="L13" s="134"/>
      <c r="M13" s="88"/>
      <c r="O13" s="15" t="str">
        <f>AG9</f>
        <v xml:space="preserve"> </v>
      </c>
      <c r="P13" s="122"/>
      <c r="S13" s="82"/>
      <c r="T13" s="156"/>
      <c r="U13" s="129"/>
      <c r="V13" s="150"/>
      <c r="W13" s="151"/>
      <c r="X13" s="153"/>
      <c r="Y13" s="129"/>
      <c r="Z13" s="129"/>
      <c r="AA13" s="129"/>
      <c r="AB13" s="388" t="str">
        <f>IFERROR(VLOOKUP(AE13,пр.взв!$B$7:$H$70,2,0),"")</f>
        <v xml:space="preserve">ФОМИЧЕВ  Никита Андреевич </v>
      </c>
      <c r="AC13" s="388" t="str">
        <f>IFERROR(VLOOKUP(AE13,пр.взв!$B$7:$H$70,3,0),"")</f>
        <v>26.06.2003, КМС</v>
      </c>
      <c r="AD13" s="388" t="str">
        <f>IFERROR(VLOOKUP(AE13,пр.взв!$B$7:$H$70,5,0),"")</f>
        <v>Санкт-Петербург, ВС</v>
      </c>
      <c r="AE13" s="417">
        <v>10</v>
      </c>
      <c r="AG13" s="201" t="str">
        <f>IF(K53=""," ",IF(K53=I46,I61,I46))</f>
        <v xml:space="preserve"> </v>
      </c>
      <c r="AH13" s="202">
        <f>IF(OR(K$20=A17,K$20=A19)," ",IF(E18=A17,A19,A17))</f>
        <v>57</v>
      </c>
      <c r="AI13" s="204">
        <f>IF(OR(AH10=" ",AH11=" ",AH12=" ",AH13=" "),AH14,AH13)</f>
        <v>57</v>
      </c>
      <c r="AJ13" s="202">
        <f>IF(OR(K$20=E30,K$20=E34)," ",IF(G32=E30,E34,E30))</f>
        <v>13</v>
      </c>
      <c r="AM13" s="201" t="str">
        <f>IF(N64=L63,L66,L63)</f>
        <v xml:space="preserve"> </v>
      </c>
    </row>
    <row r="14" spans="1:39" ht="12" customHeight="1">
      <c r="A14" s="393"/>
      <c r="B14" s="389"/>
      <c r="C14" s="389"/>
      <c r="D14" s="389"/>
      <c r="E14" s="149">
        <v>9</v>
      </c>
      <c r="F14" s="166"/>
      <c r="G14" s="166"/>
      <c r="H14" s="181"/>
      <c r="I14" s="129"/>
      <c r="J14" s="155"/>
      <c r="K14" s="158"/>
      <c r="L14" s="363" t="str">
        <f>AG10</f>
        <v xml:space="preserve"> </v>
      </c>
      <c r="M14" s="363"/>
      <c r="P14" s="96"/>
      <c r="S14" s="82"/>
      <c r="T14" s="156"/>
      <c r="U14" s="129"/>
      <c r="V14" s="153"/>
      <c r="W14" s="129"/>
      <c r="X14" s="153"/>
      <c r="Y14" s="129"/>
      <c r="Z14" s="129"/>
      <c r="AA14" s="149">
        <v>10</v>
      </c>
      <c r="AB14" s="389"/>
      <c r="AC14" s="389"/>
      <c r="AD14" s="389"/>
      <c r="AE14" s="418"/>
      <c r="AG14" s="201" t="str">
        <f>IF(S36="","",IF(S36=U20,U53,U20))</f>
        <v/>
      </c>
      <c r="AH14" s="202">
        <f>IF(OR(K$20=A21,K$20=A23)," ",IF(E22=A21,A23,A21))</f>
        <v>5</v>
      </c>
      <c r="AI14" s="204">
        <f>IF(OR(AH10=" ",AH11=" ",AH12=" ",AH13=" ",AH14=" "),AH15,AH14)</f>
        <v>5</v>
      </c>
      <c r="AJ14" s="205"/>
      <c r="AM14" s="203" t="s">
        <v>72</v>
      </c>
    </row>
    <row r="15" spans="1:39" ht="12" customHeight="1" thickBot="1">
      <c r="A15" s="393">
        <v>41</v>
      </c>
      <c r="B15" s="390">
        <f>IFERROR(VLOOKUP(A15,пр.взв!$B$7:$H$70,2,0),"")</f>
        <v>0</v>
      </c>
      <c r="C15" s="390">
        <f>IFERROR(VLOOKUP(A15,пр.взв!$B$7:$H$70,3,0),"")</f>
        <v>0</v>
      </c>
      <c r="D15" s="390">
        <f>IFERROR(VLOOKUP(A15,пр.взв!$B$7:$H$70,5,0),"")</f>
        <v>0</v>
      </c>
      <c r="E15" s="151"/>
      <c r="F15" s="170"/>
      <c r="G15" s="166"/>
      <c r="H15" s="182"/>
      <c r="I15" s="148"/>
      <c r="J15" s="148"/>
      <c r="K15" s="157"/>
      <c r="L15" s="114"/>
      <c r="M15" s="91"/>
      <c r="N15" s="196"/>
      <c r="P15" s="117"/>
      <c r="Q15" s="196"/>
      <c r="S15" s="86"/>
      <c r="T15" s="156"/>
      <c r="U15" s="129"/>
      <c r="V15" s="153"/>
      <c r="W15" s="129"/>
      <c r="X15" s="153"/>
      <c r="Y15" s="129"/>
      <c r="Z15" s="150"/>
      <c r="AA15" s="151"/>
      <c r="AB15" s="390">
        <f>IFERROR(VLOOKUP(AE15,пр.взв!$B$7:$H$70,2,0),"")</f>
        <v>0</v>
      </c>
      <c r="AC15" s="390">
        <f>IFERROR(VLOOKUP(AE15,пр.взв!$B$7:$H$70,3,0),"")</f>
        <v>0</v>
      </c>
      <c r="AD15" s="390">
        <f>IFERROR(VLOOKUP(AE15,пр.взв!$B$7:$H$70,5,0),"")</f>
        <v>0</v>
      </c>
      <c r="AE15" s="419">
        <v>42</v>
      </c>
      <c r="AG15" s="201" t="str">
        <f>IF(M32="","",IF(M32=M36,S36,M36))</f>
        <v/>
      </c>
      <c r="AH15" s="202">
        <f>IF(OR(K$20=A25,K$20=A27)," ",IF(E26=A25,A27,A25))</f>
        <v>53</v>
      </c>
      <c r="AI15" s="204">
        <f>IF(OR(AH10=" ",AH11=" ",AH12=" ",AH13=" ",AH14=" ",AH15=" "),AH16,AH15)</f>
        <v>53</v>
      </c>
      <c r="AJ15" s="205"/>
      <c r="AM15" s="201" t="str">
        <f>IF(O10=N8,N11,N8)</f>
        <v xml:space="preserve"> </v>
      </c>
    </row>
    <row r="16" spans="1:39" ht="12" customHeight="1" thickBot="1">
      <c r="A16" s="394"/>
      <c r="B16" s="391"/>
      <c r="C16" s="391"/>
      <c r="D16" s="391"/>
      <c r="E16" s="166"/>
      <c r="F16" s="172"/>
      <c r="G16" s="149"/>
      <c r="H16" s="183"/>
      <c r="I16" s="155"/>
      <c r="J16" s="155"/>
      <c r="K16" s="158"/>
      <c r="L16" s="97"/>
      <c r="M16" s="94"/>
      <c r="N16" s="122"/>
      <c r="P16" s="96"/>
      <c r="Q16" s="122"/>
      <c r="S16" s="82"/>
      <c r="T16" s="127"/>
      <c r="U16" s="129"/>
      <c r="V16" s="153"/>
      <c r="W16" s="129"/>
      <c r="X16" s="154"/>
      <c r="Y16" s="149"/>
      <c r="Z16" s="153"/>
      <c r="AA16" s="129"/>
      <c r="AB16" s="391"/>
      <c r="AC16" s="391"/>
      <c r="AD16" s="391"/>
      <c r="AE16" s="420"/>
      <c r="AH16" s="202">
        <f>IF(OR(K$20=A29,K$20=A31)," ",IF(E30=A29,A31,A29))</f>
        <v>45</v>
      </c>
      <c r="AI16" s="204">
        <f>IF(OR(AH10=" ",AH11=" ",AH12=" ",AH13=" ",AH14=" ",AH15=" ",AH16=" "),AH17,AH16)</f>
        <v>45</v>
      </c>
      <c r="AJ16" s="205"/>
      <c r="AM16" s="201" t="str">
        <f>IF(O59=N57,N60,N57)</f>
        <v xml:space="preserve"> </v>
      </c>
    </row>
    <row r="17" spans="1:41" ht="12" customHeight="1" thickBot="1">
      <c r="A17" s="392">
        <v>25</v>
      </c>
      <c r="B17" s="388" t="str">
        <f>IFERROR(VLOOKUP(A17,пр.взв!$B$7:$H$70,2,0),"")</f>
        <v>ТИНЧУРИН Эльдар Дамирович</v>
      </c>
      <c r="C17" s="388" t="str">
        <f>IFERROR(VLOOKUP(A17,пр.взв!$B$7:$H$70,3,0),"")</f>
        <v>17.08.2000, КМС</v>
      </c>
      <c r="D17" s="388" t="str">
        <f>IFERROR(VLOOKUP(A17,пр.взв!$B$7:$H$70,5,0),"")</f>
        <v xml:space="preserve">Москва, </v>
      </c>
      <c r="E17" s="141"/>
      <c r="F17" s="166"/>
      <c r="G17" s="151"/>
      <c r="H17" s="171"/>
      <c r="I17" s="148"/>
      <c r="J17" s="148"/>
      <c r="K17" s="157"/>
      <c r="L17" s="363" t="str">
        <f>AG11</f>
        <v xml:space="preserve"> </v>
      </c>
      <c r="M17" s="366"/>
      <c r="N17" s="35"/>
      <c r="O17" s="196"/>
      <c r="P17" s="96"/>
      <c r="Q17" s="35"/>
      <c r="S17" s="82"/>
      <c r="T17" s="127"/>
      <c r="U17" s="129"/>
      <c r="V17" s="153"/>
      <c r="W17" s="129"/>
      <c r="X17" s="129"/>
      <c r="Y17" s="151"/>
      <c r="Z17" s="153"/>
      <c r="AA17" s="129"/>
      <c r="AB17" s="388" t="str">
        <f>IFERROR(VLOOKUP(AE17,пр.взв!$B$7:$H$70,2,0),"")</f>
        <v xml:space="preserve">ГАМЗАЕВ Гаджи Шарапутдинович </v>
      </c>
      <c r="AC17" s="388" t="str">
        <f>IFERROR(VLOOKUP(AE17,пр.взв!$B$7:$H$70,3,0),"")</f>
        <v>17.02.1999, КМС</v>
      </c>
      <c r="AD17" s="388" t="str">
        <f>IFERROR(VLOOKUP(AE17,пр.взв!$B$7:$H$70,5,0),"")</f>
        <v>Свердловская, Екатеринбург, Д</v>
      </c>
      <c r="AE17" s="417">
        <v>26</v>
      </c>
      <c r="AH17" s="202">
        <f>IF(OR(K$20=A33,K$20=A35)," ",IF(E34=A33,A35,A33))</f>
        <v>61</v>
      </c>
      <c r="AJ17" s="205"/>
      <c r="AM17" s="201" t="str">
        <f>IF(O17=N15,N18,N15)</f>
        <v xml:space="preserve"> </v>
      </c>
    </row>
    <row r="18" spans="1:41" ht="12" customHeight="1">
      <c r="A18" s="393"/>
      <c r="B18" s="389"/>
      <c r="C18" s="389"/>
      <c r="D18" s="389"/>
      <c r="E18" s="149">
        <v>25</v>
      </c>
      <c r="F18" s="176"/>
      <c r="G18" s="166"/>
      <c r="H18" s="168"/>
      <c r="I18" s="155"/>
      <c r="J18" s="155"/>
      <c r="K18" s="158"/>
      <c r="L18" s="75"/>
      <c r="M18" s="92"/>
      <c r="N18" s="15" t="str">
        <f>AG12</f>
        <v xml:space="preserve"> </v>
      </c>
      <c r="O18" s="122"/>
      <c r="P18" s="96"/>
      <c r="Q18" s="35"/>
      <c r="R18" s="149"/>
      <c r="S18" s="82"/>
      <c r="T18" s="127"/>
      <c r="U18" s="129"/>
      <c r="V18" s="153"/>
      <c r="W18" s="129"/>
      <c r="X18" s="129"/>
      <c r="Y18" s="129"/>
      <c r="Z18" s="154"/>
      <c r="AA18" s="149">
        <v>26</v>
      </c>
      <c r="AB18" s="389"/>
      <c r="AC18" s="389"/>
      <c r="AD18" s="389"/>
      <c r="AE18" s="418"/>
      <c r="AH18" s="206"/>
      <c r="AI18" s="203" t="s">
        <v>70</v>
      </c>
      <c r="AJ18" s="205"/>
      <c r="AK18" s="203" t="s">
        <v>70</v>
      </c>
      <c r="AL18" s="203" t="s">
        <v>70</v>
      </c>
      <c r="AM18" s="201" t="str">
        <f>IF(O66=N64,N67,N64)</f>
        <v xml:space="preserve"> </v>
      </c>
      <c r="AO18" s="12"/>
    </row>
    <row r="19" spans="1:41" ht="12" customHeight="1" thickBot="1">
      <c r="A19" s="393">
        <v>57</v>
      </c>
      <c r="B19" s="390">
        <f>IFERROR(VLOOKUP(A19,пр.взв!$B$7:$H$70,2,0),"")</f>
        <v>0</v>
      </c>
      <c r="C19" s="390">
        <f>IFERROR(VLOOKUP(A19,пр.взв!$B$7:$H$70,3,0),"")</f>
        <v>0</v>
      </c>
      <c r="D19" s="390">
        <f>IFERROR(VLOOKUP(A19,пр.взв!$B$7:$H$70,5,0),"")</f>
        <v>0</v>
      </c>
      <c r="E19" s="151"/>
      <c r="F19" s="166"/>
      <c r="G19" s="166"/>
      <c r="H19" s="171"/>
      <c r="I19" s="148"/>
      <c r="J19" s="148"/>
      <c r="K19" s="157"/>
      <c r="L19" s="75"/>
      <c r="M19" s="88"/>
      <c r="O19" s="35"/>
      <c r="P19" s="183"/>
      <c r="Q19" s="35"/>
      <c r="R19" s="119"/>
      <c r="S19" s="82"/>
      <c r="T19" s="129"/>
      <c r="U19" s="129"/>
      <c r="V19" s="153"/>
      <c r="W19" s="129"/>
      <c r="X19" s="129"/>
      <c r="Y19" s="129"/>
      <c r="Z19" s="129"/>
      <c r="AA19" s="151"/>
      <c r="AB19" s="390">
        <f>IFERROR(VLOOKUP(AE19,пр.взв!$B$7:$H$70,2,0),"")</f>
        <v>0</v>
      </c>
      <c r="AC19" s="390">
        <f>IFERROR(VLOOKUP(AE19,пр.взв!$B$7:$H$70,3,0),"")</f>
        <v>0</v>
      </c>
      <c r="AD19" s="390">
        <f>IFERROR(VLOOKUP(AE19,пр.взв!$B$7:$H$70,5,0),"")</f>
        <v>0</v>
      </c>
      <c r="AE19" s="419">
        <v>58</v>
      </c>
      <c r="AH19" s="202">
        <f>IF(OR(K$53=A38,K$53=A40)," ",IF(E39=A38,A40,A38))</f>
        <v>3</v>
      </c>
      <c r="AI19" s="204">
        <f>IF(AH19=" ",AH20,AH19)</f>
        <v>3</v>
      </c>
      <c r="AJ19" s="202" t="str">
        <f>IF(OR(K$53=E39,K$53=E43)," ",IF(G41=E39,E43,E39))</f>
        <v xml:space="preserve"> </v>
      </c>
      <c r="AK19" s="204">
        <f>IF(AJ19=" ",AJ20,AJ19)</f>
        <v>11</v>
      </c>
      <c r="AM19" s="203" t="s">
        <v>72</v>
      </c>
    </row>
    <row r="20" spans="1:41" ht="12" customHeight="1" thickBot="1">
      <c r="A20" s="394"/>
      <c r="B20" s="391"/>
      <c r="C20" s="391"/>
      <c r="D20" s="391"/>
      <c r="E20" s="166"/>
      <c r="F20" s="166"/>
      <c r="G20" s="166"/>
      <c r="H20" s="168"/>
      <c r="I20" s="155"/>
      <c r="J20" s="155"/>
      <c r="K20" s="149"/>
      <c r="L20" s="116"/>
      <c r="M20" s="89"/>
      <c r="O20" s="15" t="str">
        <f>AG13</f>
        <v xml:space="preserve"> </v>
      </c>
      <c r="P20" s="123"/>
      <c r="Q20" s="35"/>
      <c r="S20" s="82"/>
      <c r="T20" s="152"/>
      <c r="U20" s="149"/>
      <c r="V20" s="153"/>
      <c r="W20" s="129"/>
      <c r="X20" s="129"/>
      <c r="Y20" s="129"/>
      <c r="Z20" s="129"/>
      <c r="AA20" s="129"/>
      <c r="AB20" s="391"/>
      <c r="AC20" s="391"/>
      <c r="AD20" s="391"/>
      <c r="AE20" s="420"/>
      <c r="AH20" s="202">
        <f>IF(OR(K$53=A42,K$53=A44)," ",IF(E43=A42,A44,A42))</f>
        <v>51</v>
      </c>
      <c r="AI20" s="204">
        <f>IF(OR(AH18=" ",AH19=" ",AH20=" "),AH21,AH20)</f>
        <v>51</v>
      </c>
      <c r="AJ20" s="202">
        <f>IF(OR(K$53=E47,K$53=E51)," ",IF(G49=E47,E51,E47))</f>
        <v>11</v>
      </c>
      <c r="AK20" s="204">
        <f>IF(OR(AJ18=" ",AJ19=" ",AJ20=" "),AJ21,AJ20)</f>
        <v>7</v>
      </c>
      <c r="AL20" s="201">
        <f>IF(AND(OR(K53=G41,K53=G49),I61=G57),G65,IF(AND(OR(K53=G41,K53=G49),I61=G65),G57,IF(I46=G41,G49,G41)))</f>
        <v>0</v>
      </c>
      <c r="AM20" s="201" t="str">
        <f>IF(P12=O10,O13,O10)</f>
        <v xml:space="preserve"> </v>
      </c>
    </row>
    <row r="21" spans="1:41" ht="12" customHeight="1" thickBot="1">
      <c r="A21" s="392">
        <v>5</v>
      </c>
      <c r="B21" s="388" t="str">
        <f>IFERROR(VLOOKUP(A21,пр.взв!$B$7:$H$70,2,0),"")</f>
        <v xml:space="preserve">МГДСЯН  Арарат Залибегович </v>
      </c>
      <c r="C21" s="388" t="str">
        <f>IFERROR(VLOOKUP(A21,пр.взв!$B$7:$H$70,3,0),"")</f>
        <v>15.10.2000, МС</v>
      </c>
      <c r="D21" s="388" t="str">
        <f>IFERROR(VLOOKUP(A21,пр.взв!$B$7:$H$70,5,0),"")</f>
        <v>Краснодарский, Армавир, ВС</v>
      </c>
      <c r="E21" s="141"/>
      <c r="F21" s="141"/>
      <c r="G21" s="165"/>
      <c r="H21" s="165"/>
      <c r="I21" s="128"/>
      <c r="J21" s="184"/>
      <c r="K21" s="151"/>
      <c r="L21" s="115"/>
      <c r="M21" s="79"/>
      <c r="N21" s="79"/>
      <c r="P21" s="79"/>
      <c r="Q21" s="15" t="str">
        <f>AG14</f>
        <v/>
      </c>
      <c r="R21" s="83"/>
      <c r="S21" s="90"/>
      <c r="T21" s="157"/>
      <c r="U21" s="151"/>
      <c r="V21" s="153"/>
      <c r="W21" s="129"/>
      <c r="X21" s="129"/>
      <c r="Y21" s="129"/>
      <c r="Z21" s="129"/>
      <c r="AA21" s="129"/>
      <c r="AB21" s="388" t="str">
        <f>IFERROR(VLOOKUP(AE21,пр.взв!$B$7:$H$70,2,0),"")</f>
        <v>УВАРОВ Виктор Владимирович</v>
      </c>
      <c r="AC21" s="388" t="str">
        <f>IFERROR(VLOOKUP(AE21,пр.взв!$B$7:$H$70,3,0),"")</f>
        <v>10.02.2001, 1р</v>
      </c>
      <c r="AD21" s="388" t="str">
        <f>IFERROR(VLOOKUP(AE21,пр.взв!$B$7:$H$70,5,0),"")</f>
        <v>Москва, Москва, МО</v>
      </c>
      <c r="AE21" s="417">
        <v>6</v>
      </c>
      <c r="AH21" s="202">
        <f>IF(OR(K$53=A46,K$53=A48)," ",IF(E47=A46,A48,A46))</f>
        <v>43</v>
      </c>
      <c r="AI21" s="204">
        <f>IF(OR(AH18=" ",AH19=" ",AH20=" ",AH21=" "),AH22,AH21)</f>
        <v>43</v>
      </c>
      <c r="AJ21" s="202">
        <f>IF(OR(K$53=E55,K$53=E59)," ",IF(G57=E55,E59,E55))</f>
        <v>7</v>
      </c>
      <c r="AK21" s="204">
        <f>IF(OR(AJ18=" ",AJ19=" ",AJ20=" ",AJ21=" "),AJ22,AJ21)</f>
        <v>15</v>
      </c>
      <c r="AM21" s="201" t="str">
        <f>IF(P61=O59,O62,O59)</f>
        <v xml:space="preserve"> </v>
      </c>
    </row>
    <row r="22" spans="1:41" ht="12" customHeight="1">
      <c r="A22" s="393"/>
      <c r="B22" s="389"/>
      <c r="C22" s="389"/>
      <c r="D22" s="389"/>
      <c r="E22" s="149"/>
      <c r="F22" s="166"/>
      <c r="G22" s="167"/>
      <c r="H22" s="168"/>
      <c r="I22" s="180"/>
      <c r="J22" s="173"/>
      <c r="K22" s="185"/>
      <c r="L22" s="115"/>
      <c r="M22" s="76"/>
      <c r="N22" s="141"/>
      <c r="O22" s="129"/>
      <c r="P22" s="141"/>
      <c r="Q22" s="129"/>
      <c r="R22" s="156"/>
      <c r="S22" s="78"/>
      <c r="T22" s="158"/>
      <c r="U22" s="159"/>
      <c r="V22" s="153"/>
      <c r="W22" s="129"/>
      <c r="X22" s="129"/>
      <c r="Y22" s="129"/>
      <c r="Z22" s="129"/>
      <c r="AA22" s="149"/>
      <c r="AB22" s="389"/>
      <c r="AC22" s="389"/>
      <c r="AD22" s="389"/>
      <c r="AE22" s="418"/>
      <c r="AH22" s="202">
        <f>IF(OR(K$53=A50,K$53=A52)," ",IF(E51=A50,A52,A50))</f>
        <v>59</v>
      </c>
      <c r="AI22" s="204">
        <f>IF(OR(AH18=" ",AH19=" ",AH20=" ",AH21=" ",AH22=" "),AH23,AH22)</f>
        <v>59</v>
      </c>
      <c r="AJ22" s="202">
        <f>IF(OR(K$53=E63,K$53=E67)," ",IF(G65=E63,E67,E63))</f>
        <v>15</v>
      </c>
      <c r="AM22" s="201" t="str">
        <f>IF(P19=O17,O20,O17)</f>
        <v xml:space="preserve"> </v>
      </c>
    </row>
    <row r="23" spans="1:41" ht="12" customHeight="1" thickBot="1">
      <c r="A23" s="393">
        <v>37</v>
      </c>
      <c r="B23" s="360" t="str">
        <f>IFERROR(VLOOKUP(A23,пр.взв!$B$7:$H$70,2,0),"")</f>
        <v xml:space="preserve">ЧЕКМАРЕВ  Денис Сергеевич </v>
      </c>
      <c r="C23" s="360" t="str">
        <f>IFERROR(VLOOKUP(A23,пр.взв!$B$7:$H$70,3,0),"")</f>
        <v>20.06.2002, КМС</v>
      </c>
      <c r="D23" s="360" t="str">
        <f>IFERROR(VLOOKUP(A23,пр.взв!$B$7:$H$70,5,0),"")</f>
        <v>Воронежская, Воронеж, Д</v>
      </c>
      <c r="E23" s="151"/>
      <c r="F23" s="170"/>
      <c r="G23" s="166"/>
      <c r="H23" s="171"/>
      <c r="I23" s="177"/>
      <c r="J23" s="180"/>
      <c r="K23" s="157"/>
      <c r="L23" s="115"/>
      <c r="M23" s="78"/>
      <c r="N23" s="127"/>
      <c r="O23" s="129"/>
      <c r="P23" s="127"/>
      <c r="Q23" s="129"/>
      <c r="R23" s="127"/>
      <c r="S23" s="78"/>
      <c r="T23" s="158"/>
      <c r="U23" s="159"/>
      <c r="V23" s="153"/>
      <c r="W23" s="129"/>
      <c r="X23" s="129"/>
      <c r="Y23" s="129"/>
      <c r="Z23" s="150"/>
      <c r="AA23" s="151"/>
      <c r="AB23" s="360" t="str">
        <f>IFERROR(VLOOKUP(AE23,пр.взв!$B$7:$H$70,2,0),"")</f>
        <v>ДУЙСЕНОВ Тимур Равилевич</v>
      </c>
      <c r="AC23" s="360" t="str">
        <f>IFERROR(VLOOKUP(AE23,пр.взв!$B$7:$H$70,3,0),"")</f>
        <v>14.09.2001, МС</v>
      </c>
      <c r="AD23" s="360" t="str">
        <f>IFERROR(VLOOKUP(AE23,пр.взв!$B$7:$H$70,5,0),"")</f>
        <v>Краснодарский, Курганинск, МС</v>
      </c>
      <c r="AE23" s="419">
        <v>38</v>
      </c>
      <c r="AH23" s="202">
        <f>IF(OR(K$53=A54,K$53=A56)," ",IF(E55=A54,A56,A54))</f>
        <v>39</v>
      </c>
      <c r="AI23" s="204">
        <f>IF(OR(AH18=" ",AH19=" ",AH20=" ",AH21=" ",AH22=" ",AH23=" "),AH24,AH23)</f>
        <v>39</v>
      </c>
      <c r="AJ23" s="205"/>
      <c r="AM23" s="201" t="str">
        <f>IF(P68=O66,O69,O66)</f>
        <v xml:space="preserve"> </v>
      </c>
    </row>
    <row r="24" spans="1:41" ht="12" customHeight="1" thickBot="1">
      <c r="A24" s="394"/>
      <c r="B24" s="361"/>
      <c r="C24" s="361"/>
      <c r="D24" s="361"/>
      <c r="E24" s="166"/>
      <c r="F24" s="172"/>
      <c r="G24" s="149"/>
      <c r="H24" s="173"/>
      <c r="I24" s="180"/>
      <c r="J24" s="177"/>
      <c r="K24" s="158"/>
      <c r="L24" s="78"/>
      <c r="M24" s="57"/>
      <c r="N24" s="127"/>
      <c r="O24" s="155"/>
      <c r="P24" s="155"/>
      <c r="Q24" s="155"/>
      <c r="R24" s="155"/>
      <c r="S24" s="81"/>
      <c r="T24" s="160"/>
      <c r="U24" s="161"/>
      <c r="V24" s="153"/>
      <c r="W24" s="129"/>
      <c r="X24" s="129"/>
      <c r="Y24" s="149"/>
      <c r="Z24" s="153"/>
      <c r="AA24" s="129"/>
      <c r="AB24" s="361"/>
      <c r="AC24" s="361"/>
      <c r="AD24" s="361"/>
      <c r="AE24" s="420"/>
      <c r="AH24" s="202">
        <f>IF(OR(K$53=A58,K$53=A60)," ",IF(E59=A58,A60,A58))</f>
        <v>55</v>
      </c>
      <c r="AI24" s="204">
        <f>IF(OR(AH18=" ",AH19=" ",AH20=" ",AH21=" ",AH22=" ",AH23=" ",AH24=" "),AH25,AH24)</f>
        <v>55</v>
      </c>
      <c r="AJ24" s="205"/>
      <c r="AM24" s="203" t="s">
        <v>72</v>
      </c>
    </row>
    <row r="25" spans="1:41" ht="12" customHeight="1" thickBot="1">
      <c r="A25" s="392">
        <v>21</v>
      </c>
      <c r="B25" s="388" t="str">
        <f>IFERROR(VLOOKUP(A25,пр.взв!$B$7:$H$70,2,0),"")</f>
        <v>ЗАТЫЛКИН Илья Игоревич</v>
      </c>
      <c r="C25" s="388" t="str">
        <f>IFERROR(VLOOKUP(A25,пр.взв!$B$7:$H$70,3,0),"")</f>
        <v>18.03.2002, КМС</v>
      </c>
      <c r="D25" s="388" t="str">
        <f>IFERROR(VLOOKUP(A25,пр.взв!$B$7:$H$70,5,0),"")</f>
        <v>Пензенская, Заречный, МС</v>
      </c>
      <c r="E25" s="141"/>
      <c r="F25" s="166"/>
      <c r="G25" s="151"/>
      <c r="H25" s="186"/>
      <c r="I25" s="173"/>
      <c r="J25" s="177"/>
      <c r="K25" s="185"/>
      <c r="L25" s="78"/>
      <c r="M25" s="57"/>
      <c r="N25" s="155"/>
      <c r="O25" s="180"/>
      <c r="P25" s="177"/>
      <c r="Q25" s="173"/>
      <c r="R25" s="156"/>
      <c r="S25" s="97"/>
      <c r="T25" s="160"/>
      <c r="U25" s="161"/>
      <c r="V25" s="153"/>
      <c r="W25" s="129"/>
      <c r="X25" s="150"/>
      <c r="Y25" s="151"/>
      <c r="Z25" s="153"/>
      <c r="AA25" s="129"/>
      <c r="AB25" s="388" t="str">
        <f>IFERROR(VLOOKUP(AE25,пр.взв!$B$7:$H$70,2,0),"")</f>
        <v>ОРЛОВ Даниил Владимирович</v>
      </c>
      <c r="AC25" s="388" t="str">
        <f>IFERROR(VLOOKUP(AE25,пр.взв!$B$7:$H$70,3,0),"")</f>
        <v>24.01.2002, МС</v>
      </c>
      <c r="AD25" s="388" t="str">
        <f>IFERROR(VLOOKUP(AE25,пр.взв!$B$7:$H$70,5,0),"")</f>
        <v>Чувашская, Чебоксары, МС</v>
      </c>
      <c r="AE25" s="417">
        <v>22</v>
      </c>
      <c r="AH25" s="202">
        <f>IF(OR(K$53=A62,K$53=A64)," ",IF(E63=A62,A64,A62))</f>
        <v>47</v>
      </c>
      <c r="AI25" s="204">
        <f>IF(OR(AH18=" ",AH19=" ",AH20=" ",AH21=" ",AH22=" ",AH23=" ",AH24=" ",AH25=" "),AH26,AH25)</f>
        <v>47</v>
      </c>
      <c r="AJ25" s="205"/>
      <c r="AM25" s="201">
        <f>IF(пр.хода!Q15=пр.хода!P12,пр.хода!P19,пр.хода!P12)</f>
        <v>0</v>
      </c>
    </row>
    <row r="26" spans="1:41" ht="12" customHeight="1" thickBot="1">
      <c r="A26" s="393"/>
      <c r="B26" s="389"/>
      <c r="C26" s="389"/>
      <c r="D26" s="389"/>
      <c r="E26" s="149">
        <v>21</v>
      </c>
      <c r="F26" s="176"/>
      <c r="G26" s="166"/>
      <c r="H26" s="187"/>
      <c r="I26" s="177"/>
      <c r="J26" s="173"/>
      <c r="K26" s="158"/>
      <c r="L26" s="78"/>
      <c r="M26" s="57"/>
      <c r="N26" s="155"/>
      <c r="O26" s="155"/>
      <c r="P26" s="144" t="s">
        <v>23</v>
      </c>
      <c r="Q26" s="155"/>
      <c r="R26" s="155"/>
      <c r="S26" s="97"/>
      <c r="T26" s="160"/>
      <c r="U26" s="161"/>
      <c r="V26" s="153"/>
      <c r="W26" s="129"/>
      <c r="X26" s="153"/>
      <c r="Y26" s="129"/>
      <c r="Z26" s="154"/>
      <c r="AA26" s="149">
        <v>22</v>
      </c>
      <c r="AB26" s="389"/>
      <c r="AC26" s="389"/>
      <c r="AD26" s="389"/>
      <c r="AE26" s="418"/>
      <c r="AH26" s="202">
        <f>IF(OR(K$53=A66,K$53=A68)," ",IF(E67=A66,A68,A66))</f>
        <v>63</v>
      </c>
      <c r="AJ26" s="205"/>
      <c r="AM26" s="201">
        <f>IF(пр.хода!Q64=пр.хода!P61,пр.хода!P68,пр.хода!P61)</f>
        <v>0</v>
      </c>
    </row>
    <row r="27" spans="1:41" ht="12" customHeight="1" thickBot="1">
      <c r="A27" s="393">
        <v>53</v>
      </c>
      <c r="B27" s="390">
        <f>IFERROR(VLOOKUP(A27,пр.взв!$B$7:$H$70,2,0),"")</f>
        <v>0</v>
      </c>
      <c r="C27" s="390">
        <f>IFERROR(VLOOKUP(A27,пр.взв!$B$7:$H$70,3,0),"")</f>
        <v>0</v>
      </c>
      <c r="D27" s="390">
        <f>IFERROR(VLOOKUP(A27,пр.взв!$B$7:$H$70,5,0),"")</f>
        <v>0</v>
      </c>
      <c r="E27" s="151"/>
      <c r="F27" s="166"/>
      <c r="G27" s="166"/>
      <c r="H27" s="182"/>
      <c r="I27" s="177"/>
      <c r="J27" s="180"/>
      <c r="K27" s="157"/>
      <c r="L27" s="90"/>
      <c r="M27" s="58"/>
      <c r="N27" s="370" t="str">
        <f>IFERROR(VLOOKUP(R18,пр.взв!$B$7:$H$70,2,0),"")</f>
        <v/>
      </c>
      <c r="O27" s="371"/>
      <c r="P27" s="371"/>
      <c r="Q27" s="371"/>
      <c r="R27" s="372"/>
      <c r="S27" s="97"/>
      <c r="T27" s="160"/>
      <c r="U27" s="161"/>
      <c r="V27" s="153"/>
      <c r="W27" s="129"/>
      <c r="X27" s="153"/>
      <c r="Y27" s="129"/>
      <c r="Z27" s="129"/>
      <c r="AA27" s="151"/>
      <c r="AB27" s="390">
        <f>IFERROR(VLOOKUP(AE27,пр.взв!$B$7:$H$70,2,0),"")</f>
        <v>0</v>
      </c>
      <c r="AC27" s="390">
        <f>IFERROR(VLOOKUP(AE27,пр.взв!$B$7:$H$70,3,0),"")</f>
        <v>0</v>
      </c>
      <c r="AD27" s="390">
        <f>IFERROR(VLOOKUP(AE27,пр.взв!$B$7:$H$70,5,0),"")</f>
        <v>0</v>
      </c>
      <c r="AE27" s="419">
        <v>54</v>
      </c>
      <c r="AH27" s="205"/>
      <c r="AI27" s="203" t="s">
        <v>69</v>
      </c>
      <c r="AJ27" s="205"/>
      <c r="AK27" s="203" t="s">
        <v>69</v>
      </c>
      <c r="AL27" s="203" t="s">
        <v>69</v>
      </c>
      <c r="AM27" s="203" t="s">
        <v>72</v>
      </c>
      <c r="AN27" s="225"/>
    </row>
    <row r="28" spans="1:41" ht="12" customHeight="1" thickBot="1">
      <c r="A28" s="394"/>
      <c r="B28" s="391"/>
      <c r="C28" s="391"/>
      <c r="D28" s="391"/>
      <c r="E28" s="166"/>
      <c r="F28" s="166"/>
      <c r="G28" s="172"/>
      <c r="H28" s="177"/>
      <c r="I28" s="149"/>
      <c r="J28" s="188"/>
      <c r="K28" s="158"/>
      <c r="L28" s="78"/>
      <c r="M28" s="57"/>
      <c r="N28" s="373"/>
      <c r="O28" s="374"/>
      <c r="P28" s="374"/>
      <c r="Q28" s="374"/>
      <c r="R28" s="375"/>
      <c r="S28" s="97"/>
      <c r="T28" s="160"/>
      <c r="U28" s="161"/>
      <c r="V28" s="154"/>
      <c r="W28" s="162"/>
      <c r="X28" s="153"/>
      <c r="Y28" s="129"/>
      <c r="Z28" s="129"/>
      <c r="AA28" s="129"/>
      <c r="AB28" s="391"/>
      <c r="AC28" s="391"/>
      <c r="AD28" s="391"/>
      <c r="AE28" s="420"/>
      <c r="AH28" s="202">
        <f>IF(OR(U$20=AE5,U$20=AE7)," ",IF(AA6=AE5,AE7,AE5))</f>
        <v>2</v>
      </c>
      <c r="AI28" s="204">
        <f>IF(AH28=" ",AH29,AH28)</f>
        <v>2</v>
      </c>
      <c r="AJ28" s="202" t="str">
        <f>IF(OR(U$20=AA6,U$20=AA10)," ",IF(Y8=AA6,AA10,AA6))</f>
        <v xml:space="preserve"> </v>
      </c>
      <c r="AK28" s="204">
        <f>IF(AJ28=" ",AJ29,AJ28)</f>
        <v>10</v>
      </c>
      <c r="AM28" s="201" t="str">
        <f>IF(пр.хода!R18=пр.хода!Q15,пр.хода!Q21,пр.хода!Q15)</f>
        <v/>
      </c>
    </row>
    <row r="29" spans="1:41" ht="12" customHeight="1" thickBot="1">
      <c r="A29" s="392">
        <v>13</v>
      </c>
      <c r="B29" s="388" t="str">
        <f>IFERROR(VLOOKUP(A29,пр.взв!$B$7:$H$70,2,0),"")</f>
        <v>ЖЕРДЕВ Максим Александрович</v>
      </c>
      <c r="C29" s="388" t="str">
        <f>IFERROR(VLOOKUP(A29,пр.взв!$B$7:$H$70,3,0),"")</f>
        <v>11.12.2001, КМС</v>
      </c>
      <c r="D29" s="388" t="str">
        <f>IFERROR(VLOOKUP(A29,пр.взв!$B$7:$H$70,5,0),"")</f>
        <v>Москва, МО</v>
      </c>
      <c r="E29" s="141"/>
      <c r="F29" s="141"/>
      <c r="G29" s="166"/>
      <c r="H29" s="180"/>
      <c r="I29" s="151"/>
      <c r="J29" s="177"/>
      <c r="K29" s="155"/>
      <c r="L29" s="78"/>
      <c r="M29" s="57"/>
      <c r="N29" s="177"/>
      <c r="O29" s="155"/>
      <c r="P29" s="248"/>
      <c r="Q29" s="177"/>
      <c r="R29" s="156"/>
      <c r="S29" s="97"/>
      <c r="T29" s="160"/>
      <c r="U29" s="161"/>
      <c r="V29" s="129"/>
      <c r="W29" s="163"/>
      <c r="X29" s="153"/>
      <c r="Y29" s="129"/>
      <c r="Z29" s="129"/>
      <c r="AA29" s="129"/>
      <c r="AB29" s="388" t="str">
        <f>IFERROR(VLOOKUP(AE29,пр.взв!$B$7:$H$70,2,0),"")</f>
        <v xml:space="preserve">СОНИКОВ  Дмитрий  Сергеевич </v>
      </c>
      <c r="AC29" s="388" t="str">
        <f>IFERROR(VLOOKUP(AE29,пр.взв!$B$7:$H$70,3,0),"")</f>
        <v>26.05.2001, МС</v>
      </c>
      <c r="AD29" s="388" t="str">
        <f>IFERROR(VLOOKUP(AE29,пр.взв!$B$7:$H$70,5,0),"")</f>
        <v>Рязанская, Рязань, Д</v>
      </c>
      <c r="AE29" s="417">
        <v>14</v>
      </c>
      <c r="AH29" s="202">
        <f>IF(OR(U$20=AE9,U$20=AE11)," ",IF(AA10=AE9,AE11,AE9))</f>
        <v>50</v>
      </c>
      <c r="AI29" s="204">
        <f>IF(OR(AH28=" ",AH29=" "),AH30,AH29)</f>
        <v>50</v>
      </c>
      <c r="AJ29" s="202">
        <f>IF(OR(U$20=AA14,U$20=AA18)," ",IF(Y16=AA14,AA18,AA14))</f>
        <v>10</v>
      </c>
      <c r="AK29" s="204" t="str">
        <f>IF(OR(AJ28=" ",AJ29=" "),AJ30,AJ29)</f>
        <v xml:space="preserve"> </v>
      </c>
      <c r="AL29" s="201">
        <f>IF(AND(OR(U20=Y8,U20=Y16),W28=Y24),Y32,IF(AND(OR(U20=Y8,U20=Y16),W28=Y32),Y24,IF(W12=Y8,Y16,Y8)))</f>
        <v>0</v>
      </c>
      <c r="AM29" s="201" t="str">
        <f>IF(пр.хода!R67=пр.хода!Q64,пр.хода!Q69,пр.хода!Q64)</f>
        <v/>
      </c>
    </row>
    <row r="30" spans="1:41" ht="12" customHeight="1">
      <c r="A30" s="393"/>
      <c r="B30" s="389"/>
      <c r="C30" s="389"/>
      <c r="D30" s="389"/>
      <c r="E30" s="149">
        <v>13</v>
      </c>
      <c r="F30" s="166"/>
      <c r="G30" s="166"/>
      <c r="H30" s="181"/>
      <c r="I30" s="155"/>
      <c r="J30" s="127"/>
      <c r="K30" s="127"/>
      <c r="L30" s="78"/>
      <c r="M30" s="57"/>
      <c r="N30" s="155"/>
      <c r="O30" s="134"/>
      <c r="P30" s="180"/>
      <c r="Q30" s="177"/>
      <c r="R30" s="156"/>
      <c r="S30" s="97"/>
      <c r="T30" s="160"/>
      <c r="U30" s="161"/>
      <c r="V30" s="129"/>
      <c r="W30" s="129"/>
      <c r="X30" s="153"/>
      <c r="Y30" s="129"/>
      <c r="Z30" s="129"/>
      <c r="AA30" s="149">
        <v>14</v>
      </c>
      <c r="AB30" s="389"/>
      <c r="AC30" s="389"/>
      <c r="AD30" s="389"/>
      <c r="AE30" s="418"/>
      <c r="AH30" s="202">
        <f>IF(OR(U$20=AE13,U$20=AE15)," ",IF(AA14=AE13,AE15,AE13))</f>
        <v>42</v>
      </c>
      <c r="AI30" s="204">
        <f>IF(OR(AH28=" ",AH29=" ",AH30=" "),AH31,AH30)</f>
        <v>42</v>
      </c>
      <c r="AJ30" s="202" t="str">
        <f>IF(OR(U$20=AA22,U$20=AA26)," ",IF(Y24=AA22,AA26,AA22))</f>
        <v xml:space="preserve"> </v>
      </c>
      <c r="AK30" s="204">
        <f>IF(OR(AJ28=" ",AJ29=" ",AJ30=" "),AJ31,AJ30)</f>
        <v>14</v>
      </c>
    </row>
    <row r="31" spans="1:41" ht="12" customHeight="1" thickBot="1">
      <c r="A31" s="393">
        <v>45</v>
      </c>
      <c r="B31" s="390">
        <f>IFERROR(VLOOKUP(A31,пр.взв!$B$7:$H$70,2,0),"")</f>
        <v>0</v>
      </c>
      <c r="C31" s="390">
        <f>IFERROR(VLOOKUP(A31,пр.взв!$B$7:$H$70,3,0),"")</f>
        <v>0</v>
      </c>
      <c r="D31" s="390">
        <f>IFERROR(VLOOKUP(A31,пр.взв!$B$7:$H$70,5,0),"")</f>
        <v>0</v>
      </c>
      <c r="E31" s="151"/>
      <c r="F31" s="170"/>
      <c r="G31" s="166"/>
      <c r="H31" s="182"/>
      <c r="I31" s="148"/>
      <c r="J31" s="141"/>
      <c r="K31" s="141"/>
      <c r="L31" s="90"/>
      <c r="M31" s="58"/>
      <c r="N31" s="155"/>
      <c r="O31" s="155"/>
      <c r="P31" s="144" t="s">
        <v>26</v>
      </c>
      <c r="Q31" s="127"/>
      <c r="R31" s="127"/>
      <c r="S31" s="97"/>
      <c r="T31" s="160"/>
      <c r="U31" s="161"/>
      <c r="V31" s="129"/>
      <c r="W31" s="129"/>
      <c r="X31" s="153"/>
      <c r="Y31" s="129"/>
      <c r="Z31" s="150"/>
      <c r="AA31" s="151"/>
      <c r="AB31" s="390">
        <f>IFERROR(VLOOKUP(AE31,пр.взв!$B$7:$H$70,2,0),"")</f>
        <v>0</v>
      </c>
      <c r="AC31" s="390">
        <f>IFERROR(VLOOKUP(AE31,пр.взв!$B$7:$H$70,3,0),"")</f>
        <v>0</v>
      </c>
      <c r="AD31" s="390">
        <f>IFERROR(VLOOKUP(AE31,пр.взв!$B$7:$H$70,5,0),"")</f>
        <v>0</v>
      </c>
      <c r="AE31" s="419">
        <v>46</v>
      </c>
      <c r="AH31" s="202">
        <f>IF(OR(U$20=AE17,U$20=AE19)," ",IF(AA18=AE17,AE19,AE17))</f>
        <v>58</v>
      </c>
      <c r="AI31" s="204">
        <f>IF(OR(AH28=" ",AH29=" ",AH30=" ",AH31=" "),AH32,AH31)</f>
        <v>58</v>
      </c>
      <c r="AJ31" s="202">
        <f>IF(OR(U$20=AA30,U$20=AA34)," ",IF(Y32=AA30,AA34,AA30))</f>
        <v>14</v>
      </c>
    </row>
    <row r="32" spans="1:41" ht="12" customHeight="1" thickBot="1">
      <c r="A32" s="394"/>
      <c r="B32" s="391"/>
      <c r="C32" s="391"/>
      <c r="D32" s="391"/>
      <c r="E32" s="166"/>
      <c r="F32" s="172"/>
      <c r="G32" s="149"/>
      <c r="H32" s="183"/>
      <c r="I32" s="155"/>
      <c r="J32" s="127"/>
      <c r="K32" s="127"/>
      <c r="L32" s="78"/>
      <c r="M32" s="315"/>
      <c r="N32" s="155"/>
      <c r="O32" s="155"/>
      <c r="P32" s="127"/>
      <c r="Q32" s="127"/>
      <c r="R32" s="127"/>
      <c r="S32" s="97"/>
      <c r="T32" s="160"/>
      <c r="U32" s="161"/>
      <c r="V32" s="129"/>
      <c r="W32" s="129"/>
      <c r="X32" s="154"/>
      <c r="Y32" s="149"/>
      <c r="Z32" s="153"/>
      <c r="AA32" s="129"/>
      <c r="AB32" s="391"/>
      <c r="AC32" s="391"/>
      <c r="AD32" s="391"/>
      <c r="AE32" s="420"/>
      <c r="AH32" s="202">
        <f>IF(OR(U$20=AE21,U$20=AE23)," ",IF(AA22=AE21,AE23,AE21))</f>
        <v>6</v>
      </c>
      <c r="AI32" s="204">
        <f>IF(OR(AH28=" ",AH29=" ",AH30=" ",AH31=" ",AH32=" "),AH33,AH32)</f>
        <v>6</v>
      </c>
      <c r="AJ32" s="205"/>
    </row>
    <row r="33" spans="1:43" ht="12" customHeight="1" thickBot="1">
      <c r="A33" s="392">
        <v>29</v>
      </c>
      <c r="B33" s="388" t="str">
        <f>IFERROR(VLOOKUP(A33,пр.взв!$B$7:$H$70,2,0),"")</f>
        <v>КАРАЧЕВ Денис Евгеньевич</v>
      </c>
      <c r="C33" s="388" t="str">
        <f>IFERROR(VLOOKUP(A33,пр.взв!$B$7:$H$70,3,0),"")</f>
        <v>15.02.2002, КМС</v>
      </c>
      <c r="D33" s="388" t="str">
        <f>IFERROR(VLOOKUP(A33,пр.взв!$B$7:$H$70,5,0),"")</f>
        <v>Тюменская, Тюмень, МО</v>
      </c>
      <c r="E33" s="141"/>
      <c r="F33" s="166"/>
      <c r="G33" s="151"/>
      <c r="H33" s="171"/>
      <c r="I33" s="148"/>
      <c r="J33" s="141"/>
      <c r="K33" s="141"/>
      <c r="L33" s="90"/>
      <c r="M33" s="58"/>
      <c r="N33" s="382" t="str">
        <f>IFERROR(VLOOKUP(M32,пр.взв!$B$7:$H$70,2,0),"")</f>
        <v/>
      </c>
      <c r="O33" s="383"/>
      <c r="P33" s="383"/>
      <c r="Q33" s="383"/>
      <c r="R33" s="384"/>
      <c r="S33" s="97"/>
      <c r="T33" s="160"/>
      <c r="U33" s="161"/>
      <c r="V33" s="129"/>
      <c r="W33" s="129"/>
      <c r="X33" s="129"/>
      <c r="Y33" s="151"/>
      <c r="Z33" s="153"/>
      <c r="AA33" s="129"/>
      <c r="AB33" s="388" t="str">
        <f>IFERROR(VLOOKUP(AE33,пр.взв!$B$7:$H$70,2,0),"")</f>
        <v xml:space="preserve">ИСРАИЛОВ Алишер Курбоналиевич </v>
      </c>
      <c r="AC33" s="388" t="str">
        <f>IFERROR(VLOOKUP(AE33,пр.взв!$B$7:$H$70,3,0),"")</f>
        <v>27.06.2002, КМС</v>
      </c>
      <c r="AD33" s="388" t="str">
        <f>IFERROR(VLOOKUP(AE33,пр.взв!$B$7:$H$70,5,0),"")</f>
        <v>Московская, Реутов, МО</v>
      </c>
      <c r="AE33" s="417">
        <v>30</v>
      </c>
      <c r="AH33" s="202">
        <f>IF(OR(U$20=AE25,U$20=AE27)," ",IF(AA26=AE25,AE27,AE25))</f>
        <v>54</v>
      </c>
      <c r="AI33" s="204">
        <f>IF(OR(AH28=" ",AH29=" ",AH30=" ",AH31=" ",AH32=" ",AH33=" "),AH34,AH33)</f>
        <v>54</v>
      </c>
      <c r="AJ33" s="205"/>
    </row>
    <row r="34" spans="1:43" ht="12" customHeight="1" thickBot="1">
      <c r="A34" s="393"/>
      <c r="B34" s="389"/>
      <c r="C34" s="389"/>
      <c r="D34" s="389"/>
      <c r="E34" s="149">
        <v>29</v>
      </c>
      <c r="F34" s="176"/>
      <c r="G34" s="166"/>
      <c r="H34" s="168"/>
      <c r="I34" s="155"/>
      <c r="J34" s="127"/>
      <c r="K34" s="127"/>
      <c r="L34" s="78"/>
      <c r="M34" s="57"/>
      <c r="N34" s="385"/>
      <c r="O34" s="386"/>
      <c r="P34" s="386"/>
      <c r="Q34" s="386"/>
      <c r="R34" s="387"/>
      <c r="S34" s="97"/>
      <c r="T34" s="160"/>
      <c r="U34" s="134"/>
      <c r="V34" s="129"/>
      <c r="W34" s="129"/>
      <c r="X34" s="129"/>
      <c r="Y34" s="129"/>
      <c r="Z34" s="154"/>
      <c r="AA34" s="149">
        <v>30</v>
      </c>
      <c r="AB34" s="389"/>
      <c r="AC34" s="389"/>
      <c r="AD34" s="389"/>
      <c r="AE34" s="418"/>
      <c r="AH34" s="202">
        <f>IF(OR(U$20=AE29,U$20=AE31)," ",IF(AA30=AE29,AE31,AE29))</f>
        <v>46</v>
      </c>
      <c r="AI34" s="204">
        <f>IF(OR(AH28=" ",AH29=" ",AH30=" ",AH31=" ",AH32=" ",AH33=" ",AH34=" "),AH35,AH34)</f>
        <v>46</v>
      </c>
      <c r="AJ34" s="205"/>
    </row>
    <row r="35" spans="1:43" ht="12" customHeight="1" thickBot="1">
      <c r="A35" s="393">
        <v>61</v>
      </c>
      <c r="B35" s="390">
        <f>IFERROR(VLOOKUP(A35,пр.взв!$B$7:$H$70,2,0),"")</f>
        <v>0</v>
      </c>
      <c r="C35" s="390">
        <f>IFERROR(VLOOKUP(A35,пр.взв!$B$7:$H$70,3,0),"")</f>
        <v>0</v>
      </c>
      <c r="D35" s="390">
        <f>IFERROR(VLOOKUP(A35,пр.взв!$B$7:$H$70,5,0),"")</f>
        <v>0</v>
      </c>
      <c r="E35" s="151"/>
      <c r="F35" s="166"/>
      <c r="G35" s="166"/>
      <c r="H35" s="171"/>
      <c r="I35" s="148"/>
      <c r="J35" s="141"/>
      <c r="K35" s="141"/>
      <c r="L35" s="90"/>
      <c r="M35" s="58"/>
      <c r="N35" s="148"/>
      <c r="O35" s="148"/>
      <c r="P35" s="247"/>
      <c r="Q35" s="141"/>
      <c r="R35" s="141"/>
      <c r="S35" s="75"/>
      <c r="T35" s="160"/>
      <c r="U35" s="134"/>
      <c r="V35" s="129"/>
      <c r="W35" s="129"/>
      <c r="X35" s="129"/>
      <c r="Y35" s="129"/>
      <c r="Z35" s="129"/>
      <c r="AA35" s="151"/>
      <c r="AB35" s="390">
        <f>IFERROR(VLOOKUP(AE35,пр.взв!$B$7:$H$70,2,0),"")</f>
        <v>0</v>
      </c>
      <c r="AC35" s="390">
        <f>IFERROR(VLOOKUP(AE35,пр.взв!$B$7:$H$70,3,0),"")</f>
        <v>0</v>
      </c>
      <c r="AD35" s="390">
        <f>IFERROR(VLOOKUP(AE35,пр.взв!$B$7:$H$70,5,0),"")</f>
        <v>0</v>
      </c>
      <c r="AE35" s="419">
        <v>62</v>
      </c>
      <c r="AH35" s="202">
        <f>IF(OR(U$20=AE33,U$20=AE35)," ",IF(AA34=AE33,AE35,AE33))</f>
        <v>62</v>
      </c>
      <c r="AJ35" s="205"/>
    </row>
    <row r="36" spans="1:43" ht="12" customHeight="1" thickBot="1">
      <c r="A36" s="394"/>
      <c r="B36" s="391"/>
      <c r="C36" s="391"/>
      <c r="D36" s="391"/>
      <c r="E36" s="166"/>
      <c r="F36" s="166"/>
      <c r="G36" s="166"/>
      <c r="H36" s="168"/>
      <c r="I36" s="155"/>
      <c r="J36" s="127"/>
      <c r="K36" s="127"/>
      <c r="L36" s="78"/>
      <c r="M36" s="192"/>
      <c r="N36" s="155"/>
      <c r="O36" s="155"/>
      <c r="P36" s="127"/>
      <c r="Q36" s="127"/>
      <c r="R36" s="127"/>
      <c r="S36" s="195"/>
      <c r="T36" s="160"/>
      <c r="U36" s="134"/>
      <c r="V36" s="129"/>
      <c r="W36" s="129"/>
      <c r="X36" s="129"/>
      <c r="Y36" s="129"/>
      <c r="Z36" s="129"/>
      <c r="AA36" s="129"/>
      <c r="AB36" s="391"/>
      <c r="AC36" s="391"/>
      <c r="AD36" s="391"/>
      <c r="AE36" s="420"/>
      <c r="AH36" s="205"/>
      <c r="AI36" s="203" t="s">
        <v>68</v>
      </c>
      <c r="AJ36" s="205"/>
      <c r="AK36" s="203" t="s">
        <v>68</v>
      </c>
      <c r="AL36" s="203" t="s">
        <v>68</v>
      </c>
    </row>
    <row r="37" spans="1:43" ht="3" customHeight="1" thickBot="1">
      <c r="A37" s="142"/>
      <c r="B37" s="140"/>
      <c r="C37" s="140"/>
      <c r="D37" s="141"/>
      <c r="E37" s="166"/>
      <c r="F37" s="166"/>
      <c r="G37" s="166"/>
      <c r="H37" s="155"/>
      <c r="I37" s="177"/>
      <c r="J37" s="127"/>
      <c r="K37" s="127"/>
      <c r="L37" s="78"/>
      <c r="M37" s="193"/>
      <c r="N37" s="155"/>
      <c r="O37" s="155"/>
      <c r="P37" s="127"/>
      <c r="Q37" s="127"/>
      <c r="R37" s="127"/>
      <c r="S37" s="193"/>
      <c r="T37" s="160"/>
      <c r="U37" s="134"/>
      <c r="V37" s="129"/>
      <c r="W37" s="129"/>
      <c r="X37" s="129"/>
      <c r="Y37" s="129"/>
      <c r="Z37" s="129"/>
      <c r="AA37" s="129"/>
      <c r="AB37" s="140"/>
      <c r="AC37" s="140"/>
      <c r="AD37" s="141"/>
      <c r="AE37" s="142"/>
      <c r="AH37" s="205" t="str">
        <f>IF(OR(U$20=AE32,U$20=AE34)," ",IF(AA33=AE32,AE34,AE32))</f>
        <v xml:space="preserve"> </v>
      </c>
      <c r="AJ37" s="205"/>
    </row>
    <row r="38" spans="1:43" ht="12" customHeight="1" thickBot="1">
      <c r="A38" s="392">
        <v>3</v>
      </c>
      <c r="B38" s="358" t="str">
        <f>IFERROR(VLOOKUP(A38,пр.взв!$B$7:$H$70,2,0),"")</f>
        <v>ГЗИРЯН Геворг Ваагнович</v>
      </c>
      <c r="C38" s="358" t="str">
        <f>IFERROR(VLOOKUP(A38,пр.взв!$B$7:$H$70,3,0),"")</f>
        <v>04.02.1999, МС</v>
      </c>
      <c r="D38" s="358" t="str">
        <f>IFERROR(VLOOKUP(A38,пр.взв!$B$7:$H$70,5,0),"")</f>
        <v>Калининградская, Калининград</v>
      </c>
      <c r="E38" s="141"/>
      <c r="F38" s="141"/>
      <c r="G38" s="165"/>
      <c r="H38" s="127"/>
      <c r="I38" s="175"/>
      <c r="J38" s="155"/>
      <c r="K38" s="127"/>
      <c r="L38" s="78"/>
      <c r="M38" s="194"/>
      <c r="N38" s="155"/>
      <c r="O38" s="155"/>
      <c r="P38" s="127"/>
      <c r="Q38" s="127"/>
      <c r="R38" s="127"/>
      <c r="S38" s="194"/>
      <c r="T38" s="160"/>
      <c r="U38" s="134"/>
      <c r="V38" s="129"/>
      <c r="W38" s="129"/>
      <c r="X38" s="129"/>
      <c r="Y38" s="129"/>
      <c r="Z38" s="129"/>
      <c r="AA38" s="129"/>
      <c r="AB38" s="358" t="str">
        <f>IFERROR(VLOOKUP(AE38,пр.взв!$B$7:$H$70,2,0),"")</f>
        <v xml:space="preserve">ЕВТЫХ Рамазан  Аркадиевич </v>
      </c>
      <c r="AC38" s="358" t="str">
        <f>IFERROR(VLOOKUP(AE38,пр.взв!$B$7:$H$70,3,0),"")</f>
        <v>13.12.1999, МС</v>
      </c>
      <c r="AD38" s="358" t="str">
        <f>IFERROR(VLOOKUP(AE38,пр.взв!$B$7:$H$70,5,0),"")</f>
        <v>Р.Адыгея, Тахтамукай, ВС</v>
      </c>
      <c r="AE38" s="402">
        <v>4</v>
      </c>
      <c r="AH38" s="202">
        <f>IF(OR(U$53=AE38,U$53=AE40)," ",IF(AA39=AE38,AE40,AE38))</f>
        <v>4</v>
      </c>
      <c r="AI38" s="204">
        <f>IF(AH38=" ",AH39,AH38)</f>
        <v>4</v>
      </c>
      <c r="AJ38" s="202" t="str">
        <f>IF(OR(U$53=AA39,U$53=AA43)," ",IF(Y41=AA39,AA43,AA39))</f>
        <v xml:space="preserve"> </v>
      </c>
      <c r="AK38" s="204">
        <f>IF(AJ38=" ",AJ39,AJ38)</f>
        <v>12</v>
      </c>
    </row>
    <row r="39" spans="1:43" ht="12" customHeight="1">
      <c r="A39" s="393"/>
      <c r="B39" s="359"/>
      <c r="C39" s="359"/>
      <c r="D39" s="359"/>
      <c r="E39" s="149"/>
      <c r="F39" s="166"/>
      <c r="G39" s="167"/>
      <c r="H39" s="168"/>
      <c r="I39" s="180"/>
      <c r="J39" s="144"/>
      <c r="K39" s="127"/>
      <c r="L39" s="78"/>
      <c r="M39" s="57"/>
      <c r="N39" s="134"/>
      <c r="O39" s="134"/>
      <c r="P39" s="144" t="s">
        <v>63</v>
      </c>
      <c r="Q39" s="134"/>
      <c r="R39" s="134"/>
      <c r="S39" s="75"/>
      <c r="T39" s="160"/>
      <c r="U39" s="134"/>
      <c r="V39" s="129"/>
      <c r="W39" s="129"/>
      <c r="X39" s="129"/>
      <c r="Y39" s="129"/>
      <c r="Z39" s="129"/>
      <c r="AA39" s="149"/>
      <c r="AB39" s="359"/>
      <c r="AC39" s="359"/>
      <c r="AD39" s="359"/>
      <c r="AE39" s="400"/>
      <c r="AH39" s="202">
        <f>IF(OR(U$53=AE42,U$53=AE44)," ",IF(AA43=AE42,AE44,AE42))</f>
        <v>52</v>
      </c>
      <c r="AI39" s="204">
        <f>IF(OR(AH38=" ",AH39=" "),AH40,AH39)</f>
        <v>52</v>
      </c>
      <c r="AJ39" s="202">
        <f>IF(OR(U$53=AA47,U$53=AA51)," ",IF(Y49=AA47,AA51,AA47))</f>
        <v>12</v>
      </c>
      <c r="AK39" s="204">
        <f>IF(OR(AJ38=" ",AJ39=" "),AJ40,AJ39)</f>
        <v>8</v>
      </c>
      <c r="AL39" s="201">
        <f>IF(AND(OR(U53=Y41,U53=Y49),W61=Y57),Y65,IF(AND(OR(U53=Y41,U53=Y49),W61=Y65),Y57,IF(W45=Y41,Y49,Y41)))</f>
        <v>0</v>
      </c>
    </row>
    <row r="40" spans="1:43" ht="12" customHeight="1" thickBot="1">
      <c r="A40" s="393">
        <v>35</v>
      </c>
      <c r="B40" s="360" t="str">
        <f>IFERROR(VLOOKUP(A40,пр.взв!$B$7:$H$70,2,0),"")</f>
        <v>ФАХРУТДИНОВ Артур Ильшатович</v>
      </c>
      <c r="C40" s="360" t="str">
        <f>IFERROR(VLOOKUP(A40,пр.взв!$B$7:$H$70,3,0),"")</f>
        <v>05.05.2002, КМС</v>
      </c>
      <c r="D40" s="360" t="str">
        <f>IFERROR(VLOOKUP(A40,пр.взв!$B$7:$H$70,5,0),"")</f>
        <v>Р.Татарстан, Нижнекамск, МС</v>
      </c>
      <c r="E40" s="151"/>
      <c r="F40" s="170"/>
      <c r="G40" s="166"/>
      <c r="H40" s="171"/>
      <c r="I40" s="177"/>
      <c r="J40" s="155"/>
      <c r="K40" s="127"/>
      <c r="L40" s="78"/>
      <c r="M40" s="197" t="str">
        <f>AG15</f>
        <v/>
      </c>
      <c r="N40" s="155"/>
      <c r="O40" s="155"/>
      <c r="P40" s="127"/>
      <c r="Q40" s="127"/>
      <c r="R40" s="127"/>
      <c r="S40" s="75"/>
      <c r="T40" s="160"/>
      <c r="U40" s="134"/>
      <c r="V40" s="129"/>
      <c r="W40" s="129"/>
      <c r="X40" s="129"/>
      <c r="Y40" s="129"/>
      <c r="Z40" s="150"/>
      <c r="AA40" s="151"/>
      <c r="AB40" s="360" t="str">
        <f>IFERROR(VLOOKUP(AE40,пр.взв!$B$7:$H$70,2,0),"")</f>
        <v xml:space="preserve">САИДОВ Хожиакбар Мухамадхонович </v>
      </c>
      <c r="AC40" s="360" t="str">
        <f>IFERROR(VLOOKUP(AE40,пр.взв!$B$7:$H$70,3,0),"")</f>
        <v>25.08.1999, МС</v>
      </c>
      <c r="AD40" s="360" t="str">
        <f>IFERROR(VLOOKUP(AE40,пр.взв!$B$7:$H$70,5,0),"")</f>
        <v>Москва, Москва, ВС</v>
      </c>
      <c r="AE40" s="400">
        <v>36</v>
      </c>
      <c r="AF40" s="207"/>
      <c r="AG40" s="207"/>
      <c r="AH40" s="202">
        <f>IF(OR(U$53=AE46,U$53=AE48)," ",IF(AA47=AE46,AE48,AE46))</f>
        <v>44</v>
      </c>
      <c r="AI40" s="204">
        <f>IF(OR(AH38=" ",AH39=" ",AH40=" "),AH41,AH40)</f>
        <v>44</v>
      </c>
      <c r="AJ40" s="202">
        <f>IF(OR(U$53=AA55,U$53=AA59)," ",IF(Y57=AA55,AA59,AA55))</f>
        <v>8</v>
      </c>
      <c r="AK40" s="204">
        <f>IF(OR(AJ38=" ",AJ39=" ",AJ40=" "),AJ41,AJ40)</f>
        <v>16</v>
      </c>
      <c r="AL40" s="207"/>
      <c r="AM40" s="207"/>
      <c r="AN40" s="207"/>
      <c r="AO40" s="12"/>
      <c r="AP40" s="12"/>
      <c r="AQ40" s="12"/>
    </row>
    <row r="41" spans="1:43" ht="12" customHeight="1" thickBot="1">
      <c r="A41" s="394"/>
      <c r="B41" s="361"/>
      <c r="C41" s="361"/>
      <c r="D41" s="361"/>
      <c r="E41" s="166"/>
      <c r="F41" s="172"/>
      <c r="G41" s="149"/>
      <c r="H41" s="173"/>
      <c r="I41" s="180"/>
      <c r="J41" s="148"/>
      <c r="K41" s="141"/>
      <c r="L41" s="90"/>
      <c r="M41" s="58"/>
      <c r="N41" s="376" t="str">
        <f>IFERROR(VLOOKUP(M40,пр.взв!$B$7:$H$70,2,0),"")</f>
        <v/>
      </c>
      <c r="O41" s="377"/>
      <c r="P41" s="377"/>
      <c r="Q41" s="377"/>
      <c r="R41" s="378"/>
      <c r="S41" s="75"/>
      <c r="T41" s="160"/>
      <c r="U41" s="134"/>
      <c r="V41" s="129"/>
      <c r="W41" s="129"/>
      <c r="X41" s="152"/>
      <c r="Y41" s="149"/>
      <c r="Z41" s="153"/>
      <c r="AA41" s="129"/>
      <c r="AB41" s="361"/>
      <c r="AC41" s="361"/>
      <c r="AD41" s="361"/>
      <c r="AE41" s="401"/>
      <c r="AF41" s="207"/>
      <c r="AG41" s="207"/>
      <c r="AH41" s="202">
        <f>IF(OR(U$53=AE50,U$53=AE52)," ",IF(AA51=AE50,AE52,AE50))</f>
        <v>60</v>
      </c>
      <c r="AI41" s="204">
        <f>IF(OR(AH38=" ",AH39=" ",AH40=" ",AH41=" "),AH42,AH41)</f>
        <v>60</v>
      </c>
      <c r="AJ41" s="202">
        <f>IF(OR(U$53=AA63,U$53=AA67)," ",IF(Y65=AA63,AA67,AA63))</f>
        <v>16</v>
      </c>
      <c r="AK41" s="207"/>
      <c r="AL41" s="207"/>
      <c r="AM41" s="207"/>
      <c r="AN41" s="207"/>
      <c r="AO41" s="12"/>
      <c r="AP41" s="12"/>
      <c r="AQ41" s="12"/>
    </row>
    <row r="42" spans="1:43" ht="12" customHeight="1" thickBot="1">
      <c r="A42" s="392">
        <v>19</v>
      </c>
      <c r="B42" s="388" t="str">
        <f>IFERROR(VLOOKUP(A42,пр.взв!$B$7:$H$70,2,0),"")</f>
        <v>НАЖМУДИНОВ  Гаджимурад  Хайбулаевич</v>
      </c>
      <c r="C42" s="388" t="str">
        <f>IFERROR(VLOOKUP(A42,пр.взв!$B$7:$H$70,3,0),"")</f>
        <v>22.03.2000, МС</v>
      </c>
      <c r="D42" s="388" t="str">
        <f>IFERROR(VLOOKUP(A42,пр.взв!$B$7:$H$70,5,0),"")</f>
        <v>Р.Дагестан, Махачкала, МС</v>
      </c>
      <c r="E42" s="141"/>
      <c r="F42" s="166"/>
      <c r="G42" s="151"/>
      <c r="H42" s="174"/>
      <c r="I42" s="189"/>
      <c r="J42" s="155"/>
      <c r="K42" s="127"/>
      <c r="L42" s="78"/>
      <c r="M42" s="57"/>
      <c r="N42" s="379"/>
      <c r="O42" s="380"/>
      <c r="P42" s="380"/>
      <c r="Q42" s="380"/>
      <c r="R42" s="381"/>
      <c r="S42" s="75"/>
      <c r="T42" s="160"/>
      <c r="U42" s="134"/>
      <c r="V42" s="129"/>
      <c r="W42" s="129"/>
      <c r="X42" s="153"/>
      <c r="Y42" s="151"/>
      <c r="Z42" s="153"/>
      <c r="AA42" s="129"/>
      <c r="AB42" s="388" t="str">
        <f>IFERROR(VLOOKUP(AE42,пр.взв!$B$7:$H$70,2,0),"")</f>
        <v>ТИХОНОВ Денис Сергеевич</v>
      </c>
      <c r="AC42" s="388" t="str">
        <f>IFERROR(VLOOKUP(AE42,пр.взв!$B$7:$H$70,3,0),"")</f>
        <v>07.05.2000, МС</v>
      </c>
      <c r="AD42" s="388" t="str">
        <f>IFERROR(VLOOKUP(AE42,пр.взв!$B$7:$H$70,5,0),"")</f>
        <v>Ярославская, Ярославль, Д</v>
      </c>
      <c r="AE42" s="402">
        <v>20</v>
      </c>
      <c r="AF42" s="207"/>
      <c r="AG42" s="207"/>
      <c r="AH42" s="202">
        <f>IF(OR(U$53=AE54,U$53=AE56)," ",IF(AA55=AE54,AE56,AE54))</f>
        <v>40</v>
      </c>
      <c r="AI42" s="204">
        <f>IF(OR(AH38=" ",AH39=" ",AH40=" ",AH41=" ",AH42=" "),AH43,AH42)</f>
        <v>40</v>
      </c>
      <c r="AJ42" s="205"/>
      <c r="AK42" s="207"/>
      <c r="AL42" s="207"/>
      <c r="AM42" s="207"/>
      <c r="AN42" s="207"/>
      <c r="AO42" s="12"/>
      <c r="AP42" s="12"/>
      <c r="AQ42" s="12"/>
    </row>
    <row r="43" spans="1:43" ht="12" customHeight="1">
      <c r="A43" s="393"/>
      <c r="B43" s="389"/>
      <c r="C43" s="389"/>
      <c r="D43" s="389"/>
      <c r="E43" s="149">
        <v>19</v>
      </c>
      <c r="F43" s="176"/>
      <c r="G43" s="166"/>
      <c r="H43" s="168"/>
      <c r="I43" s="178"/>
      <c r="J43" s="177"/>
      <c r="K43" s="127"/>
      <c r="L43" s="78"/>
      <c r="M43" s="57"/>
      <c r="N43" s="177"/>
      <c r="O43" s="155"/>
      <c r="P43" s="248"/>
      <c r="Q43" s="177"/>
      <c r="R43" s="156"/>
      <c r="S43" s="75"/>
      <c r="T43" s="160"/>
      <c r="U43" s="134"/>
      <c r="V43" s="129"/>
      <c r="W43" s="129"/>
      <c r="X43" s="153"/>
      <c r="Y43" s="129"/>
      <c r="Z43" s="154"/>
      <c r="AA43" s="149">
        <v>20</v>
      </c>
      <c r="AB43" s="389"/>
      <c r="AC43" s="389"/>
      <c r="AD43" s="389"/>
      <c r="AE43" s="400"/>
      <c r="AF43" s="207"/>
      <c r="AG43" s="207"/>
      <c r="AH43" s="202">
        <f>IF(OR(U$53=AE58,U$53=AE60)," ",IF(AA59=AE58,AE60,AE58))</f>
        <v>56</v>
      </c>
      <c r="AI43" s="204">
        <f>IF(OR(AH38=" ",AH39=" ",AH40=" ",AH41=" ",AH42=" ",AH43=" "),AH44,AH43)</f>
        <v>56</v>
      </c>
      <c r="AJ43" s="205"/>
      <c r="AK43" s="207"/>
      <c r="AL43" s="207"/>
      <c r="AM43" s="207"/>
      <c r="AN43" s="207"/>
      <c r="AO43" s="12"/>
      <c r="AP43" s="12"/>
      <c r="AQ43" s="12"/>
    </row>
    <row r="44" spans="1:43" ht="12" customHeight="1" thickBot="1">
      <c r="A44" s="393">
        <v>51</v>
      </c>
      <c r="B44" s="390">
        <f>IFERROR(VLOOKUP(A44,пр.взв!$B$7:$H$70,2,0),"")</f>
        <v>0</v>
      </c>
      <c r="C44" s="390">
        <f>IFERROR(VLOOKUP(A44,пр.взв!$B$7:$H$70,3,0),"")</f>
        <v>0</v>
      </c>
      <c r="D44" s="390">
        <f>IFERROR(VLOOKUP(A44,пр.взв!$B$7:$H$70,5,0),"")</f>
        <v>0</v>
      </c>
      <c r="E44" s="151"/>
      <c r="F44" s="166"/>
      <c r="G44" s="166"/>
      <c r="H44" s="171"/>
      <c r="I44" s="178"/>
      <c r="J44" s="177"/>
      <c r="K44" s="127"/>
      <c r="L44" s="78"/>
      <c r="M44" s="57"/>
      <c r="N44" s="155"/>
      <c r="O44" s="144"/>
      <c r="P44" s="180"/>
      <c r="Q44" s="177"/>
      <c r="R44" s="156"/>
      <c r="S44" s="75"/>
      <c r="T44" s="160"/>
      <c r="U44" s="134"/>
      <c r="V44" s="129"/>
      <c r="W44" s="129"/>
      <c r="X44" s="153"/>
      <c r="Y44" s="129"/>
      <c r="Z44" s="129"/>
      <c r="AA44" s="151"/>
      <c r="AB44" s="390">
        <f>IFERROR(VLOOKUP(AE44,пр.взв!$B$7:$H$70,2,0),"")</f>
        <v>0</v>
      </c>
      <c r="AC44" s="390">
        <f>IFERROR(VLOOKUP(AE44,пр.взв!$B$7:$H$70,3,0),"")</f>
        <v>0</v>
      </c>
      <c r="AD44" s="390">
        <f>IFERROR(VLOOKUP(AE44,пр.взв!$B$7:$H$70,5,0),"")</f>
        <v>0</v>
      </c>
      <c r="AE44" s="400">
        <v>52</v>
      </c>
      <c r="AF44" s="207"/>
      <c r="AG44" s="207"/>
      <c r="AH44" s="202">
        <f>IF(OR(U$53=AE62,U$53=AE64)," ",IF(AA63=AE62,AE64,AE62))</f>
        <v>48</v>
      </c>
      <c r="AI44" s="204">
        <f>IF(OR(AH38=" ",AH39=" ",AH40=" ",AH41=" ",AH42=" ",AH43=" ",AH44=" "),AH45,AH44)</f>
        <v>48</v>
      </c>
      <c r="AJ44" s="205"/>
      <c r="AK44" s="207"/>
      <c r="AL44" s="207"/>
      <c r="AM44" s="207"/>
      <c r="AN44" s="207"/>
      <c r="AO44" s="12"/>
      <c r="AP44" s="12"/>
      <c r="AQ44" s="12"/>
    </row>
    <row r="45" spans="1:43" ht="12" customHeight="1" thickBot="1">
      <c r="A45" s="394"/>
      <c r="B45" s="391"/>
      <c r="C45" s="391"/>
      <c r="D45" s="391"/>
      <c r="E45" s="166"/>
      <c r="F45" s="166"/>
      <c r="G45" s="172"/>
      <c r="H45" s="177"/>
      <c r="I45" s="190"/>
      <c r="J45" s="155"/>
      <c r="K45" s="127"/>
      <c r="L45" s="78"/>
      <c r="M45" s="57"/>
      <c r="N45" s="155"/>
      <c r="O45" s="155"/>
      <c r="P45" s="127"/>
      <c r="Q45" s="127"/>
      <c r="R45" s="127"/>
      <c r="S45" s="75"/>
      <c r="T45" s="160"/>
      <c r="U45" s="134"/>
      <c r="V45" s="129"/>
      <c r="W45" s="149"/>
      <c r="X45" s="153"/>
      <c r="Y45" s="129"/>
      <c r="Z45" s="129"/>
      <c r="AA45" s="129"/>
      <c r="AB45" s="391"/>
      <c r="AC45" s="391"/>
      <c r="AD45" s="391"/>
      <c r="AE45" s="401"/>
      <c r="AH45" s="202">
        <f>IF(OR(U$53=AE66,U$53=AE68)," ",IF(AA67=AE66,AE68,AE66))</f>
        <v>64</v>
      </c>
      <c r="AJ45" s="205"/>
    </row>
    <row r="46" spans="1:43" ht="12" customHeight="1" thickBot="1">
      <c r="A46" s="392">
        <v>11</v>
      </c>
      <c r="B46" s="388" t="str">
        <f>IFERROR(VLOOKUP(A46,пр.взв!$B$7:$H$70,2,0),"")</f>
        <v>ЕГОРОВ Даниил Андреевич</v>
      </c>
      <c r="C46" s="388" t="str">
        <f>IFERROR(VLOOKUP(A46,пр.взв!$B$7:$H$70,3,0),"")</f>
        <v>24.06.2001, МС</v>
      </c>
      <c r="D46" s="388" t="str">
        <f>IFERROR(VLOOKUP(A46,пр.взв!$B$7:$H$70,5,0),"")</f>
        <v>Москва ,Москва, Д</v>
      </c>
      <c r="E46" s="141"/>
      <c r="F46" s="141"/>
      <c r="G46" s="166"/>
      <c r="H46" s="180"/>
      <c r="I46" s="149"/>
      <c r="J46" s="179"/>
      <c r="K46" s="155"/>
      <c r="L46" s="78"/>
      <c r="M46" s="57"/>
      <c r="N46" s="155"/>
      <c r="O46" s="155"/>
      <c r="P46" s="127"/>
      <c r="Q46" s="127"/>
      <c r="R46" s="127"/>
      <c r="S46" s="75"/>
      <c r="T46" s="160"/>
      <c r="U46" s="134"/>
      <c r="V46" s="150"/>
      <c r="W46" s="151"/>
      <c r="X46" s="153"/>
      <c r="Y46" s="129"/>
      <c r="Z46" s="129"/>
      <c r="AA46" s="129"/>
      <c r="AB46" s="388" t="str">
        <f>IFERROR(VLOOKUP(AE46,пр.взв!$B$7:$H$70,2,0),"")</f>
        <v xml:space="preserve">ГУСИХАНОВ  Турпалали Рамазанович </v>
      </c>
      <c r="AC46" s="388" t="str">
        <f>IFERROR(VLOOKUP(AE46,пр.взв!$B$7:$H$70,3,0),"")</f>
        <v>09.08.2000, МС</v>
      </c>
      <c r="AD46" s="388" t="str">
        <f>IFERROR(VLOOKUP(AE46,пр.взв!$B$7:$H$70,5,0),"")</f>
        <v>Свердловская ,Верхняя Пышма, Д</v>
      </c>
      <c r="AE46" s="402">
        <v>12</v>
      </c>
      <c r="AH46" s="205"/>
      <c r="AJ46" s="205"/>
    </row>
    <row r="47" spans="1:43" ht="12" customHeight="1" thickBot="1">
      <c r="A47" s="393"/>
      <c r="B47" s="389"/>
      <c r="C47" s="389"/>
      <c r="D47" s="389"/>
      <c r="E47" s="149">
        <v>11</v>
      </c>
      <c r="F47" s="166"/>
      <c r="G47" s="166"/>
      <c r="H47" s="181"/>
      <c r="I47" s="151"/>
      <c r="J47" s="155"/>
      <c r="K47" s="158"/>
      <c r="L47" s="78"/>
      <c r="M47" s="57"/>
      <c r="N47" s="155"/>
      <c r="O47" s="155"/>
      <c r="P47" s="144" t="s">
        <v>23</v>
      </c>
      <c r="Q47" s="155"/>
      <c r="R47" s="155"/>
      <c r="S47" s="75"/>
      <c r="T47" s="160"/>
      <c r="U47" s="134"/>
      <c r="V47" s="153"/>
      <c r="W47" s="129"/>
      <c r="X47" s="153"/>
      <c r="Y47" s="129"/>
      <c r="Z47" s="129"/>
      <c r="AA47" s="149">
        <v>12</v>
      </c>
      <c r="AB47" s="389"/>
      <c r="AC47" s="389"/>
      <c r="AD47" s="389"/>
      <c r="AE47" s="400"/>
      <c r="AH47" s="205"/>
      <c r="AJ47" s="205"/>
    </row>
    <row r="48" spans="1:43" ht="12" customHeight="1" thickBot="1">
      <c r="A48" s="393">
        <v>43</v>
      </c>
      <c r="B48" s="390">
        <f>IFERROR(VLOOKUP(A48,пр.взв!$B$7:$H$70,2,0),"")</f>
        <v>0</v>
      </c>
      <c r="C48" s="390">
        <f>IFERROR(VLOOKUP(A48,пр.взв!$B$7:$H$70,3,0),"")</f>
        <v>0</v>
      </c>
      <c r="D48" s="390">
        <f>IFERROR(VLOOKUP(A48,пр.взв!$B$7:$H$70,5,0),"")</f>
        <v>0</v>
      </c>
      <c r="E48" s="151"/>
      <c r="F48" s="170"/>
      <c r="G48" s="166"/>
      <c r="H48" s="182"/>
      <c r="I48" s="148"/>
      <c r="J48" s="148"/>
      <c r="K48" s="157"/>
      <c r="L48" s="90"/>
      <c r="M48" s="58"/>
      <c r="N48" s="370" t="str">
        <f>IFERROR(VLOOKUP(R67,пр.взв!$B$7:$H$70,2,0),"")</f>
        <v/>
      </c>
      <c r="O48" s="371"/>
      <c r="P48" s="371"/>
      <c r="Q48" s="371"/>
      <c r="R48" s="372"/>
      <c r="S48" s="75"/>
      <c r="T48" s="160"/>
      <c r="U48" s="134"/>
      <c r="V48" s="153"/>
      <c r="W48" s="129"/>
      <c r="X48" s="153"/>
      <c r="Y48" s="129"/>
      <c r="Z48" s="150"/>
      <c r="AA48" s="151"/>
      <c r="AB48" s="390">
        <f>IFERROR(VLOOKUP(AE48,пр.взв!$B$7:$H$70,2,0),"")</f>
        <v>0</v>
      </c>
      <c r="AC48" s="390">
        <f>IFERROR(VLOOKUP(AE48,пр.взв!$B$7:$H$70,3,0),"")</f>
        <v>0</v>
      </c>
      <c r="AD48" s="390">
        <f>IFERROR(VLOOKUP(AE48,пр.взв!$B$7:$H$70,5,0),"")</f>
        <v>0</v>
      </c>
      <c r="AE48" s="400">
        <v>44</v>
      </c>
      <c r="AH48" s="205" t="str">
        <f>IF(AH7=0,AI7,AH7)</f>
        <v xml:space="preserve"> </v>
      </c>
      <c r="AJ48" s="205"/>
    </row>
    <row r="49" spans="1:36" ht="12" customHeight="1" thickBot="1">
      <c r="A49" s="394"/>
      <c r="B49" s="391"/>
      <c r="C49" s="391"/>
      <c r="D49" s="391"/>
      <c r="E49" s="166"/>
      <c r="F49" s="172"/>
      <c r="G49" s="149"/>
      <c r="H49" s="183"/>
      <c r="I49" s="155"/>
      <c r="J49" s="155"/>
      <c r="K49" s="158"/>
      <c r="L49" s="78"/>
      <c r="M49" s="57"/>
      <c r="N49" s="373"/>
      <c r="O49" s="374"/>
      <c r="P49" s="374"/>
      <c r="Q49" s="374"/>
      <c r="R49" s="375"/>
      <c r="S49" s="75"/>
      <c r="T49" s="160"/>
      <c r="U49" s="134"/>
      <c r="V49" s="153"/>
      <c r="W49" s="129"/>
      <c r="X49" s="154"/>
      <c r="Y49" s="149"/>
      <c r="Z49" s="153"/>
      <c r="AA49" s="129"/>
      <c r="AB49" s="391"/>
      <c r="AC49" s="391"/>
      <c r="AD49" s="391"/>
      <c r="AE49" s="401"/>
      <c r="AH49" s="205" t="str">
        <f>IF(U20=""," ",IF(U20=AA6,AA10,IF(U20=AA10,AA6,IF(U20=AA14,AA18,IF(U20=AA18,AA14,IF(U20=AA22,AA26,IF(U20=AA26,AA22,IF(U20=AA30,AA34,AA30))))))))</f>
        <v xml:space="preserve"> </v>
      </c>
      <c r="AJ49" s="205"/>
    </row>
    <row r="50" spans="1:36" ht="12" customHeight="1" thickBot="1">
      <c r="A50" s="392">
        <v>27</v>
      </c>
      <c r="B50" s="388" t="str">
        <f>IFERROR(VLOOKUP(A50,пр.взв!$B$7:$H$70,2,0),"")</f>
        <v xml:space="preserve">ГОРТИНСКИЙ  Анатолий  Александрович </v>
      </c>
      <c r="C50" s="388" t="str">
        <f>IFERROR(VLOOKUP(A50,пр.взв!$B$7:$H$70,3,0),"")</f>
        <v>26.07.1999, 1р</v>
      </c>
      <c r="D50" s="388" t="str">
        <f>IFERROR(VLOOKUP(A50,пр.взв!$B$7:$H$70,5,0),"")</f>
        <v>Нижегородская, Кстово</v>
      </c>
      <c r="E50" s="141"/>
      <c r="F50" s="166"/>
      <c r="G50" s="151"/>
      <c r="H50" s="171"/>
      <c r="I50" s="148"/>
      <c r="J50" s="148"/>
      <c r="K50" s="157"/>
      <c r="L50" s="90"/>
      <c r="M50" s="58"/>
      <c r="N50" s="148"/>
      <c r="O50" s="148"/>
      <c r="P50" s="247"/>
      <c r="Q50" s="141"/>
      <c r="R50" s="141"/>
      <c r="S50" s="75"/>
      <c r="T50" s="160"/>
      <c r="U50" s="161"/>
      <c r="V50" s="153"/>
      <c r="W50" s="129"/>
      <c r="X50" s="129"/>
      <c r="Y50" s="151"/>
      <c r="Z50" s="153"/>
      <c r="AA50" s="129"/>
      <c r="AB50" s="388" t="str">
        <f>IFERROR(VLOOKUP(AE50,пр.взв!$B$7:$H$70,2,0),"")</f>
        <v>ЧЕРНАКОВ Иван Анатольевич</v>
      </c>
      <c r="AC50" s="388" t="str">
        <f>IFERROR(VLOOKUP(AE50,пр.взв!$B$7:$H$70,3,0),"")</f>
        <v>03.03.2000, МС</v>
      </c>
      <c r="AD50" s="388" t="str">
        <f>IFERROR(VLOOKUP(AE50,пр.взв!$B$7:$H$70,5,0),"")</f>
        <v>Нижегородскаяя, Кстово</v>
      </c>
      <c r="AE50" s="402">
        <v>28</v>
      </c>
      <c r="AH50" s="201" t="str">
        <f>IF(AH8=0,AI8,AH8)</f>
        <v xml:space="preserve"> </v>
      </c>
      <c r="AJ50" s="205"/>
    </row>
    <row r="51" spans="1:36" ht="12" customHeight="1">
      <c r="A51" s="393"/>
      <c r="B51" s="389"/>
      <c r="C51" s="389"/>
      <c r="D51" s="389"/>
      <c r="E51" s="149">
        <v>27</v>
      </c>
      <c r="F51" s="176"/>
      <c r="G51" s="166"/>
      <c r="H51" s="168"/>
      <c r="I51" s="155"/>
      <c r="J51" s="155"/>
      <c r="K51" s="158"/>
      <c r="L51" s="78"/>
      <c r="M51" s="57"/>
      <c r="N51" s="155"/>
      <c r="O51" s="155"/>
      <c r="P51" s="127"/>
      <c r="Q51" s="127"/>
      <c r="R51" s="127"/>
      <c r="S51" s="75"/>
      <c r="T51" s="160"/>
      <c r="U51" s="161"/>
      <c r="V51" s="153"/>
      <c r="W51" s="129"/>
      <c r="X51" s="129"/>
      <c r="Y51" s="129"/>
      <c r="Z51" s="154"/>
      <c r="AA51" s="149">
        <v>28</v>
      </c>
      <c r="AB51" s="389"/>
      <c r="AC51" s="389"/>
      <c r="AD51" s="389"/>
      <c r="AE51" s="400"/>
      <c r="AH51" s="201" t="str">
        <f>IF(U53=""," ",IF(U53=AA39,AA43,IF(U53=AA43,AA39,IF(U53=AA47,AA51,IF(U53=AA51,AA47,IF(U53=AA55,AA59,IF(U53=AA59,AA55,IF(U53=AA63,AA67,AA63))))))))</f>
        <v xml:space="preserve"> </v>
      </c>
      <c r="AJ51" s="205"/>
    </row>
    <row r="52" spans="1:36" ht="12" customHeight="1" thickBot="1">
      <c r="A52" s="395">
        <v>59</v>
      </c>
      <c r="B52" s="390">
        <f>IFERROR(VLOOKUP(A52,пр.взв!$B$7:$H$70,2,0),"")</f>
        <v>0</v>
      </c>
      <c r="C52" s="390">
        <f>IFERROR(VLOOKUP(A52,пр.взв!$B$7:$H$70,3,0),"")</f>
        <v>0</v>
      </c>
      <c r="D52" s="390">
        <f>IFERROR(VLOOKUP(A52,пр.взв!$B$7:$H$70,5,0),"")</f>
        <v>0</v>
      </c>
      <c r="E52" s="151"/>
      <c r="F52" s="166"/>
      <c r="G52" s="166"/>
      <c r="H52" s="171"/>
      <c r="I52" s="148"/>
      <c r="J52" s="148"/>
      <c r="K52" s="157"/>
      <c r="L52" s="90"/>
      <c r="M52" s="58"/>
      <c r="N52" s="148"/>
      <c r="O52" s="148"/>
      <c r="P52" s="141"/>
      <c r="Q52" s="141"/>
      <c r="R52" s="141"/>
      <c r="S52" s="75"/>
      <c r="T52" s="160"/>
      <c r="U52" s="161"/>
      <c r="V52" s="153"/>
      <c r="W52" s="129"/>
      <c r="X52" s="129"/>
      <c r="Y52" s="129"/>
      <c r="Z52" s="129"/>
      <c r="AA52" s="151"/>
      <c r="AB52" s="390">
        <f>IFERROR(VLOOKUP(AE52,пр.взв!$B$7:$H$70,2,0),"")</f>
        <v>0</v>
      </c>
      <c r="AC52" s="390">
        <f>IFERROR(VLOOKUP(AE52,пр.взв!$B$7:$H$70,3,0),"")</f>
        <v>0</v>
      </c>
      <c r="AD52" s="390">
        <f>IFERROR(VLOOKUP(AE52,пр.взв!$B$7:$H$70,5,0),"")</f>
        <v>0</v>
      </c>
      <c r="AE52" s="400">
        <v>60</v>
      </c>
      <c r="AH52" s="201" t="str">
        <f>IF(U20=""," ",IF(U20=Y8,Y16,IF(U20=Y16,Y8,IF(U20=Y24,Y32,Y24))))</f>
        <v xml:space="preserve"> </v>
      </c>
      <c r="AJ52" s="205"/>
    </row>
    <row r="53" spans="1:36" ht="12" customHeight="1" thickBot="1">
      <c r="A53" s="396"/>
      <c r="B53" s="391"/>
      <c r="C53" s="391"/>
      <c r="D53" s="391"/>
      <c r="E53" s="166"/>
      <c r="F53" s="166"/>
      <c r="G53" s="166"/>
      <c r="H53" s="168"/>
      <c r="I53" s="155"/>
      <c r="J53" s="155"/>
      <c r="K53" s="149"/>
      <c r="L53" s="98"/>
      <c r="M53" s="57"/>
      <c r="N53" s="155"/>
      <c r="O53" s="155"/>
      <c r="P53" s="127"/>
      <c r="Q53" s="127"/>
      <c r="R53" s="127"/>
      <c r="S53" s="75"/>
      <c r="T53" s="164"/>
      <c r="U53" s="149"/>
      <c r="V53" s="153"/>
      <c r="W53" s="129"/>
      <c r="X53" s="129"/>
      <c r="Y53" s="129"/>
      <c r="Z53" s="129"/>
      <c r="AA53" s="129"/>
      <c r="AB53" s="391"/>
      <c r="AC53" s="391"/>
      <c r="AD53" s="391"/>
      <c r="AE53" s="401"/>
      <c r="AH53" s="201" t="str">
        <f>IF(U53=""," ",IF(U53=Y41,Y49,IF(U53=Y49,Y41,IF(U53=Y57,Y65,Y57))))</f>
        <v xml:space="preserve"> </v>
      </c>
      <c r="AJ53" s="205"/>
    </row>
    <row r="54" spans="1:36" ht="12" customHeight="1" thickBot="1">
      <c r="A54" s="392">
        <v>7</v>
      </c>
      <c r="B54" s="388" t="str">
        <f>IFERROR(VLOOKUP(A54,пр.взв!$B$7:$H$70,2,0),"")</f>
        <v>ЯСТРЕБОВ  Семён Михайлович</v>
      </c>
      <c r="C54" s="388" t="str">
        <f>IFERROR(VLOOKUP(A54,пр.взв!$B$7:$H$70,3,0),"")</f>
        <v>06.10.1999, МС</v>
      </c>
      <c r="D54" s="388" t="str">
        <f>IFERROR(VLOOKUP(A54,пр.взв!$B$7:$H$70,5,0),"")</f>
        <v>Ярославская, Ярославль, Д</v>
      </c>
      <c r="E54" s="141"/>
      <c r="F54" s="141"/>
      <c r="G54" s="165"/>
      <c r="H54" s="165"/>
      <c r="I54" s="128"/>
      <c r="J54" s="184"/>
      <c r="K54" s="151"/>
      <c r="L54" s="79"/>
      <c r="M54" s="79"/>
      <c r="N54" s="397" t="s">
        <v>25</v>
      </c>
      <c r="O54" s="397"/>
      <c r="P54" s="127"/>
      <c r="Q54" s="127"/>
      <c r="R54" s="127"/>
      <c r="S54" s="79"/>
      <c r="T54" s="127"/>
      <c r="U54" s="151"/>
      <c r="V54" s="153"/>
      <c r="W54" s="129"/>
      <c r="X54" s="129"/>
      <c r="Y54" s="129"/>
      <c r="Z54" s="129"/>
      <c r="AA54" s="129"/>
      <c r="AB54" s="388" t="str">
        <f>IFERROR(VLOOKUP(AE54,пр.взв!$B$7:$H$70,2,0),"")</f>
        <v xml:space="preserve">КРИНИЦА Максим Александрович </v>
      </c>
      <c r="AC54" s="388" t="str">
        <f>IFERROR(VLOOKUP(AE54,пр.взв!$B$7:$H$70,3,0),"")</f>
        <v>02.03.1999, МС</v>
      </c>
      <c r="AD54" s="388" t="str">
        <f>IFERROR(VLOOKUP(AE54,пр.взв!$B$7:$H$70,5,0),"")</f>
        <v>Свердловская, Екатеринбург, МО</v>
      </c>
      <c r="AE54" s="402">
        <v>8</v>
      </c>
      <c r="AH54" s="201" t="str">
        <f>IF(U53=""," ",IF(U53=W45,W61,W45))</f>
        <v xml:space="preserve"> </v>
      </c>
      <c r="AJ54" s="205"/>
    </row>
    <row r="55" spans="1:36" ht="12" customHeight="1">
      <c r="A55" s="393"/>
      <c r="B55" s="389"/>
      <c r="C55" s="389"/>
      <c r="D55" s="389"/>
      <c r="E55" s="149">
        <v>7</v>
      </c>
      <c r="F55" s="166"/>
      <c r="G55" s="167"/>
      <c r="H55" s="168"/>
      <c r="I55" s="180"/>
      <c r="J55" s="173"/>
      <c r="K55" s="185"/>
      <c r="L55" s="79"/>
      <c r="M55" s="79"/>
      <c r="N55" s="397"/>
      <c r="O55" s="397"/>
      <c r="P55" s="127"/>
      <c r="Q55" s="127"/>
      <c r="R55" s="127"/>
      <c r="S55" s="79"/>
      <c r="T55" s="127"/>
      <c r="U55" s="161"/>
      <c r="V55" s="153"/>
      <c r="W55" s="129"/>
      <c r="X55" s="129"/>
      <c r="Y55" s="129"/>
      <c r="Z55" s="129"/>
      <c r="AA55" s="149">
        <v>8</v>
      </c>
      <c r="AB55" s="389"/>
      <c r="AC55" s="389"/>
      <c r="AD55" s="389"/>
      <c r="AE55" s="400"/>
      <c r="AH55" s="201" t="str">
        <f>IF(M36="","",IF(M36=K20,K53,K20))</f>
        <v/>
      </c>
      <c r="AJ55" s="205"/>
    </row>
    <row r="56" spans="1:36" ht="12" customHeight="1" thickBot="1">
      <c r="A56" s="393">
        <v>39</v>
      </c>
      <c r="B56" s="390">
        <f>IFERROR(VLOOKUP(A56,пр.взв!$B$7:$H$70,2,0),"")</f>
        <v>0</v>
      </c>
      <c r="C56" s="390">
        <f>IFERROR(VLOOKUP(A56,пр.взв!$B$7:$H$70,3,0),"")</f>
        <v>0</v>
      </c>
      <c r="D56" s="390">
        <f>IFERROR(VLOOKUP(A56,пр.взв!$B$7:$H$70,5,0),"")</f>
        <v>0</v>
      </c>
      <c r="E56" s="151"/>
      <c r="F56" s="170"/>
      <c r="G56" s="166"/>
      <c r="H56" s="171"/>
      <c r="I56" s="177"/>
      <c r="J56" s="180"/>
      <c r="K56" s="157"/>
      <c r="L56" s="363" t="str">
        <f>AH48</f>
        <v xml:space="preserve"> </v>
      </c>
      <c r="M56" s="363"/>
      <c r="N56" s="76"/>
      <c r="O56" s="76"/>
      <c r="P56" s="79"/>
      <c r="Q56" s="79"/>
      <c r="R56" s="87"/>
      <c r="S56" s="50"/>
      <c r="T56" s="127"/>
      <c r="U56" s="161"/>
      <c r="V56" s="153"/>
      <c r="W56" s="129"/>
      <c r="X56" s="129"/>
      <c r="Y56" s="129"/>
      <c r="Z56" s="150"/>
      <c r="AA56" s="151"/>
      <c r="AB56" s="390">
        <f>IFERROR(VLOOKUP(AE56,пр.взв!$B$7:$H$70,2,0),"")</f>
        <v>0</v>
      </c>
      <c r="AC56" s="390">
        <f>IFERROR(VLOOKUP(AE56,пр.взв!$B$7:$H$70,3,0),"")</f>
        <v>0</v>
      </c>
      <c r="AD56" s="390">
        <f>IFERROR(VLOOKUP(AE56,пр.взв!$B$7:$H$70,5,0),"")</f>
        <v>0</v>
      </c>
      <c r="AE56" s="400">
        <v>40</v>
      </c>
      <c r="AH56" s="201" t="str">
        <f>IF(U20=""," ",IF(U20=W12,W28,W12))</f>
        <v xml:space="preserve"> </v>
      </c>
    </row>
    <row r="57" spans="1:36" ht="12" customHeight="1" thickBot="1">
      <c r="A57" s="394"/>
      <c r="B57" s="391"/>
      <c r="C57" s="391"/>
      <c r="D57" s="391"/>
      <c r="E57" s="166"/>
      <c r="F57" s="172"/>
      <c r="G57" s="149"/>
      <c r="H57" s="173"/>
      <c r="I57" s="180"/>
      <c r="J57" s="177"/>
      <c r="K57" s="158"/>
      <c r="L57" s="364"/>
      <c r="M57" s="365"/>
      <c r="N57" s="128"/>
      <c r="O57" s="92"/>
      <c r="P57" s="87"/>
      <c r="Q57" s="55"/>
      <c r="R57" s="55"/>
      <c r="S57" s="55"/>
      <c r="T57" s="127"/>
      <c r="U57" s="161"/>
      <c r="V57" s="153"/>
      <c r="W57" s="129"/>
      <c r="X57" s="129"/>
      <c r="Y57" s="149"/>
      <c r="Z57" s="153"/>
      <c r="AA57" s="129"/>
      <c r="AB57" s="391"/>
      <c r="AC57" s="391"/>
      <c r="AD57" s="391"/>
      <c r="AE57" s="401"/>
    </row>
    <row r="58" spans="1:36" ht="12" customHeight="1" thickBot="1">
      <c r="A58" s="392">
        <v>23</v>
      </c>
      <c r="B58" s="388" t="str">
        <f>IFERROR(VLOOKUP(A58,пр.взв!$B$7:$H$70,2,0),"")</f>
        <v xml:space="preserve">ФИЛИППОВ Владислав  Олегович </v>
      </c>
      <c r="C58" s="388" t="str">
        <f>IFERROR(VLOOKUP(A58,пр.взв!$B$7:$H$70,3,0),"")</f>
        <v>20.08.2001, КМС</v>
      </c>
      <c r="D58" s="388" t="str">
        <f>IFERROR(VLOOKUP(A58,пр.взв!$B$7:$H$70,5,0),"")</f>
        <v>Москва, Д</v>
      </c>
      <c r="E58" s="141"/>
      <c r="F58" s="166"/>
      <c r="G58" s="151"/>
      <c r="H58" s="186"/>
      <c r="I58" s="173"/>
      <c r="J58" s="177"/>
      <c r="K58" s="185"/>
      <c r="L58" s="84"/>
      <c r="M58" s="120"/>
      <c r="N58" s="122"/>
      <c r="O58" s="93"/>
      <c r="P58" s="88"/>
      <c r="Q58" s="55"/>
      <c r="R58" s="55"/>
      <c r="S58" s="55"/>
      <c r="T58" s="127"/>
      <c r="U58" s="161"/>
      <c r="V58" s="153"/>
      <c r="W58" s="129"/>
      <c r="X58" s="150"/>
      <c r="Y58" s="151"/>
      <c r="Z58" s="153"/>
      <c r="AA58" s="129"/>
      <c r="AB58" s="388" t="str">
        <f>IFERROR(VLOOKUP(AE58,пр.взв!$B$7:$H$70,2,0),"")</f>
        <v xml:space="preserve">АБАСОВ Адам Арсенович </v>
      </c>
      <c r="AC58" s="388" t="str">
        <f>IFERROR(VLOOKUP(AE58,пр.взв!$B$7:$H$70,3,0),"")</f>
        <v>18.11.2001, КМС</v>
      </c>
      <c r="AD58" s="388" t="str">
        <f>IFERROR(VLOOKUP(AE58,пр.взв!$B$7:$H$70,5,0),"")</f>
        <v>Р.Дагестан, Хасавюрт, МО</v>
      </c>
      <c r="AE58" s="402">
        <v>24</v>
      </c>
    </row>
    <row r="59" spans="1:36" ht="12" customHeight="1">
      <c r="A59" s="393"/>
      <c r="B59" s="389"/>
      <c r="C59" s="389"/>
      <c r="D59" s="389"/>
      <c r="E59" s="149">
        <v>23</v>
      </c>
      <c r="F59" s="176"/>
      <c r="G59" s="166"/>
      <c r="H59" s="187"/>
      <c r="I59" s="177"/>
      <c r="J59" s="173"/>
      <c r="K59" s="158"/>
      <c r="L59" s="363" t="str">
        <f>AH49</f>
        <v xml:space="preserve"> </v>
      </c>
      <c r="M59" s="366"/>
      <c r="N59" s="35"/>
      <c r="O59" s="128"/>
      <c r="P59" s="88"/>
      <c r="Q59" s="88"/>
      <c r="R59" s="50"/>
      <c r="S59" s="95"/>
      <c r="T59" s="127"/>
      <c r="U59" s="161"/>
      <c r="V59" s="153"/>
      <c r="W59" s="129"/>
      <c r="X59" s="153"/>
      <c r="Y59" s="129"/>
      <c r="Z59" s="154"/>
      <c r="AA59" s="149">
        <v>24</v>
      </c>
      <c r="AB59" s="389"/>
      <c r="AC59" s="389"/>
      <c r="AD59" s="389"/>
      <c r="AE59" s="400"/>
    </row>
    <row r="60" spans="1:36" ht="12" customHeight="1" thickBot="1">
      <c r="A60" s="393">
        <v>55</v>
      </c>
      <c r="B60" s="390">
        <f>IFERROR(VLOOKUP(A60,пр.взв!$B$7:$H$70,2,0),"")</f>
        <v>0</v>
      </c>
      <c r="C60" s="390">
        <f>IFERROR(VLOOKUP(A60,пр.взв!$B$7:$H$70,3,0),"")</f>
        <v>0</v>
      </c>
      <c r="D60" s="390">
        <f>IFERROR(VLOOKUP(A60,пр.взв!$B$7:$H$70,5,0),"")</f>
        <v>0</v>
      </c>
      <c r="E60" s="151"/>
      <c r="F60" s="166"/>
      <c r="G60" s="166"/>
      <c r="H60" s="182"/>
      <c r="I60" s="177"/>
      <c r="J60" s="180"/>
      <c r="K60" s="157"/>
      <c r="L60" s="367"/>
      <c r="M60" s="367"/>
      <c r="N60" s="15" t="str">
        <f>AH52</f>
        <v xml:space="preserve"> </v>
      </c>
      <c r="O60" s="122"/>
      <c r="P60" s="88"/>
      <c r="S60" s="88"/>
      <c r="T60" s="134"/>
      <c r="U60" s="161"/>
      <c r="V60" s="153"/>
      <c r="W60" s="129"/>
      <c r="X60" s="153"/>
      <c r="Y60" s="129"/>
      <c r="Z60" s="129"/>
      <c r="AA60" s="151"/>
      <c r="AB60" s="390">
        <f>IFERROR(VLOOKUP(AE60,пр.взв!$B$7:$H$70,2,0),"")</f>
        <v>0</v>
      </c>
      <c r="AC60" s="390">
        <f>IFERROR(VLOOKUP(AE60,пр.взв!$B$7:$H$70,3,0),"")</f>
        <v>0</v>
      </c>
      <c r="AD60" s="390">
        <f>IFERROR(VLOOKUP(AE60,пр.взв!$B$7:$H$70,5,0),"")</f>
        <v>0</v>
      </c>
      <c r="AE60" s="400">
        <v>56</v>
      </c>
    </row>
    <row r="61" spans="1:36" ht="12" customHeight="1" thickBot="1">
      <c r="A61" s="394"/>
      <c r="B61" s="391"/>
      <c r="C61" s="391"/>
      <c r="D61" s="391"/>
      <c r="E61" s="166"/>
      <c r="F61" s="166"/>
      <c r="G61" s="172"/>
      <c r="H61" s="177"/>
      <c r="I61" s="149"/>
      <c r="J61" s="188"/>
      <c r="K61" s="158"/>
      <c r="L61" s="77"/>
      <c r="M61" s="87"/>
      <c r="O61" s="35"/>
      <c r="P61" s="128"/>
      <c r="S61" s="88"/>
      <c r="T61" s="134"/>
      <c r="U61" s="161"/>
      <c r="V61" s="154"/>
      <c r="W61" s="162"/>
      <c r="X61" s="153"/>
      <c r="Y61" s="129"/>
      <c r="Z61" s="129"/>
      <c r="AA61" s="129"/>
      <c r="AB61" s="391"/>
      <c r="AC61" s="391"/>
      <c r="AD61" s="391"/>
      <c r="AE61" s="401"/>
    </row>
    <row r="62" spans="1:36" ht="12" customHeight="1" thickBot="1">
      <c r="A62" s="392">
        <v>15</v>
      </c>
      <c r="B62" s="388" t="str">
        <f>IFERROR(VLOOKUP(A62,пр.взв!$B$7:$H$70,2,0),"")</f>
        <v xml:space="preserve">КУРЖИЕВ  Алим Владимирович </v>
      </c>
      <c r="C62" s="388" t="str">
        <f>IFERROR(VLOOKUP(A62,пр.взв!$B$7:$H$70,3,0),"")</f>
        <v>20.01.2003, КМС</v>
      </c>
      <c r="D62" s="388" t="str">
        <f>IFERROR(VLOOKUP(A62,пр.взв!$B$7:$H$70,5,0),"")</f>
        <v>Краснодарский, Армавир, ПР</v>
      </c>
      <c r="E62" s="141"/>
      <c r="F62" s="141"/>
      <c r="G62" s="166"/>
      <c r="H62" s="180"/>
      <c r="I62" s="151"/>
      <c r="J62" s="177"/>
      <c r="K62" s="155"/>
      <c r="L62" s="77"/>
      <c r="M62" s="87"/>
      <c r="O62" s="15" t="str">
        <f>AH56</f>
        <v xml:space="preserve"> </v>
      </c>
      <c r="P62" s="122"/>
      <c r="S62" s="82"/>
      <c r="T62" s="134"/>
      <c r="U62" s="161"/>
      <c r="V62" s="129"/>
      <c r="W62" s="163"/>
      <c r="X62" s="153"/>
      <c r="Y62" s="129"/>
      <c r="Z62" s="129"/>
      <c r="AA62" s="129"/>
      <c r="AB62" s="388" t="str">
        <f>IFERROR(VLOOKUP(AE62,пр.взв!$B$7:$H$70,2,0),"")</f>
        <v xml:space="preserve">НОВИЦКИЙ  Игорь  Русланович </v>
      </c>
      <c r="AC62" s="388" t="str">
        <f>IFERROR(VLOOKUP(AE62,пр.взв!$B$7:$H$70,3,0),"")</f>
        <v>25.07.2003, КМС</v>
      </c>
      <c r="AD62" s="388" t="str">
        <f>IFERROR(VLOOKUP(AE62,пр.взв!$B$7:$H$70,5,0),"")</f>
        <v>Москва, Москва, МО</v>
      </c>
      <c r="AE62" s="402">
        <v>16</v>
      </c>
    </row>
    <row r="63" spans="1:36" ht="12" customHeight="1">
      <c r="A63" s="393"/>
      <c r="B63" s="389"/>
      <c r="C63" s="389"/>
      <c r="D63" s="389"/>
      <c r="E63" s="149">
        <v>15</v>
      </c>
      <c r="F63" s="166"/>
      <c r="G63" s="166"/>
      <c r="H63" s="181"/>
      <c r="I63" s="155"/>
      <c r="J63" s="127"/>
      <c r="K63" s="127"/>
      <c r="L63" s="363" t="str">
        <f>AH50</f>
        <v xml:space="preserve"> </v>
      </c>
      <c r="M63" s="363"/>
      <c r="P63" s="96"/>
      <c r="S63" s="82"/>
      <c r="T63" s="134"/>
      <c r="U63" s="161"/>
      <c r="V63" s="129"/>
      <c r="W63" s="129"/>
      <c r="X63" s="153"/>
      <c r="Y63" s="129"/>
      <c r="Z63" s="129"/>
      <c r="AA63" s="149">
        <v>16</v>
      </c>
      <c r="AB63" s="389"/>
      <c r="AC63" s="389"/>
      <c r="AD63" s="389"/>
      <c r="AE63" s="400"/>
    </row>
    <row r="64" spans="1:36" ht="12" customHeight="1" thickBot="1">
      <c r="A64" s="393">
        <v>47</v>
      </c>
      <c r="B64" s="390">
        <f>IFERROR(VLOOKUP(A64,пр.взв!$B$7:$H$70,2,0),"")</f>
        <v>0</v>
      </c>
      <c r="C64" s="390">
        <f>IFERROR(VLOOKUP(A64,пр.взв!$B$7:$H$70,3,0),"")</f>
        <v>0</v>
      </c>
      <c r="D64" s="390">
        <f>IFERROR(VLOOKUP(A64,пр.взв!$B$7:$H$70,5,0),"")</f>
        <v>0</v>
      </c>
      <c r="E64" s="191"/>
      <c r="F64" s="170"/>
      <c r="G64" s="166"/>
      <c r="H64" s="182"/>
      <c r="I64" s="148"/>
      <c r="J64" s="129"/>
      <c r="K64" s="129"/>
      <c r="L64" s="121"/>
      <c r="M64" s="91"/>
      <c r="N64" s="196"/>
      <c r="P64" s="117"/>
      <c r="Q64" s="196"/>
      <c r="S64" s="86"/>
      <c r="T64" s="134"/>
      <c r="U64" s="161"/>
      <c r="V64" s="129"/>
      <c r="W64" s="129"/>
      <c r="X64" s="153"/>
      <c r="Y64" s="129"/>
      <c r="Z64" s="150"/>
      <c r="AA64" s="151"/>
      <c r="AB64" s="390">
        <f>IFERROR(VLOOKUP(AE64,пр.взв!$B$7:$H$70,2,0),"")</f>
        <v>0</v>
      </c>
      <c r="AC64" s="390">
        <f>IFERROR(VLOOKUP(AE64,пр.взв!$B$7:$H$70,3,0),"")</f>
        <v>0</v>
      </c>
      <c r="AD64" s="390">
        <f>IFERROR(VLOOKUP(AE64,пр.взв!$B$7:$H$70,5,0),"")</f>
        <v>0</v>
      </c>
      <c r="AE64" s="400">
        <v>48</v>
      </c>
    </row>
    <row r="65" spans="1:31" ht="12" customHeight="1" thickBot="1">
      <c r="A65" s="394"/>
      <c r="B65" s="391"/>
      <c r="C65" s="391"/>
      <c r="D65" s="391"/>
      <c r="E65" s="166"/>
      <c r="F65" s="172"/>
      <c r="G65" s="149"/>
      <c r="H65" s="183"/>
      <c r="I65" s="155"/>
      <c r="J65" s="129"/>
      <c r="K65" s="129"/>
      <c r="L65" s="84"/>
      <c r="M65" s="120"/>
      <c r="N65" s="122"/>
      <c r="P65" s="96"/>
      <c r="Q65" s="122"/>
      <c r="S65" s="82"/>
      <c r="T65" s="134"/>
      <c r="U65" s="161"/>
      <c r="V65" s="129"/>
      <c r="W65" s="129"/>
      <c r="X65" s="154"/>
      <c r="Y65" s="149"/>
      <c r="Z65" s="153"/>
      <c r="AA65" s="129"/>
      <c r="AB65" s="391"/>
      <c r="AC65" s="391"/>
      <c r="AD65" s="391"/>
      <c r="AE65" s="401"/>
    </row>
    <row r="66" spans="1:31" ht="12" customHeight="1" thickBot="1">
      <c r="A66" s="392">
        <v>31</v>
      </c>
      <c r="B66" s="388" t="str">
        <f>IFERROR(VLOOKUP(A66,пр.взв!$B$7:$H$70,2,0),"")</f>
        <v>ЛУКАНИН Иван Сергеевич</v>
      </c>
      <c r="C66" s="388" t="str">
        <f>IFERROR(VLOOKUP(A66,пр.взв!$B$7:$H$70,3,0),"")</f>
        <v>30.04.2002, МС</v>
      </c>
      <c r="D66" s="388" t="str">
        <f>IFERROR(VLOOKUP(A66,пр.взв!$B$7:$H$70,5,0),"")</f>
        <v>Свердловская, Екатеринбург, МО</v>
      </c>
      <c r="E66" s="141"/>
      <c r="F66" s="166"/>
      <c r="G66" s="151"/>
      <c r="H66" s="171"/>
      <c r="I66" s="148"/>
      <c r="J66" s="129"/>
      <c r="K66" s="129"/>
      <c r="L66" s="363" t="str">
        <f>AH51</f>
        <v xml:space="preserve"> </v>
      </c>
      <c r="M66" s="366"/>
      <c r="N66" s="35"/>
      <c r="O66" s="196"/>
      <c r="P66" s="96"/>
      <c r="Q66" s="35"/>
      <c r="S66" s="82"/>
      <c r="T66" s="134"/>
      <c r="U66" s="161"/>
      <c r="V66" s="129"/>
      <c r="W66" s="129"/>
      <c r="X66" s="129"/>
      <c r="Y66" s="151"/>
      <c r="Z66" s="153"/>
      <c r="AA66" s="129"/>
      <c r="AB66" s="388" t="str">
        <f>IFERROR(VLOOKUP(AE66,пр.взв!$B$7:$H$70,2,0),"")</f>
        <v>АШИНОВ Амин Муратович</v>
      </c>
      <c r="AC66" s="388" t="str">
        <f>IFERROR(VLOOKUP(AE66,пр.взв!$B$7:$H$70,3,0),"")</f>
        <v>23.08.2001, КМС</v>
      </c>
      <c r="AD66" s="388" t="str">
        <f>IFERROR(VLOOKUP(AE66,пр.взв!$B$7:$H$70,5,0),"")</f>
        <v>Краснодарский, Армавир</v>
      </c>
      <c r="AE66" s="402">
        <v>32</v>
      </c>
    </row>
    <row r="67" spans="1:31" ht="12" customHeight="1">
      <c r="A67" s="393"/>
      <c r="B67" s="389"/>
      <c r="C67" s="389"/>
      <c r="D67" s="389"/>
      <c r="E67" s="149">
        <v>31</v>
      </c>
      <c r="F67" s="176"/>
      <c r="G67" s="166"/>
      <c r="H67" s="168"/>
      <c r="I67" s="155"/>
      <c r="J67" s="129"/>
      <c r="K67" s="129"/>
      <c r="L67" s="75"/>
      <c r="M67" s="92"/>
      <c r="N67" s="15" t="str">
        <f>AH53</f>
        <v xml:space="preserve"> </v>
      </c>
      <c r="O67" s="122"/>
      <c r="P67" s="96"/>
      <c r="Q67" s="35"/>
      <c r="R67" s="198"/>
      <c r="S67" s="82"/>
      <c r="T67" s="134"/>
      <c r="U67" s="134"/>
      <c r="V67" s="129"/>
      <c r="W67" s="129"/>
      <c r="X67" s="129"/>
      <c r="Y67" s="129"/>
      <c r="Z67" s="154"/>
      <c r="AA67" s="149">
        <v>32</v>
      </c>
      <c r="AB67" s="389"/>
      <c r="AC67" s="389"/>
      <c r="AD67" s="389"/>
      <c r="AE67" s="400"/>
    </row>
    <row r="68" spans="1:31" ht="12" customHeight="1" thickBot="1">
      <c r="A68" s="393">
        <v>63</v>
      </c>
      <c r="B68" s="390">
        <f>IFERROR(VLOOKUP(A68,пр.взв!$B$7:$H$70,2,0),"")</f>
        <v>0</v>
      </c>
      <c r="C68" s="390">
        <f>IFERROR(VLOOKUP(A68,пр.взв!$B$7:$H$70,3,0),"")</f>
        <v>0</v>
      </c>
      <c r="D68" s="390">
        <f>IFERROR(VLOOKUP(A68,пр.взв!$B$7:$H$70,5,0),"")</f>
        <v>0</v>
      </c>
      <c r="E68" s="191"/>
      <c r="F68" s="166"/>
      <c r="G68" s="166"/>
      <c r="H68" s="171"/>
      <c r="I68" s="148"/>
      <c r="J68" s="129"/>
      <c r="K68" s="129"/>
      <c r="L68" s="75"/>
      <c r="M68" s="88"/>
      <c r="O68" s="35"/>
      <c r="P68" s="183"/>
      <c r="Q68" s="35"/>
      <c r="R68" s="119"/>
      <c r="S68" s="82"/>
      <c r="T68" s="134"/>
      <c r="U68" s="134"/>
      <c r="V68" s="129"/>
      <c r="W68" s="129"/>
      <c r="X68" s="129"/>
      <c r="Y68" s="129"/>
      <c r="Z68" s="129"/>
      <c r="AA68" s="151"/>
      <c r="AB68" s="390">
        <f>IFERROR(VLOOKUP(AE68,пр.взв!$B$7:$H$70,2,0),"")</f>
        <v>0</v>
      </c>
      <c r="AC68" s="390">
        <f>IFERROR(VLOOKUP(AE68,пр.взв!$B$7:$H$70,3,0),"")</f>
        <v>0</v>
      </c>
      <c r="AD68" s="390">
        <f>IFERROR(VLOOKUP(AE68,пр.взв!$B$7:$H$70,5,0),"")</f>
        <v>0</v>
      </c>
      <c r="AE68" s="400">
        <v>64</v>
      </c>
    </row>
    <row r="69" spans="1:31" ht="12" customHeight="1" thickBot="1">
      <c r="A69" s="394"/>
      <c r="B69" s="391"/>
      <c r="C69" s="391"/>
      <c r="D69" s="391"/>
      <c r="E69" s="162"/>
      <c r="F69" s="166"/>
      <c r="G69" s="167"/>
      <c r="H69" s="168"/>
      <c r="I69" s="180"/>
      <c r="J69" s="129"/>
      <c r="K69" s="129"/>
      <c r="L69" s="97"/>
      <c r="M69" s="89"/>
      <c r="O69" s="15" t="str">
        <f>AH54</f>
        <v xml:space="preserve"> </v>
      </c>
      <c r="P69" s="123"/>
      <c r="Q69" s="368" t="str">
        <f>AH55</f>
        <v/>
      </c>
      <c r="S69" s="82"/>
      <c r="T69" s="134"/>
      <c r="U69" s="134"/>
      <c r="V69" s="129"/>
      <c r="W69" s="129"/>
      <c r="X69" s="129"/>
      <c r="Y69" s="129"/>
      <c r="Z69" s="129"/>
      <c r="AA69" s="129"/>
      <c r="AB69" s="391"/>
      <c r="AC69" s="391"/>
      <c r="AD69" s="391"/>
      <c r="AE69" s="401"/>
    </row>
    <row r="70" spans="1:31" ht="9" customHeight="1">
      <c r="A70" s="141"/>
      <c r="B70" s="141"/>
      <c r="C70" s="141"/>
      <c r="D70" s="141"/>
      <c r="E70" s="141"/>
      <c r="F70" s="141"/>
      <c r="G70" s="141"/>
      <c r="H70" s="141"/>
      <c r="I70" s="141"/>
      <c r="J70" s="141"/>
      <c r="K70" s="145"/>
      <c r="L70" s="101"/>
      <c r="M70" s="78"/>
      <c r="N70" s="79"/>
      <c r="P70" s="79"/>
      <c r="Q70" s="369"/>
      <c r="R70" s="83"/>
      <c r="S70" s="90"/>
      <c r="T70" s="75"/>
      <c r="U70" s="75"/>
    </row>
    <row r="71" spans="1:31">
      <c r="A71" s="141"/>
      <c r="B71" s="141"/>
      <c r="C71" s="141"/>
      <c r="D71" s="141"/>
      <c r="E71" s="141"/>
      <c r="F71" s="141"/>
      <c r="G71" s="141"/>
      <c r="H71" s="143" t="s">
        <v>156</v>
      </c>
      <c r="I71" s="144"/>
      <c r="J71" s="144"/>
      <c r="K71" s="145"/>
      <c r="L71" s="146"/>
      <c r="M71" s="146"/>
      <c r="N71" s="145"/>
      <c r="O71" s="145"/>
      <c r="P71" s="147" t="s">
        <v>156</v>
      </c>
      <c r="Q71" s="148"/>
      <c r="R71" s="141"/>
      <c r="S71" s="134"/>
      <c r="T71" s="134"/>
      <c r="U71" s="134"/>
      <c r="V71" s="129"/>
      <c r="W71" s="129"/>
      <c r="X71" s="129"/>
      <c r="Y71" s="129"/>
      <c r="Z71" s="129"/>
      <c r="AA71" s="129"/>
      <c r="AB71" s="129"/>
      <c r="AC71" s="129"/>
      <c r="AD71" s="129"/>
      <c r="AE71" s="129"/>
    </row>
    <row r="72" spans="1:31">
      <c r="A72" s="134"/>
      <c r="B72" s="134"/>
      <c r="C72" s="134"/>
      <c r="D72" s="134"/>
      <c r="E72" s="134"/>
      <c r="F72" s="134"/>
      <c r="G72" s="134"/>
      <c r="H72" s="134"/>
      <c r="I72" s="134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9"/>
      <c r="V72" s="129"/>
      <c r="W72" s="129"/>
      <c r="X72" s="129"/>
      <c r="Y72" s="129"/>
      <c r="Z72" s="129"/>
      <c r="AA72" s="129"/>
      <c r="AB72" s="129"/>
      <c r="AC72" s="129"/>
      <c r="AD72" s="129"/>
      <c r="AE72" s="129"/>
    </row>
    <row r="73" spans="1:31">
      <c r="A73" s="136" t="str">
        <f>[2]реквизиты!$A$6</f>
        <v>Гл. судья, судья ВК</v>
      </c>
      <c r="B73" s="127"/>
      <c r="C73" s="145"/>
      <c r="D73" s="249"/>
      <c r="E73" s="249"/>
      <c r="F73" s="249"/>
      <c r="G73" s="362" t="str">
        <f>[2]реквизиты!$G$6</f>
        <v>С.В.Пегасов</v>
      </c>
      <c r="H73" s="362"/>
      <c r="I73" s="362"/>
      <c r="J73" s="336" t="str">
        <f>[2]реквизиты!$G$7</f>
        <v>/г.Чебоксары/</v>
      </c>
      <c r="K73" s="336"/>
      <c r="L73" s="145"/>
      <c r="M73" s="146"/>
      <c r="N73" s="146"/>
      <c r="O73" s="146"/>
      <c r="P73" s="129"/>
      <c r="Q73" s="129"/>
      <c r="R73" s="129"/>
      <c r="S73" s="129"/>
      <c r="T73" s="136" t="str">
        <f>[2]реквизиты!$A$8</f>
        <v>Гл. секретарь, судья ВК</v>
      </c>
      <c r="U73" s="141"/>
      <c r="V73" s="145"/>
      <c r="W73" s="146"/>
      <c r="X73" s="146"/>
      <c r="Y73" s="249"/>
      <c r="Z73" s="152"/>
      <c r="AA73" s="152"/>
      <c r="AB73" s="250" t="str">
        <f>[2]реквизиты!$G$8</f>
        <v>М.Р. Шарифзянов</v>
      </c>
      <c r="AC73" s="251" t="str">
        <f>[2]реквизиты!$G$9</f>
        <v>/Казань/</v>
      </c>
      <c r="AD73" s="251"/>
      <c r="AE73" s="251"/>
    </row>
    <row r="74" spans="1:31">
      <c r="A74" s="141"/>
      <c r="B74" s="141"/>
      <c r="C74" s="145"/>
      <c r="D74" s="146"/>
      <c r="E74" s="146"/>
      <c r="F74" s="146"/>
      <c r="G74" s="129"/>
      <c r="H74" s="134"/>
      <c r="I74" s="134"/>
      <c r="J74" s="129"/>
      <c r="K74" s="129"/>
      <c r="L74" s="129"/>
      <c r="M74" s="129"/>
      <c r="N74" s="129"/>
      <c r="O74" s="129"/>
      <c r="P74" s="129"/>
      <c r="Q74" s="145"/>
      <c r="R74" s="134"/>
      <c r="S74" s="134"/>
      <c r="T74" s="144"/>
      <c r="U74" s="127"/>
      <c r="V74" s="145"/>
      <c r="W74" s="145"/>
      <c r="X74" s="146"/>
      <c r="Y74" s="146"/>
      <c r="Z74" s="129"/>
      <c r="AA74" s="129"/>
      <c r="AB74" s="129"/>
      <c r="AC74" s="129"/>
      <c r="AD74" s="129"/>
      <c r="AE74" s="129"/>
    </row>
    <row r="75" spans="1:31">
      <c r="I75" s="75"/>
      <c r="Q75" s="99"/>
      <c r="R75" s="75"/>
      <c r="S75" s="75"/>
    </row>
    <row r="76" spans="1:31"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</row>
    <row r="77" spans="1:31">
      <c r="A77" s="75"/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</row>
    <row r="78" spans="1:31">
      <c r="A78" s="75"/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</row>
    <row r="79" spans="1:31">
      <c r="A79" s="75"/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</row>
    <row r="80" spans="1:31">
      <c r="A80" s="75"/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</row>
    <row r="81" spans="1:21">
      <c r="A81" s="75"/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</row>
    <row r="82" spans="1:21">
      <c r="A82" s="75"/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</row>
    <row r="83" spans="1:21">
      <c r="A83" s="75"/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</row>
    <row r="84" spans="1:21">
      <c r="A84" s="75"/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</row>
    <row r="85" spans="1:21">
      <c r="A85" s="75"/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</row>
    <row r="86" spans="1:21">
      <c r="A86" s="75"/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</row>
    <row r="87" spans="1:21">
      <c r="A87" s="75"/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</row>
    <row r="88" spans="1:21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</row>
    <row r="89" spans="1:21">
      <c r="A89" s="75"/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</row>
    <row r="90" spans="1:21">
      <c r="A90" s="75"/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</row>
    <row r="91" spans="1:21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</row>
    <row r="92" spans="1:21">
      <c r="A92" s="75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</row>
    <row r="93" spans="1:21">
      <c r="A93" s="75"/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</row>
    <row r="94" spans="1:21">
      <c r="A94" s="75"/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</row>
    <row r="95" spans="1:21">
      <c r="A95" s="75"/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</row>
    <row r="96" spans="1:21">
      <c r="A96" s="75"/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</row>
    <row r="97" spans="1:21">
      <c r="A97" s="75"/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</row>
    <row r="98" spans="1:21">
      <c r="A98" s="75"/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</row>
    <row r="99" spans="1:21">
      <c r="A99" s="75"/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</row>
    <row r="100" spans="1:21">
      <c r="A100" s="75"/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</row>
    <row r="101" spans="1:21">
      <c r="A101" s="75"/>
      <c r="B101" s="7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</row>
    <row r="102" spans="1:21">
      <c r="A102" s="75"/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</row>
    <row r="103" spans="1:21">
      <c r="A103" s="75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</row>
    <row r="104" spans="1:21">
      <c r="A104" s="75"/>
      <c r="B104" s="75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</row>
    <row r="105" spans="1:21">
      <c r="A105" s="75"/>
      <c r="B105" s="75"/>
      <c r="C105" s="75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</row>
    <row r="106" spans="1:21">
      <c r="A106" s="75"/>
      <c r="B106" s="75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</row>
    <row r="107" spans="1:21">
      <c r="A107" s="75"/>
      <c r="B107" s="75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</row>
    <row r="108" spans="1:21">
      <c r="A108" s="75"/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</row>
    <row r="109" spans="1:21">
      <c r="A109" s="75"/>
      <c r="B109" s="75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</row>
    <row r="110" spans="1:21">
      <c r="A110" s="75"/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</row>
    <row r="111" spans="1:21">
      <c r="A111" s="75"/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</row>
    <row r="112" spans="1:21">
      <c r="A112" s="75"/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</row>
    <row r="113" spans="1:21">
      <c r="A113" s="75"/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</row>
    <row r="114" spans="1:21">
      <c r="A114" s="75"/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</row>
    <row r="115" spans="1:21">
      <c r="A115" s="75"/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</row>
    <row r="116" spans="1:21">
      <c r="A116" s="75"/>
      <c r="B116" s="75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</row>
    <row r="117" spans="1:21">
      <c r="A117" s="75"/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</row>
    <row r="118" spans="1:21">
      <c r="A118" s="75"/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</row>
    <row r="119" spans="1:21">
      <c r="A119" s="75"/>
      <c r="B119" s="75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</row>
    <row r="120" spans="1:21">
      <c r="A120" s="75"/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</row>
    <row r="121" spans="1:21">
      <c r="A121" s="75"/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</row>
    <row r="122" spans="1:21">
      <c r="A122" s="75"/>
      <c r="B122" s="75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</row>
    <row r="123" spans="1:21">
      <c r="A123" s="75"/>
      <c r="B123" s="75"/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</row>
    <row r="124" spans="1:21">
      <c r="A124" s="75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</row>
    <row r="125" spans="1:21">
      <c r="A125" s="75"/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</row>
    <row r="126" spans="1:21">
      <c r="A126" s="75"/>
      <c r="B126" s="75"/>
      <c r="C126" s="75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</row>
    <row r="127" spans="1:21">
      <c r="A127" s="75"/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</row>
    <row r="128" spans="1:21">
      <c r="A128" s="75"/>
      <c r="B128" s="75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</row>
    <row r="129" spans="1:21">
      <c r="A129" s="75"/>
      <c r="B129" s="75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</row>
    <row r="130" spans="1:21">
      <c r="A130" s="75"/>
      <c r="B130" s="75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</row>
    <row r="131" spans="1:21">
      <c r="A131" s="75"/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</row>
    <row r="132" spans="1:21">
      <c r="A132" s="75"/>
      <c r="B132" s="75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</row>
    <row r="133" spans="1:21">
      <c r="A133" s="75"/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</row>
    <row r="134" spans="1:21">
      <c r="A134" s="75"/>
      <c r="B134" s="75"/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</row>
    <row r="135" spans="1:21">
      <c r="A135" s="75"/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</row>
    <row r="136" spans="1:21">
      <c r="A136" s="75"/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</row>
    <row r="137" spans="1:21">
      <c r="A137" s="75"/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</row>
    <row r="138" spans="1:21">
      <c r="A138" s="75"/>
      <c r="B138" s="75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</row>
    <row r="139" spans="1:21">
      <c r="A139" s="75"/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</row>
    <row r="140" spans="1:21">
      <c r="A140" s="75"/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</row>
    <row r="141" spans="1:21">
      <c r="A141" s="75"/>
      <c r="B141" s="75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</row>
    <row r="142" spans="1:21">
      <c r="A142" s="75"/>
      <c r="B142" s="75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</row>
    <row r="143" spans="1:21">
      <c r="A143" s="75"/>
      <c r="B143" s="75"/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</row>
  </sheetData>
  <sheetProtection formatCells="0" formatColumns="0" formatRows="0" insertColumns="0" insertRows="0" insertHyperlinks="0" deleteColumns="0" deleteRows="0" sort="0" autoFilter="0" pivotTables="0"/>
  <protectedRanges>
    <protectedRange sqref="R19 R68 Q65 P62 O60 N58 N65 O67 P69" name="Диапазон2"/>
    <protectedRange sqref="N9 O11 P13 Q16 P20 O18 N16" name="Диапазон1"/>
  </protectedRanges>
  <mergeCells count="283">
    <mergeCell ref="AE44:AE45"/>
    <mergeCell ref="AE29:AE30"/>
    <mergeCell ref="AE64:AE65"/>
    <mergeCell ref="AE46:AE47"/>
    <mergeCell ref="AE48:AE49"/>
    <mergeCell ref="AE50:AE51"/>
    <mergeCell ref="AE52:AE53"/>
    <mergeCell ref="AE68:AE69"/>
    <mergeCell ref="F2:Z2"/>
    <mergeCell ref="AB68:AB69"/>
    <mergeCell ref="AC68:AC69"/>
    <mergeCell ref="AD68:AD69"/>
    <mergeCell ref="AE62:AE63"/>
    <mergeCell ref="AB66:AB67"/>
    <mergeCell ref="AC66:AC67"/>
    <mergeCell ref="AD66:AD67"/>
    <mergeCell ref="AE25:AE26"/>
    <mergeCell ref="AE27:AE28"/>
    <mergeCell ref="AE66:AE67"/>
    <mergeCell ref="AE40:AE41"/>
    <mergeCell ref="AE42:AE43"/>
    <mergeCell ref="AB58:AB59"/>
    <mergeCell ref="AC58:AC59"/>
    <mergeCell ref="AD58:AD59"/>
    <mergeCell ref="F1:Z1"/>
    <mergeCell ref="AC1:AE2"/>
    <mergeCell ref="AC3:AE3"/>
    <mergeCell ref="AB4:AE4"/>
    <mergeCell ref="N54:O55"/>
    <mergeCell ref="F3:Z3"/>
    <mergeCell ref="AE60:AE61"/>
    <mergeCell ref="AE38:AE39"/>
    <mergeCell ref="AE5:AE6"/>
    <mergeCell ref="AE7:AE8"/>
    <mergeCell ref="AE9:AE10"/>
    <mergeCell ref="AE11:AE12"/>
    <mergeCell ref="AE31:AE32"/>
    <mergeCell ref="AE33:AE34"/>
    <mergeCell ref="AE21:AE22"/>
    <mergeCell ref="AE23:AE24"/>
    <mergeCell ref="AE13:AE14"/>
    <mergeCell ref="AE15:AE16"/>
    <mergeCell ref="AE17:AE18"/>
    <mergeCell ref="AE19:AE20"/>
    <mergeCell ref="AE35:AE36"/>
    <mergeCell ref="AE54:AE55"/>
    <mergeCell ref="AB60:AB61"/>
    <mergeCell ref="AC60:AC61"/>
    <mergeCell ref="AE56:AE57"/>
    <mergeCell ref="AE58:AE59"/>
    <mergeCell ref="AB64:AB65"/>
    <mergeCell ref="AC64:AC65"/>
    <mergeCell ref="AD64:AD65"/>
    <mergeCell ref="AB54:AB55"/>
    <mergeCell ref="AC54:AC55"/>
    <mergeCell ref="AD54:AD55"/>
    <mergeCell ref="AD60:AD61"/>
    <mergeCell ref="AB62:AB63"/>
    <mergeCell ref="AC62:AC63"/>
    <mergeCell ref="AD62:AD63"/>
    <mergeCell ref="AB56:AB57"/>
    <mergeCell ref="AC56:AC57"/>
    <mergeCell ref="AD56:AD57"/>
    <mergeCell ref="AB50:AB51"/>
    <mergeCell ref="AC50:AC51"/>
    <mergeCell ref="AD50:AD51"/>
    <mergeCell ref="AB52:AB53"/>
    <mergeCell ref="AC52:AC53"/>
    <mergeCell ref="AD52:AD53"/>
    <mergeCell ref="AB46:AB47"/>
    <mergeCell ref="AC46:AC47"/>
    <mergeCell ref="AD46:AD47"/>
    <mergeCell ref="AB48:AB49"/>
    <mergeCell ref="AC48:AC49"/>
    <mergeCell ref="AD48:AD49"/>
    <mergeCell ref="AB42:AB43"/>
    <mergeCell ref="AC42:AC43"/>
    <mergeCell ref="AD42:AD43"/>
    <mergeCell ref="AB44:AB45"/>
    <mergeCell ref="AC44:AC45"/>
    <mergeCell ref="AD44:AD45"/>
    <mergeCell ref="AB38:AB39"/>
    <mergeCell ref="AC38:AC39"/>
    <mergeCell ref="AD38:AD39"/>
    <mergeCell ref="AB40:AB41"/>
    <mergeCell ref="AC40:AC41"/>
    <mergeCell ref="AD40:AD41"/>
    <mergeCell ref="AB33:AB34"/>
    <mergeCell ref="AC33:AC34"/>
    <mergeCell ref="AD33:AD34"/>
    <mergeCell ref="AB35:AB36"/>
    <mergeCell ref="AC35:AC36"/>
    <mergeCell ref="AD35:AD36"/>
    <mergeCell ref="AB29:AB30"/>
    <mergeCell ref="AC29:AC30"/>
    <mergeCell ref="AD29:AD30"/>
    <mergeCell ref="AB31:AB32"/>
    <mergeCell ref="AC31:AC32"/>
    <mergeCell ref="AD31:AD32"/>
    <mergeCell ref="AB25:AB26"/>
    <mergeCell ref="AC25:AC26"/>
    <mergeCell ref="AD25:AD26"/>
    <mergeCell ref="AB27:AB28"/>
    <mergeCell ref="AC27:AC28"/>
    <mergeCell ref="AD27:AD28"/>
    <mergeCell ref="AB21:AB22"/>
    <mergeCell ref="AC21:AC22"/>
    <mergeCell ref="AD21:AD22"/>
    <mergeCell ref="AB23:AB24"/>
    <mergeCell ref="AC23:AC24"/>
    <mergeCell ref="AD23:AD24"/>
    <mergeCell ref="AD11:AD12"/>
    <mergeCell ref="A7:A8"/>
    <mergeCell ref="B7:B8"/>
    <mergeCell ref="C7:C8"/>
    <mergeCell ref="AB17:AB18"/>
    <mergeCell ref="AC17:AC18"/>
    <mergeCell ref="AD17:AD18"/>
    <mergeCell ref="AB19:AB20"/>
    <mergeCell ref="AC19:AC20"/>
    <mergeCell ref="AD19:AD20"/>
    <mergeCell ref="AB13:AB14"/>
    <mergeCell ref="AC13:AC14"/>
    <mergeCell ref="AD13:AD14"/>
    <mergeCell ref="AB15:AB16"/>
    <mergeCell ref="AC15:AC16"/>
    <mergeCell ref="AD15:AD16"/>
    <mergeCell ref="A17:A18"/>
    <mergeCell ref="B17:B18"/>
    <mergeCell ref="C17:C18"/>
    <mergeCell ref="A19:A20"/>
    <mergeCell ref="B19:B20"/>
    <mergeCell ref="C19:C20"/>
    <mergeCell ref="D19:D20"/>
    <mergeCell ref="L11:M11"/>
    <mergeCell ref="D5:D6"/>
    <mergeCell ref="D7:D8"/>
    <mergeCell ref="B5:B6"/>
    <mergeCell ref="C5:C6"/>
    <mergeCell ref="A5:A6"/>
    <mergeCell ref="A9:A10"/>
    <mergeCell ref="B9:B10"/>
    <mergeCell ref="C9:C10"/>
    <mergeCell ref="N6:O6"/>
    <mergeCell ref="L7:M7"/>
    <mergeCell ref="L8:M8"/>
    <mergeCell ref="L10:M10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B35:B36"/>
    <mergeCell ref="A25:A26"/>
    <mergeCell ref="B25:B26"/>
    <mergeCell ref="C25:C26"/>
    <mergeCell ref="A27:A28"/>
    <mergeCell ref="B27:B28"/>
    <mergeCell ref="C27:C28"/>
    <mergeCell ref="A21:A22"/>
    <mergeCell ref="B21:B22"/>
    <mergeCell ref="C21:C22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D42:D43"/>
    <mergeCell ref="A48:A49"/>
    <mergeCell ref="B48:B49"/>
    <mergeCell ref="C48:C49"/>
    <mergeCell ref="D48:D49"/>
    <mergeCell ref="A46:A47"/>
    <mergeCell ref="A40:A41"/>
    <mergeCell ref="B40:B41"/>
    <mergeCell ref="C40:C41"/>
    <mergeCell ref="B46:B47"/>
    <mergeCell ref="C46:C47"/>
    <mergeCell ref="D46:D47"/>
    <mergeCell ref="A44:A45"/>
    <mergeCell ref="B44:B45"/>
    <mergeCell ref="C44:C45"/>
    <mergeCell ref="D44:D45"/>
    <mergeCell ref="D40:D41"/>
    <mergeCell ref="A42:A43"/>
    <mergeCell ref="B42:B43"/>
    <mergeCell ref="C42:C43"/>
    <mergeCell ref="A68:A69"/>
    <mergeCell ref="B68:B69"/>
    <mergeCell ref="C68:C69"/>
    <mergeCell ref="D68:D69"/>
    <mergeCell ref="B64:B65"/>
    <mergeCell ref="A60:A61"/>
    <mergeCell ref="B60:B61"/>
    <mergeCell ref="C60:C61"/>
    <mergeCell ref="D60:D61"/>
    <mergeCell ref="C64:C65"/>
    <mergeCell ref="D64:D65"/>
    <mergeCell ref="B62:B63"/>
    <mergeCell ref="C62:C63"/>
    <mergeCell ref="D62:D63"/>
    <mergeCell ref="A64:A65"/>
    <mergeCell ref="A66:A67"/>
    <mergeCell ref="B66:B67"/>
    <mergeCell ref="C66:C67"/>
    <mergeCell ref="D66:D67"/>
    <mergeCell ref="A62:A63"/>
    <mergeCell ref="A58:A59"/>
    <mergeCell ref="B58:B59"/>
    <mergeCell ref="C58:C59"/>
    <mergeCell ref="D58:D59"/>
    <mergeCell ref="A52:A53"/>
    <mergeCell ref="B52:B53"/>
    <mergeCell ref="C52:C53"/>
    <mergeCell ref="D52:D53"/>
    <mergeCell ref="A50:A51"/>
    <mergeCell ref="B50:B51"/>
    <mergeCell ref="C50:C51"/>
    <mergeCell ref="D50:D51"/>
    <mergeCell ref="A56:A57"/>
    <mergeCell ref="B56:B57"/>
    <mergeCell ref="C56:C57"/>
    <mergeCell ref="D56:D57"/>
    <mergeCell ref="A54:A55"/>
    <mergeCell ref="B54:B55"/>
    <mergeCell ref="C54:C55"/>
    <mergeCell ref="D54:D55"/>
    <mergeCell ref="D15:D16"/>
    <mergeCell ref="D17:D18"/>
    <mergeCell ref="D9:D10"/>
    <mergeCell ref="D11:D12"/>
    <mergeCell ref="D13:D14"/>
    <mergeCell ref="AB5:AB6"/>
    <mergeCell ref="AC5:AC6"/>
    <mergeCell ref="A38:A39"/>
    <mergeCell ref="B38:B39"/>
    <mergeCell ref="C38:C39"/>
    <mergeCell ref="D38:D39"/>
    <mergeCell ref="D21:D22"/>
    <mergeCell ref="D23:D24"/>
    <mergeCell ref="D25:D26"/>
    <mergeCell ref="D27:D28"/>
    <mergeCell ref="D29:D30"/>
    <mergeCell ref="D31:D32"/>
    <mergeCell ref="D33:D34"/>
    <mergeCell ref="D35:D36"/>
    <mergeCell ref="A23:A24"/>
    <mergeCell ref="B23:B24"/>
    <mergeCell ref="C23:C24"/>
    <mergeCell ref="A35:A36"/>
    <mergeCell ref="C35:C36"/>
    <mergeCell ref="I4:U4"/>
    <mergeCell ref="AD5:AD6"/>
    <mergeCell ref="AB7:AB8"/>
    <mergeCell ref="G73:I73"/>
    <mergeCell ref="L56:M56"/>
    <mergeCell ref="L57:M57"/>
    <mergeCell ref="L59:M59"/>
    <mergeCell ref="L60:M60"/>
    <mergeCell ref="Q69:Q70"/>
    <mergeCell ref="L63:M63"/>
    <mergeCell ref="L66:M66"/>
    <mergeCell ref="N48:R49"/>
    <mergeCell ref="N41:R42"/>
    <mergeCell ref="N33:R34"/>
    <mergeCell ref="N27:R28"/>
    <mergeCell ref="AC7:AC8"/>
    <mergeCell ref="AD7:AD8"/>
    <mergeCell ref="AB9:AB10"/>
    <mergeCell ref="AC9:AC10"/>
    <mergeCell ref="AD9:AD10"/>
    <mergeCell ref="AB11:AB12"/>
    <mergeCell ref="AC11:AC12"/>
    <mergeCell ref="L14:M14"/>
    <mergeCell ref="L17:M17"/>
  </mergeCells>
  <phoneticPr fontId="0" type="noConversion"/>
  <conditionalFormatting sqref="L56:M66 L7:M17">
    <cfRule type="cellIs" dxfId="1" priority="1" operator="greaterThan">
      <formula>$AH$3</formula>
    </cfRule>
  </conditionalFormatting>
  <printOptions horizontalCentered="1" verticalCentered="1"/>
  <pageMargins left="0" right="0" top="0" bottom="0" header="0" footer="0"/>
  <pageSetup paperSize="9" scale="64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U182"/>
  <sheetViews>
    <sheetView topLeftCell="A148" workbookViewId="0">
      <selection activeCell="M156" sqref="M156:M157"/>
    </sheetView>
  </sheetViews>
  <sheetFormatPr defaultRowHeight="12.75"/>
  <cols>
    <col min="1" max="1" width="4.7109375" customWidth="1"/>
    <col min="2" max="2" width="4.140625" customWidth="1"/>
    <col min="3" max="3" width="22.7109375" customWidth="1"/>
    <col min="5" max="5" width="6.5703125" customWidth="1"/>
    <col min="6" max="6" width="14" customWidth="1"/>
    <col min="7" max="7" width="24" customWidth="1"/>
    <col min="8" max="8" width="4.85546875" customWidth="1"/>
    <col min="9" max="9" width="5" customWidth="1"/>
    <col min="10" max="10" width="6" customWidth="1"/>
    <col min="11" max="11" width="4.5703125" customWidth="1"/>
    <col min="12" max="12" width="5" customWidth="1"/>
    <col min="13" max="13" width="22.85546875" customWidth="1"/>
    <col min="15" max="15" width="7.28515625" customWidth="1"/>
    <col min="16" max="16" width="13.42578125" customWidth="1"/>
    <col min="17" max="17" width="22.42578125" customWidth="1"/>
    <col min="18" max="18" width="4.7109375" customWidth="1"/>
    <col min="19" max="19" width="5.140625" customWidth="1"/>
    <col min="20" max="20" width="6.5703125" customWidth="1"/>
  </cols>
  <sheetData>
    <row r="1" spans="1:20" ht="15.75">
      <c r="B1" s="484" t="s">
        <v>36</v>
      </c>
      <c r="C1" s="484"/>
      <c r="D1" s="484"/>
      <c r="E1" s="484"/>
      <c r="F1" s="484"/>
      <c r="G1" s="484"/>
      <c r="H1" s="484"/>
      <c r="I1" s="484"/>
      <c r="J1" s="484"/>
      <c r="L1" s="484" t="s">
        <v>36</v>
      </c>
      <c r="M1" s="484"/>
      <c r="N1" s="484"/>
      <c r="O1" s="484"/>
      <c r="P1" s="484"/>
      <c r="Q1" s="484"/>
      <c r="R1" s="484"/>
      <c r="S1" s="484"/>
      <c r="T1" s="484"/>
    </row>
    <row r="2" spans="1:20" ht="15.75">
      <c r="B2" s="485" t="str">
        <f>пр.взв!$D$4</f>
        <v>В.к. 79 кг.</v>
      </c>
      <c r="C2" s="484"/>
      <c r="D2" s="484"/>
      <c r="E2" s="484"/>
      <c r="F2" s="484"/>
      <c r="G2" s="484"/>
      <c r="H2" s="484"/>
      <c r="I2" s="484"/>
      <c r="J2" s="484"/>
      <c r="L2" s="485" t="str">
        <f>пр.взв!$D$4</f>
        <v>В.к. 79 кг.</v>
      </c>
      <c r="M2" s="484"/>
      <c r="N2" s="484"/>
      <c r="O2" s="484"/>
      <c r="P2" s="484"/>
      <c r="Q2" s="484"/>
      <c r="R2" s="484"/>
      <c r="S2" s="484"/>
      <c r="T2" s="484"/>
    </row>
    <row r="3" spans="1:20">
      <c r="B3">
        <v>0</v>
      </c>
      <c r="C3" s="56" t="s">
        <v>159</v>
      </c>
      <c r="L3">
        <f>B3</f>
        <v>0</v>
      </c>
      <c r="M3" s="56" t="s">
        <v>159</v>
      </c>
    </row>
    <row r="4" spans="1:20" ht="16.5" thickBot="1">
      <c r="B4" s="71" t="s">
        <v>37</v>
      </c>
      <c r="C4" s="72" t="s">
        <v>38</v>
      </c>
      <c r="D4" s="73" t="s">
        <v>45</v>
      </c>
      <c r="E4" s="73"/>
      <c r="F4" s="72"/>
      <c r="G4" s="71"/>
      <c r="H4" s="72"/>
      <c r="I4" s="72"/>
      <c r="J4" s="72"/>
      <c r="K4" s="72"/>
      <c r="L4" s="71" t="s">
        <v>1</v>
      </c>
      <c r="M4" s="72" t="s">
        <v>38</v>
      </c>
      <c r="N4" s="73" t="s">
        <v>45</v>
      </c>
      <c r="O4" s="73"/>
      <c r="P4" s="72"/>
      <c r="Q4" s="71"/>
      <c r="R4" s="72"/>
      <c r="S4" s="72"/>
      <c r="T4" s="72"/>
    </row>
    <row r="5" spans="1:20" ht="12.75" customHeight="1">
      <c r="A5" s="469" t="s">
        <v>40</v>
      </c>
      <c r="B5" s="471" t="s">
        <v>2</v>
      </c>
      <c r="C5" s="473" t="s">
        <v>3</v>
      </c>
      <c r="D5" s="462" t="s">
        <v>12</v>
      </c>
      <c r="E5" s="479" t="s">
        <v>13</v>
      </c>
      <c r="F5" s="480"/>
      <c r="G5" s="473" t="s">
        <v>14</v>
      </c>
      <c r="H5" s="476" t="s">
        <v>41</v>
      </c>
      <c r="I5" s="463" t="s">
        <v>15</v>
      </c>
      <c r="J5" s="464" t="s">
        <v>16</v>
      </c>
      <c r="K5" s="469" t="s">
        <v>40</v>
      </c>
      <c r="L5" s="471" t="s">
        <v>2</v>
      </c>
      <c r="M5" s="473" t="s">
        <v>3</v>
      </c>
      <c r="N5" s="462" t="s">
        <v>12</v>
      </c>
      <c r="O5" s="479" t="s">
        <v>13</v>
      </c>
      <c r="P5" s="480"/>
      <c r="Q5" s="473" t="s">
        <v>14</v>
      </c>
      <c r="R5" s="476" t="s">
        <v>41</v>
      </c>
      <c r="S5" s="463" t="s">
        <v>15</v>
      </c>
      <c r="T5" s="464" t="s">
        <v>16</v>
      </c>
    </row>
    <row r="6" spans="1:20" ht="13.5" customHeight="1" thickBot="1">
      <c r="A6" s="470"/>
      <c r="B6" s="472" t="s">
        <v>43</v>
      </c>
      <c r="C6" s="474"/>
      <c r="D6" s="475"/>
      <c r="E6" s="481"/>
      <c r="F6" s="482"/>
      <c r="G6" s="474"/>
      <c r="H6" s="477"/>
      <c r="I6" s="454"/>
      <c r="J6" s="465" t="s">
        <v>44</v>
      </c>
      <c r="K6" s="470"/>
      <c r="L6" s="472" t="s">
        <v>43</v>
      </c>
      <c r="M6" s="474"/>
      <c r="N6" s="475"/>
      <c r="O6" s="481"/>
      <c r="P6" s="482"/>
      <c r="Q6" s="474"/>
      <c r="R6" s="477"/>
      <c r="S6" s="454"/>
      <c r="T6" s="465" t="s">
        <v>44</v>
      </c>
    </row>
    <row r="7" spans="1:20" ht="12.75" customHeight="1">
      <c r="A7" s="436">
        <v>1</v>
      </c>
      <c r="B7" s="439">
        <v>1</v>
      </c>
      <c r="C7" s="442" t="str">
        <f>IFERROR(VLOOKUP(B7,пр.взв!$B$7:$H$70,2,0),"")</f>
        <v xml:space="preserve">ХАКУЙ  Амир  Рашидович </v>
      </c>
      <c r="D7" s="444" t="str">
        <f>IFERROR(VLOOKUP(B7,пр.взв!$B$7:$H$70,3,0),"")</f>
        <v>08.11.2003, МС</v>
      </c>
      <c r="E7" s="444" t="str">
        <f>IFERROR(VLOOKUP(B7,пр.взв!$B$7:$H$70,4,0),"")</f>
        <v>ЮФО</v>
      </c>
      <c r="F7" s="444" t="str">
        <f>IFERROR(VLOOKUP(B7,пр.взв!$B$7:$H$70,5,0),"")</f>
        <v>Р.Адыгея, Майкоп, МО</v>
      </c>
      <c r="G7" s="459"/>
      <c r="H7" s="460"/>
      <c r="I7" s="449"/>
      <c r="J7" s="422"/>
      <c r="K7" s="446">
        <v>17</v>
      </c>
      <c r="L7" s="439">
        <v>2</v>
      </c>
      <c r="M7" s="442" t="str">
        <f>IFERROR(VLOOKUP(L7,пр.взв!$B$7:$H$70,2,0),"")</f>
        <v xml:space="preserve">АБДУЛАТИПОВ  Муслим  Магомедович </v>
      </c>
      <c r="N7" s="444" t="str">
        <f>IFERROR(VLOOKUP(L7,пр.взв!$B$7:$H$70,3,0),"")</f>
        <v>07.08.2002, КМС</v>
      </c>
      <c r="O7" s="444" t="str">
        <f>IFERROR(VLOOKUP(L7,пр.взв!$B$7:$H$70,4,0),"")</f>
        <v>СКФО</v>
      </c>
      <c r="P7" s="444" t="str">
        <f>IFERROR(VLOOKUP(L7,пр.взв!$B$7:$H$70,5,0),"")</f>
        <v>Р.Дагестан, Махачкала, МС</v>
      </c>
      <c r="Q7" s="459"/>
      <c r="R7" s="460"/>
      <c r="S7" s="449"/>
      <c r="T7" s="422"/>
    </row>
    <row r="8" spans="1:20" ht="12.75" customHeight="1">
      <c r="A8" s="437"/>
      <c r="B8" s="440"/>
      <c r="C8" s="445"/>
      <c r="D8" s="435"/>
      <c r="E8" s="435"/>
      <c r="F8" s="435"/>
      <c r="G8" s="435"/>
      <c r="H8" s="435"/>
      <c r="I8" s="450"/>
      <c r="J8" s="423"/>
      <c r="K8" s="447"/>
      <c r="L8" s="440"/>
      <c r="M8" s="445"/>
      <c r="N8" s="435"/>
      <c r="O8" s="435"/>
      <c r="P8" s="435"/>
      <c r="Q8" s="435"/>
      <c r="R8" s="435"/>
      <c r="S8" s="450"/>
      <c r="T8" s="423"/>
    </row>
    <row r="9" spans="1:20" ht="12.75" customHeight="1">
      <c r="A9" s="437"/>
      <c r="B9" s="424">
        <v>33</v>
      </c>
      <c r="C9" s="426" t="str">
        <f>IFERROR(VLOOKUP(B9,пр.взв!$B$7:$H$70,2,0),"")</f>
        <v>АСЛАЕВ Владислав Евгеньевич</v>
      </c>
      <c r="D9" s="428" t="str">
        <f>IFERROR(VLOOKUP(B9,пр.взв!$B$7:$H$70,3,0),"")</f>
        <v>27.09.2003, КМС</v>
      </c>
      <c r="E9" s="428" t="str">
        <f>IFERROR(VLOOKUP(B9,пр.взв!$B$7:$H$70,4,0),"")</f>
        <v>УФО</v>
      </c>
      <c r="F9" s="428" t="str">
        <f>IFERROR(VLOOKUP(B9,пр.взв!$B$7:$H$70,5,0),"")</f>
        <v>Свердловская, Екатеринбург, ПР</v>
      </c>
      <c r="G9" s="451"/>
      <c r="H9" s="451"/>
      <c r="I9" s="453"/>
      <c r="J9" s="453"/>
      <c r="K9" s="447"/>
      <c r="L9" s="424">
        <v>34</v>
      </c>
      <c r="M9" s="426" t="str">
        <f>IFERROR(VLOOKUP(L9,пр.взв!$B$7:$H$70,2,0),"")</f>
        <v xml:space="preserve">ХОМЕНКО  Руслан  Алексеевич </v>
      </c>
      <c r="N9" s="428" t="str">
        <f>IFERROR(VLOOKUP(L9,пр.взв!$B$7:$H$70,3,0),"")</f>
        <v>19.09.2000, КМС</v>
      </c>
      <c r="O9" s="428" t="str">
        <f>IFERROR(VLOOKUP(L9,пр.взв!$B$7:$H$70,4,0),"")</f>
        <v>ПФО</v>
      </c>
      <c r="P9" s="428" t="str">
        <f>IFERROR(VLOOKUP(L9,пр.взв!$B$7:$H$70,5,0),"")</f>
        <v>Нижегородская, Дзержинск</v>
      </c>
      <c r="Q9" s="451"/>
      <c r="R9" s="451"/>
      <c r="S9" s="453"/>
      <c r="T9" s="453"/>
    </row>
    <row r="10" spans="1:20" ht="13.5" customHeight="1" thickBot="1">
      <c r="A10" s="438"/>
      <c r="B10" s="425"/>
      <c r="C10" s="427"/>
      <c r="D10" s="429"/>
      <c r="E10" s="429"/>
      <c r="F10" s="429"/>
      <c r="G10" s="452"/>
      <c r="H10" s="452"/>
      <c r="I10" s="454"/>
      <c r="J10" s="454"/>
      <c r="K10" s="448"/>
      <c r="L10" s="425"/>
      <c r="M10" s="427"/>
      <c r="N10" s="429"/>
      <c r="O10" s="429"/>
      <c r="P10" s="429"/>
      <c r="Q10" s="452"/>
      <c r="R10" s="452"/>
      <c r="S10" s="454"/>
      <c r="T10" s="454"/>
    </row>
    <row r="11" spans="1:20" ht="12.75" customHeight="1">
      <c r="A11" s="436">
        <v>2</v>
      </c>
      <c r="B11" s="439">
        <v>17</v>
      </c>
      <c r="C11" s="441" t="str">
        <f>IFERROR(VLOOKUP(B11,пр.взв!$B$7:$H$70,2,0),"")</f>
        <v xml:space="preserve">ВИШНЯКОВ  Дмитрий  Алексеевич </v>
      </c>
      <c r="D11" s="443" t="str">
        <f>IFERROR(VLOOKUP(B11,пр.взв!$B$7:$H$70,3,0),"")</f>
        <v>04.04.2000, МС</v>
      </c>
      <c r="E11" s="443" t="str">
        <f>IFERROR(VLOOKUP(B11,пр.взв!$B$7:$H$70,4,0),"")</f>
        <v>ЦФО</v>
      </c>
      <c r="F11" s="443" t="str">
        <f>IFERROR(VLOOKUP(B11,пр.взв!$B$7:$H$70,5,0),"")</f>
        <v>Владимирская, Владимир, Д</v>
      </c>
      <c r="G11" s="458"/>
      <c r="H11" s="461"/>
      <c r="I11" s="457"/>
      <c r="J11" s="434"/>
      <c r="K11" s="446">
        <v>18</v>
      </c>
      <c r="L11" s="439">
        <v>18</v>
      </c>
      <c r="M11" s="441" t="str">
        <f>IFERROR(VLOOKUP(L11,пр.взв!$B$7:$H$70,2,0),"")</f>
        <v xml:space="preserve">ЛЕБЕДЕВ  Антон  Алексеевич </v>
      </c>
      <c r="N11" s="443" t="str">
        <f>IFERROR(VLOOKUP(L11,пр.взв!$B$7:$H$70,3,0),"")</f>
        <v>27.10.1999, МС</v>
      </c>
      <c r="O11" s="443" t="str">
        <f>IFERROR(VLOOKUP(L11,пр.взв!$B$7:$H$70,4,0),"")</f>
        <v>МОС</v>
      </c>
      <c r="P11" s="443" t="str">
        <f>IFERROR(VLOOKUP(L11,пр.взв!$B$7:$H$70,5,0),"")</f>
        <v>Москва ,Москва, Д</v>
      </c>
      <c r="Q11" s="458"/>
      <c r="R11" s="461"/>
      <c r="S11" s="457"/>
      <c r="T11" s="434"/>
    </row>
    <row r="12" spans="1:20" ht="12.75" customHeight="1">
      <c r="A12" s="437"/>
      <c r="B12" s="440"/>
      <c r="C12" s="442"/>
      <c r="D12" s="444"/>
      <c r="E12" s="444"/>
      <c r="F12" s="444"/>
      <c r="G12" s="435"/>
      <c r="H12" s="435"/>
      <c r="I12" s="450"/>
      <c r="J12" s="423"/>
      <c r="K12" s="447"/>
      <c r="L12" s="440"/>
      <c r="M12" s="442"/>
      <c r="N12" s="444"/>
      <c r="O12" s="444"/>
      <c r="P12" s="444"/>
      <c r="Q12" s="435"/>
      <c r="R12" s="435"/>
      <c r="S12" s="450"/>
      <c r="T12" s="423"/>
    </row>
    <row r="13" spans="1:20" ht="12.75" customHeight="1">
      <c r="A13" s="437"/>
      <c r="B13" s="424">
        <v>49</v>
      </c>
      <c r="C13" s="426">
        <f>IFERROR(VLOOKUP(B13,пр.взв!$B$7:$H$70,2,0),"")</f>
        <v>0</v>
      </c>
      <c r="D13" s="428">
        <f>IFERROR(VLOOKUP(B13,пр.взв!$B$7:$H$70,3,0),"")</f>
        <v>0</v>
      </c>
      <c r="E13" s="428">
        <f>IFERROR(VLOOKUP(B13,пр.взв!$B$7:$H$70,4,0),"")</f>
        <v>0</v>
      </c>
      <c r="F13" s="428">
        <f>IFERROR(VLOOKUP(B13,пр.взв!$B$7:$H$70,5,0),"")</f>
        <v>0</v>
      </c>
      <c r="G13" s="451"/>
      <c r="H13" s="451"/>
      <c r="I13" s="453"/>
      <c r="J13" s="453"/>
      <c r="K13" s="447"/>
      <c r="L13" s="424">
        <v>50</v>
      </c>
      <c r="M13" s="426">
        <f>IFERROR(VLOOKUP(L13,пр.взв!$B$7:$H$70,2,0),"")</f>
        <v>0</v>
      </c>
      <c r="N13" s="428">
        <f>IFERROR(VLOOKUP(L13,пр.взв!$B$7:$H$70,3,0),"")</f>
        <v>0</v>
      </c>
      <c r="O13" s="428">
        <f>IFERROR(VLOOKUP(L13,пр.взв!$B$7:$H$70,4,0),"")</f>
        <v>0</v>
      </c>
      <c r="P13" s="428">
        <f>IFERROR(VLOOKUP(L13,пр.взв!$B$7:$H$70,5,0),"")</f>
        <v>0</v>
      </c>
      <c r="Q13" s="451"/>
      <c r="R13" s="451"/>
      <c r="S13" s="453"/>
      <c r="T13" s="453"/>
    </row>
    <row r="14" spans="1:20" ht="13.5" customHeight="1" thickBot="1">
      <c r="A14" s="438"/>
      <c r="B14" s="425"/>
      <c r="C14" s="427"/>
      <c r="D14" s="429"/>
      <c r="E14" s="429"/>
      <c r="F14" s="429"/>
      <c r="G14" s="452"/>
      <c r="H14" s="452"/>
      <c r="I14" s="454"/>
      <c r="J14" s="454"/>
      <c r="K14" s="448"/>
      <c r="L14" s="425"/>
      <c r="M14" s="427"/>
      <c r="N14" s="429"/>
      <c r="O14" s="429"/>
      <c r="P14" s="429"/>
      <c r="Q14" s="452"/>
      <c r="R14" s="452"/>
      <c r="S14" s="454"/>
      <c r="T14" s="454"/>
    </row>
    <row r="15" spans="1:20" ht="12.75" customHeight="1">
      <c r="A15" s="436">
        <v>3</v>
      </c>
      <c r="B15" s="439">
        <v>9</v>
      </c>
      <c r="C15" s="441" t="str">
        <f>IFERROR(VLOOKUP(B15,пр.взв!$B$7:$H$70,2,0),"")</f>
        <v xml:space="preserve">ГЛАЗЕЦКИЙ  Кирилл  Романович </v>
      </c>
      <c r="D15" s="443" t="str">
        <f>IFERROR(VLOOKUP(B15,пр.взв!$B$7:$H$70,3,0),"")</f>
        <v>24.05.2003, КМС</v>
      </c>
      <c r="E15" s="443" t="str">
        <f>IFERROR(VLOOKUP(B15,пр.взв!$B$7:$H$70,4,0),"")</f>
        <v>ПФО</v>
      </c>
      <c r="F15" s="443" t="str">
        <f>IFERROR(VLOOKUP(B15,пр.взв!$B$7:$H$70,5,0),"")</f>
        <v>Самарская, Самара, ПР</v>
      </c>
      <c r="G15" s="459"/>
      <c r="H15" s="460"/>
      <c r="I15" s="449"/>
      <c r="J15" s="422"/>
      <c r="K15" s="446">
        <v>19</v>
      </c>
      <c r="L15" s="439">
        <v>10</v>
      </c>
      <c r="M15" s="441" t="str">
        <f>IFERROR(VLOOKUP(L15,пр.взв!$B$7:$H$70,2,0),"")</f>
        <v xml:space="preserve">ФОМИЧЕВ  Никита Андреевич </v>
      </c>
      <c r="N15" s="443" t="str">
        <f>IFERROR(VLOOKUP(L15,пр.взв!$B$7:$H$70,3,0),"")</f>
        <v>26.06.2003, КМС</v>
      </c>
      <c r="O15" s="443" t="str">
        <f>IFERROR(VLOOKUP(L15,пр.взв!$B$7:$H$70,4,0),"")</f>
        <v>СПБ</v>
      </c>
      <c r="P15" s="443" t="str">
        <f>IFERROR(VLOOKUP(L15,пр.взв!$B$7:$H$70,5,0),"")</f>
        <v>Санкт-Петербург, ВС</v>
      </c>
      <c r="Q15" s="459"/>
      <c r="R15" s="460"/>
      <c r="S15" s="449"/>
      <c r="T15" s="422"/>
    </row>
    <row r="16" spans="1:20" ht="12.75" customHeight="1">
      <c r="A16" s="437"/>
      <c r="B16" s="440"/>
      <c r="C16" s="442"/>
      <c r="D16" s="444"/>
      <c r="E16" s="444"/>
      <c r="F16" s="444"/>
      <c r="G16" s="435"/>
      <c r="H16" s="435"/>
      <c r="I16" s="450"/>
      <c r="J16" s="423"/>
      <c r="K16" s="447"/>
      <c r="L16" s="440"/>
      <c r="M16" s="442"/>
      <c r="N16" s="444"/>
      <c r="O16" s="444"/>
      <c r="P16" s="444"/>
      <c r="Q16" s="435"/>
      <c r="R16" s="435"/>
      <c r="S16" s="450"/>
      <c r="T16" s="423"/>
    </row>
    <row r="17" spans="1:20" ht="12.75" customHeight="1">
      <c r="A17" s="437"/>
      <c r="B17" s="424">
        <v>41</v>
      </c>
      <c r="C17" s="426">
        <f>IFERROR(VLOOKUP(B17,пр.взв!$B$7:$H$70,2,0),"")</f>
        <v>0</v>
      </c>
      <c r="D17" s="428">
        <f>IFERROR(VLOOKUP(B17,пр.взв!$B$7:$H$70,3,0),"")</f>
        <v>0</v>
      </c>
      <c r="E17" s="428">
        <f>IFERROR(VLOOKUP(B17,пр.взв!$B$7:$H$70,4,0),"")</f>
        <v>0</v>
      </c>
      <c r="F17" s="428">
        <f>IFERROR(VLOOKUP(B17,пр.взв!$B$7:$H$70,5,0),"")</f>
        <v>0</v>
      </c>
      <c r="G17" s="451"/>
      <c r="H17" s="451"/>
      <c r="I17" s="453"/>
      <c r="J17" s="453"/>
      <c r="K17" s="447"/>
      <c r="L17" s="424">
        <v>42</v>
      </c>
      <c r="M17" s="426">
        <f>IFERROR(VLOOKUP(L17,пр.взв!$B$7:$H$70,2,0),"")</f>
        <v>0</v>
      </c>
      <c r="N17" s="428">
        <f>IFERROR(VLOOKUP(L17,пр.взв!$B$7:$H$70,3,0),"")</f>
        <v>0</v>
      </c>
      <c r="O17" s="428">
        <f>IFERROR(VLOOKUP(L17,пр.взв!$B$7:$H$70,4,0),"")</f>
        <v>0</v>
      </c>
      <c r="P17" s="428">
        <f>IFERROR(VLOOKUP(L17,пр.взв!$B$7:$H$70,5,0),"")</f>
        <v>0</v>
      </c>
      <c r="Q17" s="451"/>
      <c r="R17" s="451"/>
      <c r="S17" s="453"/>
      <c r="T17" s="453"/>
    </row>
    <row r="18" spans="1:20" ht="13.5" customHeight="1" thickBot="1">
      <c r="A18" s="438"/>
      <c r="B18" s="425"/>
      <c r="C18" s="427"/>
      <c r="D18" s="429"/>
      <c r="E18" s="429"/>
      <c r="F18" s="429"/>
      <c r="G18" s="452"/>
      <c r="H18" s="452"/>
      <c r="I18" s="454"/>
      <c r="J18" s="454"/>
      <c r="K18" s="448"/>
      <c r="L18" s="425"/>
      <c r="M18" s="427"/>
      <c r="N18" s="429"/>
      <c r="O18" s="429"/>
      <c r="P18" s="429"/>
      <c r="Q18" s="452"/>
      <c r="R18" s="452"/>
      <c r="S18" s="454"/>
      <c r="T18" s="454"/>
    </row>
    <row r="19" spans="1:20" ht="12.75" customHeight="1">
      <c r="A19" s="436">
        <v>4</v>
      </c>
      <c r="B19" s="439">
        <v>25</v>
      </c>
      <c r="C19" s="441" t="str">
        <f>IFERROR(VLOOKUP(B19,пр.взв!$B$7:$H$70,2,0),"")</f>
        <v>ТИНЧУРИН Эльдар Дамирович</v>
      </c>
      <c r="D19" s="443" t="str">
        <f>IFERROR(VLOOKUP(B19,пр.взв!$B$7:$H$70,3,0),"")</f>
        <v>17.08.2000, КМС</v>
      </c>
      <c r="E19" s="443" t="str">
        <f>IFERROR(VLOOKUP(B19,пр.взв!$B$7:$H$70,4,0),"")</f>
        <v>МОС</v>
      </c>
      <c r="F19" s="443" t="str">
        <f>IFERROR(VLOOKUP(B19,пр.взв!$B$7:$H$70,5,0),"")</f>
        <v xml:space="preserve">Москва, </v>
      </c>
      <c r="G19" s="458"/>
      <c r="H19" s="461"/>
      <c r="I19" s="457"/>
      <c r="J19" s="434"/>
      <c r="K19" s="446">
        <v>20</v>
      </c>
      <c r="L19" s="439">
        <v>26</v>
      </c>
      <c r="M19" s="441" t="str">
        <f>IFERROR(VLOOKUP(L19,пр.взв!$B$7:$H$70,2,0),"")</f>
        <v xml:space="preserve">ГАМЗАЕВ Гаджи Шарапутдинович </v>
      </c>
      <c r="N19" s="443" t="str">
        <f>IFERROR(VLOOKUP(L19,пр.взв!$B$7:$H$70,3,0),"")</f>
        <v>17.02.1999, КМС</v>
      </c>
      <c r="O19" s="443" t="str">
        <f>IFERROR(VLOOKUP(L19,пр.взв!$B$7:$H$70,4,0),"")</f>
        <v>УФО</v>
      </c>
      <c r="P19" s="443" t="str">
        <f>IFERROR(VLOOKUP(L19,пр.взв!$B$7:$H$70,5,0),"")</f>
        <v>Свердловская, Екатеринбург, Д</v>
      </c>
      <c r="Q19" s="435"/>
      <c r="R19" s="478"/>
      <c r="S19" s="450"/>
      <c r="T19" s="430"/>
    </row>
    <row r="20" spans="1:20" ht="12.75" customHeight="1">
      <c r="A20" s="437"/>
      <c r="B20" s="440"/>
      <c r="C20" s="442"/>
      <c r="D20" s="444"/>
      <c r="E20" s="444"/>
      <c r="F20" s="444"/>
      <c r="G20" s="435"/>
      <c r="H20" s="435"/>
      <c r="I20" s="450"/>
      <c r="J20" s="423"/>
      <c r="K20" s="447"/>
      <c r="L20" s="440"/>
      <c r="M20" s="442"/>
      <c r="N20" s="444"/>
      <c r="O20" s="444"/>
      <c r="P20" s="444"/>
      <c r="Q20" s="435"/>
      <c r="R20" s="435"/>
      <c r="S20" s="450"/>
      <c r="T20" s="423"/>
    </row>
    <row r="21" spans="1:20" ht="12.75" customHeight="1">
      <c r="A21" s="437"/>
      <c r="B21" s="424">
        <v>57</v>
      </c>
      <c r="C21" s="426">
        <f>IFERROR(VLOOKUP(B21,пр.взв!$B$7:$H$70,2,0),"")</f>
        <v>0</v>
      </c>
      <c r="D21" s="428">
        <f>IFERROR(VLOOKUP(B21,пр.взв!$B$7:$H$70,3,0),"")</f>
        <v>0</v>
      </c>
      <c r="E21" s="428">
        <f>IFERROR(VLOOKUP(B21,пр.взв!$B$7:$H$70,4,0),"")</f>
        <v>0</v>
      </c>
      <c r="F21" s="428">
        <f>IFERROR(VLOOKUP(B21,пр.взв!$B$7:$H$70,5,0),"")</f>
        <v>0</v>
      </c>
      <c r="G21" s="451"/>
      <c r="H21" s="451"/>
      <c r="I21" s="453"/>
      <c r="J21" s="453"/>
      <c r="K21" s="447"/>
      <c r="L21" s="424">
        <v>58</v>
      </c>
      <c r="M21" s="426">
        <f>IFERROR(VLOOKUP(L21,пр.взв!$B$7:$H$70,2,0),"")</f>
        <v>0</v>
      </c>
      <c r="N21" s="428">
        <f>IFERROR(VLOOKUP(L21,пр.взв!$B$7:$H$70,3,0),"")</f>
        <v>0</v>
      </c>
      <c r="O21" s="428">
        <f>IFERROR(VLOOKUP(L21,пр.взв!$B$7:$H$70,4,0),"")</f>
        <v>0</v>
      </c>
      <c r="P21" s="428">
        <f>IFERROR(VLOOKUP(L21,пр.взв!$B$7:$H$70,5,0),"")</f>
        <v>0</v>
      </c>
      <c r="Q21" s="451"/>
      <c r="R21" s="451"/>
      <c r="S21" s="453"/>
      <c r="T21" s="453"/>
    </row>
    <row r="22" spans="1:20" ht="13.5" customHeight="1" thickBot="1">
      <c r="A22" s="438"/>
      <c r="B22" s="425"/>
      <c r="C22" s="427"/>
      <c r="D22" s="429"/>
      <c r="E22" s="429"/>
      <c r="F22" s="429"/>
      <c r="G22" s="452"/>
      <c r="H22" s="452"/>
      <c r="I22" s="454"/>
      <c r="J22" s="454"/>
      <c r="K22" s="448"/>
      <c r="L22" s="425"/>
      <c r="M22" s="427"/>
      <c r="N22" s="429"/>
      <c r="O22" s="429"/>
      <c r="P22" s="429"/>
      <c r="Q22" s="452"/>
      <c r="R22" s="452"/>
      <c r="S22" s="454"/>
      <c r="T22" s="454"/>
    </row>
    <row r="23" spans="1:20" ht="12.75" customHeight="1">
      <c r="A23" s="437">
        <v>5</v>
      </c>
      <c r="B23" s="439">
        <v>5</v>
      </c>
      <c r="C23" s="441" t="str">
        <f>IFERROR(VLOOKUP(B23,пр.взв!$B$7:$H$70,2,0),"")</f>
        <v xml:space="preserve">МГДСЯН  Арарат Залибегович </v>
      </c>
      <c r="D23" s="443" t="str">
        <f>IFERROR(VLOOKUP(B23,пр.взв!$B$7:$H$70,3,0),"")</f>
        <v>15.10.2000, МС</v>
      </c>
      <c r="E23" s="443" t="str">
        <f>IFERROR(VLOOKUP(B23,пр.взв!$B$7:$H$70,4,0),"")</f>
        <v>ЮФО</v>
      </c>
      <c r="F23" s="443" t="str">
        <f>IFERROR(VLOOKUP(B23,пр.взв!$B$7:$H$70,5,0),"")</f>
        <v>Краснодарский, Армавир, ВС</v>
      </c>
      <c r="G23" s="459"/>
      <c r="H23" s="460"/>
      <c r="I23" s="449"/>
      <c r="J23" s="422"/>
      <c r="K23" s="446">
        <v>21</v>
      </c>
      <c r="L23" s="439">
        <v>6</v>
      </c>
      <c r="M23" s="441" t="str">
        <f>IFERROR(VLOOKUP(L23,пр.взв!$B$7:$H$70,2,0),"")</f>
        <v>УВАРОВ Виктор Владимирович</v>
      </c>
      <c r="N23" s="443" t="str">
        <f>IFERROR(VLOOKUP(L23,пр.взв!$B$7:$H$70,3,0),"")</f>
        <v>10.02.2001, 1р</v>
      </c>
      <c r="O23" s="443" t="str">
        <f>IFERROR(VLOOKUP(L23,пр.взв!$B$7:$H$70,4,0),"")</f>
        <v>МОС</v>
      </c>
      <c r="P23" s="443" t="str">
        <f>IFERROR(VLOOKUP(L23,пр.взв!$B$7:$H$70,5,0),"")</f>
        <v>Москва, Москва, МО</v>
      </c>
      <c r="Q23" s="459"/>
      <c r="R23" s="460"/>
      <c r="S23" s="449"/>
      <c r="T23" s="422"/>
    </row>
    <row r="24" spans="1:20" ht="12.75" customHeight="1">
      <c r="A24" s="437"/>
      <c r="B24" s="440"/>
      <c r="C24" s="442"/>
      <c r="D24" s="444"/>
      <c r="E24" s="444"/>
      <c r="F24" s="444"/>
      <c r="G24" s="435"/>
      <c r="H24" s="435"/>
      <c r="I24" s="450"/>
      <c r="J24" s="423"/>
      <c r="K24" s="447"/>
      <c r="L24" s="440"/>
      <c r="M24" s="442"/>
      <c r="N24" s="444"/>
      <c r="O24" s="444"/>
      <c r="P24" s="444"/>
      <c r="Q24" s="435"/>
      <c r="R24" s="435"/>
      <c r="S24" s="450"/>
      <c r="T24" s="423"/>
    </row>
    <row r="25" spans="1:20" ht="12.75" customHeight="1">
      <c r="A25" s="437"/>
      <c r="B25" s="424">
        <v>37</v>
      </c>
      <c r="C25" s="426" t="str">
        <f>IFERROR(VLOOKUP(B25,пр.взв!$B$7:$H$70,2,0),"")</f>
        <v xml:space="preserve">ЧЕКМАРЕВ  Денис Сергеевич </v>
      </c>
      <c r="D25" s="428" t="str">
        <f>IFERROR(VLOOKUP(B25,пр.взв!$B$7:$H$70,3,0),"")</f>
        <v>20.06.2002, КМС</v>
      </c>
      <c r="E25" s="428" t="str">
        <f>IFERROR(VLOOKUP(B25,пр.взв!$B$7:$H$70,4,0),"")</f>
        <v>ЦФО</v>
      </c>
      <c r="F25" s="428" t="str">
        <f>IFERROR(VLOOKUP(B25,пр.взв!$B$7:$H$70,5,0),"")</f>
        <v>Воронежская, Воронеж, Д</v>
      </c>
      <c r="G25" s="451"/>
      <c r="H25" s="451"/>
      <c r="I25" s="453"/>
      <c r="J25" s="453"/>
      <c r="K25" s="447"/>
      <c r="L25" s="424">
        <v>38</v>
      </c>
      <c r="M25" s="426" t="str">
        <f>IFERROR(VLOOKUP(L25,пр.взв!$B$7:$H$70,2,0),"")</f>
        <v>ДУЙСЕНОВ Тимур Равилевич</v>
      </c>
      <c r="N25" s="428" t="str">
        <f>IFERROR(VLOOKUP(L25,пр.взв!$B$7:$H$70,3,0),"")</f>
        <v>14.09.2001, МС</v>
      </c>
      <c r="O25" s="428" t="str">
        <f>IFERROR(VLOOKUP(L25,пр.взв!$B$7:$H$70,4,0),"")</f>
        <v>ЮФО</v>
      </c>
      <c r="P25" s="428" t="str">
        <f>IFERROR(VLOOKUP(L25,пр.взв!$B$7:$H$70,5,0),"")</f>
        <v>Краснодарский, Курганинск, МС</v>
      </c>
      <c r="Q25" s="451"/>
      <c r="R25" s="451"/>
      <c r="S25" s="453"/>
      <c r="T25" s="453"/>
    </row>
    <row r="26" spans="1:20" ht="13.5" customHeight="1" thickBot="1">
      <c r="A26" s="438"/>
      <c r="B26" s="425"/>
      <c r="C26" s="427"/>
      <c r="D26" s="429"/>
      <c r="E26" s="429"/>
      <c r="F26" s="429"/>
      <c r="G26" s="452"/>
      <c r="H26" s="452"/>
      <c r="I26" s="454"/>
      <c r="J26" s="454"/>
      <c r="K26" s="448"/>
      <c r="L26" s="425"/>
      <c r="M26" s="427"/>
      <c r="N26" s="429"/>
      <c r="O26" s="429"/>
      <c r="P26" s="429"/>
      <c r="Q26" s="452"/>
      <c r="R26" s="452"/>
      <c r="S26" s="454"/>
      <c r="T26" s="454"/>
    </row>
    <row r="27" spans="1:20" ht="12.75" customHeight="1">
      <c r="A27" s="436">
        <v>6</v>
      </c>
      <c r="B27" s="439">
        <v>21</v>
      </c>
      <c r="C27" s="441" t="str">
        <f>IFERROR(VLOOKUP(B27,пр.взв!$B$7:$H$70,2,0),"")</f>
        <v>ЗАТЫЛКИН Илья Игоревич</v>
      </c>
      <c r="D27" s="443" t="str">
        <f>IFERROR(VLOOKUP(B27,пр.взв!$B$7:$H$70,3,0),"")</f>
        <v>18.03.2002, КМС</v>
      </c>
      <c r="E27" s="443" t="str">
        <f>IFERROR(VLOOKUP(B27,пр.взв!$B$7:$H$70,4,0),"")</f>
        <v>ПФО</v>
      </c>
      <c r="F27" s="443" t="str">
        <f>IFERROR(VLOOKUP(B27,пр.взв!$B$7:$H$70,5,0),"")</f>
        <v>Пензенская, Заречный, МС</v>
      </c>
      <c r="G27" s="458"/>
      <c r="H27" s="461"/>
      <c r="I27" s="457"/>
      <c r="J27" s="434"/>
      <c r="K27" s="446">
        <v>22</v>
      </c>
      <c r="L27" s="439">
        <v>22</v>
      </c>
      <c r="M27" s="441" t="str">
        <f>IFERROR(VLOOKUP(L27,пр.взв!$B$7:$H$70,2,0),"")</f>
        <v>ОРЛОВ Даниил Владимирович</v>
      </c>
      <c r="N27" s="443" t="str">
        <f>IFERROR(VLOOKUP(L27,пр.взв!$B$7:$H$70,3,0),"")</f>
        <v>24.01.2002, МС</v>
      </c>
      <c r="O27" s="443" t="str">
        <f>IFERROR(VLOOKUP(L27,пр.взв!$B$7:$H$70,4,0),"")</f>
        <v>ПФО</v>
      </c>
      <c r="P27" s="443" t="str">
        <f>IFERROR(VLOOKUP(L27,пр.взв!$B$7:$H$70,5,0),"")</f>
        <v>Чувашская, Чебоксары, МС</v>
      </c>
      <c r="Q27" s="458"/>
      <c r="R27" s="461"/>
      <c r="S27" s="457"/>
      <c r="T27" s="434"/>
    </row>
    <row r="28" spans="1:20" ht="12.75" customHeight="1">
      <c r="A28" s="437"/>
      <c r="B28" s="440"/>
      <c r="C28" s="442"/>
      <c r="D28" s="444"/>
      <c r="E28" s="444"/>
      <c r="F28" s="444"/>
      <c r="G28" s="435"/>
      <c r="H28" s="435"/>
      <c r="I28" s="450"/>
      <c r="J28" s="423"/>
      <c r="K28" s="447"/>
      <c r="L28" s="440"/>
      <c r="M28" s="442"/>
      <c r="N28" s="444"/>
      <c r="O28" s="444"/>
      <c r="P28" s="444"/>
      <c r="Q28" s="435"/>
      <c r="R28" s="435"/>
      <c r="S28" s="450"/>
      <c r="T28" s="423"/>
    </row>
    <row r="29" spans="1:20" ht="12.75" customHeight="1">
      <c r="A29" s="437"/>
      <c r="B29" s="424">
        <v>53</v>
      </c>
      <c r="C29" s="426">
        <f>IFERROR(VLOOKUP(B29,пр.взв!$B$7:$H$70,2,0),"")</f>
        <v>0</v>
      </c>
      <c r="D29" s="428">
        <f>IFERROR(VLOOKUP(B29,пр.взв!$B$7:$H$70,3,0),"")</f>
        <v>0</v>
      </c>
      <c r="E29" s="428">
        <f>IFERROR(VLOOKUP(B29,пр.взв!$B$7:$H$70,4,0),"")</f>
        <v>0</v>
      </c>
      <c r="F29" s="428">
        <f>IFERROR(VLOOKUP(B29,пр.взв!$B$7:$H$70,5,0),"")</f>
        <v>0</v>
      </c>
      <c r="G29" s="451"/>
      <c r="H29" s="451"/>
      <c r="I29" s="453"/>
      <c r="J29" s="453"/>
      <c r="K29" s="447"/>
      <c r="L29" s="424">
        <v>54</v>
      </c>
      <c r="M29" s="426">
        <f>IFERROR(VLOOKUP(L29,пр.взв!$B$7:$H$70,2,0),"")</f>
        <v>0</v>
      </c>
      <c r="N29" s="428">
        <f>IFERROR(VLOOKUP(L29,пр.взв!$B$7:$H$70,3,0),"")</f>
        <v>0</v>
      </c>
      <c r="O29" s="428">
        <f>IFERROR(VLOOKUP(L29,пр.взв!$B$7:$H$70,4,0),"")</f>
        <v>0</v>
      </c>
      <c r="P29" s="428">
        <f>IFERROR(VLOOKUP(L29,пр.взв!$B$7:$H$70,5,0),"")</f>
        <v>0</v>
      </c>
      <c r="Q29" s="451"/>
      <c r="R29" s="451"/>
      <c r="S29" s="453"/>
      <c r="T29" s="453"/>
    </row>
    <row r="30" spans="1:20" ht="13.5" customHeight="1" thickBot="1">
      <c r="A30" s="455"/>
      <c r="B30" s="425"/>
      <c r="C30" s="427"/>
      <c r="D30" s="429"/>
      <c r="E30" s="429"/>
      <c r="F30" s="429"/>
      <c r="G30" s="452"/>
      <c r="H30" s="452"/>
      <c r="I30" s="454"/>
      <c r="J30" s="454"/>
      <c r="K30" s="448"/>
      <c r="L30" s="425"/>
      <c r="M30" s="427"/>
      <c r="N30" s="429"/>
      <c r="O30" s="429"/>
      <c r="P30" s="429"/>
      <c r="Q30" s="452"/>
      <c r="R30" s="452"/>
      <c r="S30" s="454"/>
      <c r="T30" s="454"/>
    </row>
    <row r="31" spans="1:20" ht="12.75" customHeight="1">
      <c r="A31" s="436">
        <v>7</v>
      </c>
      <c r="B31" s="439">
        <v>13</v>
      </c>
      <c r="C31" s="441" t="str">
        <f>IFERROR(VLOOKUP(B31,пр.взв!$B$7:$H$70,2,0),"")</f>
        <v>ЖЕРДЕВ Максим Александрович</v>
      </c>
      <c r="D31" s="443" t="str">
        <f>IFERROR(VLOOKUP(B31,пр.взв!$B$7:$H$70,3,0),"")</f>
        <v>11.12.2001, КМС</v>
      </c>
      <c r="E31" s="443" t="str">
        <f>IFERROR(VLOOKUP(B31,пр.взв!$B$7:$H$70,4,0),"")</f>
        <v>МОС</v>
      </c>
      <c r="F31" s="443" t="str">
        <f>IFERROR(VLOOKUP(B31,пр.взв!$B$7:$H$70,5,0),"")</f>
        <v>Москва, МО</v>
      </c>
      <c r="G31" s="459"/>
      <c r="H31" s="460"/>
      <c r="I31" s="449"/>
      <c r="J31" s="422"/>
      <c r="K31" s="446">
        <v>23</v>
      </c>
      <c r="L31" s="439">
        <v>14</v>
      </c>
      <c r="M31" s="441" t="str">
        <f>IFERROR(VLOOKUP(L31,пр.взв!$B$7:$H$70,2,0),"")</f>
        <v xml:space="preserve">СОНИКОВ  Дмитрий  Сергеевич </v>
      </c>
      <c r="N31" s="443" t="str">
        <f>IFERROR(VLOOKUP(L31,пр.взв!$B$7:$H$70,3,0),"")</f>
        <v>26.05.2001, МС</v>
      </c>
      <c r="O31" s="443" t="str">
        <f>IFERROR(VLOOKUP(L31,пр.взв!$B$7:$H$70,4,0),"")</f>
        <v>ЦФО</v>
      </c>
      <c r="P31" s="443" t="str">
        <f>IFERROR(VLOOKUP(L31,пр.взв!$B$7:$H$70,5,0),"")</f>
        <v>Рязанская, Рязань, Д</v>
      </c>
      <c r="Q31" s="459"/>
      <c r="R31" s="460"/>
      <c r="S31" s="449"/>
      <c r="T31" s="422"/>
    </row>
    <row r="32" spans="1:20" ht="12.75" customHeight="1">
      <c r="A32" s="437"/>
      <c r="B32" s="440"/>
      <c r="C32" s="442"/>
      <c r="D32" s="444"/>
      <c r="E32" s="444"/>
      <c r="F32" s="444"/>
      <c r="G32" s="435"/>
      <c r="H32" s="435"/>
      <c r="I32" s="450"/>
      <c r="J32" s="423"/>
      <c r="K32" s="447"/>
      <c r="L32" s="440"/>
      <c r="M32" s="442"/>
      <c r="N32" s="444"/>
      <c r="O32" s="444"/>
      <c r="P32" s="444"/>
      <c r="Q32" s="435"/>
      <c r="R32" s="435"/>
      <c r="S32" s="450"/>
      <c r="T32" s="423"/>
    </row>
    <row r="33" spans="1:21" ht="12.75" customHeight="1">
      <c r="A33" s="437"/>
      <c r="B33" s="424">
        <v>45</v>
      </c>
      <c r="C33" s="426">
        <f>IFERROR(VLOOKUP(B33,пр.взв!$B$7:$H$70,2,0),"")</f>
        <v>0</v>
      </c>
      <c r="D33" s="428">
        <f>IFERROR(VLOOKUP(B33,пр.взв!$B$7:$H$70,3,0),"")</f>
        <v>0</v>
      </c>
      <c r="E33" s="428">
        <f>IFERROR(VLOOKUP(B33,пр.взв!$B$7:$H$70,4,0),"")</f>
        <v>0</v>
      </c>
      <c r="F33" s="428">
        <f>IFERROR(VLOOKUP(B33,пр.взв!$B$7:$H$70,5,0),"")</f>
        <v>0</v>
      </c>
      <c r="G33" s="451"/>
      <c r="H33" s="451"/>
      <c r="I33" s="453"/>
      <c r="J33" s="453"/>
      <c r="K33" s="447"/>
      <c r="L33" s="424">
        <v>46</v>
      </c>
      <c r="M33" s="426">
        <f>IFERROR(VLOOKUP(L33,пр.взв!$B$7:$H$70,2,0),"")</f>
        <v>0</v>
      </c>
      <c r="N33" s="428">
        <f>IFERROR(VLOOKUP(L33,пр.взв!$B$7:$H$70,3,0),"")</f>
        <v>0</v>
      </c>
      <c r="O33" s="428">
        <f>IFERROR(VLOOKUP(L33,пр.взв!$B$7:$H$70,4,0),"")</f>
        <v>0</v>
      </c>
      <c r="P33" s="428">
        <f>IFERROR(VLOOKUP(L33,пр.взв!$B$7:$H$70,5,0),"")</f>
        <v>0</v>
      </c>
      <c r="Q33" s="451"/>
      <c r="R33" s="451"/>
      <c r="S33" s="453"/>
      <c r="T33" s="453"/>
    </row>
    <row r="34" spans="1:21" ht="13.5" customHeight="1" thickBot="1">
      <c r="A34" s="438"/>
      <c r="B34" s="425"/>
      <c r="C34" s="427"/>
      <c r="D34" s="429"/>
      <c r="E34" s="429"/>
      <c r="F34" s="429"/>
      <c r="G34" s="452"/>
      <c r="H34" s="452"/>
      <c r="I34" s="454"/>
      <c r="J34" s="454"/>
      <c r="K34" s="448"/>
      <c r="L34" s="425"/>
      <c r="M34" s="427"/>
      <c r="N34" s="429"/>
      <c r="O34" s="429"/>
      <c r="P34" s="429"/>
      <c r="Q34" s="452"/>
      <c r="R34" s="452"/>
      <c r="S34" s="454"/>
      <c r="T34" s="454"/>
    </row>
    <row r="35" spans="1:21" ht="12.75" customHeight="1">
      <c r="A35" s="436">
        <v>8</v>
      </c>
      <c r="B35" s="439">
        <v>29</v>
      </c>
      <c r="C35" s="441" t="str">
        <f>IFERROR(VLOOKUP(B35,пр.взв!$B$7:$H$70,2,0),"")</f>
        <v>КАРАЧЕВ Денис Евгеньевич</v>
      </c>
      <c r="D35" s="443" t="str">
        <f>IFERROR(VLOOKUP(B35,пр.взв!$B$7:$H$70,3,0),"")</f>
        <v>15.02.2002, КМС</v>
      </c>
      <c r="E35" s="443" t="str">
        <f>IFERROR(VLOOKUP(B35,пр.взв!$B$7:$H$70,4,0),"")</f>
        <v>УФО</v>
      </c>
      <c r="F35" s="443" t="str">
        <f>IFERROR(VLOOKUP(B35,пр.взв!$B$7:$H$70,5,0),"")</f>
        <v>Тюменская, Тюмень, МО</v>
      </c>
      <c r="G35" s="458"/>
      <c r="H35" s="461"/>
      <c r="I35" s="457"/>
      <c r="J35" s="434"/>
      <c r="K35" s="483">
        <v>24</v>
      </c>
      <c r="L35" s="439">
        <v>30</v>
      </c>
      <c r="M35" s="441" t="str">
        <f>IFERROR(VLOOKUP(L35,пр.взв!$B$7:$H$70,2,0),"")</f>
        <v xml:space="preserve">ИСРАИЛОВ Алишер Курбоналиевич </v>
      </c>
      <c r="N35" s="443" t="str">
        <f>IFERROR(VLOOKUP(L35,пр.взв!$B$7:$H$70,3,0),"")</f>
        <v>27.06.2002, КМС</v>
      </c>
      <c r="O35" s="443" t="str">
        <f>IFERROR(VLOOKUP(L35,пр.взв!$B$7:$H$70,4,0),"")</f>
        <v>ЦФО</v>
      </c>
      <c r="P35" s="443" t="str">
        <f>IFERROR(VLOOKUP(L35,пр.взв!$B$7:$H$70,5,0),"")</f>
        <v>Московская, Реутов, МО</v>
      </c>
      <c r="Q35" s="435"/>
      <c r="R35" s="478"/>
      <c r="S35" s="450"/>
      <c r="T35" s="430"/>
    </row>
    <row r="36" spans="1:21" ht="12.75" customHeight="1">
      <c r="A36" s="437"/>
      <c r="B36" s="440"/>
      <c r="C36" s="442"/>
      <c r="D36" s="444"/>
      <c r="E36" s="444"/>
      <c r="F36" s="444"/>
      <c r="G36" s="435"/>
      <c r="H36" s="435"/>
      <c r="I36" s="450"/>
      <c r="J36" s="423"/>
      <c r="K36" s="467"/>
      <c r="L36" s="440"/>
      <c r="M36" s="442"/>
      <c r="N36" s="444"/>
      <c r="O36" s="444"/>
      <c r="P36" s="444"/>
      <c r="Q36" s="435"/>
      <c r="R36" s="435"/>
      <c r="S36" s="450"/>
      <c r="T36" s="423"/>
    </row>
    <row r="37" spans="1:21" ht="12.75" customHeight="1">
      <c r="A37" s="437"/>
      <c r="B37" s="424">
        <v>61</v>
      </c>
      <c r="C37" s="426">
        <f>IFERROR(VLOOKUP(B37,пр.взв!$B$7:$H$70,2,0),"")</f>
        <v>0</v>
      </c>
      <c r="D37" s="428">
        <f>IFERROR(VLOOKUP(B37,пр.взв!$B$7:$H$70,3,0),"")</f>
        <v>0</v>
      </c>
      <c r="E37" s="428">
        <f>IFERROR(VLOOKUP(B37,пр.взв!$B$7:$H$70,4,0),"")</f>
        <v>0</v>
      </c>
      <c r="F37" s="428">
        <f>IFERROR(VLOOKUP(B37,пр.взв!$B$7:$H$70,5,0),"")</f>
        <v>0</v>
      </c>
      <c r="G37" s="451"/>
      <c r="H37" s="451"/>
      <c r="I37" s="453"/>
      <c r="J37" s="453"/>
      <c r="K37" s="467"/>
      <c r="L37" s="424">
        <v>62</v>
      </c>
      <c r="M37" s="426">
        <f>IFERROR(VLOOKUP(L37,пр.взв!$B$7:$H$70,2,0),"")</f>
        <v>0</v>
      </c>
      <c r="N37" s="428">
        <f>IFERROR(VLOOKUP(L37,пр.взв!$B$7:$H$70,3,0),"")</f>
        <v>0</v>
      </c>
      <c r="O37" s="428">
        <f>IFERROR(VLOOKUP(L37,пр.взв!$B$7:$H$70,4,0),"")</f>
        <v>0</v>
      </c>
      <c r="P37" s="428">
        <f>IFERROR(VLOOKUP(L37,пр.взв!$B$7:$H$70,5,0),"")</f>
        <v>0</v>
      </c>
      <c r="Q37" s="451"/>
      <c r="R37" s="451"/>
      <c r="S37" s="453"/>
      <c r="T37" s="453"/>
    </row>
    <row r="38" spans="1:21" ht="13.5" customHeight="1" thickBot="1">
      <c r="A38" s="455"/>
      <c r="B38" s="425"/>
      <c r="C38" s="427"/>
      <c r="D38" s="429"/>
      <c r="E38" s="429"/>
      <c r="F38" s="429"/>
      <c r="G38" s="452"/>
      <c r="H38" s="452"/>
      <c r="I38" s="454"/>
      <c r="J38" s="454"/>
      <c r="K38" s="468"/>
      <c r="L38" s="425"/>
      <c r="M38" s="427"/>
      <c r="N38" s="429"/>
      <c r="O38" s="429"/>
      <c r="P38" s="429"/>
      <c r="Q38" s="452"/>
      <c r="R38" s="452"/>
      <c r="S38" s="454"/>
      <c r="T38" s="454"/>
    </row>
    <row r="39" spans="1:21" ht="13.5" customHeight="1">
      <c r="A39" s="436">
        <v>9</v>
      </c>
      <c r="B39" s="466">
        <v>3</v>
      </c>
      <c r="C39" s="441" t="str">
        <f>IFERROR(VLOOKUP(B39,пр.взв!$B$7:$H$70,2,0),"")</f>
        <v>ГЗИРЯН Геворг Ваагнович</v>
      </c>
      <c r="D39" s="443" t="str">
        <f>IFERROR(VLOOKUP(B39,пр.взв!$B$7:$H$70,3,0),"")</f>
        <v>04.02.1999, МС</v>
      </c>
      <c r="E39" s="443" t="str">
        <f>IFERROR(VLOOKUP(B39,пр.взв!$B$7:$H$70,4,0),"")</f>
        <v>СЗФО</v>
      </c>
      <c r="F39" s="443" t="str">
        <f>IFERROR(VLOOKUP(B39,пр.взв!$B$7:$H$70,5,0),"")</f>
        <v>Калининградская, Калининград</v>
      </c>
      <c r="G39" s="459"/>
      <c r="H39" s="460"/>
      <c r="I39" s="449"/>
      <c r="J39" s="422"/>
      <c r="K39" s="467">
        <v>25</v>
      </c>
      <c r="L39" s="466">
        <v>4</v>
      </c>
      <c r="M39" s="441" t="str">
        <f>IFERROR(VLOOKUP(L39,пр.взв!$B$7:$H$70,2,0),"")</f>
        <v xml:space="preserve">ЕВТЫХ Рамазан  Аркадиевич </v>
      </c>
      <c r="N39" s="443" t="str">
        <f>IFERROR(VLOOKUP(L39,пр.взв!$B$7:$H$70,3,0),"")</f>
        <v>13.12.1999, МС</v>
      </c>
      <c r="O39" s="443" t="str">
        <f>IFERROR(VLOOKUP(L39,пр.взв!$B$7:$H$70,4,0),"")</f>
        <v>ЮФО</v>
      </c>
      <c r="P39" s="443" t="str">
        <f>IFERROR(VLOOKUP(L39,пр.взв!$B$7:$H$70,5,0),"")</f>
        <v>Р.Адыгея, Тахтамукай, ВС</v>
      </c>
      <c r="Q39" s="459"/>
      <c r="R39" s="460"/>
      <c r="S39" s="449"/>
      <c r="T39" s="462"/>
      <c r="U39" s="12"/>
    </row>
    <row r="40" spans="1:21" ht="12.75" customHeight="1">
      <c r="A40" s="437"/>
      <c r="B40" s="440"/>
      <c r="C40" s="442"/>
      <c r="D40" s="444"/>
      <c r="E40" s="444"/>
      <c r="F40" s="444"/>
      <c r="G40" s="435"/>
      <c r="H40" s="435"/>
      <c r="I40" s="450"/>
      <c r="J40" s="423"/>
      <c r="K40" s="467"/>
      <c r="L40" s="440"/>
      <c r="M40" s="442"/>
      <c r="N40" s="444"/>
      <c r="O40" s="444"/>
      <c r="P40" s="444"/>
      <c r="Q40" s="435"/>
      <c r="R40" s="435"/>
      <c r="S40" s="450"/>
      <c r="T40" s="423"/>
      <c r="U40" s="12"/>
    </row>
    <row r="41" spans="1:21" ht="12.75" customHeight="1">
      <c r="A41" s="437"/>
      <c r="B41" s="424">
        <v>35</v>
      </c>
      <c r="C41" s="426" t="str">
        <f>IFERROR(VLOOKUP(B41,пр.взв!$B$7:$H$70,2,0),"")</f>
        <v>ФАХРУТДИНОВ Артур Ильшатович</v>
      </c>
      <c r="D41" s="428" t="str">
        <f>IFERROR(VLOOKUP(B41,пр.взв!$B$7:$H$70,3,0),"")</f>
        <v>05.05.2002, КМС</v>
      </c>
      <c r="E41" s="428" t="str">
        <f>IFERROR(VLOOKUP(B41,пр.взв!$B$7:$H$70,4,0),"")</f>
        <v>ПФО</v>
      </c>
      <c r="F41" s="428" t="str">
        <f>IFERROR(VLOOKUP(B41,пр.взв!$B$7:$H$70,5,0),"")</f>
        <v>Р.Татарстан, Нижнекамск, МС</v>
      </c>
      <c r="G41" s="451"/>
      <c r="H41" s="451"/>
      <c r="I41" s="453"/>
      <c r="J41" s="453"/>
      <c r="K41" s="467"/>
      <c r="L41" s="424">
        <v>36</v>
      </c>
      <c r="M41" s="426" t="str">
        <f>IFERROR(VLOOKUP(L41,пр.взв!$B$7:$H$70,2,0),"")</f>
        <v xml:space="preserve">САИДОВ Хожиакбар Мухамадхонович </v>
      </c>
      <c r="N41" s="428" t="str">
        <f>IFERROR(VLOOKUP(L41,пр.взв!$B$7:$H$70,3,0),"")</f>
        <v>25.08.1999, МС</v>
      </c>
      <c r="O41" s="428" t="str">
        <f>IFERROR(VLOOKUP(L41,пр.взв!$B$7:$H$70,4,0),"")</f>
        <v>МОС</v>
      </c>
      <c r="P41" s="428" t="str">
        <f>IFERROR(VLOOKUP(L41,пр.взв!$B$7:$H$70,5,0),"")</f>
        <v>Москва, Москва, ВС</v>
      </c>
      <c r="Q41" s="451"/>
      <c r="R41" s="451"/>
      <c r="S41" s="453"/>
      <c r="T41" s="453"/>
      <c r="U41" s="12"/>
    </row>
    <row r="42" spans="1:21" ht="13.5" customHeight="1" thickBot="1">
      <c r="A42" s="438"/>
      <c r="B42" s="425"/>
      <c r="C42" s="427"/>
      <c r="D42" s="429"/>
      <c r="E42" s="429"/>
      <c r="F42" s="429"/>
      <c r="G42" s="452"/>
      <c r="H42" s="452"/>
      <c r="I42" s="454"/>
      <c r="J42" s="454"/>
      <c r="K42" s="468"/>
      <c r="L42" s="425"/>
      <c r="M42" s="427"/>
      <c r="N42" s="429"/>
      <c r="O42" s="429"/>
      <c r="P42" s="429"/>
      <c r="Q42" s="452"/>
      <c r="R42" s="452"/>
      <c r="S42" s="454"/>
      <c r="T42" s="454"/>
      <c r="U42" s="12"/>
    </row>
    <row r="43" spans="1:21" ht="12.75" customHeight="1">
      <c r="A43" s="436">
        <v>10</v>
      </c>
      <c r="B43" s="439">
        <v>19</v>
      </c>
      <c r="C43" s="441" t="str">
        <f>IFERROR(VLOOKUP(B43,пр.взв!$B$7:$H$70,2,0),"")</f>
        <v>НАЖМУДИНОВ  Гаджимурад  Хайбулаевич</v>
      </c>
      <c r="D43" s="443" t="str">
        <f>IFERROR(VLOOKUP(B43,пр.взв!$B$7:$H$70,3,0),"")</f>
        <v>22.03.2000, МС</v>
      </c>
      <c r="E43" s="443" t="str">
        <f>IFERROR(VLOOKUP(B43,пр.взв!$B$7:$H$70,4,0),"")</f>
        <v>СКФО</v>
      </c>
      <c r="F43" s="443" t="str">
        <f>IFERROR(VLOOKUP(B43,пр.взв!$B$7:$H$70,5,0),"")</f>
        <v>Р.Дагестан, Махачкала, МС</v>
      </c>
      <c r="G43" s="458"/>
      <c r="H43" s="461"/>
      <c r="I43" s="457"/>
      <c r="J43" s="434"/>
      <c r="K43" s="446">
        <v>26</v>
      </c>
      <c r="L43" s="439">
        <v>20</v>
      </c>
      <c r="M43" s="441" t="str">
        <f>IFERROR(VLOOKUP(L43,пр.взв!$B$7:$H$70,2,0),"")</f>
        <v>ТИХОНОВ Денис Сергеевич</v>
      </c>
      <c r="N43" s="443" t="str">
        <f>IFERROR(VLOOKUP(L43,пр.взв!$B$7:$H$70,3,0),"")</f>
        <v>07.05.2000, МС</v>
      </c>
      <c r="O43" s="443" t="str">
        <f>IFERROR(VLOOKUP(L43,пр.взв!$B$7:$H$70,4,0),"")</f>
        <v>ЦФО</v>
      </c>
      <c r="P43" s="443" t="str">
        <f>IFERROR(VLOOKUP(L43,пр.взв!$B$7:$H$70,5,0),"")</f>
        <v>Ярославская, Ярославль, Д</v>
      </c>
      <c r="Q43" s="458"/>
      <c r="R43" s="461"/>
      <c r="S43" s="457"/>
      <c r="T43" s="434"/>
    </row>
    <row r="44" spans="1:21" ht="12.75" customHeight="1">
      <c r="A44" s="437"/>
      <c r="B44" s="440"/>
      <c r="C44" s="442"/>
      <c r="D44" s="444"/>
      <c r="E44" s="444"/>
      <c r="F44" s="444"/>
      <c r="G44" s="435"/>
      <c r="H44" s="435"/>
      <c r="I44" s="450"/>
      <c r="J44" s="423"/>
      <c r="K44" s="447"/>
      <c r="L44" s="440"/>
      <c r="M44" s="442"/>
      <c r="N44" s="444"/>
      <c r="O44" s="444"/>
      <c r="P44" s="444"/>
      <c r="Q44" s="435"/>
      <c r="R44" s="435"/>
      <c r="S44" s="450"/>
      <c r="T44" s="423"/>
    </row>
    <row r="45" spans="1:21" ht="12.75" customHeight="1">
      <c r="A45" s="437"/>
      <c r="B45" s="424">
        <v>51</v>
      </c>
      <c r="C45" s="426">
        <f>IFERROR(VLOOKUP(B45,пр.взв!$B$7:$H$70,2,0),"")</f>
        <v>0</v>
      </c>
      <c r="D45" s="428">
        <f>IFERROR(VLOOKUP(B45,пр.взв!$B$7:$H$70,3,0),"")</f>
        <v>0</v>
      </c>
      <c r="E45" s="428">
        <f>IFERROR(VLOOKUP(B45,пр.взв!$B$7:$H$70,4,0),"")</f>
        <v>0</v>
      </c>
      <c r="F45" s="428">
        <f>IFERROR(VLOOKUP(B45,пр.взв!$B$7:$H$70,5,0),"")</f>
        <v>0</v>
      </c>
      <c r="G45" s="451"/>
      <c r="H45" s="451"/>
      <c r="I45" s="453"/>
      <c r="J45" s="453"/>
      <c r="K45" s="447"/>
      <c r="L45" s="424">
        <v>52</v>
      </c>
      <c r="M45" s="426">
        <f>IFERROR(VLOOKUP(L45,пр.взв!$B$7:$H$70,2,0),"")</f>
        <v>0</v>
      </c>
      <c r="N45" s="428">
        <f>IFERROR(VLOOKUP(L45,пр.взв!$B$7:$H$70,3,0),"")</f>
        <v>0</v>
      </c>
      <c r="O45" s="428">
        <f>IFERROR(VLOOKUP(L45,пр.взв!$B$7:$H$70,4,0),"")</f>
        <v>0</v>
      </c>
      <c r="P45" s="428">
        <f>IFERROR(VLOOKUP(L45,пр.взв!$B$7:$H$70,5,0),"")</f>
        <v>0</v>
      </c>
      <c r="Q45" s="451"/>
      <c r="R45" s="451"/>
      <c r="S45" s="453"/>
      <c r="T45" s="453"/>
    </row>
    <row r="46" spans="1:21" ht="13.5" customHeight="1" thickBot="1">
      <c r="A46" s="455"/>
      <c r="B46" s="425"/>
      <c r="C46" s="427"/>
      <c r="D46" s="429"/>
      <c r="E46" s="429"/>
      <c r="F46" s="429"/>
      <c r="G46" s="452"/>
      <c r="H46" s="452"/>
      <c r="I46" s="454"/>
      <c r="J46" s="454"/>
      <c r="K46" s="448"/>
      <c r="L46" s="425"/>
      <c r="M46" s="427"/>
      <c r="N46" s="429"/>
      <c r="O46" s="429"/>
      <c r="P46" s="429"/>
      <c r="Q46" s="452"/>
      <c r="R46" s="452"/>
      <c r="S46" s="454"/>
      <c r="T46" s="454"/>
    </row>
    <row r="47" spans="1:21" ht="12.75" customHeight="1">
      <c r="A47" s="436">
        <v>11</v>
      </c>
      <c r="B47" s="439">
        <v>11</v>
      </c>
      <c r="C47" s="441" t="str">
        <f>IFERROR(VLOOKUP(B47,пр.взв!$B$7:$H$70,2,0),"")</f>
        <v>ЕГОРОВ Даниил Андреевич</v>
      </c>
      <c r="D47" s="443" t="str">
        <f>IFERROR(VLOOKUP(B47,пр.взв!$B$7:$H$70,3,0),"")</f>
        <v>24.06.2001, МС</v>
      </c>
      <c r="E47" s="443" t="str">
        <f>IFERROR(VLOOKUP(B47,пр.взв!$B$7:$H$70,4,0),"")</f>
        <v>МОС</v>
      </c>
      <c r="F47" s="443" t="str">
        <f>IFERROR(VLOOKUP(B47,пр.взв!$B$7:$H$70,5,0),"")</f>
        <v>Москва ,Москва, Д</v>
      </c>
      <c r="G47" s="459"/>
      <c r="H47" s="460"/>
      <c r="I47" s="449"/>
      <c r="J47" s="422"/>
      <c r="K47" s="446">
        <v>27</v>
      </c>
      <c r="L47" s="439">
        <v>12</v>
      </c>
      <c r="M47" s="441" t="str">
        <f>IFERROR(VLOOKUP(L47,пр.взв!$B$7:$H$70,2,0),"")</f>
        <v xml:space="preserve">ГУСИХАНОВ  Турпалали Рамазанович </v>
      </c>
      <c r="N47" s="443" t="str">
        <f>IFERROR(VLOOKUP(L47,пр.взв!$B$7:$H$70,3,0),"")</f>
        <v>09.08.2000, МС</v>
      </c>
      <c r="O47" s="443" t="str">
        <f>IFERROR(VLOOKUP(L47,пр.взв!$B$7:$H$70,4,0),"")</f>
        <v>УФО</v>
      </c>
      <c r="P47" s="443" t="str">
        <f>IFERROR(VLOOKUP(L47,пр.взв!$B$7:$H$70,5,0),"")</f>
        <v>Свердловская ,Верхняя Пышма, Д</v>
      </c>
      <c r="Q47" s="459"/>
      <c r="R47" s="460"/>
      <c r="S47" s="449"/>
      <c r="T47" s="422"/>
    </row>
    <row r="48" spans="1:21" ht="12.75" customHeight="1">
      <c r="A48" s="437"/>
      <c r="B48" s="440"/>
      <c r="C48" s="442"/>
      <c r="D48" s="444"/>
      <c r="E48" s="444"/>
      <c r="F48" s="444"/>
      <c r="G48" s="435"/>
      <c r="H48" s="435"/>
      <c r="I48" s="450"/>
      <c r="J48" s="423"/>
      <c r="K48" s="447"/>
      <c r="L48" s="440"/>
      <c r="M48" s="442"/>
      <c r="N48" s="444"/>
      <c r="O48" s="444"/>
      <c r="P48" s="444"/>
      <c r="Q48" s="435"/>
      <c r="R48" s="435"/>
      <c r="S48" s="450"/>
      <c r="T48" s="423"/>
    </row>
    <row r="49" spans="1:20" ht="12.75" customHeight="1">
      <c r="A49" s="437"/>
      <c r="B49" s="424">
        <v>43</v>
      </c>
      <c r="C49" s="426">
        <f>IFERROR(VLOOKUP(B49,пр.взв!$B$7:$H$70,2,0),"")</f>
        <v>0</v>
      </c>
      <c r="D49" s="428">
        <f>IFERROR(VLOOKUP(B49,пр.взв!$B$7:$H$70,3,0),"")</f>
        <v>0</v>
      </c>
      <c r="E49" s="428">
        <f>IFERROR(VLOOKUP(B49,пр.взв!$B$7:$H$70,4,0),"")</f>
        <v>0</v>
      </c>
      <c r="F49" s="428">
        <f>IFERROR(VLOOKUP(B49,пр.взв!$B$7:$H$70,5,0),"")</f>
        <v>0</v>
      </c>
      <c r="G49" s="451"/>
      <c r="H49" s="451"/>
      <c r="I49" s="453"/>
      <c r="J49" s="453"/>
      <c r="K49" s="447"/>
      <c r="L49" s="424">
        <v>44</v>
      </c>
      <c r="M49" s="426">
        <f>IFERROR(VLOOKUP(L49,пр.взв!$B$7:$H$70,2,0),"")</f>
        <v>0</v>
      </c>
      <c r="N49" s="428">
        <f>IFERROR(VLOOKUP(L49,пр.взв!$B$7:$H$70,3,0),"")</f>
        <v>0</v>
      </c>
      <c r="O49" s="428">
        <f>IFERROR(VLOOKUP(L49,пр.взв!$B$7:$H$70,4,0),"")</f>
        <v>0</v>
      </c>
      <c r="P49" s="428">
        <f>IFERROR(VLOOKUP(L49,пр.взв!$B$7:$H$70,5,0),"")</f>
        <v>0</v>
      </c>
      <c r="Q49" s="451"/>
      <c r="R49" s="451"/>
      <c r="S49" s="453"/>
      <c r="T49" s="453"/>
    </row>
    <row r="50" spans="1:20" ht="13.5" customHeight="1" thickBot="1">
      <c r="A50" s="438"/>
      <c r="B50" s="425"/>
      <c r="C50" s="427"/>
      <c r="D50" s="429"/>
      <c r="E50" s="429"/>
      <c r="F50" s="429"/>
      <c r="G50" s="452"/>
      <c r="H50" s="452"/>
      <c r="I50" s="454"/>
      <c r="J50" s="454"/>
      <c r="K50" s="448"/>
      <c r="L50" s="425"/>
      <c r="M50" s="427"/>
      <c r="N50" s="429"/>
      <c r="O50" s="429"/>
      <c r="P50" s="429"/>
      <c r="Q50" s="452"/>
      <c r="R50" s="452"/>
      <c r="S50" s="454"/>
      <c r="T50" s="454"/>
    </row>
    <row r="51" spans="1:20" ht="12.75" customHeight="1">
      <c r="A51" s="436">
        <v>12</v>
      </c>
      <c r="B51" s="439">
        <v>27</v>
      </c>
      <c r="C51" s="441" t="str">
        <f>IFERROR(VLOOKUP(B51,пр.взв!$B$7:$H$70,2,0),"")</f>
        <v xml:space="preserve">ГОРТИНСКИЙ  Анатолий  Александрович </v>
      </c>
      <c r="D51" s="443" t="str">
        <f>IFERROR(VLOOKUP(B51,пр.взв!$B$7:$H$70,3,0),"")</f>
        <v>26.07.1999, 1р</v>
      </c>
      <c r="E51" s="443" t="str">
        <f>IFERROR(VLOOKUP(B51,пр.взв!$B$7:$H$70,4,0),"")</f>
        <v>ПФО</v>
      </c>
      <c r="F51" s="443" t="str">
        <f>IFERROR(VLOOKUP(B51,пр.взв!$B$7:$H$70,5,0),"")</f>
        <v>Нижегородская, Кстово</v>
      </c>
      <c r="G51" s="458"/>
      <c r="H51" s="461"/>
      <c r="I51" s="457"/>
      <c r="J51" s="434"/>
      <c r="K51" s="446">
        <v>28</v>
      </c>
      <c r="L51" s="439">
        <v>28</v>
      </c>
      <c r="M51" s="441" t="str">
        <f>IFERROR(VLOOKUP(L51,пр.взв!$B$7:$H$70,2,0),"")</f>
        <v>ЧЕРНАКОВ Иван Анатольевич</v>
      </c>
      <c r="N51" s="443" t="str">
        <f>IFERROR(VLOOKUP(L51,пр.взв!$B$7:$H$70,3,0),"")</f>
        <v>03.03.2000, МС</v>
      </c>
      <c r="O51" s="443" t="str">
        <f>IFERROR(VLOOKUP(L51,пр.взв!$B$7:$H$70,4,0),"")</f>
        <v>ПФО</v>
      </c>
      <c r="P51" s="443" t="str">
        <f>IFERROR(VLOOKUP(L51,пр.взв!$B$7:$H$70,5,0),"")</f>
        <v>Нижегородскаяя, Кстово</v>
      </c>
      <c r="Q51" s="435"/>
      <c r="R51" s="478"/>
      <c r="S51" s="450"/>
      <c r="T51" s="430"/>
    </row>
    <row r="52" spans="1:20" ht="12.75" customHeight="1">
      <c r="A52" s="437"/>
      <c r="B52" s="440"/>
      <c r="C52" s="442"/>
      <c r="D52" s="444"/>
      <c r="E52" s="444"/>
      <c r="F52" s="444"/>
      <c r="G52" s="435"/>
      <c r="H52" s="435"/>
      <c r="I52" s="450"/>
      <c r="J52" s="423"/>
      <c r="K52" s="447"/>
      <c r="L52" s="440"/>
      <c r="M52" s="442"/>
      <c r="N52" s="444"/>
      <c r="O52" s="444"/>
      <c r="P52" s="444"/>
      <c r="Q52" s="435"/>
      <c r="R52" s="435"/>
      <c r="S52" s="450"/>
      <c r="T52" s="423"/>
    </row>
    <row r="53" spans="1:20" ht="12.75" customHeight="1">
      <c r="A53" s="437"/>
      <c r="B53" s="424">
        <v>59</v>
      </c>
      <c r="C53" s="426">
        <f>IFERROR(VLOOKUP(B53,пр.взв!$B$7:$H$70,2,0),"")</f>
        <v>0</v>
      </c>
      <c r="D53" s="428">
        <f>IFERROR(VLOOKUP(B53,пр.взв!$B$7:$H$70,3,0),"")</f>
        <v>0</v>
      </c>
      <c r="E53" s="428">
        <f>IFERROR(VLOOKUP(B53,пр.взв!$B$7:$H$70,4,0),"")</f>
        <v>0</v>
      </c>
      <c r="F53" s="428">
        <f>IFERROR(VLOOKUP(B53,пр.взв!$B$7:$H$70,5,0),"")</f>
        <v>0</v>
      </c>
      <c r="G53" s="451"/>
      <c r="H53" s="451"/>
      <c r="I53" s="453"/>
      <c r="J53" s="453"/>
      <c r="K53" s="447"/>
      <c r="L53" s="424">
        <v>60</v>
      </c>
      <c r="M53" s="426">
        <f>IFERROR(VLOOKUP(L53,пр.взв!$B$7:$H$70,2,0),"")</f>
        <v>0</v>
      </c>
      <c r="N53" s="428">
        <f>IFERROR(VLOOKUP(L53,пр.взв!$B$7:$H$70,3,0),"")</f>
        <v>0</v>
      </c>
      <c r="O53" s="428">
        <f>IFERROR(VLOOKUP(L53,пр.взв!$B$7:$H$70,4,0),"")</f>
        <v>0</v>
      </c>
      <c r="P53" s="428">
        <f>IFERROR(VLOOKUP(L53,пр.взв!$B$7:$H$70,5,0),"")</f>
        <v>0</v>
      </c>
      <c r="Q53" s="451"/>
      <c r="R53" s="451"/>
      <c r="S53" s="453"/>
      <c r="T53" s="453"/>
    </row>
    <row r="54" spans="1:20" ht="13.5" customHeight="1" thickBot="1">
      <c r="A54" s="455"/>
      <c r="B54" s="425"/>
      <c r="C54" s="427"/>
      <c r="D54" s="429"/>
      <c r="E54" s="429"/>
      <c r="F54" s="429"/>
      <c r="G54" s="452"/>
      <c r="H54" s="452"/>
      <c r="I54" s="454"/>
      <c r="J54" s="454"/>
      <c r="K54" s="448"/>
      <c r="L54" s="425"/>
      <c r="M54" s="427"/>
      <c r="N54" s="429"/>
      <c r="O54" s="429"/>
      <c r="P54" s="429"/>
      <c r="Q54" s="452"/>
      <c r="R54" s="452"/>
      <c r="S54" s="454"/>
      <c r="T54" s="454"/>
    </row>
    <row r="55" spans="1:20" ht="12.75" customHeight="1">
      <c r="A55" s="436">
        <v>13</v>
      </c>
      <c r="B55" s="439">
        <v>7</v>
      </c>
      <c r="C55" s="441" t="str">
        <f>IFERROR(VLOOKUP(B55,пр.взв!$B$7:$H$70,2,0),"")</f>
        <v>ЯСТРЕБОВ  Семён Михайлович</v>
      </c>
      <c r="D55" s="443" t="str">
        <f>IFERROR(VLOOKUP(B55,пр.взв!$B$7:$H$70,3,0),"")</f>
        <v>06.10.1999, МС</v>
      </c>
      <c r="E55" s="443" t="str">
        <f>IFERROR(VLOOKUP(B55,пр.взв!$B$7:$H$70,4,0),"")</f>
        <v>ЦФО</v>
      </c>
      <c r="F55" s="443" t="str">
        <f>IFERROR(VLOOKUP(B55,пр.взв!$B$7:$H$70,5,0),"")</f>
        <v>Ярославская, Ярославль, Д</v>
      </c>
      <c r="G55" s="459"/>
      <c r="H55" s="460"/>
      <c r="I55" s="449"/>
      <c r="J55" s="422"/>
      <c r="K55" s="446">
        <v>29</v>
      </c>
      <c r="L55" s="439">
        <v>8</v>
      </c>
      <c r="M55" s="441" t="str">
        <f>IFERROR(VLOOKUP(L55,пр.взв!$B$7:$H$70,2,0),"")</f>
        <v xml:space="preserve">КРИНИЦА Максим Александрович </v>
      </c>
      <c r="N55" s="443" t="str">
        <f>IFERROR(VLOOKUP(L55,пр.взв!$B$7:$H$70,3,0),"")</f>
        <v>02.03.1999, МС</v>
      </c>
      <c r="O55" s="443" t="str">
        <f>IFERROR(VLOOKUP(L55,пр.взв!$B$7:$H$70,4,0),"")</f>
        <v>УФО</v>
      </c>
      <c r="P55" s="443" t="str">
        <f>IFERROR(VLOOKUP(L55,пр.взв!$B$7:$H$70,5,0),"")</f>
        <v>Свердловская, Екатеринбург, МО</v>
      </c>
      <c r="Q55" s="459"/>
      <c r="R55" s="460"/>
      <c r="S55" s="449"/>
      <c r="T55" s="422"/>
    </row>
    <row r="56" spans="1:20" ht="12.75" customHeight="1">
      <c r="A56" s="437"/>
      <c r="B56" s="440"/>
      <c r="C56" s="442"/>
      <c r="D56" s="444"/>
      <c r="E56" s="444"/>
      <c r="F56" s="444"/>
      <c r="G56" s="435"/>
      <c r="H56" s="435"/>
      <c r="I56" s="450"/>
      <c r="J56" s="423"/>
      <c r="K56" s="447"/>
      <c r="L56" s="440"/>
      <c r="M56" s="442"/>
      <c r="N56" s="444"/>
      <c r="O56" s="444"/>
      <c r="P56" s="444"/>
      <c r="Q56" s="435"/>
      <c r="R56" s="435"/>
      <c r="S56" s="450"/>
      <c r="T56" s="423"/>
    </row>
    <row r="57" spans="1:20" ht="12.75" customHeight="1">
      <c r="A57" s="437"/>
      <c r="B57" s="424">
        <v>39</v>
      </c>
      <c r="C57" s="426">
        <f>IFERROR(VLOOKUP(B57,пр.взв!$B$7:$H$70,2,0),"")</f>
        <v>0</v>
      </c>
      <c r="D57" s="428">
        <f>IFERROR(VLOOKUP(B57,пр.взв!$B$7:$H$70,3,0),"")</f>
        <v>0</v>
      </c>
      <c r="E57" s="428">
        <f>IFERROR(VLOOKUP(B57,пр.взв!$B$7:$H$70,4,0),"")</f>
        <v>0</v>
      </c>
      <c r="F57" s="428">
        <f>IFERROR(VLOOKUP(B57,пр.взв!$B$7:$H$70,5,0),"")</f>
        <v>0</v>
      </c>
      <c r="G57" s="451"/>
      <c r="H57" s="451"/>
      <c r="I57" s="453"/>
      <c r="J57" s="453"/>
      <c r="K57" s="447"/>
      <c r="L57" s="424">
        <v>40</v>
      </c>
      <c r="M57" s="426">
        <f>IFERROR(VLOOKUP(L57,пр.взв!$B$7:$H$70,2,0),"")</f>
        <v>0</v>
      </c>
      <c r="N57" s="428">
        <f>IFERROR(VLOOKUP(L57,пр.взв!$B$7:$H$70,3,0),"")</f>
        <v>0</v>
      </c>
      <c r="O57" s="428">
        <f>IFERROR(VLOOKUP(L57,пр.взв!$B$7:$H$70,4,0),"")</f>
        <v>0</v>
      </c>
      <c r="P57" s="428">
        <f>IFERROR(VLOOKUP(L57,пр.взв!$B$7:$H$70,5,0),"")</f>
        <v>0</v>
      </c>
      <c r="Q57" s="451"/>
      <c r="R57" s="451"/>
      <c r="S57" s="453"/>
      <c r="T57" s="453"/>
    </row>
    <row r="58" spans="1:20" ht="12.75" customHeight="1" thickBot="1">
      <c r="A58" s="438"/>
      <c r="B58" s="425"/>
      <c r="C58" s="427"/>
      <c r="D58" s="429"/>
      <c r="E58" s="429"/>
      <c r="F58" s="429"/>
      <c r="G58" s="452"/>
      <c r="H58" s="452"/>
      <c r="I58" s="454"/>
      <c r="J58" s="454"/>
      <c r="K58" s="448"/>
      <c r="L58" s="425"/>
      <c r="M58" s="427"/>
      <c r="N58" s="429"/>
      <c r="O58" s="429"/>
      <c r="P58" s="429"/>
      <c r="Q58" s="452"/>
      <c r="R58" s="452"/>
      <c r="S58" s="454"/>
      <c r="T58" s="454"/>
    </row>
    <row r="59" spans="1:20" ht="12.75" customHeight="1">
      <c r="A59" s="436">
        <v>14</v>
      </c>
      <c r="B59" s="439">
        <v>23</v>
      </c>
      <c r="C59" s="441" t="str">
        <f>IFERROR(VLOOKUP(B59,пр.взв!$B$7:$H$70,2,0),"")</f>
        <v xml:space="preserve">ФИЛИППОВ Владислав  Олегович </v>
      </c>
      <c r="D59" s="443" t="str">
        <f>IFERROR(VLOOKUP(B59,пр.взв!$B$7:$H$70,3,0),"")</f>
        <v>20.08.2001, КМС</v>
      </c>
      <c r="E59" s="443" t="str">
        <f>IFERROR(VLOOKUP(B59,пр.взв!$B$7:$H$70,4,0),"")</f>
        <v>МОС</v>
      </c>
      <c r="F59" s="443" t="str">
        <f>IFERROR(VLOOKUP(B59,пр.взв!$B$7:$H$70,5,0),"")</f>
        <v>Москва, Д</v>
      </c>
      <c r="G59" s="458"/>
      <c r="H59" s="461"/>
      <c r="I59" s="457"/>
      <c r="J59" s="434"/>
      <c r="K59" s="446">
        <v>30</v>
      </c>
      <c r="L59" s="439">
        <v>24</v>
      </c>
      <c r="M59" s="441" t="str">
        <f>IFERROR(VLOOKUP(L59,пр.взв!$B$7:$H$70,2,0),"")</f>
        <v xml:space="preserve">АБАСОВ Адам Арсенович </v>
      </c>
      <c r="N59" s="443" t="str">
        <f>IFERROR(VLOOKUP(L59,пр.взв!$B$7:$H$70,3,0),"")</f>
        <v>18.11.2001, КМС</v>
      </c>
      <c r="O59" s="443" t="str">
        <f>IFERROR(VLOOKUP(L59,пр.взв!$B$7:$H$70,4,0),"")</f>
        <v>СКФО</v>
      </c>
      <c r="P59" s="443" t="str">
        <f>IFERROR(VLOOKUP(L59,пр.взв!$B$7:$H$70,5,0),"")</f>
        <v>Р.Дагестан, Хасавюрт, МО</v>
      </c>
      <c r="Q59" s="458"/>
      <c r="R59" s="461"/>
      <c r="S59" s="457"/>
      <c r="T59" s="434"/>
    </row>
    <row r="60" spans="1:20" ht="12.75" customHeight="1">
      <c r="A60" s="437"/>
      <c r="B60" s="440"/>
      <c r="C60" s="442"/>
      <c r="D60" s="444"/>
      <c r="E60" s="444"/>
      <c r="F60" s="444"/>
      <c r="G60" s="435"/>
      <c r="H60" s="435"/>
      <c r="I60" s="450"/>
      <c r="J60" s="423"/>
      <c r="K60" s="447"/>
      <c r="L60" s="440"/>
      <c r="M60" s="442"/>
      <c r="N60" s="444"/>
      <c r="O60" s="444"/>
      <c r="P60" s="444"/>
      <c r="Q60" s="435"/>
      <c r="R60" s="435"/>
      <c r="S60" s="450"/>
      <c r="T60" s="423"/>
    </row>
    <row r="61" spans="1:20" ht="12.75" customHeight="1">
      <c r="A61" s="437"/>
      <c r="B61" s="424">
        <v>55</v>
      </c>
      <c r="C61" s="426">
        <f>IFERROR(VLOOKUP(B61,пр.взв!$B$7:$H$70,2,0),"")</f>
        <v>0</v>
      </c>
      <c r="D61" s="428">
        <f>IFERROR(VLOOKUP(B61,пр.взв!$B$7:$H$70,3,0),"")</f>
        <v>0</v>
      </c>
      <c r="E61" s="428">
        <f>IFERROR(VLOOKUP(B61,пр.взв!$B$7:$H$70,4,0),"")</f>
        <v>0</v>
      </c>
      <c r="F61" s="428">
        <f>IFERROR(VLOOKUP(B61,пр.взв!$B$7:$H$70,5,0),"")</f>
        <v>0</v>
      </c>
      <c r="G61" s="451"/>
      <c r="H61" s="451"/>
      <c r="I61" s="453"/>
      <c r="J61" s="453"/>
      <c r="K61" s="447"/>
      <c r="L61" s="424">
        <v>56</v>
      </c>
      <c r="M61" s="426">
        <f>IFERROR(VLOOKUP(L61,пр.взв!$B$7:$H$70,2,0),"")</f>
        <v>0</v>
      </c>
      <c r="N61" s="428">
        <f>IFERROR(VLOOKUP(L61,пр.взв!$B$7:$H$70,3,0),"")</f>
        <v>0</v>
      </c>
      <c r="O61" s="428">
        <f>IFERROR(VLOOKUP(L61,пр.взв!$B$7:$H$70,4,0),"")</f>
        <v>0</v>
      </c>
      <c r="P61" s="428">
        <f>IFERROR(VLOOKUP(L61,пр.взв!$B$7:$H$70,5,0),"")</f>
        <v>0</v>
      </c>
      <c r="Q61" s="451"/>
      <c r="R61" s="451"/>
      <c r="S61" s="453"/>
      <c r="T61" s="453"/>
    </row>
    <row r="62" spans="1:20" ht="13.5" customHeight="1" thickBot="1">
      <c r="A62" s="455"/>
      <c r="B62" s="425"/>
      <c r="C62" s="427"/>
      <c r="D62" s="429"/>
      <c r="E62" s="429"/>
      <c r="F62" s="429"/>
      <c r="G62" s="452"/>
      <c r="H62" s="452"/>
      <c r="I62" s="454"/>
      <c r="J62" s="454"/>
      <c r="K62" s="448"/>
      <c r="L62" s="425"/>
      <c r="M62" s="427"/>
      <c r="N62" s="429"/>
      <c r="O62" s="429"/>
      <c r="P62" s="429"/>
      <c r="Q62" s="452"/>
      <c r="R62" s="452"/>
      <c r="S62" s="454"/>
      <c r="T62" s="454"/>
    </row>
    <row r="63" spans="1:20" ht="12.75" customHeight="1">
      <c r="A63" s="436">
        <v>15</v>
      </c>
      <c r="B63" s="439">
        <v>15</v>
      </c>
      <c r="C63" s="441" t="str">
        <f>IFERROR(VLOOKUP(B63,пр.взв!$B$7:$H$70,2,0),"")</f>
        <v xml:space="preserve">КУРЖИЕВ  Алим Владимирович </v>
      </c>
      <c r="D63" s="443" t="str">
        <f>IFERROR(VLOOKUP(B63,пр.взв!$B$7:$H$70,3,0),"")</f>
        <v>20.01.2003, КМС</v>
      </c>
      <c r="E63" s="443" t="str">
        <f>IFERROR(VLOOKUP(B63,пр.взв!$B$7:$H$70,4,0),"")</f>
        <v>ЮФО</v>
      </c>
      <c r="F63" s="443" t="str">
        <f>IFERROR(VLOOKUP(B63,пр.взв!$B$7:$H$70,5,0),"")</f>
        <v>Краснодарский, Армавир, ПР</v>
      </c>
      <c r="G63" s="459"/>
      <c r="H63" s="460"/>
      <c r="I63" s="449"/>
      <c r="J63" s="422"/>
      <c r="K63" s="446">
        <v>31</v>
      </c>
      <c r="L63" s="439">
        <v>16</v>
      </c>
      <c r="M63" s="441" t="str">
        <f>IFERROR(VLOOKUP(L63,пр.взв!$B$7:$H$70,2,0),"")</f>
        <v xml:space="preserve">НОВИЦКИЙ  Игорь  Русланович </v>
      </c>
      <c r="N63" s="443" t="str">
        <f>IFERROR(VLOOKUP(L63,пр.взв!$B$7:$H$70,3,0),"")</f>
        <v>25.07.2003, КМС</v>
      </c>
      <c r="O63" s="443" t="str">
        <f>IFERROR(VLOOKUP(L63,пр.взв!$B$7:$H$70,4,0),"")</f>
        <v>МОС</v>
      </c>
      <c r="P63" s="443" t="str">
        <f>IFERROR(VLOOKUP(L63,пр.взв!$B$7:$H$70,5,0),"")</f>
        <v>Москва, Москва, МО</v>
      </c>
      <c r="Q63" s="459"/>
      <c r="R63" s="460"/>
      <c r="S63" s="449"/>
      <c r="T63" s="422"/>
    </row>
    <row r="64" spans="1:20" ht="12.75" customHeight="1">
      <c r="A64" s="437"/>
      <c r="B64" s="440"/>
      <c r="C64" s="442"/>
      <c r="D64" s="444"/>
      <c r="E64" s="444"/>
      <c r="F64" s="444"/>
      <c r="G64" s="435"/>
      <c r="H64" s="435"/>
      <c r="I64" s="450"/>
      <c r="J64" s="423"/>
      <c r="K64" s="447"/>
      <c r="L64" s="440"/>
      <c r="M64" s="442"/>
      <c r="N64" s="444"/>
      <c r="O64" s="444"/>
      <c r="P64" s="444"/>
      <c r="Q64" s="435"/>
      <c r="R64" s="435"/>
      <c r="S64" s="450"/>
      <c r="T64" s="423"/>
    </row>
    <row r="65" spans="1:20" ht="12.75" customHeight="1">
      <c r="A65" s="437"/>
      <c r="B65" s="424">
        <v>47</v>
      </c>
      <c r="C65" s="426">
        <f>IFERROR(VLOOKUP(B65,пр.взв!$B$7:$H$70,2,0),"")</f>
        <v>0</v>
      </c>
      <c r="D65" s="428">
        <f>IFERROR(VLOOKUP(B65,пр.взв!$B$7:$H$70,3,0),"")</f>
        <v>0</v>
      </c>
      <c r="E65" s="428">
        <f>IFERROR(VLOOKUP(B65,пр.взв!$B$7:$H$70,4,0),"")</f>
        <v>0</v>
      </c>
      <c r="F65" s="428">
        <f>IFERROR(VLOOKUP(B65,пр.взв!$B$7:$H$70,5,0),"")</f>
        <v>0</v>
      </c>
      <c r="G65" s="451"/>
      <c r="H65" s="451"/>
      <c r="I65" s="453"/>
      <c r="J65" s="453"/>
      <c r="K65" s="447"/>
      <c r="L65" s="424">
        <v>48</v>
      </c>
      <c r="M65" s="426">
        <f>IFERROR(VLOOKUP(L65,пр.взв!$B$7:$H$70,2,0),"")</f>
        <v>0</v>
      </c>
      <c r="N65" s="428">
        <f>IFERROR(VLOOKUP(L65,пр.взв!$B$7:$H$70,3,0),"")</f>
        <v>0</v>
      </c>
      <c r="O65" s="428">
        <f>IFERROR(VLOOKUP(L65,пр.взв!$B$7:$H$70,4,0),"")</f>
        <v>0</v>
      </c>
      <c r="P65" s="428">
        <f>IFERROR(VLOOKUP(L65,пр.взв!$B$7:$H$70,5,0),"")</f>
        <v>0</v>
      </c>
      <c r="Q65" s="451"/>
      <c r="R65" s="451"/>
      <c r="S65" s="453"/>
      <c r="T65" s="453"/>
    </row>
    <row r="66" spans="1:20" ht="13.5" customHeight="1" thickBot="1">
      <c r="A66" s="438"/>
      <c r="B66" s="425"/>
      <c r="C66" s="427"/>
      <c r="D66" s="429"/>
      <c r="E66" s="429"/>
      <c r="F66" s="429"/>
      <c r="G66" s="452"/>
      <c r="H66" s="452"/>
      <c r="I66" s="454"/>
      <c r="J66" s="454"/>
      <c r="K66" s="448"/>
      <c r="L66" s="425"/>
      <c r="M66" s="427"/>
      <c r="N66" s="429"/>
      <c r="O66" s="429"/>
      <c r="P66" s="429"/>
      <c r="Q66" s="452"/>
      <c r="R66" s="452"/>
      <c r="S66" s="454"/>
      <c r="T66" s="454"/>
    </row>
    <row r="67" spans="1:20" ht="12.75" customHeight="1">
      <c r="A67" s="483">
        <v>16</v>
      </c>
      <c r="B67" s="439">
        <v>31</v>
      </c>
      <c r="C67" s="441" t="str">
        <f>IFERROR(VLOOKUP(B67,пр.взв!$B$7:$H$70,2,0),"")</f>
        <v>ЛУКАНИН Иван Сергеевич</v>
      </c>
      <c r="D67" s="443" t="str">
        <f>IFERROR(VLOOKUP(B67,пр.взв!$B$7:$H$70,3,0),"")</f>
        <v>30.04.2002, МС</v>
      </c>
      <c r="E67" s="443" t="str">
        <f>IFERROR(VLOOKUP(B67,пр.взв!$B$7:$H$70,4,0),"")</f>
        <v>УФО</v>
      </c>
      <c r="F67" s="443" t="str">
        <f>IFERROR(VLOOKUP(B67,пр.взв!$B$7:$H$70,5,0),"")</f>
        <v>Свердловская, Екатеринбург, МО</v>
      </c>
      <c r="G67" s="435"/>
      <c r="H67" s="478"/>
      <c r="I67" s="450"/>
      <c r="J67" s="430"/>
      <c r="K67" s="446">
        <v>32</v>
      </c>
      <c r="L67" s="439">
        <v>32</v>
      </c>
      <c r="M67" s="441" t="str">
        <f>IFERROR(VLOOKUP(L67,пр.взв!$B$7:$H$70,2,0),"")</f>
        <v>АШИНОВ Амин Муратович</v>
      </c>
      <c r="N67" s="443" t="str">
        <f>IFERROR(VLOOKUP(L67,пр.взв!$B$7:$H$70,3,0),"")</f>
        <v>23.08.2001, КМС</v>
      </c>
      <c r="O67" s="443" t="str">
        <f>IFERROR(VLOOKUP(L67,пр.взв!$B$7:$H$70,4,0),"")</f>
        <v>ЮФО</v>
      </c>
      <c r="P67" s="443" t="str">
        <f>IFERROR(VLOOKUP(L67,пр.взв!$B$7:$H$70,5,0),"")</f>
        <v>Краснодарский, Армавир</v>
      </c>
      <c r="Q67" s="435"/>
      <c r="R67" s="478"/>
      <c r="S67" s="450"/>
      <c r="T67" s="430"/>
    </row>
    <row r="68" spans="1:20" ht="12.75" customHeight="1">
      <c r="A68" s="467"/>
      <c r="B68" s="440"/>
      <c r="C68" s="442"/>
      <c r="D68" s="444"/>
      <c r="E68" s="444"/>
      <c r="F68" s="444"/>
      <c r="G68" s="435"/>
      <c r="H68" s="435"/>
      <c r="I68" s="450"/>
      <c r="J68" s="423"/>
      <c r="K68" s="447"/>
      <c r="L68" s="440"/>
      <c r="M68" s="442"/>
      <c r="N68" s="444"/>
      <c r="O68" s="444"/>
      <c r="P68" s="444"/>
      <c r="Q68" s="435"/>
      <c r="R68" s="435"/>
      <c r="S68" s="450"/>
      <c r="T68" s="423"/>
    </row>
    <row r="69" spans="1:20" ht="12.75" customHeight="1">
      <c r="A69" s="467"/>
      <c r="B69" s="424">
        <v>63</v>
      </c>
      <c r="C69" s="426">
        <f>IFERROR(VLOOKUP(B69,пр.взв!$B$7:$H$70,2,0),"")</f>
        <v>0</v>
      </c>
      <c r="D69" s="428">
        <f>IFERROR(VLOOKUP(B69,пр.взв!$B$7:$H$70,3,0),"")</f>
        <v>0</v>
      </c>
      <c r="E69" s="428">
        <f>IFERROR(VLOOKUP(B69,пр.взв!$B$7:$H$70,4,0),"")</f>
        <v>0</v>
      </c>
      <c r="F69" s="428">
        <f>IFERROR(VLOOKUP(B69,пр.взв!$B$7:$H$70,5,0),"")</f>
        <v>0</v>
      </c>
      <c r="G69" s="451"/>
      <c r="H69" s="451"/>
      <c r="I69" s="453"/>
      <c r="J69" s="453"/>
      <c r="K69" s="447"/>
      <c r="L69" s="424">
        <v>64</v>
      </c>
      <c r="M69" s="426">
        <f>IFERROR(VLOOKUP(L69,пр.взв!$B$7:$H$70,2,0),"")</f>
        <v>0</v>
      </c>
      <c r="N69" s="428">
        <f>IFERROR(VLOOKUP(L69,пр.взв!$B$7:$H$70,3,0),"")</f>
        <v>0</v>
      </c>
      <c r="O69" s="428">
        <f>IFERROR(VLOOKUP(L69,пр.взв!$B$7:$H$70,4,0),"")</f>
        <v>0</v>
      </c>
      <c r="P69" s="428">
        <f>IFERROR(VLOOKUP(L69,пр.взв!$B$7:$H$70,5,0),"")</f>
        <v>0</v>
      </c>
      <c r="Q69" s="451"/>
      <c r="R69" s="451"/>
      <c r="S69" s="453"/>
      <c r="T69" s="453"/>
    </row>
    <row r="70" spans="1:20" ht="12.75" customHeight="1" thickBot="1">
      <c r="A70" s="468"/>
      <c r="B70" s="425"/>
      <c r="C70" s="427"/>
      <c r="D70" s="429"/>
      <c r="E70" s="429"/>
      <c r="F70" s="429"/>
      <c r="G70" s="452"/>
      <c r="H70" s="452"/>
      <c r="I70" s="454"/>
      <c r="J70" s="454"/>
      <c r="K70" s="448"/>
      <c r="L70" s="425"/>
      <c r="M70" s="427"/>
      <c r="N70" s="429"/>
      <c r="O70" s="429"/>
      <c r="P70" s="429"/>
      <c r="Q70" s="452"/>
      <c r="R70" s="452"/>
      <c r="S70" s="454"/>
      <c r="T70" s="454"/>
    </row>
    <row r="71" spans="1:20" ht="12.75" customHeight="1">
      <c r="B71">
        <f>B3</f>
        <v>0</v>
      </c>
      <c r="C71" s="56" t="s">
        <v>159</v>
      </c>
      <c r="L71">
        <f>L3</f>
        <v>0</v>
      </c>
      <c r="M71" s="56" t="s">
        <v>159</v>
      </c>
      <c r="N71" s="39"/>
      <c r="O71" s="39"/>
      <c r="P71" s="39"/>
      <c r="Q71" s="39"/>
      <c r="R71" s="39"/>
      <c r="S71" s="74"/>
      <c r="T71" s="74"/>
    </row>
    <row r="72" spans="1:20" ht="25.5" customHeight="1" thickBot="1">
      <c r="B72" s="71" t="s">
        <v>37</v>
      </c>
      <c r="C72" s="72" t="s">
        <v>38</v>
      </c>
      <c r="D72" s="73" t="s">
        <v>39</v>
      </c>
      <c r="E72" s="73"/>
      <c r="F72" s="72"/>
      <c r="G72" s="71" t="str">
        <f>пр.взв!$D$4</f>
        <v>В.к. 79 кг.</v>
      </c>
      <c r="H72" s="72"/>
      <c r="I72" s="72"/>
      <c r="J72" s="72"/>
      <c r="K72" s="72"/>
      <c r="L72" s="71" t="s">
        <v>1</v>
      </c>
      <c r="M72" s="72" t="s">
        <v>38</v>
      </c>
      <c r="N72" s="73" t="s">
        <v>39</v>
      </c>
      <c r="O72" s="73"/>
      <c r="P72" s="72"/>
      <c r="Q72" s="71" t="str">
        <f>пр.взв!$D$4</f>
        <v>В.к. 79 кг.</v>
      </c>
      <c r="R72" s="72"/>
      <c r="S72" s="72"/>
      <c r="T72" s="72"/>
    </row>
    <row r="73" spans="1:20" ht="12.75" customHeight="1">
      <c r="A73" s="469" t="s">
        <v>40</v>
      </c>
      <c r="B73" s="471" t="s">
        <v>2</v>
      </c>
      <c r="C73" s="473" t="s">
        <v>3</v>
      </c>
      <c r="D73" s="462" t="s">
        <v>12</v>
      </c>
      <c r="E73" s="479" t="s">
        <v>13</v>
      </c>
      <c r="F73" s="480"/>
      <c r="G73" s="473" t="s">
        <v>14</v>
      </c>
      <c r="H73" s="476" t="s">
        <v>41</v>
      </c>
      <c r="I73" s="463" t="s">
        <v>42</v>
      </c>
      <c r="J73" s="464" t="s">
        <v>16</v>
      </c>
      <c r="K73" s="469" t="s">
        <v>40</v>
      </c>
      <c r="L73" s="471" t="s">
        <v>2</v>
      </c>
      <c r="M73" s="473" t="s">
        <v>3</v>
      </c>
      <c r="N73" s="462" t="s">
        <v>12</v>
      </c>
      <c r="O73" s="479" t="s">
        <v>13</v>
      </c>
      <c r="P73" s="480"/>
      <c r="Q73" s="473" t="s">
        <v>14</v>
      </c>
      <c r="R73" s="476" t="s">
        <v>41</v>
      </c>
      <c r="S73" s="463" t="s">
        <v>42</v>
      </c>
      <c r="T73" s="464" t="s">
        <v>16</v>
      </c>
    </row>
    <row r="74" spans="1:20" ht="12.75" customHeight="1" thickBot="1">
      <c r="A74" s="470"/>
      <c r="B74" s="472" t="s">
        <v>43</v>
      </c>
      <c r="C74" s="474"/>
      <c r="D74" s="475"/>
      <c r="E74" s="481"/>
      <c r="F74" s="482"/>
      <c r="G74" s="474"/>
      <c r="H74" s="477"/>
      <c r="I74" s="454"/>
      <c r="J74" s="465" t="s">
        <v>44</v>
      </c>
      <c r="K74" s="470"/>
      <c r="L74" s="472" t="s">
        <v>43</v>
      </c>
      <c r="M74" s="474"/>
      <c r="N74" s="475"/>
      <c r="O74" s="481"/>
      <c r="P74" s="482"/>
      <c r="Q74" s="474"/>
      <c r="R74" s="477"/>
      <c r="S74" s="454"/>
      <c r="T74" s="465" t="s">
        <v>44</v>
      </c>
    </row>
    <row r="75" spans="1:20" ht="13.5" customHeight="1">
      <c r="A75" s="436">
        <v>1</v>
      </c>
      <c r="B75" s="439">
        <f>пр.хода!E6</f>
        <v>0</v>
      </c>
      <c r="C75" s="441" t="str">
        <f>IFERROR(VLOOKUP(B75,пр.взв!$B$7:$H$70,2,0),"")</f>
        <v/>
      </c>
      <c r="D75" s="443" t="str">
        <f>IFERROR(VLOOKUP(B75,пр.взв!$B$7:$H$70,3,0),"")</f>
        <v/>
      </c>
      <c r="E75" s="443" t="str">
        <f>IFERROR(VLOOKUP(B75,пр.взв!$B$7:$H$70,4,0),"")</f>
        <v/>
      </c>
      <c r="F75" s="443" t="str">
        <f>IFERROR(VLOOKUP(B75,пр.взв!$B$7:$H$70,5,0),"")</f>
        <v/>
      </c>
      <c r="G75" s="444"/>
      <c r="H75" s="439"/>
      <c r="I75" s="442"/>
      <c r="J75" s="444"/>
      <c r="K75" s="446">
        <v>9</v>
      </c>
      <c r="L75" s="439">
        <f>пр.хода!AA6</f>
        <v>0</v>
      </c>
      <c r="M75" s="441" t="str">
        <f>IFERROR(VLOOKUP(L75,пр.взв!$B$7:$H$70,2,0),"")</f>
        <v/>
      </c>
      <c r="N75" s="443" t="str">
        <f>IFERROR(VLOOKUP(L75,пр.взв!$B$7:$H$70,3,0),"")</f>
        <v/>
      </c>
      <c r="O75" s="443" t="str">
        <f>IFERROR(VLOOKUP(L75,пр.взв!$B$7:$H$70,4,0),"")</f>
        <v/>
      </c>
      <c r="P75" s="443" t="str">
        <f>IFERROR(VLOOKUP(L75,пр.взв!$B$7:$H$70,5,0),"")</f>
        <v/>
      </c>
      <c r="Q75" s="459"/>
      <c r="R75" s="460"/>
      <c r="S75" s="449"/>
      <c r="T75" s="422"/>
    </row>
    <row r="76" spans="1:20" ht="12.75" customHeight="1">
      <c r="A76" s="437"/>
      <c r="B76" s="440"/>
      <c r="C76" s="442"/>
      <c r="D76" s="444"/>
      <c r="E76" s="444"/>
      <c r="F76" s="444"/>
      <c r="G76" s="435"/>
      <c r="H76" s="440"/>
      <c r="I76" s="445"/>
      <c r="J76" s="435"/>
      <c r="K76" s="447"/>
      <c r="L76" s="440"/>
      <c r="M76" s="442"/>
      <c r="N76" s="444"/>
      <c r="O76" s="444"/>
      <c r="P76" s="444"/>
      <c r="Q76" s="435"/>
      <c r="R76" s="435"/>
      <c r="S76" s="450"/>
      <c r="T76" s="423"/>
    </row>
    <row r="77" spans="1:20" ht="12.75" customHeight="1">
      <c r="A77" s="437"/>
      <c r="B77" s="424">
        <f>пр.хода!E10</f>
        <v>17</v>
      </c>
      <c r="C77" s="426" t="str">
        <f>IFERROR(VLOOKUP(B77,пр.взв!$B$7:$H$70,2,0),"")</f>
        <v xml:space="preserve">ВИШНЯКОВ  Дмитрий  Алексеевич </v>
      </c>
      <c r="D77" s="428" t="str">
        <f>IFERROR(VLOOKUP(B77,пр.взв!$B$7:$H$70,3,0),"")</f>
        <v>04.04.2000, МС</v>
      </c>
      <c r="E77" s="428" t="str">
        <f>IFERROR(VLOOKUP(B77,пр.взв!$B$7:$H$70,4,0),"")</f>
        <v>ЦФО</v>
      </c>
      <c r="F77" s="428" t="str">
        <f>IFERROR(VLOOKUP(B77,пр.взв!$B$7:$H$70,5,0),"")</f>
        <v>Владимирская, Владимир, Д</v>
      </c>
      <c r="G77" s="430"/>
      <c r="H77" s="424"/>
      <c r="I77" s="432"/>
      <c r="J77" s="430"/>
      <c r="K77" s="447"/>
      <c r="L77" s="424">
        <f>пр.хода!AA10</f>
        <v>18</v>
      </c>
      <c r="M77" s="426" t="str">
        <f>IFERROR(VLOOKUP(L77,пр.взв!$B$7:$H$70,2,0),"")</f>
        <v xml:space="preserve">ЛЕБЕДЕВ  Антон  Алексеевич </v>
      </c>
      <c r="N77" s="428" t="str">
        <f>IFERROR(VLOOKUP(L77,пр.взв!$B$7:$H$70,3,0),"")</f>
        <v>27.10.1999, МС</v>
      </c>
      <c r="O77" s="428" t="str">
        <f>IFERROR(VLOOKUP(L77,пр.взв!$B$7:$H$70,4,0),"")</f>
        <v>МОС</v>
      </c>
      <c r="P77" s="428" t="str">
        <f>IFERROR(VLOOKUP(L77,пр.взв!$B$7:$H$70,5,0),"")</f>
        <v>Москва ,Москва, Д</v>
      </c>
      <c r="Q77" s="451"/>
      <c r="R77" s="451"/>
      <c r="S77" s="453"/>
      <c r="T77" s="453"/>
    </row>
    <row r="78" spans="1:20" ht="12.75" customHeight="1" thickBot="1">
      <c r="A78" s="438"/>
      <c r="B78" s="425"/>
      <c r="C78" s="427"/>
      <c r="D78" s="429"/>
      <c r="E78" s="429"/>
      <c r="F78" s="429"/>
      <c r="G78" s="431"/>
      <c r="H78" s="425"/>
      <c r="I78" s="433"/>
      <c r="J78" s="431"/>
      <c r="K78" s="448"/>
      <c r="L78" s="425"/>
      <c r="M78" s="427"/>
      <c r="N78" s="429"/>
      <c r="O78" s="429"/>
      <c r="P78" s="429"/>
      <c r="Q78" s="452"/>
      <c r="R78" s="452"/>
      <c r="S78" s="454"/>
      <c r="T78" s="454"/>
    </row>
    <row r="79" spans="1:20" ht="12.75" customHeight="1">
      <c r="A79" s="436">
        <v>2</v>
      </c>
      <c r="B79" s="439">
        <f>пр.хода!E14</f>
        <v>9</v>
      </c>
      <c r="C79" s="441" t="str">
        <f>IFERROR(VLOOKUP(B79,пр.взв!$B$7:$H$70,2,0),"")</f>
        <v xml:space="preserve">ГЛАЗЕЦКИЙ  Кирилл  Романович </v>
      </c>
      <c r="D79" s="443" t="str">
        <f>IFERROR(VLOOKUP(B79,пр.взв!$B$7:$H$70,3,0),"")</f>
        <v>24.05.2003, КМС</v>
      </c>
      <c r="E79" s="443" t="str">
        <f>IFERROR(VLOOKUP(B79,пр.взв!$B$7:$H$70,4,0),"")</f>
        <v>ПФО</v>
      </c>
      <c r="F79" s="443" t="str">
        <f>IFERROR(VLOOKUP(B79,пр.взв!$B$7:$H$70,5,0),"")</f>
        <v>Самарская, Самара, ПР</v>
      </c>
      <c r="G79" s="434"/>
      <c r="H79" s="439"/>
      <c r="I79" s="456"/>
      <c r="J79" s="434"/>
      <c r="K79" s="446">
        <v>10</v>
      </c>
      <c r="L79" s="439">
        <f>пр.хода!AA14</f>
        <v>10</v>
      </c>
      <c r="M79" s="441" t="str">
        <f>IFERROR(VLOOKUP(L79,пр.взв!$B$7:$H$70,2,0),"")</f>
        <v xml:space="preserve">ФОМИЧЕВ  Никита Андреевич </v>
      </c>
      <c r="N79" s="443" t="str">
        <f>IFERROR(VLOOKUP(L79,пр.взв!$B$7:$H$70,3,0),"")</f>
        <v>26.06.2003, КМС</v>
      </c>
      <c r="O79" s="443" t="str">
        <f>IFERROR(VLOOKUP(L79,пр.взв!$B$7:$H$70,4,0),"")</f>
        <v>СПБ</v>
      </c>
      <c r="P79" s="443" t="str">
        <f>IFERROR(VLOOKUP(L79,пр.взв!$B$7:$H$70,5,0),"")</f>
        <v>Санкт-Петербург, ВС</v>
      </c>
      <c r="Q79" s="458"/>
      <c r="R79" s="461"/>
      <c r="S79" s="457"/>
      <c r="T79" s="434"/>
    </row>
    <row r="80" spans="1:20" ht="12.6" customHeight="1">
      <c r="A80" s="437"/>
      <c r="B80" s="440"/>
      <c r="C80" s="442"/>
      <c r="D80" s="444"/>
      <c r="E80" s="444"/>
      <c r="F80" s="444"/>
      <c r="G80" s="435"/>
      <c r="H80" s="440"/>
      <c r="I80" s="445"/>
      <c r="J80" s="435"/>
      <c r="K80" s="447"/>
      <c r="L80" s="440"/>
      <c r="M80" s="442"/>
      <c r="N80" s="444"/>
      <c r="O80" s="444"/>
      <c r="P80" s="444"/>
      <c r="Q80" s="435"/>
      <c r="R80" s="435"/>
      <c r="S80" s="450"/>
      <c r="T80" s="423"/>
    </row>
    <row r="81" spans="1:20" ht="12.75" customHeight="1">
      <c r="A81" s="437"/>
      <c r="B81" s="424">
        <f>пр.хода!E18</f>
        <v>25</v>
      </c>
      <c r="C81" s="426" t="str">
        <f>IFERROR(VLOOKUP(B81,пр.взв!$B$7:$H$70,2,0),"")</f>
        <v>ТИНЧУРИН Эльдар Дамирович</v>
      </c>
      <c r="D81" s="428" t="str">
        <f>IFERROR(VLOOKUP(B81,пр.взв!$B$7:$H$70,3,0),"")</f>
        <v>17.08.2000, КМС</v>
      </c>
      <c r="E81" s="428" t="str">
        <f>IFERROR(VLOOKUP(B81,пр.взв!$B$7:$H$70,4,0),"")</f>
        <v>МОС</v>
      </c>
      <c r="F81" s="428" t="str">
        <f>IFERROR(VLOOKUP(B81,пр.взв!$B$7:$H$70,5,0),"")</f>
        <v xml:space="preserve">Москва, </v>
      </c>
      <c r="G81" s="430"/>
      <c r="H81" s="424"/>
      <c r="I81" s="432"/>
      <c r="J81" s="430"/>
      <c r="K81" s="447"/>
      <c r="L81" s="424">
        <f>пр.хода!AA18</f>
        <v>26</v>
      </c>
      <c r="M81" s="426" t="str">
        <f>IFERROR(VLOOKUP(L81,пр.взв!$B$7:$H$70,2,0),"")</f>
        <v xml:space="preserve">ГАМЗАЕВ Гаджи Шарапутдинович </v>
      </c>
      <c r="N81" s="428" t="str">
        <f>IFERROR(VLOOKUP(L81,пр.взв!$B$7:$H$70,3,0),"")</f>
        <v>17.02.1999, КМС</v>
      </c>
      <c r="O81" s="428" t="str">
        <f>IFERROR(VLOOKUP(L81,пр.взв!$B$7:$H$70,4,0),"")</f>
        <v>УФО</v>
      </c>
      <c r="P81" s="428" t="str">
        <f>IFERROR(VLOOKUP(L81,пр.взв!$B$7:$H$70,5,0),"")</f>
        <v>Свердловская, Екатеринбург, Д</v>
      </c>
      <c r="Q81" s="451"/>
      <c r="R81" s="451"/>
      <c r="S81" s="453"/>
      <c r="T81" s="453"/>
    </row>
    <row r="82" spans="1:20" ht="12.95" customHeight="1" thickBot="1">
      <c r="A82" s="438"/>
      <c r="B82" s="425"/>
      <c r="C82" s="427"/>
      <c r="D82" s="429"/>
      <c r="E82" s="429"/>
      <c r="F82" s="429"/>
      <c r="G82" s="431"/>
      <c r="H82" s="425"/>
      <c r="I82" s="433"/>
      <c r="J82" s="431"/>
      <c r="K82" s="448"/>
      <c r="L82" s="425"/>
      <c r="M82" s="427"/>
      <c r="N82" s="429"/>
      <c r="O82" s="429"/>
      <c r="P82" s="429"/>
      <c r="Q82" s="452"/>
      <c r="R82" s="452"/>
      <c r="S82" s="454"/>
      <c r="T82" s="454"/>
    </row>
    <row r="83" spans="1:20" ht="12.75" customHeight="1">
      <c r="A83" s="436">
        <v>3</v>
      </c>
      <c r="B83" s="439">
        <f>пр.хода!E22</f>
        <v>0</v>
      </c>
      <c r="C83" s="441" t="str">
        <f>IFERROR(VLOOKUP(B83,пр.взв!$B$7:$H$70,2,0),"")</f>
        <v/>
      </c>
      <c r="D83" s="443" t="str">
        <f>IFERROR(VLOOKUP(B83,пр.взв!$B$7:$H$70,3,0),"")</f>
        <v/>
      </c>
      <c r="E83" s="443" t="str">
        <f>IFERROR(VLOOKUP(B83,пр.взв!$B$7:$H$70,4,0),"")</f>
        <v/>
      </c>
      <c r="F83" s="443" t="str">
        <f>IFERROR(VLOOKUP(B83,пр.взв!$B$7:$H$70,5,0),"")</f>
        <v/>
      </c>
      <c r="G83" s="444"/>
      <c r="H83" s="439"/>
      <c r="I83" s="442"/>
      <c r="J83" s="444"/>
      <c r="K83" s="446">
        <v>11</v>
      </c>
      <c r="L83" s="439">
        <f>пр.хода!AA22</f>
        <v>0</v>
      </c>
      <c r="M83" s="441" t="str">
        <f>IFERROR(VLOOKUP(L83,пр.взв!$B$7:$H$70,2,0),"")</f>
        <v/>
      </c>
      <c r="N83" s="443" t="str">
        <f>IFERROR(VLOOKUP(L83,пр.взв!$B$7:$H$70,3,0),"")</f>
        <v/>
      </c>
      <c r="O83" s="443" t="str">
        <f>IFERROR(VLOOKUP(L83,пр.взв!$B$7:$H$70,4,0),"")</f>
        <v/>
      </c>
      <c r="P83" s="443" t="str">
        <f>IFERROR(VLOOKUP(L83,пр.взв!$B$7:$H$70,5,0),"")</f>
        <v/>
      </c>
      <c r="Q83" s="459"/>
      <c r="R83" s="460"/>
      <c r="S83" s="449"/>
      <c r="T83" s="422"/>
    </row>
    <row r="84" spans="1:20" ht="13.5" customHeight="1">
      <c r="A84" s="437"/>
      <c r="B84" s="440"/>
      <c r="C84" s="442"/>
      <c r="D84" s="444"/>
      <c r="E84" s="444"/>
      <c r="F84" s="444"/>
      <c r="G84" s="435"/>
      <c r="H84" s="440"/>
      <c r="I84" s="445"/>
      <c r="J84" s="435"/>
      <c r="K84" s="447"/>
      <c r="L84" s="440"/>
      <c r="M84" s="442"/>
      <c r="N84" s="444"/>
      <c r="O84" s="444"/>
      <c r="P84" s="444"/>
      <c r="Q84" s="435"/>
      <c r="R84" s="435"/>
      <c r="S84" s="450"/>
      <c r="T84" s="423"/>
    </row>
    <row r="85" spans="1:20" ht="12.75" customHeight="1">
      <c r="A85" s="437"/>
      <c r="B85" s="424">
        <f>пр.хода!E26</f>
        <v>21</v>
      </c>
      <c r="C85" s="426" t="str">
        <f>IFERROR(VLOOKUP(B85,пр.взв!$B$7:$H$70,2,0),"")</f>
        <v>ЗАТЫЛКИН Илья Игоревич</v>
      </c>
      <c r="D85" s="428" t="str">
        <f>IFERROR(VLOOKUP(B85,пр.взв!$B$7:$H$70,3,0),"")</f>
        <v>18.03.2002, КМС</v>
      </c>
      <c r="E85" s="428" t="str">
        <f>IFERROR(VLOOKUP(B85,пр.взв!$B$7:$H$70,4,0),"")</f>
        <v>ПФО</v>
      </c>
      <c r="F85" s="428" t="str">
        <f>IFERROR(VLOOKUP(B85,пр.взв!$B$7:$H$70,5,0),"")</f>
        <v>Пензенская, Заречный, МС</v>
      </c>
      <c r="G85" s="430"/>
      <c r="H85" s="424"/>
      <c r="I85" s="432"/>
      <c r="J85" s="430"/>
      <c r="K85" s="447"/>
      <c r="L85" s="424">
        <f>пр.хода!AA26</f>
        <v>22</v>
      </c>
      <c r="M85" s="426" t="str">
        <f>IFERROR(VLOOKUP(L85,пр.взв!$B$7:$H$70,2,0),"")</f>
        <v>ОРЛОВ Даниил Владимирович</v>
      </c>
      <c r="N85" s="428" t="str">
        <f>IFERROR(VLOOKUP(L85,пр.взв!$B$7:$H$70,3,0),"")</f>
        <v>24.01.2002, МС</v>
      </c>
      <c r="O85" s="428" t="str">
        <f>IFERROR(VLOOKUP(L85,пр.взв!$B$7:$H$70,4,0),"")</f>
        <v>ПФО</v>
      </c>
      <c r="P85" s="428" t="str">
        <f>IFERROR(VLOOKUP(L85,пр.взв!$B$7:$H$70,5,0),"")</f>
        <v>Чувашская, Чебоксары, МС</v>
      </c>
      <c r="Q85" s="451"/>
      <c r="R85" s="451"/>
      <c r="S85" s="453"/>
      <c r="T85" s="453"/>
    </row>
    <row r="86" spans="1:20" ht="12.75" customHeight="1" thickBot="1">
      <c r="A86" s="438"/>
      <c r="B86" s="425"/>
      <c r="C86" s="427"/>
      <c r="D86" s="429"/>
      <c r="E86" s="429"/>
      <c r="F86" s="429"/>
      <c r="G86" s="431"/>
      <c r="H86" s="425"/>
      <c r="I86" s="433"/>
      <c r="J86" s="431"/>
      <c r="K86" s="448"/>
      <c r="L86" s="425"/>
      <c r="M86" s="427"/>
      <c r="N86" s="429"/>
      <c r="O86" s="429"/>
      <c r="P86" s="429"/>
      <c r="Q86" s="452"/>
      <c r="R86" s="452"/>
      <c r="S86" s="454"/>
      <c r="T86" s="454"/>
    </row>
    <row r="87" spans="1:20" ht="12.75" customHeight="1">
      <c r="A87" s="436">
        <v>4</v>
      </c>
      <c r="B87" s="439">
        <f>пр.хода!E30</f>
        <v>13</v>
      </c>
      <c r="C87" s="441" t="str">
        <f>IFERROR(VLOOKUP(B87,пр.взв!$B$7:$H$70,2,0),"")</f>
        <v>ЖЕРДЕВ Максим Александрович</v>
      </c>
      <c r="D87" s="443" t="str">
        <f>IFERROR(VLOOKUP(B87,пр.взв!$B$7:$H$70,3,0),"")</f>
        <v>11.12.2001, КМС</v>
      </c>
      <c r="E87" s="443" t="str">
        <f>IFERROR(VLOOKUP(B87,пр.взв!$B$7:$H$70,4,0),"")</f>
        <v>МОС</v>
      </c>
      <c r="F87" s="443" t="str">
        <f>IFERROR(VLOOKUP(B87,пр.взв!$B$7:$H$70,5,0),"")</f>
        <v>Москва, МО</v>
      </c>
      <c r="G87" s="434"/>
      <c r="H87" s="439"/>
      <c r="I87" s="456"/>
      <c r="J87" s="434"/>
      <c r="K87" s="446">
        <v>12</v>
      </c>
      <c r="L87" s="439">
        <f>пр.хода!AA30</f>
        <v>14</v>
      </c>
      <c r="M87" s="441" t="str">
        <f>IFERROR(VLOOKUP(L87,пр.взв!$B$7:$H$70,2,0),"")</f>
        <v xml:space="preserve">СОНИКОВ  Дмитрий  Сергеевич </v>
      </c>
      <c r="N87" s="443" t="str">
        <f>IFERROR(VLOOKUP(L87,пр.взв!$B$7:$H$70,3,0),"")</f>
        <v>26.05.2001, МС</v>
      </c>
      <c r="O87" s="443" t="str">
        <f>IFERROR(VLOOKUP(L87,пр.взв!$B$7:$H$70,4,0),"")</f>
        <v>ЦФО</v>
      </c>
      <c r="P87" s="443" t="str">
        <f>IFERROR(VLOOKUP(L87,пр.взв!$B$7:$H$70,5,0),"")</f>
        <v>Рязанская, Рязань, Д</v>
      </c>
      <c r="Q87" s="435"/>
      <c r="R87" s="478"/>
      <c r="S87" s="450"/>
      <c r="T87" s="430"/>
    </row>
    <row r="88" spans="1:20" ht="13.5" customHeight="1">
      <c r="A88" s="437"/>
      <c r="B88" s="440"/>
      <c r="C88" s="442"/>
      <c r="D88" s="444"/>
      <c r="E88" s="444"/>
      <c r="F88" s="444"/>
      <c r="G88" s="435"/>
      <c r="H88" s="440"/>
      <c r="I88" s="445"/>
      <c r="J88" s="435"/>
      <c r="K88" s="447"/>
      <c r="L88" s="440"/>
      <c r="M88" s="442"/>
      <c r="N88" s="444"/>
      <c r="O88" s="444"/>
      <c r="P88" s="444"/>
      <c r="Q88" s="435"/>
      <c r="R88" s="435"/>
      <c r="S88" s="450"/>
      <c r="T88" s="423"/>
    </row>
    <row r="89" spans="1:20" ht="12.75" customHeight="1">
      <c r="A89" s="437"/>
      <c r="B89" s="424">
        <f>пр.хода!E34</f>
        <v>29</v>
      </c>
      <c r="C89" s="426" t="str">
        <f>IFERROR(VLOOKUP(B89,пр.взв!$B$7:$H$70,2,0),"")</f>
        <v>КАРАЧЕВ Денис Евгеньевич</v>
      </c>
      <c r="D89" s="428" t="str">
        <f>IFERROR(VLOOKUP(B89,пр.взв!$B$7:$H$70,3,0),"")</f>
        <v>15.02.2002, КМС</v>
      </c>
      <c r="E89" s="428" t="str">
        <f>IFERROR(VLOOKUP(B89,пр.взв!$B$7:$H$70,4,0),"")</f>
        <v>УФО</v>
      </c>
      <c r="F89" s="428" t="str">
        <f>IFERROR(VLOOKUP(B89,пр.взв!$B$7:$H$70,5,0),"")</f>
        <v>Тюменская, Тюмень, МО</v>
      </c>
      <c r="G89" s="430"/>
      <c r="H89" s="424"/>
      <c r="I89" s="432"/>
      <c r="J89" s="430"/>
      <c r="K89" s="447"/>
      <c r="L89" s="424">
        <f>пр.хода!AA34</f>
        <v>30</v>
      </c>
      <c r="M89" s="426" t="str">
        <f>IFERROR(VLOOKUP(L89,пр.взв!$B$7:$H$70,2,0),"")</f>
        <v xml:space="preserve">ИСРАИЛОВ Алишер Курбоналиевич </v>
      </c>
      <c r="N89" s="428" t="str">
        <f>IFERROR(VLOOKUP(L89,пр.взв!$B$7:$H$70,3,0),"")</f>
        <v>27.06.2002, КМС</v>
      </c>
      <c r="O89" s="428" t="str">
        <f>IFERROR(VLOOKUP(L89,пр.взв!$B$7:$H$70,4,0),"")</f>
        <v>ЦФО</v>
      </c>
      <c r="P89" s="428" t="str">
        <f>IFERROR(VLOOKUP(L89,пр.взв!$B$7:$H$70,5,0),"")</f>
        <v>Московская, Реутов, МО</v>
      </c>
      <c r="Q89" s="451"/>
      <c r="R89" s="451"/>
      <c r="S89" s="453"/>
      <c r="T89" s="453"/>
    </row>
    <row r="90" spans="1:20" ht="12.75" customHeight="1" thickBot="1">
      <c r="A90" s="438"/>
      <c r="B90" s="425"/>
      <c r="C90" s="427"/>
      <c r="D90" s="429"/>
      <c r="E90" s="429"/>
      <c r="F90" s="429"/>
      <c r="G90" s="431"/>
      <c r="H90" s="425"/>
      <c r="I90" s="433"/>
      <c r="J90" s="431"/>
      <c r="K90" s="448"/>
      <c r="L90" s="425"/>
      <c r="M90" s="427"/>
      <c r="N90" s="429"/>
      <c r="O90" s="429"/>
      <c r="P90" s="429"/>
      <c r="Q90" s="452"/>
      <c r="R90" s="452"/>
      <c r="S90" s="454"/>
      <c r="T90" s="454"/>
    </row>
    <row r="91" spans="1:20" ht="12.75" customHeight="1">
      <c r="A91" s="437">
        <v>5</v>
      </c>
      <c r="B91" s="439">
        <f>пр.хода!E39</f>
        <v>0</v>
      </c>
      <c r="C91" s="441" t="str">
        <f>IFERROR(VLOOKUP(B91,пр.взв!$B$7:$H$70,2,0),"")</f>
        <v/>
      </c>
      <c r="D91" s="443" t="str">
        <f>IFERROR(VLOOKUP(B91,пр.взв!$B$7:$H$70,3,0),"")</f>
        <v/>
      </c>
      <c r="E91" s="443" t="str">
        <f>IFERROR(VLOOKUP(B91,пр.взв!$B$7:$H$70,4,0),"")</f>
        <v/>
      </c>
      <c r="F91" s="443" t="str">
        <f>IFERROR(VLOOKUP(B91,пр.взв!$B$7:$H$70,5,0),"")</f>
        <v/>
      </c>
      <c r="G91" s="444"/>
      <c r="H91" s="439"/>
      <c r="I91" s="442"/>
      <c r="J91" s="444"/>
      <c r="K91" s="446">
        <v>13</v>
      </c>
      <c r="L91" s="439">
        <f>пр.хода!AA39</f>
        <v>0</v>
      </c>
      <c r="M91" s="441" t="str">
        <f>IFERROR(VLOOKUP(L91,пр.взв!$B$7:$H$70,2,0),"")</f>
        <v/>
      </c>
      <c r="N91" s="443" t="str">
        <f>IFERROR(VLOOKUP(L91,пр.взв!$B$7:$H$70,3,0),"")</f>
        <v/>
      </c>
      <c r="O91" s="443" t="str">
        <f>IFERROR(VLOOKUP(L91,пр.взв!$B$7:$H$70,4,0),"")</f>
        <v/>
      </c>
      <c r="P91" s="443" t="str">
        <f>IFERROR(VLOOKUP(L91,пр.взв!$B$7:$H$70,5,0),"")</f>
        <v/>
      </c>
      <c r="Q91" s="459"/>
      <c r="R91" s="460"/>
      <c r="S91" s="449"/>
      <c r="T91" s="422"/>
    </row>
    <row r="92" spans="1:20" ht="12.75" customHeight="1">
      <c r="A92" s="437"/>
      <c r="B92" s="440"/>
      <c r="C92" s="442"/>
      <c r="D92" s="444"/>
      <c r="E92" s="444"/>
      <c r="F92" s="444"/>
      <c r="G92" s="435"/>
      <c r="H92" s="440"/>
      <c r="I92" s="445"/>
      <c r="J92" s="435"/>
      <c r="K92" s="447"/>
      <c r="L92" s="440"/>
      <c r="M92" s="442"/>
      <c r="N92" s="444"/>
      <c r="O92" s="444"/>
      <c r="P92" s="444"/>
      <c r="Q92" s="435"/>
      <c r="R92" s="435"/>
      <c r="S92" s="450"/>
      <c r="T92" s="423"/>
    </row>
    <row r="93" spans="1:20" ht="12.75" customHeight="1">
      <c r="A93" s="437"/>
      <c r="B93" s="424">
        <f>пр.хода!E43</f>
        <v>19</v>
      </c>
      <c r="C93" s="426" t="str">
        <f>IFERROR(VLOOKUP(B93,пр.взв!$B$7:$H$70,2,0),"")</f>
        <v>НАЖМУДИНОВ  Гаджимурад  Хайбулаевич</v>
      </c>
      <c r="D93" s="428" t="str">
        <f>IFERROR(VLOOKUP(B93,пр.взв!$B$7:$H$70,3,0),"")</f>
        <v>22.03.2000, МС</v>
      </c>
      <c r="E93" s="428" t="str">
        <f>IFERROR(VLOOKUP(B93,пр.взв!$B$7:$H$70,4,0),"")</f>
        <v>СКФО</v>
      </c>
      <c r="F93" s="428" t="str">
        <f>IFERROR(VLOOKUP(B93,пр.взв!$B$7:$H$70,5,0),"")</f>
        <v>Р.Дагестан, Махачкала, МС</v>
      </c>
      <c r="G93" s="430"/>
      <c r="H93" s="424"/>
      <c r="I93" s="432"/>
      <c r="J93" s="430"/>
      <c r="K93" s="447"/>
      <c r="L93" s="424">
        <f>пр.хода!AA43</f>
        <v>20</v>
      </c>
      <c r="M93" s="426" t="str">
        <f>IFERROR(VLOOKUP(L93,пр.взв!$B$7:$H$70,2,0),"")</f>
        <v>ТИХОНОВ Денис Сергеевич</v>
      </c>
      <c r="N93" s="428" t="str">
        <f>IFERROR(VLOOKUP(L93,пр.взв!$B$7:$H$70,3,0),"")</f>
        <v>07.05.2000, МС</v>
      </c>
      <c r="O93" s="428" t="str">
        <f>IFERROR(VLOOKUP(L93,пр.взв!$B$7:$H$70,4,0),"")</f>
        <v>ЦФО</v>
      </c>
      <c r="P93" s="428" t="str">
        <f>IFERROR(VLOOKUP(L93,пр.взв!$B$7:$H$70,5,0),"")</f>
        <v>Ярославская, Ярославль, Д</v>
      </c>
      <c r="Q93" s="451"/>
      <c r="R93" s="451"/>
      <c r="S93" s="453"/>
      <c r="T93" s="453"/>
    </row>
    <row r="94" spans="1:20" ht="12.75" customHeight="1" thickBot="1">
      <c r="A94" s="438"/>
      <c r="B94" s="425"/>
      <c r="C94" s="427"/>
      <c r="D94" s="429"/>
      <c r="E94" s="429"/>
      <c r="F94" s="429"/>
      <c r="G94" s="431"/>
      <c r="H94" s="425"/>
      <c r="I94" s="433"/>
      <c r="J94" s="431"/>
      <c r="K94" s="448"/>
      <c r="L94" s="425"/>
      <c r="M94" s="427"/>
      <c r="N94" s="429"/>
      <c r="O94" s="429"/>
      <c r="P94" s="429"/>
      <c r="Q94" s="452"/>
      <c r="R94" s="452"/>
      <c r="S94" s="454"/>
      <c r="T94" s="454"/>
    </row>
    <row r="95" spans="1:20" ht="12.75" customHeight="1">
      <c r="A95" s="436">
        <v>6</v>
      </c>
      <c r="B95" s="439">
        <f>пр.хода!E47</f>
        <v>11</v>
      </c>
      <c r="C95" s="441" t="str">
        <f>IFERROR(VLOOKUP(B95,пр.взв!$B$7:$H$70,2,0),"")</f>
        <v>ЕГОРОВ Даниил Андреевич</v>
      </c>
      <c r="D95" s="443" t="str">
        <f>IFERROR(VLOOKUP(B95,пр.взв!$B$7:$H$70,3,0),"")</f>
        <v>24.06.2001, МС</v>
      </c>
      <c r="E95" s="443" t="str">
        <f>IFERROR(VLOOKUP(B95,пр.взв!$B$7:$H$70,4,0),"")</f>
        <v>МОС</v>
      </c>
      <c r="F95" s="443" t="str">
        <f>IFERROR(VLOOKUP(B95,пр.взв!$B$7:$H$70,5,0),"")</f>
        <v>Москва ,Москва, Д</v>
      </c>
      <c r="G95" s="434"/>
      <c r="H95" s="439"/>
      <c r="I95" s="456"/>
      <c r="J95" s="434"/>
      <c r="K95" s="446">
        <v>14</v>
      </c>
      <c r="L95" s="439">
        <f>пр.хода!AA47</f>
        <v>12</v>
      </c>
      <c r="M95" s="441" t="str">
        <f>IFERROR(VLOOKUP(L95,пр.взв!$B$7:$H$70,2,0),"")</f>
        <v xml:space="preserve">ГУСИХАНОВ  Турпалали Рамазанович </v>
      </c>
      <c r="N95" s="443" t="str">
        <f>IFERROR(VLOOKUP(L95,пр.взв!$B$7:$H$70,3,0),"")</f>
        <v>09.08.2000, МС</v>
      </c>
      <c r="O95" s="443" t="str">
        <f>IFERROR(VLOOKUP(L95,пр.взв!$B$7:$H$70,4,0),"")</f>
        <v>УФО</v>
      </c>
      <c r="P95" s="443" t="str">
        <f>IFERROR(VLOOKUP(L95,пр.взв!$B$7:$H$70,5,0),"")</f>
        <v>Свердловская ,Верхняя Пышма, Д</v>
      </c>
      <c r="Q95" s="458"/>
      <c r="R95" s="461"/>
      <c r="S95" s="457"/>
      <c r="T95" s="434"/>
    </row>
    <row r="96" spans="1:20" ht="12.75" customHeight="1">
      <c r="A96" s="437"/>
      <c r="B96" s="440"/>
      <c r="C96" s="442"/>
      <c r="D96" s="444"/>
      <c r="E96" s="444"/>
      <c r="F96" s="444"/>
      <c r="G96" s="435"/>
      <c r="H96" s="440"/>
      <c r="I96" s="445"/>
      <c r="J96" s="435"/>
      <c r="K96" s="447"/>
      <c r="L96" s="440"/>
      <c r="M96" s="442"/>
      <c r="N96" s="444"/>
      <c r="O96" s="444"/>
      <c r="P96" s="444"/>
      <c r="Q96" s="435"/>
      <c r="R96" s="435"/>
      <c r="S96" s="450"/>
      <c r="T96" s="423"/>
    </row>
    <row r="97" spans="1:20" ht="13.5" customHeight="1">
      <c r="A97" s="437"/>
      <c r="B97" s="424">
        <f>пр.хода!E51</f>
        <v>27</v>
      </c>
      <c r="C97" s="426" t="str">
        <f>IFERROR(VLOOKUP(B97,пр.взв!$B$7:$H$70,2,0),"")</f>
        <v xml:space="preserve">ГОРТИНСКИЙ  Анатолий  Александрович </v>
      </c>
      <c r="D97" s="428" t="str">
        <f>IFERROR(VLOOKUP(B97,пр.взв!$B$7:$H$70,3,0),"")</f>
        <v>26.07.1999, 1р</v>
      </c>
      <c r="E97" s="428" t="str">
        <f>IFERROR(VLOOKUP(B97,пр.взв!$B$7:$H$70,4,0),"")</f>
        <v>ПФО</v>
      </c>
      <c r="F97" s="428" t="str">
        <f>IFERROR(VLOOKUP(B97,пр.взв!$B$7:$H$70,5,0),"")</f>
        <v>Нижегородская, Кстово</v>
      </c>
      <c r="G97" s="430"/>
      <c r="H97" s="424"/>
      <c r="I97" s="432"/>
      <c r="J97" s="430"/>
      <c r="K97" s="447"/>
      <c r="L97" s="424">
        <f>пр.хода!AA51</f>
        <v>28</v>
      </c>
      <c r="M97" s="426" t="str">
        <f>IFERROR(VLOOKUP(L97,пр.взв!$B$7:$H$70,2,0),"")</f>
        <v>ЧЕРНАКОВ Иван Анатольевич</v>
      </c>
      <c r="N97" s="428" t="str">
        <f>IFERROR(VLOOKUP(L97,пр.взв!$B$7:$H$70,3,0),"")</f>
        <v>03.03.2000, МС</v>
      </c>
      <c r="O97" s="428" t="str">
        <f>IFERROR(VLOOKUP(L97,пр.взв!$B$7:$H$70,4,0),"")</f>
        <v>ПФО</v>
      </c>
      <c r="P97" s="428" t="str">
        <f>IFERROR(VLOOKUP(L97,пр.взв!$B$7:$H$70,5,0),"")</f>
        <v>Нижегородскаяя, Кстово</v>
      </c>
      <c r="Q97" s="451"/>
      <c r="R97" s="451"/>
      <c r="S97" s="453"/>
      <c r="T97" s="453"/>
    </row>
    <row r="98" spans="1:20" ht="12.75" customHeight="1" thickBot="1">
      <c r="A98" s="455"/>
      <c r="B98" s="425"/>
      <c r="C98" s="427"/>
      <c r="D98" s="429"/>
      <c r="E98" s="429"/>
      <c r="F98" s="429"/>
      <c r="G98" s="431"/>
      <c r="H98" s="425"/>
      <c r="I98" s="433"/>
      <c r="J98" s="431"/>
      <c r="K98" s="448"/>
      <c r="L98" s="425"/>
      <c r="M98" s="427"/>
      <c r="N98" s="429"/>
      <c r="O98" s="429"/>
      <c r="P98" s="429"/>
      <c r="Q98" s="452"/>
      <c r="R98" s="452"/>
      <c r="S98" s="454"/>
      <c r="T98" s="454"/>
    </row>
    <row r="99" spans="1:20" ht="12.75" customHeight="1">
      <c r="A99" s="436">
        <v>7</v>
      </c>
      <c r="B99" s="439">
        <f>пр.хода!E55</f>
        <v>7</v>
      </c>
      <c r="C99" s="441" t="str">
        <f>IFERROR(VLOOKUP(B99,пр.взв!$B$7:$H$70,2,0),"")</f>
        <v>ЯСТРЕБОВ  Семён Михайлович</v>
      </c>
      <c r="D99" s="443" t="str">
        <f>IFERROR(VLOOKUP(B99,пр.взв!$B$7:$H$70,3,0),"")</f>
        <v>06.10.1999, МС</v>
      </c>
      <c r="E99" s="443" t="str">
        <f>IFERROR(VLOOKUP(B99,пр.взв!$B$7:$H$70,4,0),"")</f>
        <v>ЦФО</v>
      </c>
      <c r="F99" s="443" t="str">
        <f>IFERROR(VLOOKUP(B99,пр.взв!$B$7:$H$70,5,0),"")</f>
        <v>Ярославская, Ярославль, Д</v>
      </c>
      <c r="G99" s="444"/>
      <c r="H99" s="439"/>
      <c r="I99" s="442"/>
      <c r="J99" s="444"/>
      <c r="K99" s="446">
        <v>15</v>
      </c>
      <c r="L99" s="439">
        <f>пр.хода!AA55</f>
        <v>8</v>
      </c>
      <c r="M99" s="441" t="str">
        <f>IFERROR(VLOOKUP(L99,пр.взв!$B$7:$H$70,2,0),"")</f>
        <v xml:space="preserve">КРИНИЦА Максим Александрович </v>
      </c>
      <c r="N99" s="443" t="str">
        <f>IFERROR(VLOOKUP(L99,пр.взв!$B$7:$H$70,3,0),"")</f>
        <v>02.03.1999, МС</v>
      </c>
      <c r="O99" s="443" t="str">
        <f>IFERROR(VLOOKUP(L99,пр.взв!$B$7:$H$70,4,0),"")</f>
        <v>УФО</v>
      </c>
      <c r="P99" s="443" t="str">
        <f>IFERROR(VLOOKUP(L99,пр.взв!$B$7:$H$70,5,0),"")</f>
        <v>Свердловская, Екатеринбург, МО</v>
      </c>
      <c r="Q99" s="459"/>
      <c r="R99" s="460"/>
      <c r="S99" s="449"/>
      <c r="T99" s="422"/>
    </row>
    <row r="100" spans="1:20" ht="12.75" customHeight="1">
      <c r="A100" s="437"/>
      <c r="B100" s="440"/>
      <c r="C100" s="442"/>
      <c r="D100" s="444"/>
      <c r="E100" s="444"/>
      <c r="F100" s="444"/>
      <c r="G100" s="435"/>
      <c r="H100" s="440"/>
      <c r="I100" s="445"/>
      <c r="J100" s="435"/>
      <c r="K100" s="447"/>
      <c r="L100" s="440"/>
      <c r="M100" s="442"/>
      <c r="N100" s="444"/>
      <c r="O100" s="444"/>
      <c r="P100" s="444"/>
      <c r="Q100" s="435"/>
      <c r="R100" s="435"/>
      <c r="S100" s="450"/>
      <c r="T100" s="423"/>
    </row>
    <row r="101" spans="1:20" ht="12.75" customHeight="1">
      <c r="A101" s="437"/>
      <c r="B101" s="424">
        <f>пр.хода!E59</f>
        <v>23</v>
      </c>
      <c r="C101" s="426" t="str">
        <f>IFERROR(VLOOKUP(B101,пр.взв!$B$7:$H$70,2,0),"")</f>
        <v xml:space="preserve">ФИЛИППОВ Владислав  Олегович </v>
      </c>
      <c r="D101" s="428" t="str">
        <f>IFERROR(VLOOKUP(B101,пр.взв!$B$7:$H$70,3,0),"")</f>
        <v>20.08.2001, КМС</v>
      </c>
      <c r="E101" s="428" t="str">
        <f>IFERROR(VLOOKUP(B101,пр.взв!$B$7:$H$70,4,0),"")</f>
        <v>МОС</v>
      </c>
      <c r="F101" s="428" t="str">
        <f>IFERROR(VLOOKUP(B101,пр.взв!$B$7:$H$70,5,0),"")</f>
        <v>Москва, Д</v>
      </c>
      <c r="G101" s="430"/>
      <c r="H101" s="424"/>
      <c r="I101" s="432"/>
      <c r="J101" s="430"/>
      <c r="K101" s="447"/>
      <c r="L101" s="424">
        <f>пр.хода!AA59</f>
        <v>24</v>
      </c>
      <c r="M101" s="426" t="str">
        <f>IFERROR(VLOOKUP(L101,пр.взв!$B$7:$H$70,2,0),"")</f>
        <v xml:space="preserve">АБАСОВ Адам Арсенович </v>
      </c>
      <c r="N101" s="428" t="str">
        <f>IFERROR(VLOOKUP(L101,пр.взв!$B$7:$H$70,3,0),"")</f>
        <v>18.11.2001, КМС</v>
      </c>
      <c r="O101" s="428" t="str">
        <f>IFERROR(VLOOKUP(L101,пр.взв!$B$7:$H$70,4,0),"")</f>
        <v>СКФО</v>
      </c>
      <c r="P101" s="428" t="str">
        <f>IFERROR(VLOOKUP(L101,пр.взв!$B$7:$H$70,5,0),"")</f>
        <v>Р.Дагестан, Хасавюрт, МО</v>
      </c>
      <c r="Q101" s="451"/>
      <c r="R101" s="451"/>
      <c r="S101" s="453"/>
      <c r="T101" s="453"/>
    </row>
    <row r="102" spans="1:20" ht="12.95" customHeight="1" thickBot="1">
      <c r="A102" s="438"/>
      <c r="B102" s="425"/>
      <c r="C102" s="427"/>
      <c r="D102" s="429"/>
      <c r="E102" s="429"/>
      <c r="F102" s="429"/>
      <c r="G102" s="431"/>
      <c r="H102" s="425"/>
      <c r="I102" s="433"/>
      <c r="J102" s="431"/>
      <c r="K102" s="448"/>
      <c r="L102" s="425"/>
      <c r="M102" s="427"/>
      <c r="N102" s="429"/>
      <c r="O102" s="429"/>
      <c r="P102" s="429"/>
      <c r="Q102" s="452"/>
      <c r="R102" s="452"/>
      <c r="S102" s="454"/>
      <c r="T102" s="454"/>
    </row>
    <row r="103" spans="1:20" ht="12.75" customHeight="1">
      <c r="A103" s="436">
        <v>8</v>
      </c>
      <c r="B103" s="439">
        <f>пр.хода!E63</f>
        <v>15</v>
      </c>
      <c r="C103" s="441" t="str">
        <f>IFERROR(VLOOKUP(B103,пр.взв!$B$7:$H$70,2,0),"")</f>
        <v xml:space="preserve">КУРЖИЕВ  Алим Владимирович </v>
      </c>
      <c r="D103" s="443" t="str">
        <f>IFERROR(VLOOKUP(B103,пр.взв!$B$7:$H$70,3,0),"")</f>
        <v>20.01.2003, КМС</v>
      </c>
      <c r="E103" s="443" t="str">
        <f>IFERROR(VLOOKUP(B103,пр.взв!$B$7:$H$70,4,0),"")</f>
        <v>ЮФО</v>
      </c>
      <c r="F103" s="443" t="str">
        <f>IFERROR(VLOOKUP(B103,пр.взв!$B$7:$H$70,5,0),"")</f>
        <v>Краснодарский, Армавир, ПР</v>
      </c>
      <c r="G103" s="444"/>
      <c r="H103" s="439"/>
      <c r="I103" s="442"/>
      <c r="J103" s="444"/>
      <c r="K103" s="446">
        <v>16</v>
      </c>
      <c r="L103" s="439">
        <f>пр.хода!AA63</f>
        <v>16</v>
      </c>
      <c r="M103" s="441" t="str">
        <f>IFERROR(VLOOKUP(L103,пр.взв!$B$7:$H$70,2,0),"")</f>
        <v xml:space="preserve">НОВИЦКИЙ  Игорь  Русланович </v>
      </c>
      <c r="N103" s="443" t="str">
        <f>IFERROR(VLOOKUP(L103,пр.взв!$B$7:$H$70,3,0),"")</f>
        <v>25.07.2003, КМС</v>
      </c>
      <c r="O103" s="443" t="str">
        <f>IFERROR(VLOOKUP(L103,пр.взв!$B$7:$H$70,4,0),"")</f>
        <v>МОС</v>
      </c>
      <c r="P103" s="443" t="str">
        <f>IFERROR(VLOOKUP(L103,пр.взв!$B$7:$H$70,5,0),"")</f>
        <v>Москва, Москва, МО</v>
      </c>
      <c r="Q103" s="435"/>
      <c r="R103" s="478"/>
      <c r="S103" s="450"/>
      <c r="T103" s="430"/>
    </row>
    <row r="104" spans="1:20" ht="12.75" customHeight="1">
      <c r="A104" s="437"/>
      <c r="B104" s="440"/>
      <c r="C104" s="442"/>
      <c r="D104" s="444"/>
      <c r="E104" s="444"/>
      <c r="F104" s="444"/>
      <c r="G104" s="435"/>
      <c r="H104" s="440"/>
      <c r="I104" s="445"/>
      <c r="J104" s="435"/>
      <c r="K104" s="447"/>
      <c r="L104" s="440"/>
      <c r="M104" s="442"/>
      <c r="N104" s="444"/>
      <c r="O104" s="444"/>
      <c r="P104" s="444"/>
      <c r="Q104" s="435"/>
      <c r="R104" s="435"/>
      <c r="S104" s="450"/>
      <c r="T104" s="423"/>
    </row>
    <row r="105" spans="1:20" ht="12.75" customHeight="1">
      <c r="A105" s="437"/>
      <c r="B105" s="424">
        <f>пр.хода!E67</f>
        <v>31</v>
      </c>
      <c r="C105" s="426" t="str">
        <f>IFERROR(VLOOKUP(B105,пр.взв!$B$7:$H$70,2,0),"")</f>
        <v>ЛУКАНИН Иван Сергеевич</v>
      </c>
      <c r="D105" s="428" t="str">
        <f>IFERROR(VLOOKUP(B105,пр.взв!$B$7:$H$70,3,0),"")</f>
        <v>30.04.2002, МС</v>
      </c>
      <c r="E105" s="428" t="str">
        <f>IFERROR(VLOOKUP(B105,пр.взв!$B$7:$H$70,4,0),"")</f>
        <v>УФО</v>
      </c>
      <c r="F105" s="428" t="str">
        <f>IFERROR(VLOOKUP(B105,пр.взв!$B$7:$H$70,5,0),"")</f>
        <v>Свердловская, Екатеринбург, МО</v>
      </c>
      <c r="G105" s="430"/>
      <c r="H105" s="424"/>
      <c r="I105" s="432"/>
      <c r="J105" s="430"/>
      <c r="K105" s="447"/>
      <c r="L105" s="424">
        <f>пр.хода!AA67</f>
        <v>32</v>
      </c>
      <c r="M105" s="426" t="str">
        <f>IFERROR(VLOOKUP(L105,пр.взв!$B$7:$H$70,2,0),"")</f>
        <v>АШИНОВ Амин Муратович</v>
      </c>
      <c r="N105" s="428" t="str">
        <f>IFERROR(VLOOKUP(L105,пр.взв!$B$7:$H$70,3,0),"")</f>
        <v>23.08.2001, КМС</v>
      </c>
      <c r="O105" s="428" t="str">
        <f>IFERROR(VLOOKUP(L105,пр.взв!$B$7:$H$70,4,0),"")</f>
        <v>ЮФО</v>
      </c>
      <c r="P105" s="428" t="str">
        <f>IFERROR(VLOOKUP(L105,пр.взв!$B$7:$H$70,5,0),"")</f>
        <v>Краснодарский, Армавир</v>
      </c>
      <c r="Q105" s="451"/>
      <c r="R105" s="451"/>
      <c r="S105" s="453"/>
      <c r="T105" s="453"/>
    </row>
    <row r="106" spans="1:20" ht="12.75" customHeight="1" thickBot="1">
      <c r="A106" s="438"/>
      <c r="B106" s="425"/>
      <c r="C106" s="427"/>
      <c r="D106" s="429"/>
      <c r="E106" s="429"/>
      <c r="F106" s="429"/>
      <c r="G106" s="431"/>
      <c r="H106" s="425"/>
      <c r="I106" s="433"/>
      <c r="J106" s="431"/>
      <c r="K106" s="448"/>
      <c r="L106" s="425"/>
      <c r="M106" s="427"/>
      <c r="N106" s="429"/>
      <c r="O106" s="429"/>
      <c r="P106" s="429"/>
      <c r="Q106" s="452"/>
      <c r="R106" s="452"/>
      <c r="S106" s="454"/>
      <c r="T106" s="454"/>
    </row>
    <row r="107" spans="1:20">
      <c r="B107">
        <f>B71</f>
        <v>0</v>
      </c>
      <c r="C107" s="56" t="s">
        <v>159</v>
      </c>
      <c r="L107">
        <f>L71</f>
        <v>0</v>
      </c>
      <c r="M107" s="56" t="s">
        <v>159</v>
      </c>
    </row>
    <row r="108" spans="1:20" ht="16.5" thickBot="1">
      <c r="B108" s="71" t="s">
        <v>37</v>
      </c>
      <c r="C108" s="72" t="s">
        <v>38</v>
      </c>
      <c r="D108" s="73" t="s">
        <v>46</v>
      </c>
      <c r="E108" s="73"/>
      <c r="F108" s="72"/>
      <c r="G108" s="71" t="str">
        <f>пр.взв!$D$4</f>
        <v>В.к. 79 кг.</v>
      </c>
      <c r="H108" s="72"/>
      <c r="I108" s="72"/>
      <c r="J108" s="72"/>
      <c r="K108" s="72"/>
      <c r="L108" s="71" t="s">
        <v>1</v>
      </c>
      <c r="M108" s="72" t="s">
        <v>38</v>
      </c>
      <c r="N108" s="73" t="s">
        <v>46</v>
      </c>
      <c r="O108" s="73"/>
      <c r="P108" s="72"/>
      <c r="Q108" s="71" t="str">
        <f>пр.взв!$D$4</f>
        <v>В.к. 79 кг.</v>
      </c>
      <c r="R108" s="72"/>
      <c r="S108" s="72"/>
      <c r="T108" s="72"/>
    </row>
    <row r="109" spans="1:20" ht="12.75" customHeight="1">
      <c r="A109" s="469" t="s">
        <v>40</v>
      </c>
      <c r="B109" s="471" t="s">
        <v>2</v>
      </c>
      <c r="C109" s="473" t="s">
        <v>3</v>
      </c>
      <c r="D109" s="462" t="s">
        <v>12</v>
      </c>
      <c r="E109" s="479" t="s">
        <v>13</v>
      </c>
      <c r="F109" s="480"/>
      <c r="G109" s="473" t="s">
        <v>14</v>
      </c>
      <c r="H109" s="476" t="s">
        <v>41</v>
      </c>
      <c r="I109" s="463" t="s">
        <v>42</v>
      </c>
      <c r="J109" s="464" t="s">
        <v>16</v>
      </c>
      <c r="K109" s="469" t="s">
        <v>40</v>
      </c>
      <c r="L109" s="471" t="s">
        <v>2</v>
      </c>
      <c r="M109" s="473" t="s">
        <v>3</v>
      </c>
      <c r="N109" s="462" t="s">
        <v>12</v>
      </c>
      <c r="O109" s="479" t="s">
        <v>13</v>
      </c>
      <c r="P109" s="480"/>
      <c r="Q109" s="473" t="s">
        <v>14</v>
      </c>
      <c r="R109" s="476" t="s">
        <v>41</v>
      </c>
      <c r="S109" s="463" t="s">
        <v>42</v>
      </c>
      <c r="T109" s="464" t="s">
        <v>16</v>
      </c>
    </row>
    <row r="110" spans="1:20" ht="13.5" customHeight="1" thickBot="1">
      <c r="A110" s="470"/>
      <c r="B110" s="472" t="s">
        <v>43</v>
      </c>
      <c r="C110" s="474"/>
      <c r="D110" s="475"/>
      <c r="E110" s="481"/>
      <c r="F110" s="482"/>
      <c r="G110" s="474"/>
      <c r="H110" s="477"/>
      <c r="I110" s="454"/>
      <c r="J110" s="465" t="s">
        <v>44</v>
      </c>
      <c r="K110" s="470"/>
      <c r="L110" s="472" t="s">
        <v>43</v>
      </c>
      <c r="M110" s="474"/>
      <c r="N110" s="475"/>
      <c r="O110" s="481"/>
      <c r="P110" s="482"/>
      <c r="Q110" s="474"/>
      <c r="R110" s="477"/>
      <c r="S110" s="454"/>
      <c r="T110" s="465" t="s">
        <v>44</v>
      </c>
    </row>
    <row r="111" spans="1:20">
      <c r="A111" s="436">
        <v>1</v>
      </c>
      <c r="B111" s="486">
        <f>пр.хода!G8</f>
        <v>0</v>
      </c>
      <c r="C111" s="441" t="str">
        <f>IFERROR(VLOOKUP(B111,пр.взв!$B$7:$H$70,2,0),"")</f>
        <v/>
      </c>
      <c r="D111" s="443" t="str">
        <f>IFERROR(VLOOKUP(B111,пр.взв!$B$7:$H$70,3,0),"")</f>
        <v/>
      </c>
      <c r="E111" s="443" t="str">
        <f>IFERROR(VLOOKUP(B111,пр.взв!$B$7:$H$70,4,0),"")</f>
        <v/>
      </c>
      <c r="F111" s="443" t="str">
        <f>IFERROR(VLOOKUP(B111,пр.взв!$B$7:$H$70,5,0),"")</f>
        <v/>
      </c>
      <c r="G111" s="459"/>
      <c r="H111" s="460"/>
      <c r="I111" s="449"/>
      <c r="J111" s="422"/>
      <c r="K111" s="446">
        <v>5</v>
      </c>
      <c r="L111" s="486">
        <f>пр.хода!Y8</f>
        <v>0</v>
      </c>
      <c r="M111" s="441" t="str">
        <f>IFERROR(VLOOKUP(L111,пр.взв!$B$7:$H$70,2,0),"")</f>
        <v/>
      </c>
      <c r="N111" s="443" t="str">
        <f>IFERROR(VLOOKUP(L111,пр.взв!$B$7:$H$70,3,0),"")</f>
        <v/>
      </c>
      <c r="O111" s="443" t="str">
        <f>IFERROR(VLOOKUP(L111,пр.взв!$B$7:$H$70,4,0),"")</f>
        <v/>
      </c>
      <c r="P111" s="443" t="str">
        <f>IFERROR(VLOOKUP(L111,пр.взв!$B$7:$H$70,5,0),"")</f>
        <v/>
      </c>
      <c r="Q111" s="459"/>
      <c r="R111" s="460"/>
      <c r="S111" s="449"/>
      <c r="T111" s="422"/>
    </row>
    <row r="112" spans="1:20" ht="12.6" customHeight="1">
      <c r="A112" s="437"/>
      <c r="B112" s="487"/>
      <c r="C112" s="442"/>
      <c r="D112" s="444"/>
      <c r="E112" s="444"/>
      <c r="F112" s="444"/>
      <c r="G112" s="435"/>
      <c r="H112" s="435"/>
      <c r="I112" s="450"/>
      <c r="J112" s="423"/>
      <c r="K112" s="447"/>
      <c r="L112" s="487"/>
      <c r="M112" s="442"/>
      <c r="N112" s="444"/>
      <c r="O112" s="444"/>
      <c r="P112" s="444"/>
      <c r="Q112" s="435"/>
      <c r="R112" s="435"/>
      <c r="S112" s="450"/>
      <c r="T112" s="423"/>
    </row>
    <row r="113" spans="1:20">
      <c r="A113" s="437"/>
      <c r="B113" s="487">
        <f>пр.хода!G16</f>
        <v>0</v>
      </c>
      <c r="C113" s="426" t="str">
        <f>IFERROR(VLOOKUP(B113,пр.взв!$B$7:$H$70,2,0),"")</f>
        <v/>
      </c>
      <c r="D113" s="428" t="str">
        <f>IFERROR(VLOOKUP(B113,пр.взв!$B$7:$H$70,3,0),"")</f>
        <v/>
      </c>
      <c r="E113" s="428" t="str">
        <f>IFERROR(VLOOKUP(B113,пр.взв!$B$7:$H$70,4,0),"")</f>
        <v/>
      </c>
      <c r="F113" s="428" t="str">
        <f>IFERROR(VLOOKUP(B113,пр.взв!$B$7:$H$70,5,0),"")</f>
        <v/>
      </c>
      <c r="G113" s="451"/>
      <c r="H113" s="451"/>
      <c r="I113" s="453"/>
      <c r="J113" s="453"/>
      <c r="K113" s="447"/>
      <c r="L113" s="487">
        <f>пр.хода!Y16</f>
        <v>0</v>
      </c>
      <c r="M113" s="426" t="str">
        <f>IFERROR(VLOOKUP(L113,пр.взв!$B$7:$H$70,2,0),"")</f>
        <v/>
      </c>
      <c r="N113" s="428" t="str">
        <f>IFERROR(VLOOKUP(L113,пр.взв!$B$7:$H$70,3,0),"")</f>
        <v/>
      </c>
      <c r="O113" s="428" t="str">
        <f>IFERROR(VLOOKUP(L113,пр.взв!$B$7:$H$70,4,0),"")</f>
        <v/>
      </c>
      <c r="P113" s="428" t="str">
        <f>IFERROR(VLOOKUP(L113,пр.взв!$B$7:$H$70,5,0),"")</f>
        <v/>
      </c>
      <c r="Q113" s="451"/>
      <c r="R113" s="451"/>
      <c r="S113" s="453"/>
      <c r="T113" s="453"/>
    </row>
    <row r="114" spans="1:20" ht="12.95" customHeight="1" thickBot="1">
      <c r="A114" s="438"/>
      <c r="B114" s="488"/>
      <c r="C114" s="427"/>
      <c r="D114" s="429"/>
      <c r="E114" s="429"/>
      <c r="F114" s="429"/>
      <c r="G114" s="452"/>
      <c r="H114" s="452"/>
      <c r="I114" s="454"/>
      <c r="J114" s="454"/>
      <c r="K114" s="448"/>
      <c r="L114" s="488"/>
      <c r="M114" s="427"/>
      <c r="N114" s="429"/>
      <c r="O114" s="429"/>
      <c r="P114" s="429"/>
      <c r="Q114" s="452"/>
      <c r="R114" s="452"/>
      <c r="S114" s="454"/>
      <c r="T114" s="454"/>
    </row>
    <row r="115" spans="1:20" ht="12.75" customHeight="1">
      <c r="A115" s="436">
        <v>2</v>
      </c>
      <c r="B115" s="486">
        <f>пр.хода!G24</f>
        <v>0</v>
      </c>
      <c r="C115" s="441" t="str">
        <f>IFERROR(VLOOKUP(B115,пр.взв!$B$7:$H$70,2,0),"")</f>
        <v/>
      </c>
      <c r="D115" s="443" t="str">
        <f>IFERROR(VLOOKUP(B115,пр.взв!$B$7:$H$70,3,0),"")</f>
        <v/>
      </c>
      <c r="E115" s="443" t="str">
        <f>IFERROR(VLOOKUP(B115,пр.взв!$B$7:$H$70,4,0),"")</f>
        <v/>
      </c>
      <c r="F115" s="443" t="str">
        <f>IFERROR(VLOOKUP(B115,пр.взв!$B$7:$H$70,5,0),"")</f>
        <v/>
      </c>
      <c r="G115" s="458"/>
      <c r="H115" s="461"/>
      <c r="I115" s="457"/>
      <c r="J115" s="434"/>
      <c r="K115" s="446">
        <v>6</v>
      </c>
      <c r="L115" s="486">
        <f>пр.хода!Y24</f>
        <v>0</v>
      </c>
      <c r="M115" s="441" t="str">
        <f>IFERROR(VLOOKUP(L115,пр.взв!$B$7:$H$70,2,0),"")</f>
        <v/>
      </c>
      <c r="N115" s="443" t="str">
        <f>IFERROR(VLOOKUP(L115,пр.взв!$B$7:$H$70,3,0),"")</f>
        <v/>
      </c>
      <c r="O115" s="443" t="str">
        <f>IFERROR(VLOOKUP(L115,пр.взв!$B$7:$H$70,4,0),"")</f>
        <v/>
      </c>
      <c r="P115" s="443" t="str">
        <f>IFERROR(VLOOKUP(L115,пр.взв!$B$7:$H$70,5,0),"")</f>
        <v/>
      </c>
      <c r="Q115" s="458"/>
      <c r="R115" s="461"/>
      <c r="S115" s="457"/>
      <c r="T115" s="434"/>
    </row>
    <row r="116" spans="1:20" ht="12.6" customHeight="1">
      <c r="A116" s="437"/>
      <c r="B116" s="487"/>
      <c r="C116" s="442"/>
      <c r="D116" s="444"/>
      <c r="E116" s="444"/>
      <c r="F116" s="444"/>
      <c r="G116" s="435"/>
      <c r="H116" s="435"/>
      <c r="I116" s="450"/>
      <c r="J116" s="423"/>
      <c r="K116" s="447"/>
      <c r="L116" s="487"/>
      <c r="M116" s="442"/>
      <c r="N116" s="444"/>
      <c r="O116" s="444"/>
      <c r="P116" s="444"/>
      <c r="Q116" s="435"/>
      <c r="R116" s="435"/>
      <c r="S116" s="450"/>
      <c r="T116" s="423"/>
    </row>
    <row r="117" spans="1:20" ht="12.75" customHeight="1">
      <c r="A117" s="437"/>
      <c r="B117" s="487">
        <f>пр.хода!G32</f>
        <v>0</v>
      </c>
      <c r="C117" s="426" t="str">
        <f>IFERROR(VLOOKUP(B117,пр.взв!$B$7:$H$70,2,0),"")</f>
        <v/>
      </c>
      <c r="D117" s="428" t="str">
        <f>IFERROR(VLOOKUP(B117,пр.взв!$B$7:$H$70,3,0),"")</f>
        <v/>
      </c>
      <c r="E117" s="428" t="str">
        <f>IFERROR(VLOOKUP(B117,пр.взв!$B$7:$H$70,4,0),"")</f>
        <v/>
      </c>
      <c r="F117" s="428" t="str">
        <f>IFERROR(VLOOKUP(B117,пр.взв!$B$7:$H$70,5,0),"")</f>
        <v/>
      </c>
      <c r="G117" s="451"/>
      <c r="H117" s="451"/>
      <c r="I117" s="453"/>
      <c r="J117" s="453"/>
      <c r="K117" s="447"/>
      <c r="L117" s="487">
        <f>пр.хода!Y32</f>
        <v>0</v>
      </c>
      <c r="M117" s="426" t="str">
        <f>IFERROR(VLOOKUP(L117,пр.взв!$B$7:$H$70,2,0),"")</f>
        <v/>
      </c>
      <c r="N117" s="428" t="str">
        <f>IFERROR(VLOOKUP(L117,пр.взв!$B$7:$H$70,3,0),"")</f>
        <v/>
      </c>
      <c r="O117" s="428" t="str">
        <f>IFERROR(VLOOKUP(L117,пр.взв!$B$7:$H$70,4,0),"")</f>
        <v/>
      </c>
      <c r="P117" s="428" t="str">
        <f>IFERROR(VLOOKUP(L117,пр.взв!$B$7:$H$70,5,0),"")</f>
        <v/>
      </c>
      <c r="Q117" s="451"/>
      <c r="R117" s="451"/>
      <c r="S117" s="453"/>
      <c r="T117" s="453"/>
    </row>
    <row r="118" spans="1:20" ht="12.95" customHeight="1" thickBot="1">
      <c r="A118" s="438"/>
      <c r="B118" s="488"/>
      <c r="C118" s="427"/>
      <c r="D118" s="429"/>
      <c r="E118" s="429"/>
      <c r="F118" s="429"/>
      <c r="G118" s="452"/>
      <c r="H118" s="452"/>
      <c r="I118" s="454"/>
      <c r="J118" s="454"/>
      <c r="K118" s="448"/>
      <c r="L118" s="488"/>
      <c r="M118" s="427"/>
      <c r="N118" s="429"/>
      <c r="O118" s="429"/>
      <c r="P118" s="429"/>
      <c r="Q118" s="452"/>
      <c r="R118" s="452"/>
      <c r="S118" s="454"/>
      <c r="T118" s="454"/>
    </row>
    <row r="119" spans="1:20" ht="12.75" customHeight="1">
      <c r="A119" s="436">
        <v>3</v>
      </c>
      <c r="B119" s="486">
        <f>пр.хода!G41</f>
        <v>0</v>
      </c>
      <c r="C119" s="441" t="str">
        <f>IFERROR(VLOOKUP(B119,пр.взв!$B$7:$H$70,2,0),"")</f>
        <v/>
      </c>
      <c r="D119" s="443" t="str">
        <f>IFERROR(VLOOKUP(B119,пр.взв!$B$7:$H$70,3,0),"")</f>
        <v/>
      </c>
      <c r="E119" s="443" t="str">
        <f>IFERROR(VLOOKUP(B119,пр.взв!$B$7:$H$70,4,0),"")</f>
        <v/>
      </c>
      <c r="F119" s="443" t="str">
        <f>IFERROR(VLOOKUP(B119,пр.взв!$B$7:$H$70,5,0),"")</f>
        <v/>
      </c>
      <c r="G119" s="459"/>
      <c r="H119" s="460"/>
      <c r="I119" s="449"/>
      <c r="J119" s="422"/>
      <c r="K119" s="446">
        <v>7</v>
      </c>
      <c r="L119" s="486">
        <f>пр.хода!Y41</f>
        <v>0</v>
      </c>
      <c r="M119" s="441" t="str">
        <f>IFERROR(VLOOKUP(L119,пр.взв!$B$7:$H$70,2,0),"")</f>
        <v/>
      </c>
      <c r="N119" s="443" t="str">
        <f>IFERROR(VLOOKUP(L119,пр.взв!$B$7:$H$70,3,0),"")</f>
        <v/>
      </c>
      <c r="O119" s="443" t="str">
        <f>IFERROR(VLOOKUP(L119,пр.взв!$B$7:$H$70,4,0),"")</f>
        <v/>
      </c>
      <c r="P119" s="443" t="str">
        <f>IFERROR(VLOOKUP(L119,пр.взв!$B$7:$H$70,5,0),"")</f>
        <v/>
      </c>
      <c r="Q119" s="459"/>
      <c r="R119" s="460"/>
      <c r="S119" s="449"/>
      <c r="T119" s="422"/>
    </row>
    <row r="120" spans="1:20" ht="12.6" customHeight="1">
      <c r="A120" s="437"/>
      <c r="B120" s="487"/>
      <c r="C120" s="442"/>
      <c r="D120" s="444"/>
      <c r="E120" s="444"/>
      <c r="F120" s="444"/>
      <c r="G120" s="435"/>
      <c r="H120" s="435"/>
      <c r="I120" s="450"/>
      <c r="J120" s="423"/>
      <c r="K120" s="447"/>
      <c r="L120" s="487"/>
      <c r="M120" s="442"/>
      <c r="N120" s="444"/>
      <c r="O120" s="444"/>
      <c r="P120" s="444"/>
      <c r="Q120" s="435"/>
      <c r="R120" s="435"/>
      <c r="S120" s="450"/>
      <c r="T120" s="423"/>
    </row>
    <row r="121" spans="1:20" ht="12.75" customHeight="1">
      <c r="A121" s="437"/>
      <c r="B121" s="487">
        <f>пр.хода!G49</f>
        <v>0</v>
      </c>
      <c r="C121" s="426" t="str">
        <f>IFERROR(VLOOKUP(B121,пр.взв!$B$7:$H$70,2,0),"")</f>
        <v/>
      </c>
      <c r="D121" s="428" t="str">
        <f>IFERROR(VLOOKUP(B121,пр.взв!$B$7:$H$70,3,0),"")</f>
        <v/>
      </c>
      <c r="E121" s="428" t="str">
        <f>IFERROR(VLOOKUP(B121,пр.взв!$B$7:$H$70,4,0),"")</f>
        <v/>
      </c>
      <c r="F121" s="428" t="str">
        <f>IFERROR(VLOOKUP(B121,пр.взв!$B$7:$H$70,5,0),"")</f>
        <v/>
      </c>
      <c r="G121" s="451"/>
      <c r="H121" s="451"/>
      <c r="I121" s="453"/>
      <c r="J121" s="453"/>
      <c r="K121" s="447"/>
      <c r="L121" s="487">
        <f>пр.хода!Y49</f>
        <v>0</v>
      </c>
      <c r="M121" s="426" t="str">
        <f>IFERROR(VLOOKUP(L121,пр.взв!$B$7:$H$70,2,0),"")</f>
        <v/>
      </c>
      <c r="N121" s="428" t="str">
        <f>IFERROR(VLOOKUP(L121,пр.взв!$B$7:$H$70,3,0),"")</f>
        <v/>
      </c>
      <c r="O121" s="428" t="str">
        <f>IFERROR(VLOOKUP(L121,пр.взв!$B$7:$H$70,4,0),"")</f>
        <v/>
      </c>
      <c r="P121" s="428" t="str">
        <f>IFERROR(VLOOKUP(L121,пр.взв!$B$7:$H$70,5,0),"")</f>
        <v/>
      </c>
      <c r="Q121" s="451"/>
      <c r="R121" s="451"/>
      <c r="S121" s="453"/>
      <c r="T121" s="453"/>
    </row>
    <row r="122" spans="1:20" ht="12.95" customHeight="1" thickBot="1">
      <c r="A122" s="438"/>
      <c r="B122" s="488"/>
      <c r="C122" s="427"/>
      <c r="D122" s="429"/>
      <c r="E122" s="429"/>
      <c r="F122" s="429"/>
      <c r="G122" s="452"/>
      <c r="H122" s="452"/>
      <c r="I122" s="454"/>
      <c r="J122" s="454"/>
      <c r="K122" s="448"/>
      <c r="L122" s="488"/>
      <c r="M122" s="427"/>
      <c r="N122" s="429"/>
      <c r="O122" s="429"/>
      <c r="P122" s="429"/>
      <c r="Q122" s="452"/>
      <c r="R122" s="452"/>
      <c r="S122" s="454"/>
      <c r="T122" s="454"/>
    </row>
    <row r="123" spans="1:20" ht="12.75" customHeight="1">
      <c r="A123" s="436">
        <v>4</v>
      </c>
      <c r="B123" s="486">
        <f>пр.хода!G57</f>
        <v>0</v>
      </c>
      <c r="C123" s="441" t="str">
        <f>IFERROR(VLOOKUP(B123,пр.взв!$B$7:$H$70,2,0),"")</f>
        <v/>
      </c>
      <c r="D123" s="443" t="str">
        <f>IFERROR(VLOOKUP(B123,пр.взв!$B$7:$H$70,3,0),"")</f>
        <v/>
      </c>
      <c r="E123" s="443" t="str">
        <f>IFERROR(VLOOKUP(B123,пр.взв!$B$7:$H$70,4,0),"")</f>
        <v/>
      </c>
      <c r="F123" s="443" t="str">
        <f>IFERROR(VLOOKUP(B123,пр.взв!$B$7:$H$70,5,0),"")</f>
        <v/>
      </c>
      <c r="G123" s="458"/>
      <c r="H123" s="461"/>
      <c r="I123" s="457"/>
      <c r="J123" s="434"/>
      <c r="K123" s="446">
        <v>8</v>
      </c>
      <c r="L123" s="486">
        <f>пр.хода!Y57</f>
        <v>0</v>
      </c>
      <c r="M123" s="441" t="str">
        <f>IFERROR(VLOOKUP(L123,пр.взв!$B$7:$H$70,2,0),"")</f>
        <v/>
      </c>
      <c r="N123" s="443" t="str">
        <f>IFERROR(VLOOKUP(L123,пр.взв!$B$7:$H$70,3,0),"")</f>
        <v/>
      </c>
      <c r="O123" s="443" t="str">
        <f>IFERROR(VLOOKUP(L123,пр.взв!$B$7:$H$70,4,0),"")</f>
        <v/>
      </c>
      <c r="P123" s="443" t="str">
        <f>IFERROR(VLOOKUP(L123,пр.взв!$B$7:$H$70,5,0),"")</f>
        <v/>
      </c>
      <c r="Q123" s="458"/>
      <c r="R123" s="461"/>
      <c r="S123" s="457"/>
      <c r="T123" s="434"/>
    </row>
    <row r="124" spans="1:20" ht="12.6" customHeight="1">
      <c r="A124" s="437"/>
      <c r="B124" s="487"/>
      <c r="C124" s="442"/>
      <c r="D124" s="444"/>
      <c r="E124" s="444"/>
      <c r="F124" s="444"/>
      <c r="G124" s="435"/>
      <c r="H124" s="435"/>
      <c r="I124" s="450"/>
      <c r="J124" s="423"/>
      <c r="K124" s="447"/>
      <c r="L124" s="487"/>
      <c r="M124" s="442"/>
      <c r="N124" s="444"/>
      <c r="O124" s="444"/>
      <c r="P124" s="444"/>
      <c r="Q124" s="435"/>
      <c r="R124" s="435"/>
      <c r="S124" s="450"/>
      <c r="T124" s="423"/>
    </row>
    <row r="125" spans="1:20" ht="12.75" customHeight="1">
      <c r="A125" s="437"/>
      <c r="B125" s="487">
        <f>пр.хода!G65</f>
        <v>0</v>
      </c>
      <c r="C125" s="426" t="str">
        <f>IFERROR(VLOOKUP(B125,пр.взв!$B$7:$H$70,2,0),"")</f>
        <v/>
      </c>
      <c r="D125" s="428" t="str">
        <f>IFERROR(VLOOKUP(B125,пр.взв!$B$7:$H$70,3,0),"")</f>
        <v/>
      </c>
      <c r="E125" s="428" t="str">
        <f>IFERROR(VLOOKUP(B125,пр.взв!$B$7:$H$70,4,0),"")</f>
        <v/>
      </c>
      <c r="F125" s="428" t="str">
        <f>IFERROR(VLOOKUP(B125,пр.взв!$B$7:$H$70,5,0),"")</f>
        <v/>
      </c>
      <c r="G125" s="451"/>
      <c r="H125" s="451"/>
      <c r="I125" s="453"/>
      <c r="J125" s="453"/>
      <c r="K125" s="447"/>
      <c r="L125" s="487">
        <f>пр.хода!Y65</f>
        <v>0</v>
      </c>
      <c r="M125" s="426" t="str">
        <f>IFERROR(VLOOKUP(L125,пр.взв!$B$7:$H$70,2,0),"")</f>
        <v/>
      </c>
      <c r="N125" s="428" t="str">
        <f>IFERROR(VLOOKUP(L125,пр.взв!$B$7:$H$70,3,0),"")</f>
        <v/>
      </c>
      <c r="O125" s="428" t="str">
        <f>IFERROR(VLOOKUP(L125,пр.взв!$B$7:$H$70,4,0),"")</f>
        <v/>
      </c>
      <c r="P125" s="428" t="str">
        <f>IFERROR(VLOOKUP(L125,пр.взв!$B$7:$H$70,5,0),"")</f>
        <v/>
      </c>
      <c r="Q125" s="451"/>
      <c r="R125" s="451"/>
      <c r="S125" s="453"/>
      <c r="T125" s="453"/>
    </row>
    <row r="126" spans="1:20" ht="12.95" customHeight="1" thickBot="1">
      <c r="A126" s="438"/>
      <c r="B126" s="488"/>
      <c r="C126" s="427"/>
      <c r="D126" s="429"/>
      <c r="E126" s="429"/>
      <c r="F126" s="429"/>
      <c r="G126" s="452"/>
      <c r="H126" s="452"/>
      <c r="I126" s="454"/>
      <c r="J126" s="454"/>
      <c r="K126" s="448"/>
      <c r="L126" s="488"/>
      <c r="M126" s="427"/>
      <c r="N126" s="429"/>
      <c r="O126" s="429"/>
      <c r="P126" s="429"/>
      <c r="Q126" s="452"/>
      <c r="R126" s="452"/>
      <c r="S126" s="454"/>
      <c r="T126" s="454"/>
    </row>
    <row r="127" spans="1:20">
      <c r="B127">
        <f>B107</f>
        <v>0</v>
      </c>
      <c r="C127" s="56" t="s">
        <v>159</v>
      </c>
      <c r="L127">
        <f>L107</f>
        <v>0</v>
      </c>
      <c r="M127" s="56" t="s">
        <v>159</v>
      </c>
    </row>
    <row r="128" spans="1:20" ht="16.5" thickBot="1">
      <c r="B128" s="71" t="s">
        <v>37</v>
      </c>
      <c r="C128" s="72" t="s">
        <v>38</v>
      </c>
      <c r="D128" s="73" t="s">
        <v>47</v>
      </c>
      <c r="E128" s="73"/>
      <c r="F128" s="72"/>
      <c r="G128" s="71" t="str">
        <f>пр.взв!$D$4</f>
        <v>В.к. 79 кг.</v>
      </c>
      <c r="H128" s="72"/>
      <c r="I128" s="72"/>
      <c r="J128" s="72"/>
      <c r="K128" s="72"/>
      <c r="L128" s="71" t="s">
        <v>48</v>
      </c>
      <c r="M128" s="72" t="s">
        <v>38</v>
      </c>
      <c r="N128" s="73" t="s">
        <v>47</v>
      </c>
      <c r="O128" s="73"/>
      <c r="P128" s="72"/>
      <c r="Q128" s="71" t="str">
        <f>пр.взв!$D$4</f>
        <v>В.к. 79 кг.</v>
      </c>
      <c r="R128" s="72"/>
      <c r="S128" s="72"/>
      <c r="T128" s="72"/>
    </row>
    <row r="129" spans="1:20" ht="12.75" customHeight="1">
      <c r="A129" s="469" t="s">
        <v>40</v>
      </c>
      <c r="B129" s="471" t="s">
        <v>2</v>
      </c>
      <c r="C129" s="473" t="s">
        <v>3</v>
      </c>
      <c r="D129" s="462" t="s">
        <v>12</v>
      </c>
      <c r="E129" s="479" t="s">
        <v>13</v>
      </c>
      <c r="F129" s="480"/>
      <c r="G129" s="473" t="s">
        <v>14</v>
      </c>
      <c r="H129" s="476" t="s">
        <v>41</v>
      </c>
      <c r="I129" s="463" t="s">
        <v>42</v>
      </c>
      <c r="J129" s="464" t="s">
        <v>16</v>
      </c>
      <c r="K129" s="469" t="s">
        <v>40</v>
      </c>
      <c r="L129" s="471" t="s">
        <v>2</v>
      </c>
      <c r="M129" s="473" t="s">
        <v>3</v>
      </c>
      <c r="N129" s="462" t="s">
        <v>12</v>
      </c>
      <c r="O129" s="479" t="s">
        <v>13</v>
      </c>
      <c r="P129" s="480"/>
      <c r="Q129" s="473" t="s">
        <v>14</v>
      </c>
      <c r="R129" s="476" t="s">
        <v>41</v>
      </c>
      <c r="S129" s="463" t="s">
        <v>42</v>
      </c>
      <c r="T129" s="464" t="s">
        <v>16</v>
      </c>
    </row>
    <row r="130" spans="1:20" ht="13.5" customHeight="1" thickBot="1">
      <c r="A130" s="470"/>
      <c r="B130" s="489" t="s">
        <v>43</v>
      </c>
      <c r="C130" s="474"/>
      <c r="D130" s="475"/>
      <c r="E130" s="481"/>
      <c r="F130" s="482"/>
      <c r="G130" s="474"/>
      <c r="H130" s="477"/>
      <c r="I130" s="454"/>
      <c r="J130" s="465" t="s">
        <v>44</v>
      </c>
      <c r="K130" s="470"/>
      <c r="L130" s="489" t="s">
        <v>43</v>
      </c>
      <c r="M130" s="474"/>
      <c r="N130" s="475"/>
      <c r="O130" s="481"/>
      <c r="P130" s="482"/>
      <c r="Q130" s="474"/>
      <c r="R130" s="477"/>
      <c r="S130" s="454"/>
      <c r="T130" s="465" t="s">
        <v>44</v>
      </c>
    </row>
    <row r="131" spans="1:20">
      <c r="A131" s="436">
        <v>1</v>
      </c>
      <c r="B131" s="486">
        <f>пр.хода!I12</f>
        <v>0</v>
      </c>
      <c r="C131" s="441" t="str">
        <f>IFERROR(VLOOKUP(B131,пр.взв!$B$7:$H$70,2,0),"")</f>
        <v/>
      </c>
      <c r="D131" s="443" t="str">
        <f>IFERROR(VLOOKUP(B131,пр.взв!$B$7:$H$70,3,0),"")</f>
        <v/>
      </c>
      <c r="E131" s="443" t="str">
        <f>IFERROR(VLOOKUP(B131,пр.взв!$B$7:$H$70,4,0),"")</f>
        <v/>
      </c>
      <c r="F131" s="443" t="str">
        <f>IFERROR(VLOOKUP(B131,пр.взв!$B$7:$H$70,5,0),"")</f>
        <v/>
      </c>
      <c r="G131" s="458"/>
      <c r="H131" s="461"/>
      <c r="I131" s="457"/>
      <c r="J131" s="462"/>
      <c r="K131" s="446">
        <v>3</v>
      </c>
      <c r="L131" s="486">
        <f>пр.хода!W12</f>
        <v>0</v>
      </c>
      <c r="M131" s="441" t="str">
        <f>IFERROR(VLOOKUP(L131,пр.взв!$B$7:$H$70,2,0),"")</f>
        <v/>
      </c>
      <c r="N131" s="443" t="str">
        <f>IFERROR(VLOOKUP(L131,пр.взв!$B$7:$H$70,3,0),"")</f>
        <v/>
      </c>
      <c r="O131" s="443" t="str">
        <f>IFERROR(VLOOKUP(L131,пр.взв!$B$7:$H$70,4,0),"")</f>
        <v/>
      </c>
      <c r="P131" s="443" t="str">
        <f>IFERROR(VLOOKUP(L131,пр.взв!$B$7:$H$70,5,0),"")</f>
        <v/>
      </c>
      <c r="Q131" s="458"/>
      <c r="R131" s="461"/>
      <c r="S131" s="457"/>
      <c r="T131" s="462"/>
    </row>
    <row r="132" spans="1:20" ht="12.6" customHeight="1">
      <c r="A132" s="437"/>
      <c r="B132" s="487"/>
      <c r="C132" s="442"/>
      <c r="D132" s="444"/>
      <c r="E132" s="444"/>
      <c r="F132" s="444"/>
      <c r="G132" s="435"/>
      <c r="H132" s="435"/>
      <c r="I132" s="450"/>
      <c r="J132" s="423"/>
      <c r="K132" s="447"/>
      <c r="L132" s="487"/>
      <c r="M132" s="442"/>
      <c r="N132" s="444"/>
      <c r="O132" s="444"/>
      <c r="P132" s="444"/>
      <c r="Q132" s="435"/>
      <c r="R132" s="435"/>
      <c r="S132" s="450"/>
      <c r="T132" s="423"/>
    </row>
    <row r="133" spans="1:20">
      <c r="A133" s="437"/>
      <c r="B133" s="487">
        <f>пр.хода!I28</f>
        <v>0</v>
      </c>
      <c r="C133" s="426" t="str">
        <f>IFERROR(VLOOKUP(B133,пр.взв!$B$7:$H$70,2,0),"")</f>
        <v/>
      </c>
      <c r="D133" s="428" t="str">
        <f>IFERROR(VLOOKUP(B133,пр.взв!$B$7:$H$70,3,0),"")</f>
        <v/>
      </c>
      <c r="E133" s="428" t="str">
        <f>IFERROR(VLOOKUP(B133,пр.взв!$B$7:$H$70,4,0),"")</f>
        <v/>
      </c>
      <c r="F133" s="428" t="str">
        <f>IFERROR(VLOOKUP(B133,пр.взв!$B$7:$H$70,5,0),"")</f>
        <v/>
      </c>
      <c r="G133" s="451"/>
      <c r="H133" s="451"/>
      <c r="I133" s="453"/>
      <c r="J133" s="453"/>
      <c r="K133" s="447"/>
      <c r="L133" s="487">
        <f>пр.хода!W28</f>
        <v>0</v>
      </c>
      <c r="M133" s="426" t="str">
        <f>IFERROR(VLOOKUP(L133,пр.взв!$B$7:$H$70,2,0),"")</f>
        <v/>
      </c>
      <c r="N133" s="428" t="str">
        <f>IFERROR(VLOOKUP(L133,пр.взв!$B$7:$H$70,3,0),"")</f>
        <v/>
      </c>
      <c r="O133" s="428" t="str">
        <f>IFERROR(VLOOKUP(L133,пр.взв!$B$7:$H$70,4,0),"")</f>
        <v/>
      </c>
      <c r="P133" s="428" t="str">
        <f>IFERROR(VLOOKUP(L133,пр.взв!$B$7:$H$70,5,0),"")</f>
        <v/>
      </c>
      <c r="Q133" s="451"/>
      <c r="R133" s="451"/>
      <c r="S133" s="453"/>
      <c r="T133" s="453"/>
    </row>
    <row r="134" spans="1:20" ht="12.95" customHeight="1" thickBot="1">
      <c r="A134" s="438"/>
      <c r="B134" s="488"/>
      <c r="C134" s="427"/>
      <c r="D134" s="429"/>
      <c r="E134" s="429"/>
      <c r="F134" s="429"/>
      <c r="G134" s="452"/>
      <c r="H134" s="452"/>
      <c r="I134" s="454"/>
      <c r="J134" s="454"/>
      <c r="K134" s="448"/>
      <c r="L134" s="488"/>
      <c r="M134" s="427"/>
      <c r="N134" s="429"/>
      <c r="O134" s="429"/>
      <c r="P134" s="429"/>
      <c r="Q134" s="452"/>
      <c r="R134" s="452"/>
      <c r="S134" s="454"/>
      <c r="T134" s="454"/>
    </row>
    <row r="135" spans="1:20" ht="12.75" customHeight="1">
      <c r="A135" s="436">
        <v>2</v>
      </c>
      <c r="B135" s="486">
        <f>пр.хода!I46</f>
        <v>0</v>
      </c>
      <c r="C135" s="441" t="str">
        <f>IFERROR(VLOOKUP(B135,пр.взв!$B$7:$H$70,2,0),"")</f>
        <v/>
      </c>
      <c r="D135" s="443" t="str">
        <f>IFERROR(VLOOKUP(B135,пр.взв!$B$7:$H$70,3,0),"")</f>
        <v/>
      </c>
      <c r="E135" s="443" t="str">
        <f>IFERROR(VLOOKUP(B135,пр.взв!$B$7:$H$70,4,0),"")</f>
        <v/>
      </c>
      <c r="F135" s="443" t="str">
        <f>IFERROR(VLOOKUP(B135,пр.взв!$B$7:$H$70,5,0),"")</f>
        <v/>
      </c>
      <c r="G135" s="458"/>
      <c r="H135" s="461"/>
      <c r="I135" s="457"/>
      <c r="J135" s="434"/>
      <c r="K135" s="446">
        <v>4</v>
      </c>
      <c r="L135" s="486">
        <f>пр.хода!W45</f>
        <v>0</v>
      </c>
      <c r="M135" s="441" t="str">
        <f>IFERROR(VLOOKUP(L135,пр.взв!$B$7:$H$70,2,0),"")</f>
        <v/>
      </c>
      <c r="N135" s="443" t="str">
        <f>IFERROR(VLOOKUP(L135,пр.взв!$B$7:$H$70,3,0),"")</f>
        <v/>
      </c>
      <c r="O135" s="443" t="str">
        <f>IFERROR(VLOOKUP(L135,пр.взв!$B$7:$H$70,4,0),"")</f>
        <v/>
      </c>
      <c r="P135" s="443" t="str">
        <f>IFERROR(VLOOKUP(L135,пр.взв!$B$7:$H$70,5,0),"")</f>
        <v/>
      </c>
      <c r="Q135" s="458"/>
      <c r="R135" s="461"/>
      <c r="S135" s="457"/>
      <c r="T135" s="434"/>
    </row>
    <row r="136" spans="1:20" ht="12.6" customHeight="1">
      <c r="A136" s="437"/>
      <c r="B136" s="487"/>
      <c r="C136" s="442"/>
      <c r="D136" s="444"/>
      <c r="E136" s="444"/>
      <c r="F136" s="444"/>
      <c r="G136" s="435"/>
      <c r="H136" s="435"/>
      <c r="I136" s="450"/>
      <c r="J136" s="423"/>
      <c r="K136" s="447"/>
      <c r="L136" s="487"/>
      <c r="M136" s="442"/>
      <c r="N136" s="444"/>
      <c r="O136" s="444"/>
      <c r="P136" s="444"/>
      <c r="Q136" s="435"/>
      <c r="R136" s="435"/>
      <c r="S136" s="450"/>
      <c r="T136" s="423"/>
    </row>
    <row r="137" spans="1:20" ht="12.75" customHeight="1">
      <c r="A137" s="437"/>
      <c r="B137" s="487">
        <f>пр.хода!I61</f>
        <v>0</v>
      </c>
      <c r="C137" s="426" t="str">
        <f>IFERROR(VLOOKUP(B137,пр.взв!$B$7:$H$70,2,0),"")</f>
        <v/>
      </c>
      <c r="D137" s="428" t="str">
        <f>IFERROR(VLOOKUP(B137,пр.взв!$B$7:$H$70,3,0),"")</f>
        <v/>
      </c>
      <c r="E137" s="428" t="str">
        <f>IFERROR(VLOOKUP(B137,пр.взв!$B$7:$H$70,4,0),"")</f>
        <v/>
      </c>
      <c r="F137" s="428" t="str">
        <f>IFERROR(VLOOKUP(B137,пр.взв!$B$7:$H$70,5,0),"")</f>
        <v/>
      </c>
      <c r="G137" s="451"/>
      <c r="H137" s="451"/>
      <c r="I137" s="453"/>
      <c r="J137" s="453"/>
      <c r="K137" s="447"/>
      <c r="L137" s="487">
        <f>пр.хода!W61</f>
        <v>0</v>
      </c>
      <c r="M137" s="426" t="str">
        <f>IFERROR(VLOOKUP(L137,пр.взв!$B$7:$H$70,2,0),"")</f>
        <v/>
      </c>
      <c r="N137" s="428" t="str">
        <f>IFERROR(VLOOKUP(L137,пр.взв!$B$7:$H$70,3,0),"")</f>
        <v/>
      </c>
      <c r="O137" s="428" t="str">
        <f>IFERROR(VLOOKUP(L137,пр.взв!$B$7:$H$70,4,0),"")</f>
        <v/>
      </c>
      <c r="P137" s="428" t="str">
        <f>IFERROR(VLOOKUP(L137,пр.взв!$B$7:$H$70,5,0),"")</f>
        <v/>
      </c>
      <c r="Q137" s="451"/>
      <c r="R137" s="451"/>
      <c r="S137" s="453"/>
      <c r="T137" s="453"/>
    </row>
    <row r="138" spans="1:20" ht="12.95" customHeight="1" thickBot="1">
      <c r="A138" s="438"/>
      <c r="B138" s="488"/>
      <c r="C138" s="427"/>
      <c r="D138" s="429"/>
      <c r="E138" s="429"/>
      <c r="F138" s="429"/>
      <c r="G138" s="452"/>
      <c r="H138" s="452"/>
      <c r="I138" s="454"/>
      <c r="J138" s="454"/>
      <c r="K138" s="448"/>
      <c r="L138" s="488"/>
      <c r="M138" s="427"/>
      <c r="N138" s="429"/>
      <c r="O138" s="429"/>
      <c r="P138" s="429"/>
      <c r="Q138" s="452"/>
      <c r="R138" s="452"/>
      <c r="S138" s="454"/>
      <c r="T138" s="454"/>
    </row>
    <row r="140" spans="1:20" ht="16.5" thickBot="1">
      <c r="B140" s="71" t="s">
        <v>37</v>
      </c>
      <c r="C140" s="126" t="s">
        <v>49</v>
      </c>
      <c r="D140" s="104"/>
      <c r="E140" s="104"/>
      <c r="F140" s="104"/>
      <c r="G140" s="109" t="str">
        <f>пр.взв!$D$4</f>
        <v>В.к. 79 кг.</v>
      </c>
      <c r="H140" s="104"/>
      <c r="I140" s="104"/>
      <c r="J140" s="104"/>
      <c r="K140" s="105"/>
      <c r="L140" s="71" t="s">
        <v>1</v>
      </c>
      <c r="M140" s="126" t="s">
        <v>49</v>
      </c>
      <c r="N140" s="104"/>
      <c r="O140" s="104"/>
      <c r="P140" s="104"/>
      <c r="Q140" s="71" t="str">
        <f>пр.взв!$D$4</f>
        <v>В.к. 79 кг.</v>
      </c>
      <c r="R140" s="104"/>
      <c r="S140" s="104"/>
      <c r="T140" s="104"/>
    </row>
    <row r="141" spans="1:20" ht="12.75" customHeight="1">
      <c r="A141" s="469" t="s">
        <v>40</v>
      </c>
      <c r="B141" s="471" t="s">
        <v>2</v>
      </c>
      <c r="C141" s="473" t="s">
        <v>3</v>
      </c>
      <c r="D141" s="462" t="s">
        <v>12</v>
      </c>
      <c r="E141" s="479" t="s">
        <v>13</v>
      </c>
      <c r="F141" s="480"/>
      <c r="G141" s="473" t="s">
        <v>14</v>
      </c>
      <c r="H141" s="476" t="s">
        <v>41</v>
      </c>
      <c r="I141" s="463" t="s">
        <v>42</v>
      </c>
      <c r="J141" s="464" t="s">
        <v>16</v>
      </c>
      <c r="K141" s="469" t="s">
        <v>40</v>
      </c>
      <c r="L141" s="471" t="s">
        <v>2</v>
      </c>
      <c r="M141" s="473" t="s">
        <v>3</v>
      </c>
      <c r="N141" s="462" t="s">
        <v>12</v>
      </c>
      <c r="O141" s="479" t="s">
        <v>13</v>
      </c>
      <c r="P141" s="480"/>
      <c r="Q141" s="473" t="s">
        <v>14</v>
      </c>
      <c r="R141" s="476" t="s">
        <v>41</v>
      </c>
      <c r="S141" s="463" t="s">
        <v>42</v>
      </c>
      <c r="T141" s="464" t="s">
        <v>16</v>
      </c>
    </row>
    <row r="142" spans="1:20" ht="13.5" customHeight="1" thickBot="1">
      <c r="A142" s="470"/>
      <c r="B142" s="489" t="s">
        <v>43</v>
      </c>
      <c r="C142" s="474"/>
      <c r="D142" s="475"/>
      <c r="E142" s="481"/>
      <c r="F142" s="482"/>
      <c r="G142" s="474"/>
      <c r="H142" s="477"/>
      <c r="I142" s="454"/>
      <c r="J142" s="465" t="s">
        <v>44</v>
      </c>
      <c r="K142" s="470"/>
      <c r="L142" s="489" t="s">
        <v>43</v>
      </c>
      <c r="M142" s="474"/>
      <c r="N142" s="475"/>
      <c r="O142" s="481"/>
      <c r="P142" s="482"/>
      <c r="Q142" s="474"/>
      <c r="R142" s="477"/>
      <c r="S142" s="454"/>
      <c r="T142" s="465" t="s">
        <v>44</v>
      </c>
    </row>
    <row r="143" spans="1:20">
      <c r="A143" s="490">
        <v>1</v>
      </c>
      <c r="B143" s="493">
        <f>пр.хода!K20</f>
        <v>0</v>
      </c>
      <c r="C143" s="441" t="str">
        <f>IFERROR(VLOOKUP(B143,пр.взв!$B$7:$H$70,2,0),"")</f>
        <v/>
      </c>
      <c r="D143" s="443" t="str">
        <f>IFERROR(VLOOKUP(B143,пр.взв!$B$7:$H$70,3,0),"")</f>
        <v/>
      </c>
      <c r="E143" s="443" t="str">
        <f>IFERROR(VLOOKUP(B143,пр.взв!$B$7:$H$70,4,0),"")</f>
        <v/>
      </c>
      <c r="F143" s="443" t="str">
        <f>IFERROR(VLOOKUP(B143,пр.взв!$B$7:$H$70,5,0),"")</f>
        <v/>
      </c>
      <c r="G143" s="458"/>
      <c r="H143" s="461"/>
      <c r="I143" s="457"/>
      <c r="J143" s="462"/>
      <c r="K143" s="490">
        <v>2</v>
      </c>
      <c r="L143" s="493">
        <f>пр.хода!U20</f>
        <v>0</v>
      </c>
      <c r="M143" s="441" t="str">
        <f>IFERROR(VLOOKUP(L143,пр.взв!$B$7:$H$70,2,0),"")</f>
        <v/>
      </c>
      <c r="N143" s="443" t="str">
        <f>IFERROR(VLOOKUP(L143,пр.взв!$B$7:$H$70,3,0),"")</f>
        <v/>
      </c>
      <c r="O143" s="443" t="str">
        <f>IFERROR(VLOOKUP(L143,пр.взв!$B$7:$H$70,4,0),"")</f>
        <v/>
      </c>
      <c r="P143" s="443" t="str">
        <f>IFERROR(VLOOKUP(L143,пр.взв!$B$7:$H$70,5,0),"")</f>
        <v/>
      </c>
      <c r="Q143" s="458"/>
      <c r="R143" s="461"/>
      <c r="S143" s="457"/>
      <c r="T143" s="462"/>
    </row>
    <row r="144" spans="1:20" ht="12.6" customHeight="1">
      <c r="A144" s="491"/>
      <c r="B144" s="494"/>
      <c r="C144" s="442"/>
      <c r="D144" s="444"/>
      <c r="E144" s="444"/>
      <c r="F144" s="444"/>
      <c r="G144" s="435"/>
      <c r="H144" s="435"/>
      <c r="I144" s="450"/>
      <c r="J144" s="423"/>
      <c r="K144" s="491"/>
      <c r="L144" s="494"/>
      <c r="M144" s="442"/>
      <c r="N144" s="444"/>
      <c r="O144" s="444"/>
      <c r="P144" s="444"/>
      <c r="Q144" s="435"/>
      <c r="R144" s="435"/>
      <c r="S144" s="450"/>
      <c r="T144" s="423"/>
    </row>
    <row r="145" spans="1:20">
      <c r="A145" s="491"/>
      <c r="B145" s="495">
        <f>пр.хода!K53</f>
        <v>0</v>
      </c>
      <c r="C145" s="426" t="str">
        <f>IFERROR(VLOOKUP(B145,пр.взв!$B$7:$H$70,2,0),"")</f>
        <v/>
      </c>
      <c r="D145" s="428" t="str">
        <f>IFERROR(VLOOKUP(B145,пр.взв!$B$7:$H$70,3,0),"")</f>
        <v/>
      </c>
      <c r="E145" s="428" t="str">
        <f>IFERROR(VLOOKUP(B145,пр.взв!$B$7:$H$70,4,0),"")</f>
        <v/>
      </c>
      <c r="F145" s="428" t="str">
        <f>IFERROR(VLOOKUP(B145,пр.взв!$B$7:$H$70,5,0),"")</f>
        <v/>
      </c>
      <c r="G145" s="451"/>
      <c r="H145" s="451"/>
      <c r="I145" s="453"/>
      <c r="J145" s="453"/>
      <c r="K145" s="491"/>
      <c r="L145" s="495">
        <f>пр.хода!U53</f>
        <v>0</v>
      </c>
      <c r="M145" s="426" t="str">
        <f>IFERROR(VLOOKUP(L145,пр.взв!$B$7:$H$70,2,0),"")</f>
        <v/>
      </c>
      <c r="N145" s="428" t="str">
        <f>IFERROR(VLOOKUP(L145,пр.взв!$B$7:$H$70,3,0),"")</f>
        <v/>
      </c>
      <c r="O145" s="428" t="str">
        <f>IFERROR(VLOOKUP(L145,пр.взв!$B$7:$H$70,4,0),"")</f>
        <v/>
      </c>
      <c r="P145" s="428" t="str">
        <f>IFERROR(VLOOKUP(L145,пр.взв!$B$7:$H$70,5,0),"")</f>
        <v/>
      </c>
      <c r="Q145" s="451"/>
      <c r="R145" s="451"/>
      <c r="S145" s="453"/>
      <c r="T145" s="453"/>
    </row>
    <row r="146" spans="1:20" ht="12.95" customHeight="1" thickBot="1">
      <c r="A146" s="492"/>
      <c r="B146" s="496"/>
      <c r="C146" s="427"/>
      <c r="D146" s="429"/>
      <c r="E146" s="429"/>
      <c r="F146" s="429"/>
      <c r="G146" s="452"/>
      <c r="H146" s="452"/>
      <c r="I146" s="454"/>
      <c r="J146" s="454"/>
      <c r="K146" s="492"/>
      <c r="L146" s="496"/>
      <c r="M146" s="427"/>
      <c r="N146" s="429"/>
      <c r="O146" s="429"/>
      <c r="P146" s="429"/>
      <c r="Q146" s="452"/>
      <c r="R146" s="452"/>
      <c r="S146" s="454"/>
      <c r="T146" s="454"/>
    </row>
    <row r="147" spans="1:20">
      <c r="B147">
        <f>B127</f>
        <v>0</v>
      </c>
      <c r="C147" s="56" t="s">
        <v>159</v>
      </c>
      <c r="L147">
        <f>L127</f>
        <v>0</v>
      </c>
      <c r="M147" s="56" t="s">
        <v>159</v>
      </c>
    </row>
    <row r="148" spans="1:20" ht="15">
      <c r="A148" s="502" t="s">
        <v>50</v>
      </c>
      <c r="B148" s="502"/>
      <c r="C148" s="502"/>
      <c r="D148" s="502"/>
      <c r="E148" s="502"/>
      <c r="F148" s="502"/>
      <c r="G148" s="502"/>
      <c r="H148" s="502"/>
      <c r="I148" s="502"/>
      <c r="J148" s="502"/>
      <c r="K148" s="502" t="s">
        <v>51</v>
      </c>
      <c r="L148" s="502"/>
      <c r="M148" s="502"/>
      <c r="N148" s="502"/>
      <c r="O148" s="502"/>
      <c r="P148" s="502"/>
      <c r="Q148" s="502"/>
      <c r="R148" s="502"/>
      <c r="S148" s="502"/>
      <c r="T148" s="502"/>
    </row>
    <row r="149" spans="1:20" ht="16.5" thickBot="1">
      <c r="B149" s="71" t="s">
        <v>37</v>
      </c>
      <c r="C149" s="106"/>
      <c r="D149" s="106"/>
      <c r="E149" s="106"/>
      <c r="F149" s="106"/>
      <c r="G149" s="107" t="str">
        <f>пр.взв!$D$4</f>
        <v>В.к. 79 кг.</v>
      </c>
      <c r="H149" s="106"/>
      <c r="I149" s="106"/>
      <c r="J149" s="106"/>
      <c r="K149" s="75"/>
      <c r="L149" s="108" t="s">
        <v>1</v>
      </c>
      <c r="M149" s="106"/>
      <c r="N149" s="106"/>
      <c r="O149" s="106"/>
      <c r="P149" s="106"/>
      <c r="Q149" s="107" t="str">
        <f>пр.взв!$D$4</f>
        <v>В.к. 79 кг.</v>
      </c>
      <c r="R149" s="105"/>
      <c r="S149" s="105"/>
      <c r="T149" s="105"/>
    </row>
    <row r="150" spans="1:20" ht="12.75" customHeight="1">
      <c r="A150" s="469" t="s">
        <v>40</v>
      </c>
      <c r="B150" s="471" t="s">
        <v>2</v>
      </c>
      <c r="C150" s="473" t="s">
        <v>3</v>
      </c>
      <c r="D150" s="462" t="s">
        <v>12</v>
      </c>
      <c r="E150" s="479" t="s">
        <v>13</v>
      </c>
      <c r="F150" s="480"/>
      <c r="G150" s="473" t="s">
        <v>14</v>
      </c>
      <c r="H150" s="476" t="s">
        <v>41</v>
      </c>
      <c r="I150" s="463" t="s">
        <v>42</v>
      </c>
      <c r="J150" s="464" t="s">
        <v>16</v>
      </c>
      <c r="K150" s="469" t="s">
        <v>40</v>
      </c>
      <c r="L150" s="471" t="s">
        <v>2</v>
      </c>
      <c r="M150" s="473" t="s">
        <v>3</v>
      </c>
      <c r="N150" s="462" t="s">
        <v>12</v>
      </c>
      <c r="O150" s="479" t="s">
        <v>13</v>
      </c>
      <c r="P150" s="480"/>
      <c r="Q150" s="473" t="s">
        <v>14</v>
      </c>
      <c r="R150" s="476" t="s">
        <v>41</v>
      </c>
      <c r="S150" s="463" t="s">
        <v>42</v>
      </c>
      <c r="T150" s="464" t="s">
        <v>16</v>
      </c>
    </row>
    <row r="151" spans="1:20" ht="13.5" customHeight="1" thickBot="1">
      <c r="A151" s="470"/>
      <c r="B151" s="489" t="s">
        <v>43</v>
      </c>
      <c r="C151" s="474"/>
      <c r="D151" s="475"/>
      <c r="E151" s="481"/>
      <c r="F151" s="482"/>
      <c r="G151" s="474"/>
      <c r="H151" s="477"/>
      <c r="I151" s="454"/>
      <c r="J151" s="465" t="s">
        <v>44</v>
      </c>
      <c r="K151" s="470"/>
      <c r="L151" s="489" t="s">
        <v>43</v>
      </c>
      <c r="M151" s="474"/>
      <c r="N151" s="475"/>
      <c r="O151" s="481"/>
      <c r="P151" s="482"/>
      <c r="Q151" s="474"/>
      <c r="R151" s="477"/>
      <c r="S151" s="454"/>
      <c r="T151" s="465" t="s">
        <v>44</v>
      </c>
    </row>
    <row r="152" spans="1:20">
      <c r="A152" s="446">
        <v>1</v>
      </c>
      <c r="B152" s="498" t="str">
        <f>пр.хода!L7</f>
        <v xml:space="preserve"> </v>
      </c>
      <c r="C152" s="441" t="str">
        <f>IFERROR(VLOOKUP(B152,пр.взв!$B$7:$H$70,2,0),"")</f>
        <v/>
      </c>
      <c r="D152" s="443" t="str">
        <f>IFERROR(VLOOKUP(B152,пр.взв!$B$7:$H$70,3,0),"")</f>
        <v/>
      </c>
      <c r="E152" s="443" t="str">
        <f>IFERROR(VLOOKUP(B152,пр.взв!$B$7:$H$70,4,0),"")</f>
        <v/>
      </c>
      <c r="F152" s="443" t="str">
        <f>IFERROR(VLOOKUP(B152,пр.взв!$B$7:$H$70,5,0),"")</f>
        <v/>
      </c>
      <c r="G152" s="458"/>
      <c r="H152" s="461"/>
      <c r="I152" s="457"/>
      <c r="J152" s="462"/>
      <c r="K152" s="446">
        <v>3</v>
      </c>
      <c r="L152" s="498" t="str">
        <f>пр.хода!L56</f>
        <v xml:space="preserve"> </v>
      </c>
      <c r="M152" s="441" t="str">
        <f>IFERROR(VLOOKUP(L152,пр.взв!$B$7:$H$70,2,0),"")</f>
        <v/>
      </c>
      <c r="N152" s="443" t="str">
        <f>IFERROR(VLOOKUP(L152,пр.взв!$B$7:$H$70,3,0),"")</f>
        <v/>
      </c>
      <c r="O152" s="443" t="str">
        <f>IFERROR(VLOOKUP(L152,пр.взв!$B$7:$H$70,4,0),"")</f>
        <v/>
      </c>
      <c r="P152" s="443" t="str">
        <f>IFERROR(VLOOKUP(L152,пр.взв!$B$7:$H$70,5,0),"")</f>
        <v/>
      </c>
      <c r="Q152" s="458"/>
      <c r="R152" s="461"/>
      <c r="S152" s="457"/>
      <c r="T152" s="462"/>
    </row>
    <row r="153" spans="1:20" ht="12.6" customHeight="1">
      <c r="A153" s="447"/>
      <c r="B153" s="499"/>
      <c r="C153" s="442"/>
      <c r="D153" s="444"/>
      <c r="E153" s="444"/>
      <c r="F153" s="444"/>
      <c r="G153" s="435"/>
      <c r="H153" s="435"/>
      <c r="I153" s="450"/>
      <c r="J153" s="423"/>
      <c r="K153" s="447"/>
      <c r="L153" s="499"/>
      <c r="M153" s="442"/>
      <c r="N153" s="444"/>
      <c r="O153" s="444"/>
      <c r="P153" s="444"/>
      <c r="Q153" s="435"/>
      <c r="R153" s="435"/>
      <c r="S153" s="450"/>
      <c r="T153" s="423"/>
    </row>
    <row r="154" spans="1:20">
      <c r="A154" s="447"/>
      <c r="B154" s="500" t="str">
        <f>пр.хода!L10</f>
        <v xml:space="preserve"> </v>
      </c>
      <c r="C154" s="426" t="str">
        <f>IFERROR(VLOOKUP(B154,пр.взв!$B$7:$H$70,2,0),"")</f>
        <v/>
      </c>
      <c r="D154" s="428" t="str">
        <f>IFERROR(VLOOKUP(B154,пр.взв!$B$7:$H$70,3,0),"")</f>
        <v/>
      </c>
      <c r="E154" s="428" t="str">
        <f>IFERROR(VLOOKUP(B154,пр.взв!$B$7:$H$70,4,0),"")</f>
        <v/>
      </c>
      <c r="F154" s="428" t="str">
        <f>IFERROR(VLOOKUP(B154,пр.взв!$B$7:$H$70,5,0),"")</f>
        <v/>
      </c>
      <c r="G154" s="451"/>
      <c r="H154" s="451"/>
      <c r="I154" s="453"/>
      <c r="J154" s="453"/>
      <c r="K154" s="447"/>
      <c r="L154" s="500" t="str">
        <f>пр.хода!L59</f>
        <v xml:space="preserve"> </v>
      </c>
      <c r="M154" s="426" t="str">
        <f>IFERROR(VLOOKUP(L154,пр.взв!$B$7:$H$70,2,0),"")</f>
        <v/>
      </c>
      <c r="N154" s="428" t="str">
        <f>IFERROR(VLOOKUP(L154,пр.взв!$B$7:$H$70,3,0),"")</f>
        <v/>
      </c>
      <c r="O154" s="428" t="str">
        <f>IFERROR(VLOOKUP(L154,пр.взв!$B$7:$H$70,4,0),"")</f>
        <v/>
      </c>
      <c r="P154" s="428" t="str">
        <f>IFERROR(VLOOKUP(L154,пр.взв!$B$7:$H$70,5,0),"")</f>
        <v/>
      </c>
      <c r="Q154" s="451"/>
      <c r="R154" s="451"/>
      <c r="S154" s="453"/>
      <c r="T154" s="453"/>
    </row>
    <row r="155" spans="1:20" ht="12.95" customHeight="1" thickBot="1">
      <c r="A155" s="497"/>
      <c r="B155" s="501"/>
      <c r="C155" s="427"/>
      <c r="D155" s="429"/>
      <c r="E155" s="429"/>
      <c r="F155" s="429"/>
      <c r="G155" s="452"/>
      <c r="H155" s="452"/>
      <c r="I155" s="454"/>
      <c r="J155" s="454"/>
      <c r="K155" s="497"/>
      <c r="L155" s="501"/>
      <c r="M155" s="427"/>
      <c r="N155" s="429"/>
      <c r="O155" s="429"/>
      <c r="P155" s="429"/>
      <c r="Q155" s="452"/>
      <c r="R155" s="452"/>
      <c r="S155" s="454"/>
      <c r="T155" s="454"/>
    </row>
    <row r="156" spans="1:20">
      <c r="A156" s="446">
        <v>2</v>
      </c>
      <c r="B156" s="503" t="str">
        <f>пр.хода!L14</f>
        <v xml:space="preserve"> </v>
      </c>
      <c r="C156" s="441" t="str">
        <f>IFERROR(VLOOKUP(B156,пр.взв!$B$7:$H$70,2,0),"")</f>
        <v/>
      </c>
      <c r="D156" s="443" t="str">
        <f>IFERROR(VLOOKUP(B156,пр.взв!$B$7:$H$70,3,0),"")</f>
        <v/>
      </c>
      <c r="E156" s="443" t="str">
        <f>IFERROR(VLOOKUP(B156,пр.взв!$B$7:$H$70,4,0),"")</f>
        <v/>
      </c>
      <c r="F156" s="443" t="str">
        <f>IFERROR(VLOOKUP(B156,пр.взв!$B$7:$H$70,5,0),"")</f>
        <v/>
      </c>
      <c r="G156" s="458"/>
      <c r="H156" s="460"/>
      <c r="I156" s="449"/>
      <c r="J156" s="422"/>
      <c r="K156" s="446">
        <v>4</v>
      </c>
      <c r="L156" s="503" t="str">
        <f>пр.хода!L63</f>
        <v xml:space="preserve"> </v>
      </c>
      <c r="M156" s="441" t="str">
        <f>IFERROR(VLOOKUP(L156,пр.взв!$B$7:$H$70,2,0),"")</f>
        <v/>
      </c>
      <c r="N156" s="443" t="str">
        <f>IFERROR(VLOOKUP(L156,пр.взв!$B$7:$H$70,3,0),"")</f>
        <v/>
      </c>
      <c r="O156" s="443" t="str">
        <f>IFERROR(VLOOKUP(L156,пр.взв!$B$7:$H$70,4,0),"")</f>
        <v/>
      </c>
      <c r="P156" s="443" t="str">
        <f>IFERROR(VLOOKUP(L156,пр.взв!$B$7:$H$70,5,0),"")</f>
        <v/>
      </c>
      <c r="Q156" s="459"/>
      <c r="R156" s="460"/>
      <c r="S156" s="449"/>
      <c r="T156" s="422"/>
    </row>
    <row r="157" spans="1:20" ht="12.6" customHeight="1">
      <c r="A157" s="447"/>
      <c r="B157" s="499"/>
      <c r="C157" s="442"/>
      <c r="D157" s="444"/>
      <c r="E157" s="444"/>
      <c r="F157" s="444"/>
      <c r="G157" s="435"/>
      <c r="H157" s="435"/>
      <c r="I157" s="450"/>
      <c r="J157" s="423"/>
      <c r="K157" s="447"/>
      <c r="L157" s="499"/>
      <c r="M157" s="442"/>
      <c r="N157" s="444"/>
      <c r="O157" s="444"/>
      <c r="P157" s="444"/>
      <c r="Q157" s="435"/>
      <c r="R157" s="435"/>
      <c r="S157" s="450"/>
      <c r="T157" s="423"/>
    </row>
    <row r="158" spans="1:20">
      <c r="A158" s="447"/>
      <c r="B158" s="500" t="str">
        <f>пр.хода!L17</f>
        <v xml:space="preserve"> </v>
      </c>
      <c r="C158" s="426" t="str">
        <f>IFERROR(VLOOKUP(B158,пр.взв!$B$7:$H$70,2,0),"")</f>
        <v/>
      </c>
      <c r="D158" s="428" t="str">
        <f>IFERROR(VLOOKUP(B158,пр.взв!$B$7:$H$70,3,0),"")</f>
        <v/>
      </c>
      <c r="E158" s="428" t="str">
        <f>IFERROR(VLOOKUP(B158,пр.взв!$B$7:$H$70,4,0),"")</f>
        <v/>
      </c>
      <c r="F158" s="428" t="str">
        <f>IFERROR(VLOOKUP(B158,пр.взв!$B$7:$H$70,5,0),"")</f>
        <v/>
      </c>
      <c r="G158" s="451"/>
      <c r="H158" s="451"/>
      <c r="I158" s="453"/>
      <c r="J158" s="453"/>
      <c r="K158" s="447"/>
      <c r="L158" s="500" t="str">
        <f>пр.хода!L66</f>
        <v xml:space="preserve"> </v>
      </c>
      <c r="M158" s="426" t="str">
        <f>IFERROR(VLOOKUP(L158,пр.взв!$B$7:$H$70,2,0),"")</f>
        <v/>
      </c>
      <c r="N158" s="428" t="str">
        <f>IFERROR(VLOOKUP(L158,пр.взв!$B$7:$H$70,3,0),"")</f>
        <v/>
      </c>
      <c r="O158" s="428" t="str">
        <f>IFERROR(VLOOKUP(L158,пр.взв!$B$7:$H$70,4,0),"")</f>
        <v/>
      </c>
      <c r="P158" s="428" t="str">
        <f>IFERROR(VLOOKUP(L158,пр.взв!$B$7:$H$70,5,0),"")</f>
        <v/>
      </c>
      <c r="Q158" s="451"/>
      <c r="R158" s="451"/>
      <c r="S158" s="453"/>
      <c r="T158" s="453"/>
    </row>
    <row r="159" spans="1:20" ht="12.95" customHeight="1" thickBot="1">
      <c r="A159" s="448"/>
      <c r="B159" s="501"/>
      <c r="C159" s="427"/>
      <c r="D159" s="429"/>
      <c r="E159" s="429"/>
      <c r="F159" s="429"/>
      <c r="G159" s="452"/>
      <c r="H159" s="452"/>
      <c r="I159" s="454"/>
      <c r="J159" s="454"/>
      <c r="K159" s="448"/>
      <c r="L159" s="501"/>
      <c r="M159" s="427"/>
      <c r="N159" s="429"/>
      <c r="O159" s="429"/>
      <c r="P159" s="429"/>
      <c r="Q159" s="452"/>
      <c r="R159" s="452"/>
      <c r="S159" s="454"/>
      <c r="T159" s="454"/>
    </row>
    <row r="160" spans="1:20" ht="13.5" thickBot="1">
      <c r="C160" s="50"/>
      <c r="M160" s="50"/>
    </row>
    <row r="161" spans="1:20">
      <c r="A161" s="506">
        <v>5</v>
      </c>
      <c r="B161" s="498">
        <f>пр.хода!N8</f>
        <v>0</v>
      </c>
      <c r="C161" s="441" t="str">
        <f>IFERROR(VLOOKUP(B161,пр.взв!$B$7:$H$70,2,0),"")</f>
        <v/>
      </c>
      <c r="D161" s="443" t="str">
        <f>IFERROR(VLOOKUP(B161,пр.взв!$B$7:$H$70,3,0),"")</f>
        <v/>
      </c>
      <c r="E161" s="443" t="str">
        <f>IFERROR(VLOOKUP(B161,пр.взв!$B$7:$H$70,4,0),"")</f>
        <v/>
      </c>
      <c r="F161" s="443" t="str">
        <f>IFERROR(VLOOKUP(B161,пр.взв!$B$7:$H$70,5,0),"")</f>
        <v/>
      </c>
      <c r="G161" s="458"/>
      <c r="H161" s="461"/>
      <c r="I161" s="457"/>
      <c r="J161" s="462"/>
      <c r="K161" s="446">
        <v>7</v>
      </c>
      <c r="L161" s="498">
        <f>пр.хода!N57</f>
        <v>0</v>
      </c>
      <c r="M161" s="441" t="str">
        <f>IFERROR(VLOOKUP(L161,пр.взв!$B$7:$H$70,2,0),"")</f>
        <v/>
      </c>
      <c r="N161" s="443" t="str">
        <f>IFERROR(VLOOKUP(L161,пр.взв!$B$7:$H$70,3,0),"")</f>
        <v/>
      </c>
      <c r="O161" s="443" t="str">
        <f>IFERROR(VLOOKUP(L161,пр.взв!$B$7:$H$70,4,0),"")</f>
        <v/>
      </c>
      <c r="P161" s="443" t="str">
        <f>IFERROR(VLOOKUP(L161,пр.взв!$B$7:$H$70,5,0),"")</f>
        <v/>
      </c>
      <c r="Q161" s="458"/>
      <c r="R161" s="461"/>
      <c r="S161" s="457"/>
      <c r="T161" s="504"/>
    </row>
    <row r="162" spans="1:20" ht="12.6" customHeight="1">
      <c r="A162" s="507"/>
      <c r="B162" s="499"/>
      <c r="C162" s="442"/>
      <c r="D162" s="444"/>
      <c r="E162" s="444"/>
      <c r="F162" s="444"/>
      <c r="G162" s="435"/>
      <c r="H162" s="435"/>
      <c r="I162" s="450"/>
      <c r="J162" s="423"/>
      <c r="K162" s="447"/>
      <c r="L162" s="499"/>
      <c r="M162" s="442"/>
      <c r="N162" s="444"/>
      <c r="O162" s="444"/>
      <c r="P162" s="444"/>
      <c r="Q162" s="435"/>
      <c r="R162" s="435"/>
      <c r="S162" s="450"/>
      <c r="T162" s="505"/>
    </row>
    <row r="163" spans="1:20">
      <c r="A163" s="507"/>
      <c r="B163" s="500" t="str">
        <f>пр.хода!N11</f>
        <v xml:space="preserve"> </v>
      </c>
      <c r="C163" s="426" t="str">
        <f>IFERROR(VLOOKUP(B163,пр.взв!$B$7:$H$70,2,0),"")</f>
        <v/>
      </c>
      <c r="D163" s="428" t="str">
        <f>IFERROR(VLOOKUP(B163,пр.взв!$B$7:$H$70,3,0),"")</f>
        <v/>
      </c>
      <c r="E163" s="428" t="str">
        <f>IFERROR(VLOOKUP(B163,пр.взв!$B$7:$H$70,4,0),"")</f>
        <v/>
      </c>
      <c r="F163" s="428" t="str">
        <f>IFERROR(VLOOKUP(B163,пр.взв!$B$7:$H$70,5,0),"")</f>
        <v/>
      </c>
      <c r="G163" s="451"/>
      <c r="H163" s="451"/>
      <c r="I163" s="453"/>
      <c r="J163" s="453"/>
      <c r="K163" s="447"/>
      <c r="L163" s="500" t="str">
        <f>пр.хода!N60</f>
        <v xml:space="preserve"> </v>
      </c>
      <c r="M163" s="426" t="str">
        <f>IFERROR(VLOOKUP(L163,пр.взв!$B$7:$H$70,2,0),"")</f>
        <v/>
      </c>
      <c r="N163" s="428" t="str">
        <f>IFERROR(VLOOKUP(L163,пр.взв!$B$7:$H$70,3,0),"")</f>
        <v/>
      </c>
      <c r="O163" s="428" t="str">
        <f>IFERROR(VLOOKUP(L163,пр.взв!$B$7:$H$70,4,0),"")</f>
        <v/>
      </c>
      <c r="P163" s="428" t="str">
        <f>IFERROR(VLOOKUP(L163,пр.взв!$B$7:$H$70,5,0),"")</f>
        <v/>
      </c>
      <c r="Q163" s="451"/>
      <c r="R163" s="451"/>
      <c r="S163" s="453"/>
      <c r="T163" s="509"/>
    </row>
    <row r="164" spans="1:20" ht="12.95" customHeight="1" thickBot="1">
      <c r="A164" s="508"/>
      <c r="B164" s="501"/>
      <c r="C164" s="427"/>
      <c r="D164" s="429"/>
      <c r="E164" s="429"/>
      <c r="F164" s="429"/>
      <c r="G164" s="452"/>
      <c r="H164" s="452"/>
      <c r="I164" s="454"/>
      <c r="J164" s="454"/>
      <c r="K164" s="448"/>
      <c r="L164" s="501"/>
      <c r="M164" s="427"/>
      <c r="N164" s="429"/>
      <c r="O164" s="429"/>
      <c r="P164" s="429"/>
      <c r="Q164" s="452"/>
      <c r="R164" s="452"/>
      <c r="S164" s="454"/>
      <c r="T164" s="510"/>
    </row>
    <row r="165" spans="1:20">
      <c r="A165" s="507">
        <v>6</v>
      </c>
      <c r="B165" s="503">
        <f>пр.хода!N15</f>
        <v>0</v>
      </c>
      <c r="C165" s="441" t="str">
        <f>IFERROR(VLOOKUP(B165,пр.взв!$B$7:$H$70,2,0),"")</f>
        <v/>
      </c>
      <c r="D165" s="443" t="str">
        <f>IFERROR(VLOOKUP(B165,пр.взв!$B$7:$H$70,3,0),"")</f>
        <v/>
      </c>
      <c r="E165" s="443" t="str">
        <f>IFERROR(VLOOKUP(B165,пр.взв!$B$7:$H$70,4,0),"")</f>
        <v/>
      </c>
      <c r="F165" s="443" t="str">
        <f>IFERROR(VLOOKUP(B165,пр.взв!$B$7:$H$70,5,0),"")</f>
        <v/>
      </c>
      <c r="G165" s="458"/>
      <c r="H165" s="460"/>
      <c r="I165" s="449"/>
      <c r="J165" s="422"/>
      <c r="K165" s="447">
        <v>8</v>
      </c>
      <c r="L165" s="503">
        <f>пр.хода!N64</f>
        <v>0</v>
      </c>
      <c r="M165" s="441" t="str">
        <f>IFERROR(VLOOKUP(L165,пр.взв!$B$7:$H$70,2,0),"")</f>
        <v/>
      </c>
      <c r="N165" s="443" t="str">
        <f>IFERROR(VLOOKUP(L165,пр.взв!$B$7:$H$70,3,0),"")</f>
        <v/>
      </c>
      <c r="O165" s="443" t="str">
        <f>IFERROR(VLOOKUP(L165,пр.взв!$B$7:$H$70,4,0),"")</f>
        <v/>
      </c>
      <c r="P165" s="443" t="str">
        <f>IFERROR(VLOOKUP(L165,пр.взв!$B$7:$H$70,5,0),"")</f>
        <v/>
      </c>
      <c r="Q165" s="459"/>
      <c r="R165" s="460"/>
      <c r="S165" s="449"/>
      <c r="T165" s="511"/>
    </row>
    <row r="166" spans="1:20" ht="12.95" customHeight="1">
      <c r="A166" s="507"/>
      <c r="B166" s="499"/>
      <c r="C166" s="442"/>
      <c r="D166" s="444"/>
      <c r="E166" s="444"/>
      <c r="F166" s="444"/>
      <c r="G166" s="435"/>
      <c r="H166" s="435"/>
      <c r="I166" s="450"/>
      <c r="J166" s="423"/>
      <c r="K166" s="447"/>
      <c r="L166" s="499"/>
      <c r="M166" s="442"/>
      <c r="N166" s="444"/>
      <c r="O166" s="444"/>
      <c r="P166" s="444"/>
      <c r="Q166" s="435"/>
      <c r="R166" s="435"/>
      <c r="S166" s="450"/>
      <c r="T166" s="505"/>
    </row>
    <row r="167" spans="1:20">
      <c r="A167" s="507"/>
      <c r="B167" s="500" t="str">
        <f>пр.хода!N18</f>
        <v xml:space="preserve"> </v>
      </c>
      <c r="C167" s="426" t="str">
        <f>IFERROR(VLOOKUP(B167,пр.взв!$B$7:$H$70,2,0),"")</f>
        <v/>
      </c>
      <c r="D167" s="428" t="str">
        <f>IFERROR(VLOOKUP(B167,пр.взв!$B$7:$H$70,3,0),"")</f>
        <v/>
      </c>
      <c r="E167" s="428" t="str">
        <f>IFERROR(VLOOKUP(B167,пр.взв!$B$7:$H$70,4,0),"")</f>
        <v/>
      </c>
      <c r="F167" s="428" t="str">
        <f>IFERROR(VLOOKUP(B167,пр.взв!$B$7:$H$70,5,0),"")</f>
        <v/>
      </c>
      <c r="G167" s="451"/>
      <c r="H167" s="451"/>
      <c r="I167" s="453"/>
      <c r="J167" s="453"/>
      <c r="K167" s="447"/>
      <c r="L167" s="500" t="str">
        <f>пр.хода!N67</f>
        <v xml:space="preserve"> </v>
      </c>
      <c r="M167" s="426" t="str">
        <f>IFERROR(VLOOKUP(L167,пр.взв!$B$7:$H$70,2,0),"")</f>
        <v/>
      </c>
      <c r="N167" s="428" t="str">
        <f>IFERROR(VLOOKUP(L167,пр.взв!$B$7:$H$70,3,0),"")</f>
        <v/>
      </c>
      <c r="O167" s="428" t="str">
        <f>IFERROR(VLOOKUP(L167,пр.взв!$B$7:$H$70,4,0),"")</f>
        <v/>
      </c>
      <c r="P167" s="428" t="str">
        <f>IFERROR(VLOOKUP(L167,пр.взв!$B$7:$H$70,5,0),"")</f>
        <v/>
      </c>
      <c r="Q167" s="451"/>
      <c r="R167" s="451"/>
      <c r="S167" s="453"/>
      <c r="T167" s="509"/>
    </row>
    <row r="168" spans="1:20" ht="12.95" customHeight="1" thickBot="1">
      <c r="A168" s="508"/>
      <c r="B168" s="501"/>
      <c r="C168" s="427"/>
      <c r="D168" s="429"/>
      <c r="E168" s="429"/>
      <c r="F168" s="429"/>
      <c r="G168" s="452"/>
      <c r="H168" s="452"/>
      <c r="I168" s="454"/>
      <c r="J168" s="454"/>
      <c r="K168" s="448"/>
      <c r="L168" s="501"/>
      <c r="M168" s="427"/>
      <c r="N168" s="429"/>
      <c r="O168" s="429"/>
      <c r="P168" s="429"/>
      <c r="Q168" s="452"/>
      <c r="R168" s="452"/>
      <c r="S168" s="454"/>
      <c r="T168" s="510"/>
    </row>
    <row r="169" spans="1:20" ht="13.5" thickBot="1">
      <c r="A169" s="124"/>
      <c r="B169" s="124"/>
      <c r="C169" s="125"/>
      <c r="D169" s="124"/>
      <c r="E169" s="124"/>
      <c r="F169" s="124"/>
      <c r="G169" s="124"/>
      <c r="H169" s="124"/>
      <c r="I169" s="124"/>
      <c r="J169" s="124"/>
      <c r="K169" s="124"/>
      <c r="L169" s="124"/>
      <c r="M169" s="125"/>
      <c r="N169" s="124"/>
      <c r="O169" s="124"/>
      <c r="P169" s="124"/>
      <c r="Q169" s="124"/>
      <c r="R169" s="124"/>
      <c r="S169" s="124"/>
      <c r="T169" s="124"/>
    </row>
    <row r="170" spans="1:20">
      <c r="A170" s="447">
        <v>9</v>
      </c>
      <c r="B170" s="503">
        <f>пр.хода!O10</f>
        <v>0</v>
      </c>
      <c r="C170" s="441" t="str">
        <f>IFERROR(VLOOKUP(B170,пр.взв!$B$7:$H$70,2,0),"")</f>
        <v/>
      </c>
      <c r="D170" s="443" t="str">
        <f>IFERROR(VLOOKUP(B170,пр.взв!$B$7:$H$70,3,0),"")</f>
        <v/>
      </c>
      <c r="E170" s="443" t="str">
        <f>IFERROR(VLOOKUP(B170,пр.взв!$B$7:$H$70,4,0),"")</f>
        <v/>
      </c>
      <c r="F170" s="443" t="str">
        <f>IFERROR(VLOOKUP(B170,пр.взв!$B$7:$H$70,5,0),"")</f>
        <v/>
      </c>
      <c r="G170" s="459"/>
      <c r="H170" s="460"/>
      <c r="I170" s="449"/>
      <c r="J170" s="422"/>
      <c r="K170" s="447">
        <v>11</v>
      </c>
      <c r="L170" s="503">
        <f>пр.хода!O59</f>
        <v>0</v>
      </c>
      <c r="M170" s="441" t="str">
        <f>IFERROR(VLOOKUP(L170,пр.взв!$B$7:$H$70,2,0),"")</f>
        <v/>
      </c>
      <c r="N170" s="443" t="str">
        <f>IFERROR(VLOOKUP(L170,пр.взв!$B$7:$H$70,3,0),"")</f>
        <v/>
      </c>
      <c r="O170" s="443" t="str">
        <f>IFERROR(VLOOKUP(L170,пр.взв!$B$7:$H$70,4,0),"")</f>
        <v/>
      </c>
      <c r="P170" s="443" t="str">
        <f>IFERROR(VLOOKUP(L170,пр.взв!$B$7:$H$70,5,0),"")</f>
        <v/>
      </c>
      <c r="Q170" s="459"/>
      <c r="R170" s="460"/>
      <c r="S170" s="449"/>
      <c r="T170" s="422"/>
    </row>
    <row r="171" spans="1:20" ht="12.6" customHeight="1">
      <c r="A171" s="447"/>
      <c r="B171" s="499"/>
      <c r="C171" s="442"/>
      <c r="D171" s="444"/>
      <c r="E171" s="444"/>
      <c r="F171" s="444"/>
      <c r="G171" s="435"/>
      <c r="H171" s="435"/>
      <c r="I171" s="450"/>
      <c r="J171" s="423"/>
      <c r="K171" s="447"/>
      <c r="L171" s="499"/>
      <c r="M171" s="442"/>
      <c r="N171" s="444"/>
      <c r="O171" s="444"/>
      <c r="P171" s="444"/>
      <c r="Q171" s="435"/>
      <c r="R171" s="435"/>
      <c r="S171" s="450"/>
      <c r="T171" s="423"/>
    </row>
    <row r="172" spans="1:20">
      <c r="A172" s="447"/>
      <c r="B172" s="500" t="str">
        <f>пр.хода!O13</f>
        <v xml:space="preserve"> </v>
      </c>
      <c r="C172" s="426" t="str">
        <f>IFERROR(VLOOKUP(B172,пр.взв!$B$7:$H$70,2,0),"")</f>
        <v/>
      </c>
      <c r="D172" s="428" t="str">
        <f>IFERROR(VLOOKUP(B172,пр.взв!$B$7:$H$70,3,0),"")</f>
        <v/>
      </c>
      <c r="E172" s="428" t="str">
        <f>IFERROR(VLOOKUP(B172,пр.взв!$B$7:$H$70,4,0),"")</f>
        <v/>
      </c>
      <c r="F172" s="428" t="str">
        <f>IFERROR(VLOOKUP(B172,пр.взв!$B$7:$H$70,5,0),"")</f>
        <v/>
      </c>
      <c r="G172" s="451"/>
      <c r="H172" s="451"/>
      <c r="I172" s="453"/>
      <c r="J172" s="453"/>
      <c r="K172" s="447"/>
      <c r="L172" s="500" t="str">
        <f>пр.хода!O62</f>
        <v xml:space="preserve"> </v>
      </c>
      <c r="M172" s="426" t="str">
        <f>IFERROR(VLOOKUP(L172,пр.взв!$B$7:$H$70,2,0),"")</f>
        <v/>
      </c>
      <c r="N172" s="428" t="str">
        <f>IFERROR(VLOOKUP(L172,пр.взв!$B$7:$H$70,3,0),"")</f>
        <v/>
      </c>
      <c r="O172" s="428" t="str">
        <f>IFERROR(VLOOKUP(L172,пр.взв!$B$7:$H$70,4,0),"")</f>
        <v/>
      </c>
      <c r="P172" s="428" t="str">
        <f>IFERROR(VLOOKUP(L172,пр.взв!$B$7:$H$70,5,0),"")</f>
        <v/>
      </c>
      <c r="Q172" s="451"/>
      <c r="R172" s="451"/>
      <c r="S172" s="453"/>
      <c r="T172" s="453"/>
    </row>
    <row r="173" spans="1:20" ht="12.95" customHeight="1" thickBot="1">
      <c r="A173" s="448"/>
      <c r="B173" s="501"/>
      <c r="C173" s="427"/>
      <c r="D173" s="429"/>
      <c r="E173" s="429"/>
      <c r="F173" s="429"/>
      <c r="G173" s="452"/>
      <c r="H173" s="452"/>
      <c r="I173" s="454"/>
      <c r="J173" s="454"/>
      <c r="K173" s="448"/>
      <c r="L173" s="501"/>
      <c r="M173" s="427"/>
      <c r="N173" s="429"/>
      <c r="O173" s="429"/>
      <c r="P173" s="429"/>
      <c r="Q173" s="452"/>
      <c r="R173" s="452"/>
      <c r="S173" s="454"/>
      <c r="T173" s="454"/>
    </row>
    <row r="174" spans="1:20">
      <c r="A174" s="446">
        <v>10</v>
      </c>
      <c r="B174" s="498">
        <f>пр.хода!O17</f>
        <v>0</v>
      </c>
      <c r="C174" s="441" t="str">
        <f>IFERROR(VLOOKUP(B174,пр.взв!$B$7:$H$70,2,0),"")</f>
        <v/>
      </c>
      <c r="D174" s="443" t="str">
        <f>IFERROR(VLOOKUP(B174,пр.взв!$B$7:$H$70,3,0),"")</f>
        <v/>
      </c>
      <c r="E174" s="443" t="str">
        <f>IFERROR(VLOOKUP(B174,пр.взв!$B$7:$H$70,4,0),"")</f>
        <v/>
      </c>
      <c r="F174" s="443" t="str">
        <f>IFERROR(VLOOKUP(B174,пр.взв!$B$7:$H$70,5,0),"")</f>
        <v/>
      </c>
      <c r="G174" s="458"/>
      <c r="H174" s="461"/>
      <c r="I174" s="457"/>
      <c r="J174" s="462"/>
      <c r="K174" s="446">
        <v>12</v>
      </c>
      <c r="L174" s="498">
        <f>пр.хода!O66</f>
        <v>0</v>
      </c>
      <c r="M174" s="441" t="str">
        <f>IFERROR(VLOOKUP(L174,пр.взв!$B$7:$H$70,2,0),"")</f>
        <v/>
      </c>
      <c r="N174" s="443" t="str">
        <f>IFERROR(VLOOKUP(L174,пр.взв!$B$7:$H$70,3,0),"")</f>
        <v/>
      </c>
      <c r="O174" s="443" t="str">
        <f>IFERROR(VLOOKUP(L174,пр.взв!$B$7:$H$70,4,0),"")</f>
        <v/>
      </c>
      <c r="P174" s="443" t="str">
        <f>IFERROR(VLOOKUP(L174,пр.взв!$B$7:$H$70,5,0),"")</f>
        <v/>
      </c>
      <c r="Q174" s="458"/>
      <c r="R174" s="461"/>
      <c r="S174" s="457"/>
      <c r="T174" s="462"/>
    </row>
    <row r="175" spans="1:20" ht="12.6" customHeight="1">
      <c r="A175" s="447"/>
      <c r="B175" s="499"/>
      <c r="C175" s="442"/>
      <c r="D175" s="444"/>
      <c r="E175" s="444"/>
      <c r="F175" s="444"/>
      <c r="G175" s="435"/>
      <c r="H175" s="435"/>
      <c r="I175" s="450"/>
      <c r="J175" s="423"/>
      <c r="K175" s="447"/>
      <c r="L175" s="499"/>
      <c r="M175" s="442"/>
      <c r="N175" s="444"/>
      <c r="O175" s="444"/>
      <c r="P175" s="444"/>
      <c r="Q175" s="435"/>
      <c r="R175" s="435"/>
      <c r="S175" s="450"/>
      <c r="T175" s="423"/>
    </row>
    <row r="176" spans="1:20">
      <c r="A176" s="447"/>
      <c r="B176" s="500" t="str">
        <f>пр.хода!O20</f>
        <v xml:space="preserve"> </v>
      </c>
      <c r="C176" s="426" t="str">
        <f>IFERROR(VLOOKUP(B176,пр.взв!$B$7:$H$70,2,0),"")</f>
        <v/>
      </c>
      <c r="D176" s="428" t="str">
        <f>IFERROR(VLOOKUP(B176,пр.взв!$B$7:$H$70,3,0),"")</f>
        <v/>
      </c>
      <c r="E176" s="428" t="str">
        <f>IFERROR(VLOOKUP(B176,пр.взв!$B$7:$H$70,4,0),"")</f>
        <v/>
      </c>
      <c r="F176" s="428" t="str">
        <f>IFERROR(VLOOKUP(B176,пр.взв!$B$7:$H$70,5,0),"")</f>
        <v/>
      </c>
      <c r="G176" s="451"/>
      <c r="H176" s="451"/>
      <c r="I176" s="453"/>
      <c r="J176" s="453"/>
      <c r="K176" s="447"/>
      <c r="L176" s="500" t="str">
        <f>пр.хода!O69</f>
        <v xml:space="preserve"> </v>
      </c>
      <c r="M176" s="426" t="str">
        <f>IFERROR(VLOOKUP(L176,пр.взв!$B$7:$H$70,2,0),"")</f>
        <v/>
      </c>
      <c r="N176" s="428" t="str">
        <f>IFERROR(VLOOKUP(L176,пр.взв!$B$7:$H$70,3,0),"")</f>
        <v/>
      </c>
      <c r="O176" s="428" t="str">
        <f>IFERROR(VLOOKUP(L176,пр.взв!$B$7:$H$70,4,0),"")</f>
        <v/>
      </c>
      <c r="P176" s="428" t="str">
        <f>IFERROR(VLOOKUP(L176,пр.взв!$B$7:$H$70,5,0),"")</f>
        <v/>
      </c>
      <c r="Q176" s="451"/>
      <c r="R176" s="451"/>
      <c r="S176" s="453"/>
      <c r="T176" s="453"/>
    </row>
    <row r="177" spans="1:20" ht="12.95" customHeight="1" thickBot="1">
      <c r="A177" s="448"/>
      <c r="B177" s="501"/>
      <c r="C177" s="427"/>
      <c r="D177" s="429"/>
      <c r="E177" s="429"/>
      <c r="F177" s="429"/>
      <c r="G177" s="452"/>
      <c r="H177" s="452"/>
      <c r="I177" s="454"/>
      <c r="J177" s="454"/>
      <c r="K177" s="448"/>
      <c r="L177" s="501"/>
      <c r="M177" s="427"/>
      <c r="N177" s="429"/>
      <c r="O177" s="429"/>
      <c r="P177" s="429"/>
      <c r="Q177" s="452"/>
      <c r="R177" s="452"/>
      <c r="S177" s="454"/>
      <c r="T177" s="454"/>
    </row>
    <row r="178" spans="1:20" ht="13.5" thickBot="1">
      <c r="C178" s="50"/>
      <c r="M178" s="50"/>
    </row>
    <row r="179" spans="1:20">
      <c r="A179" s="506">
        <v>13</v>
      </c>
      <c r="B179" s="498">
        <f>пр.хода!P12</f>
        <v>0</v>
      </c>
      <c r="C179" s="441" t="str">
        <f>IFERROR(VLOOKUP(B179,пр.взв!$B$7:$H$70,2,0),"")</f>
        <v/>
      </c>
      <c r="D179" s="443" t="str">
        <f>IFERROR(VLOOKUP(B179,пр.взв!$B$7:$H$70,3,0),"")</f>
        <v/>
      </c>
      <c r="E179" s="443" t="str">
        <f>IFERROR(VLOOKUP(B179,пр.взв!$B$7:$H$70,4,0),"")</f>
        <v/>
      </c>
      <c r="F179" s="443" t="str">
        <f>IFERROR(VLOOKUP(B179,пр.взв!$B$7:$H$70,5,0),"")</f>
        <v/>
      </c>
      <c r="G179" s="458"/>
      <c r="H179" s="461"/>
      <c r="I179" s="457"/>
      <c r="J179" s="462"/>
      <c r="K179" s="446">
        <v>14</v>
      </c>
      <c r="L179" s="498">
        <f>пр.хода!P61</f>
        <v>0</v>
      </c>
      <c r="M179" s="441" t="str">
        <f>IFERROR(VLOOKUP(L179,пр.взв!$B$7:$H$70,2,0),"")</f>
        <v/>
      </c>
      <c r="N179" s="443" t="str">
        <f>IFERROR(VLOOKUP(L179,пр.взв!$B$7:$H$70,3,0),"")</f>
        <v/>
      </c>
      <c r="O179" s="443" t="str">
        <f>IFERROR(VLOOKUP(L179,пр.взв!$B$7:$H$70,4,0),"")</f>
        <v/>
      </c>
      <c r="P179" s="443" t="str">
        <f>IFERROR(VLOOKUP(L179,пр.взв!$B$7:$H$70,5,0),"")</f>
        <v/>
      </c>
      <c r="Q179" s="458"/>
      <c r="R179" s="461"/>
      <c r="S179" s="457"/>
      <c r="T179" s="504"/>
    </row>
    <row r="180" spans="1:20" ht="12.6" customHeight="1">
      <c r="A180" s="507"/>
      <c r="B180" s="499"/>
      <c r="C180" s="442"/>
      <c r="D180" s="444"/>
      <c r="E180" s="444"/>
      <c r="F180" s="444"/>
      <c r="G180" s="435"/>
      <c r="H180" s="435"/>
      <c r="I180" s="450"/>
      <c r="J180" s="423"/>
      <c r="K180" s="447"/>
      <c r="L180" s="499"/>
      <c r="M180" s="442"/>
      <c r="N180" s="444"/>
      <c r="O180" s="444"/>
      <c r="P180" s="444"/>
      <c r="Q180" s="435"/>
      <c r="R180" s="435"/>
      <c r="S180" s="450"/>
      <c r="T180" s="505"/>
    </row>
    <row r="181" spans="1:20">
      <c r="A181" s="507"/>
      <c r="B181" s="500">
        <f>пр.хода!P19</f>
        <v>0</v>
      </c>
      <c r="C181" s="426" t="str">
        <f>IFERROR(VLOOKUP(B181,пр.взв!$B$7:$H$70,2,0),"")</f>
        <v/>
      </c>
      <c r="D181" s="428" t="str">
        <f>IFERROR(VLOOKUP(B181,пр.взв!$B$7:$H$70,3,0),"")</f>
        <v/>
      </c>
      <c r="E181" s="428" t="str">
        <f>IFERROR(VLOOKUP(B181,пр.взв!$B$7:$H$70,4,0),"")</f>
        <v/>
      </c>
      <c r="F181" s="428" t="str">
        <f>IFERROR(VLOOKUP(B181,пр.взв!$B$7:$H$70,5,0),"")</f>
        <v/>
      </c>
      <c r="G181" s="451"/>
      <c r="H181" s="451"/>
      <c r="I181" s="453"/>
      <c r="J181" s="453"/>
      <c r="K181" s="447"/>
      <c r="L181" s="500">
        <f>пр.хода!P68</f>
        <v>0</v>
      </c>
      <c r="M181" s="426" t="str">
        <f>IFERROR(VLOOKUP(L181,пр.взв!$B$7:$H$70,2,0),"")</f>
        <v/>
      </c>
      <c r="N181" s="428" t="str">
        <f>IFERROR(VLOOKUP(L181,пр.взв!$B$7:$H$70,3,0),"")</f>
        <v/>
      </c>
      <c r="O181" s="428" t="str">
        <f>IFERROR(VLOOKUP(L181,пр.взв!$B$7:$H$70,4,0),"")</f>
        <v/>
      </c>
      <c r="P181" s="428" t="str">
        <f>IFERROR(VLOOKUP(L181,пр.взв!$B$7:$H$70,5,0),"")</f>
        <v/>
      </c>
      <c r="Q181" s="451"/>
      <c r="R181" s="451"/>
      <c r="S181" s="453"/>
      <c r="T181" s="509"/>
    </row>
    <row r="182" spans="1:20" ht="12.95" customHeight="1" thickBot="1">
      <c r="A182" s="508"/>
      <c r="B182" s="501"/>
      <c r="C182" s="427"/>
      <c r="D182" s="429"/>
      <c r="E182" s="429"/>
      <c r="F182" s="429"/>
      <c r="G182" s="452"/>
      <c r="H182" s="452"/>
      <c r="I182" s="454"/>
      <c r="J182" s="454"/>
      <c r="K182" s="448"/>
      <c r="L182" s="501"/>
      <c r="M182" s="427"/>
      <c r="N182" s="429"/>
      <c r="O182" s="429"/>
      <c r="P182" s="429"/>
      <c r="Q182" s="452"/>
      <c r="R182" s="452"/>
      <c r="S182" s="454"/>
      <c r="T182" s="510"/>
    </row>
  </sheetData>
  <mergeCells count="1558">
    <mergeCell ref="E181:E182"/>
    <mergeCell ref="E179:E180"/>
    <mergeCell ref="E163:E164"/>
    <mergeCell ref="E161:E162"/>
    <mergeCell ref="G181:G182"/>
    <mergeCell ref="H181:H182"/>
    <mergeCell ref="H179:H180"/>
    <mergeCell ref="H174:H175"/>
    <mergeCell ref="G172:G173"/>
    <mergeCell ref="H172:H173"/>
    <mergeCell ref="E156:E157"/>
    <mergeCell ref="E154:E155"/>
    <mergeCell ref="E152:E153"/>
    <mergeCell ref="E176:E177"/>
    <mergeCell ref="E174:E175"/>
    <mergeCell ref="E172:E173"/>
    <mergeCell ref="E170:E171"/>
    <mergeCell ref="E167:E168"/>
    <mergeCell ref="E165:E166"/>
    <mergeCell ref="O150:P151"/>
    <mergeCell ref="O141:P142"/>
    <mergeCell ref="E141:F142"/>
    <mergeCell ref="N150:N151"/>
    <mergeCell ref="K148:T148"/>
    <mergeCell ref="N145:N146"/>
    <mergeCell ref="E111:E112"/>
    <mergeCell ref="O145:O146"/>
    <mergeCell ref="O143:O144"/>
    <mergeCell ref="O137:O138"/>
    <mergeCell ref="O135:O136"/>
    <mergeCell ref="O133:O134"/>
    <mergeCell ref="O131:O132"/>
    <mergeCell ref="E145:E146"/>
    <mergeCell ref="E143:E144"/>
    <mergeCell ref="E137:E138"/>
    <mergeCell ref="E123:E124"/>
    <mergeCell ref="E121:E122"/>
    <mergeCell ref="E119:E120"/>
    <mergeCell ref="E117:E118"/>
    <mergeCell ref="E115:E116"/>
    <mergeCell ref="E113:E114"/>
    <mergeCell ref="R145:R146"/>
    <mergeCell ref="G145:G146"/>
    <mergeCell ref="H145:H146"/>
    <mergeCell ref="I145:I146"/>
    <mergeCell ref="J145:J146"/>
    <mergeCell ref="S145:S146"/>
    <mergeCell ref="L150:L151"/>
    <mergeCell ref="T143:T144"/>
    <mergeCell ref="P145:P146"/>
    <mergeCell ref="R150:R151"/>
    <mergeCell ref="O109:P110"/>
    <mergeCell ref="E129:F130"/>
    <mergeCell ref="E109:F110"/>
    <mergeCell ref="O125:O126"/>
    <mergeCell ref="O123:O124"/>
    <mergeCell ref="O121:O122"/>
    <mergeCell ref="O119:O120"/>
    <mergeCell ref="O117:O118"/>
    <mergeCell ref="E95:E96"/>
    <mergeCell ref="E93:E94"/>
    <mergeCell ref="E91:E92"/>
    <mergeCell ref="E89:E90"/>
    <mergeCell ref="E87:E88"/>
    <mergeCell ref="E85:E86"/>
    <mergeCell ref="O91:O92"/>
    <mergeCell ref="O89:O90"/>
    <mergeCell ref="O87:O88"/>
    <mergeCell ref="O85:O86"/>
    <mergeCell ref="E105:E106"/>
    <mergeCell ref="E103:E104"/>
    <mergeCell ref="E101:E102"/>
    <mergeCell ref="E99:E100"/>
    <mergeCell ref="E97:E98"/>
    <mergeCell ref="N123:N124"/>
    <mergeCell ref="P123:P124"/>
    <mergeCell ref="G121:G122"/>
    <mergeCell ref="N119:N120"/>
    <mergeCell ref="P119:P120"/>
    <mergeCell ref="N117:N118"/>
    <mergeCell ref="L123:L124"/>
    <mergeCell ref="M123:M124"/>
    <mergeCell ref="L125:L126"/>
    <mergeCell ref="E73:F74"/>
    <mergeCell ref="O105:O106"/>
    <mergeCell ref="O103:O104"/>
    <mergeCell ref="O101:O102"/>
    <mergeCell ref="O99:O100"/>
    <mergeCell ref="O97:O98"/>
    <mergeCell ref="O95:O96"/>
    <mergeCell ref="O93:O94"/>
    <mergeCell ref="O59:O60"/>
    <mergeCell ref="E81:E82"/>
    <mergeCell ref="E79:E80"/>
    <mergeCell ref="E77:E78"/>
    <mergeCell ref="E75:E76"/>
    <mergeCell ref="E69:E70"/>
    <mergeCell ref="E67:E68"/>
    <mergeCell ref="E65:E66"/>
    <mergeCell ref="E63:E64"/>
    <mergeCell ref="E61:E62"/>
    <mergeCell ref="L69:L70"/>
    <mergeCell ref="M69:M70"/>
    <mergeCell ref="M83:M84"/>
    <mergeCell ref="L87:L88"/>
    <mergeCell ref="M87:M88"/>
    <mergeCell ref="M105:M106"/>
    <mergeCell ref="N101:N102"/>
    <mergeCell ref="N97:N98"/>
    <mergeCell ref="G75:G76"/>
    <mergeCell ref="H75:H76"/>
    <mergeCell ref="E83:E84"/>
    <mergeCell ref="O83:O84"/>
    <mergeCell ref="O69:O70"/>
    <mergeCell ref="O67:O68"/>
    <mergeCell ref="E41:E42"/>
    <mergeCell ref="E39:E40"/>
    <mergeCell ref="E37:E38"/>
    <mergeCell ref="E35:E36"/>
    <mergeCell ref="E33:E34"/>
    <mergeCell ref="O41:O42"/>
    <mergeCell ref="O39:O40"/>
    <mergeCell ref="O37:O38"/>
    <mergeCell ref="O35:O36"/>
    <mergeCell ref="O33:O34"/>
    <mergeCell ref="O31:O32"/>
    <mergeCell ref="O57:O58"/>
    <mergeCell ref="O55:O56"/>
    <mergeCell ref="O53:O54"/>
    <mergeCell ref="O51:O52"/>
    <mergeCell ref="O49:O50"/>
    <mergeCell ref="O47:O48"/>
    <mergeCell ref="J43:J44"/>
    <mergeCell ref="M45:M46"/>
    <mergeCell ref="I47:I48"/>
    <mergeCell ref="I49:I50"/>
    <mergeCell ref="J49:J50"/>
    <mergeCell ref="H51:H52"/>
    <mergeCell ref="I51:I52"/>
    <mergeCell ref="N49:N50"/>
    <mergeCell ref="E15:E16"/>
    <mergeCell ref="E13:E14"/>
    <mergeCell ref="E11:E12"/>
    <mergeCell ref="E9:E10"/>
    <mergeCell ref="E7:E8"/>
    <mergeCell ref="E57:E58"/>
    <mergeCell ref="E55:E56"/>
    <mergeCell ref="E53:E54"/>
    <mergeCell ref="E51:E52"/>
    <mergeCell ref="E49:E50"/>
    <mergeCell ref="O11:O12"/>
    <mergeCell ref="O9:O10"/>
    <mergeCell ref="O7:O8"/>
    <mergeCell ref="E29:E30"/>
    <mergeCell ref="E27:E28"/>
    <mergeCell ref="E25:E26"/>
    <mergeCell ref="E23:E24"/>
    <mergeCell ref="E21:E22"/>
    <mergeCell ref="E19:E20"/>
    <mergeCell ref="E17:E18"/>
    <mergeCell ref="O27:O28"/>
    <mergeCell ref="O25:O26"/>
    <mergeCell ref="O23:O24"/>
    <mergeCell ref="O21:O22"/>
    <mergeCell ref="O19:O20"/>
    <mergeCell ref="O17:O18"/>
    <mergeCell ref="N9:N10"/>
    <mergeCell ref="I11:I12"/>
    <mergeCell ref="I13:I14"/>
    <mergeCell ref="J13:J14"/>
    <mergeCell ref="H15:H16"/>
    <mergeCell ref="I15:I16"/>
    <mergeCell ref="S181:S182"/>
    <mergeCell ref="T181:T182"/>
    <mergeCell ref="N181:N182"/>
    <mergeCell ref="P181:P182"/>
    <mergeCell ref="Q181:Q182"/>
    <mergeCell ref="R181:R182"/>
    <mergeCell ref="O181:O182"/>
    <mergeCell ref="N179:N180"/>
    <mergeCell ref="P179:P180"/>
    <mergeCell ref="Q179:Q180"/>
    <mergeCell ref="R179:R180"/>
    <mergeCell ref="S179:S180"/>
    <mergeCell ref="T179:T180"/>
    <mergeCell ref="O179:O180"/>
    <mergeCell ref="I179:I180"/>
    <mergeCell ref="J179:J180"/>
    <mergeCell ref="K179:K182"/>
    <mergeCell ref="L179:L180"/>
    <mergeCell ref="M179:M180"/>
    <mergeCell ref="L181:L182"/>
    <mergeCell ref="M181:M182"/>
    <mergeCell ref="I181:I182"/>
    <mergeCell ref="J181:J182"/>
    <mergeCell ref="A179:A182"/>
    <mergeCell ref="B179:B180"/>
    <mergeCell ref="C179:C180"/>
    <mergeCell ref="D179:D180"/>
    <mergeCell ref="F179:F180"/>
    <mergeCell ref="G179:G180"/>
    <mergeCell ref="B181:B182"/>
    <mergeCell ref="C181:C182"/>
    <mergeCell ref="D181:D182"/>
    <mergeCell ref="F181:F182"/>
    <mergeCell ref="T174:T175"/>
    <mergeCell ref="L176:L177"/>
    <mergeCell ref="M176:M177"/>
    <mergeCell ref="N176:N177"/>
    <mergeCell ref="P176:P177"/>
    <mergeCell ref="Q176:Q177"/>
    <mergeCell ref="R176:R177"/>
    <mergeCell ref="S176:S177"/>
    <mergeCell ref="T176:T177"/>
    <mergeCell ref="P174:P175"/>
    <mergeCell ref="Q174:Q175"/>
    <mergeCell ref="R174:R175"/>
    <mergeCell ref="S174:S175"/>
    <mergeCell ref="K174:K177"/>
    <mergeCell ref="L174:L175"/>
    <mergeCell ref="M174:M175"/>
    <mergeCell ref="N174:N175"/>
    <mergeCell ref="O176:O177"/>
    <mergeCell ref="O174:O175"/>
    <mergeCell ref="I174:I175"/>
    <mergeCell ref="J174:J175"/>
    <mergeCell ref="B176:B177"/>
    <mergeCell ref="C176:C177"/>
    <mergeCell ref="D176:D177"/>
    <mergeCell ref="F176:F177"/>
    <mergeCell ref="G176:G177"/>
    <mergeCell ref="H176:H177"/>
    <mergeCell ref="I176:I177"/>
    <mergeCell ref="J176:J177"/>
    <mergeCell ref="Q172:Q173"/>
    <mergeCell ref="R172:R173"/>
    <mergeCell ref="S172:S173"/>
    <mergeCell ref="T172:T173"/>
    <mergeCell ref="A174:A177"/>
    <mergeCell ref="B174:B175"/>
    <mergeCell ref="C174:C175"/>
    <mergeCell ref="D174:D175"/>
    <mergeCell ref="F174:F175"/>
    <mergeCell ref="G174:G175"/>
    <mergeCell ref="I172:I173"/>
    <mergeCell ref="J172:J173"/>
    <mergeCell ref="N172:N173"/>
    <mergeCell ref="P172:P173"/>
    <mergeCell ref="O172:O173"/>
    <mergeCell ref="N170:N171"/>
    <mergeCell ref="P170:P171"/>
    <mergeCell ref="M170:M171"/>
    <mergeCell ref="L172:L173"/>
    <mergeCell ref="M172:M173"/>
    <mergeCell ref="Q170:Q171"/>
    <mergeCell ref="R170:R171"/>
    <mergeCell ref="S170:S171"/>
    <mergeCell ref="T170:T171"/>
    <mergeCell ref="O170:O171"/>
    <mergeCell ref="H170:H171"/>
    <mergeCell ref="I170:I171"/>
    <mergeCell ref="J170:J171"/>
    <mergeCell ref="K170:K173"/>
    <mergeCell ref="L170:L171"/>
    <mergeCell ref="A170:A173"/>
    <mergeCell ref="B170:B171"/>
    <mergeCell ref="C170:C171"/>
    <mergeCell ref="D170:D171"/>
    <mergeCell ref="F170:F171"/>
    <mergeCell ref="G170:G171"/>
    <mergeCell ref="B172:B173"/>
    <mergeCell ref="C172:C173"/>
    <mergeCell ref="D172:D173"/>
    <mergeCell ref="F172:F173"/>
    <mergeCell ref="T167:T168"/>
    <mergeCell ref="O167:O168"/>
    <mergeCell ref="B167:B168"/>
    <mergeCell ref="C167:C168"/>
    <mergeCell ref="D167:D168"/>
    <mergeCell ref="F167:F168"/>
    <mergeCell ref="G167:G168"/>
    <mergeCell ref="H167:H168"/>
    <mergeCell ref="N165:N166"/>
    <mergeCell ref="P165:P166"/>
    <mergeCell ref="Q165:Q166"/>
    <mergeCell ref="R165:R166"/>
    <mergeCell ref="S165:S166"/>
    <mergeCell ref="T165:T166"/>
    <mergeCell ref="O165:O166"/>
    <mergeCell ref="H165:H166"/>
    <mergeCell ref="I165:I166"/>
    <mergeCell ref="J165:J166"/>
    <mergeCell ref="K165:K168"/>
    <mergeCell ref="L165:L166"/>
    <mergeCell ref="M165:M166"/>
    <mergeCell ref="L167:L168"/>
    <mergeCell ref="M167:M168"/>
    <mergeCell ref="I167:I168"/>
    <mergeCell ref="J167:J168"/>
    <mergeCell ref="A161:A164"/>
    <mergeCell ref="B161:B162"/>
    <mergeCell ref="C161:C162"/>
    <mergeCell ref="D161:D162"/>
    <mergeCell ref="F161:F162"/>
    <mergeCell ref="G161:G162"/>
    <mergeCell ref="B163:B164"/>
    <mergeCell ref="C163:C164"/>
    <mergeCell ref="D163:D164"/>
    <mergeCell ref="F163:F164"/>
    <mergeCell ref="Q163:Q164"/>
    <mergeCell ref="R163:R164"/>
    <mergeCell ref="S163:S164"/>
    <mergeCell ref="T163:T164"/>
    <mergeCell ref="A165:A168"/>
    <mergeCell ref="B165:B166"/>
    <mergeCell ref="C165:C166"/>
    <mergeCell ref="D165:D166"/>
    <mergeCell ref="F165:F166"/>
    <mergeCell ref="G165:G166"/>
    <mergeCell ref="G163:G164"/>
    <mergeCell ref="H163:H164"/>
    <mergeCell ref="I163:I164"/>
    <mergeCell ref="J163:J164"/>
    <mergeCell ref="N163:N164"/>
    <mergeCell ref="P163:P164"/>
    <mergeCell ref="O163:O164"/>
    <mergeCell ref="N167:N168"/>
    <mergeCell ref="P167:P168"/>
    <mergeCell ref="Q167:Q168"/>
    <mergeCell ref="R167:R168"/>
    <mergeCell ref="S167:S168"/>
    <mergeCell ref="L158:L159"/>
    <mergeCell ref="M158:M159"/>
    <mergeCell ref="I158:I159"/>
    <mergeCell ref="J158:J159"/>
    <mergeCell ref="N161:N162"/>
    <mergeCell ref="P161:P162"/>
    <mergeCell ref="Q161:Q162"/>
    <mergeCell ref="R161:R162"/>
    <mergeCell ref="S161:S162"/>
    <mergeCell ref="T161:T162"/>
    <mergeCell ref="O161:O162"/>
    <mergeCell ref="H161:H162"/>
    <mergeCell ref="I161:I162"/>
    <mergeCell ref="J161:J162"/>
    <mergeCell ref="K161:K164"/>
    <mergeCell ref="L161:L162"/>
    <mergeCell ref="M161:M162"/>
    <mergeCell ref="L163:L164"/>
    <mergeCell ref="M163:M164"/>
    <mergeCell ref="O154:O155"/>
    <mergeCell ref="Q154:Q155"/>
    <mergeCell ref="F154:F155"/>
    <mergeCell ref="H152:H153"/>
    <mergeCell ref="I152:I153"/>
    <mergeCell ref="J152:J153"/>
    <mergeCell ref="N158:N159"/>
    <mergeCell ref="P158:P159"/>
    <mergeCell ref="Q158:Q159"/>
    <mergeCell ref="R158:R159"/>
    <mergeCell ref="S158:S159"/>
    <mergeCell ref="T158:T159"/>
    <mergeCell ref="O158:O159"/>
    <mergeCell ref="B158:B159"/>
    <mergeCell ref="C158:C159"/>
    <mergeCell ref="D158:D159"/>
    <mergeCell ref="F158:F159"/>
    <mergeCell ref="G158:G159"/>
    <mergeCell ref="H158:H159"/>
    <mergeCell ref="E158:E159"/>
    <mergeCell ref="N156:N157"/>
    <mergeCell ref="P156:P157"/>
    <mergeCell ref="Q156:Q157"/>
    <mergeCell ref="R156:R157"/>
    <mergeCell ref="S156:S157"/>
    <mergeCell ref="T156:T157"/>
    <mergeCell ref="O156:O157"/>
    <mergeCell ref="I156:I157"/>
    <mergeCell ref="J156:J157"/>
    <mergeCell ref="K156:K159"/>
    <mergeCell ref="L156:L157"/>
    <mergeCell ref="M156:M157"/>
    <mergeCell ref="Q150:Q151"/>
    <mergeCell ref="A150:A151"/>
    <mergeCell ref="B150:B151"/>
    <mergeCell ref="C150:C151"/>
    <mergeCell ref="D150:D151"/>
    <mergeCell ref="G150:G151"/>
    <mergeCell ref="R154:R155"/>
    <mergeCell ref="S154:S155"/>
    <mergeCell ref="T154:T155"/>
    <mergeCell ref="A156:A159"/>
    <mergeCell ref="B156:B157"/>
    <mergeCell ref="C156:C157"/>
    <mergeCell ref="D156:D157"/>
    <mergeCell ref="F156:F157"/>
    <mergeCell ref="G156:G157"/>
    <mergeCell ref="H156:H157"/>
    <mergeCell ref="R152:R153"/>
    <mergeCell ref="S152:S153"/>
    <mergeCell ref="T152:T153"/>
    <mergeCell ref="O152:O153"/>
    <mergeCell ref="G154:G155"/>
    <mergeCell ref="H154:H155"/>
    <mergeCell ref="I154:I155"/>
    <mergeCell ref="J154:J155"/>
    <mergeCell ref="N154:N155"/>
    <mergeCell ref="P154:P155"/>
    <mergeCell ref="M152:M153"/>
    <mergeCell ref="L154:L155"/>
    <mergeCell ref="M154:M155"/>
    <mergeCell ref="N152:N153"/>
    <mergeCell ref="P152:P153"/>
    <mergeCell ref="Q152:Q153"/>
    <mergeCell ref="I143:I144"/>
    <mergeCell ref="J143:J144"/>
    <mergeCell ref="K143:K146"/>
    <mergeCell ref="L143:L144"/>
    <mergeCell ref="M143:M144"/>
    <mergeCell ref="L145:L146"/>
    <mergeCell ref="M145:M146"/>
    <mergeCell ref="K152:K155"/>
    <mergeCell ref="L152:L153"/>
    <mergeCell ref="M150:M151"/>
    <mergeCell ref="A152:A155"/>
    <mergeCell ref="B152:B153"/>
    <mergeCell ref="C152:C153"/>
    <mergeCell ref="D152:D153"/>
    <mergeCell ref="F152:F153"/>
    <mergeCell ref="G152:G153"/>
    <mergeCell ref="B154:B155"/>
    <mergeCell ref="C154:C155"/>
    <mergeCell ref="D154:D155"/>
    <mergeCell ref="A148:J148"/>
    <mergeCell ref="E150:F151"/>
    <mergeCell ref="S150:S151"/>
    <mergeCell ref="T150:T151"/>
    <mergeCell ref="H150:H151"/>
    <mergeCell ref="I150:I151"/>
    <mergeCell ref="J150:J151"/>
    <mergeCell ref="K150:K151"/>
    <mergeCell ref="A143:A146"/>
    <mergeCell ref="B143:B144"/>
    <mergeCell ref="C143:C144"/>
    <mergeCell ref="D143:D144"/>
    <mergeCell ref="F143:F144"/>
    <mergeCell ref="G143:G144"/>
    <mergeCell ref="B145:B146"/>
    <mergeCell ref="C145:C146"/>
    <mergeCell ref="D145:D146"/>
    <mergeCell ref="F145:F146"/>
    <mergeCell ref="N141:N142"/>
    <mergeCell ref="Q141:Q142"/>
    <mergeCell ref="R141:R142"/>
    <mergeCell ref="S141:S142"/>
    <mergeCell ref="T141:T142"/>
    <mergeCell ref="H141:H142"/>
    <mergeCell ref="I141:I142"/>
    <mergeCell ref="J141:J142"/>
    <mergeCell ref="K141:K142"/>
    <mergeCell ref="L141:L142"/>
    <mergeCell ref="M141:M142"/>
    <mergeCell ref="A141:A142"/>
    <mergeCell ref="B141:B142"/>
    <mergeCell ref="C141:C142"/>
    <mergeCell ref="D141:D142"/>
    <mergeCell ref="G141:G142"/>
    <mergeCell ref="T145:T146"/>
    <mergeCell ref="N143:N144"/>
    <mergeCell ref="P143:P144"/>
    <mergeCell ref="Q143:Q144"/>
    <mergeCell ref="R143:R144"/>
    <mergeCell ref="S143:S144"/>
    <mergeCell ref="T137:T138"/>
    <mergeCell ref="B137:B138"/>
    <mergeCell ref="C137:C138"/>
    <mergeCell ref="D137:D138"/>
    <mergeCell ref="F137:F138"/>
    <mergeCell ref="G137:G138"/>
    <mergeCell ref="H137:H138"/>
    <mergeCell ref="N135:N136"/>
    <mergeCell ref="P135:P136"/>
    <mergeCell ref="Q135:Q136"/>
    <mergeCell ref="R135:R136"/>
    <mergeCell ref="S135:S136"/>
    <mergeCell ref="T135:T136"/>
    <mergeCell ref="H135:H136"/>
    <mergeCell ref="I135:I136"/>
    <mergeCell ref="J135:J136"/>
    <mergeCell ref="K135:K138"/>
    <mergeCell ref="L135:L136"/>
    <mergeCell ref="M135:M136"/>
    <mergeCell ref="L137:L138"/>
    <mergeCell ref="M137:M138"/>
    <mergeCell ref="I137:I138"/>
    <mergeCell ref="J137:J138"/>
    <mergeCell ref="E135:E136"/>
    <mergeCell ref="Q145:Q146"/>
    <mergeCell ref="H143:H144"/>
    <mergeCell ref="A135:A138"/>
    <mergeCell ref="B135:B136"/>
    <mergeCell ref="C135:C136"/>
    <mergeCell ref="D135:D136"/>
    <mergeCell ref="F135:F136"/>
    <mergeCell ref="G135:G136"/>
    <mergeCell ref="G133:G134"/>
    <mergeCell ref="H133:H134"/>
    <mergeCell ref="I133:I134"/>
    <mergeCell ref="J133:J134"/>
    <mergeCell ref="N133:N134"/>
    <mergeCell ref="P133:P134"/>
    <mergeCell ref="N131:N132"/>
    <mergeCell ref="P131:P132"/>
    <mergeCell ref="Q131:Q132"/>
    <mergeCell ref="R131:R132"/>
    <mergeCell ref="S131:S132"/>
    <mergeCell ref="H131:H132"/>
    <mergeCell ref="I131:I132"/>
    <mergeCell ref="J131:J132"/>
    <mergeCell ref="K131:K134"/>
    <mergeCell ref="L131:L132"/>
    <mergeCell ref="M131:M132"/>
    <mergeCell ref="L133:L134"/>
    <mergeCell ref="M133:M134"/>
    <mergeCell ref="A131:A134"/>
    <mergeCell ref="B131:B132"/>
    <mergeCell ref="N137:N138"/>
    <mergeCell ref="P137:P138"/>
    <mergeCell ref="Q137:Q138"/>
    <mergeCell ref="R137:R138"/>
    <mergeCell ref="S137:S138"/>
    <mergeCell ref="C131:C132"/>
    <mergeCell ref="D131:D132"/>
    <mergeCell ref="F131:F132"/>
    <mergeCell ref="G131:G132"/>
    <mergeCell ref="B133:B134"/>
    <mergeCell ref="C133:C134"/>
    <mergeCell ref="D133:D134"/>
    <mergeCell ref="F133:F134"/>
    <mergeCell ref="N129:N130"/>
    <mergeCell ref="Q129:Q130"/>
    <mergeCell ref="R129:R130"/>
    <mergeCell ref="S129:S130"/>
    <mergeCell ref="T129:T130"/>
    <mergeCell ref="H129:H130"/>
    <mergeCell ref="I129:I130"/>
    <mergeCell ref="J129:J130"/>
    <mergeCell ref="K129:K130"/>
    <mergeCell ref="L129:L130"/>
    <mergeCell ref="M129:M130"/>
    <mergeCell ref="Q133:Q134"/>
    <mergeCell ref="R133:R134"/>
    <mergeCell ref="S133:S134"/>
    <mergeCell ref="T133:T134"/>
    <mergeCell ref="T131:T132"/>
    <mergeCell ref="O129:P130"/>
    <mergeCell ref="E133:E134"/>
    <mergeCell ref="E131:E132"/>
    <mergeCell ref="A129:A130"/>
    <mergeCell ref="B129:B130"/>
    <mergeCell ref="C129:C130"/>
    <mergeCell ref="D129:D130"/>
    <mergeCell ref="G129:G130"/>
    <mergeCell ref="N125:N126"/>
    <mergeCell ref="P125:P126"/>
    <mergeCell ref="Q125:Q126"/>
    <mergeCell ref="R125:R126"/>
    <mergeCell ref="S125:S126"/>
    <mergeCell ref="T125:T126"/>
    <mergeCell ref="B125:B126"/>
    <mergeCell ref="C125:C126"/>
    <mergeCell ref="D125:D126"/>
    <mergeCell ref="F125:F126"/>
    <mergeCell ref="G125:G126"/>
    <mergeCell ref="H125:H126"/>
    <mergeCell ref="E125:E126"/>
    <mergeCell ref="A123:A126"/>
    <mergeCell ref="B123:B124"/>
    <mergeCell ref="C123:C124"/>
    <mergeCell ref="D123:D124"/>
    <mergeCell ref="F123:F124"/>
    <mergeCell ref="G123:G124"/>
    <mergeCell ref="Q123:Q124"/>
    <mergeCell ref="R123:R124"/>
    <mergeCell ref="S123:S124"/>
    <mergeCell ref="T123:T124"/>
    <mergeCell ref="H123:H124"/>
    <mergeCell ref="I123:I124"/>
    <mergeCell ref="J123:J124"/>
    <mergeCell ref="K123:K126"/>
    <mergeCell ref="M125:M126"/>
    <mergeCell ref="I125:I126"/>
    <mergeCell ref="J125:J126"/>
    <mergeCell ref="Q121:Q122"/>
    <mergeCell ref="R121:R122"/>
    <mergeCell ref="S121:S122"/>
    <mergeCell ref="T121:T122"/>
    <mergeCell ref="H121:H122"/>
    <mergeCell ref="I121:I122"/>
    <mergeCell ref="J121:J122"/>
    <mergeCell ref="N121:N122"/>
    <mergeCell ref="P121:P122"/>
    <mergeCell ref="Q119:Q120"/>
    <mergeCell ref="R119:R120"/>
    <mergeCell ref="S119:S120"/>
    <mergeCell ref="T119:T120"/>
    <mergeCell ref="H119:H120"/>
    <mergeCell ref="I119:I120"/>
    <mergeCell ref="J119:J120"/>
    <mergeCell ref="K119:K122"/>
    <mergeCell ref="L119:L120"/>
    <mergeCell ref="M119:M120"/>
    <mergeCell ref="L121:L122"/>
    <mergeCell ref="M121:M122"/>
    <mergeCell ref="A119:A122"/>
    <mergeCell ref="B119:B120"/>
    <mergeCell ref="C119:C120"/>
    <mergeCell ref="D119:D120"/>
    <mergeCell ref="F119:F120"/>
    <mergeCell ref="G119:G120"/>
    <mergeCell ref="B121:B122"/>
    <mergeCell ref="C121:C122"/>
    <mergeCell ref="D121:D122"/>
    <mergeCell ref="F121:F122"/>
    <mergeCell ref="T117:T118"/>
    <mergeCell ref="B117:B118"/>
    <mergeCell ref="C117:C118"/>
    <mergeCell ref="D117:D118"/>
    <mergeCell ref="F117:F118"/>
    <mergeCell ref="G117:G118"/>
    <mergeCell ref="H117:H118"/>
    <mergeCell ref="A115:A118"/>
    <mergeCell ref="B115:B116"/>
    <mergeCell ref="C115:C116"/>
    <mergeCell ref="D115:D116"/>
    <mergeCell ref="F115:F116"/>
    <mergeCell ref="G115:G116"/>
    <mergeCell ref="P117:P118"/>
    <mergeCell ref="Q117:Q118"/>
    <mergeCell ref="R117:R118"/>
    <mergeCell ref="S117:S118"/>
    <mergeCell ref="N111:N112"/>
    <mergeCell ref="P111:P112"/>
    <mergeCell ref="Q111:Q112"/>
    <mergeCell ref="R111:R112"/>
    <mergeCell ref="S111:S112"/>
    <mergeCell ref="T111:T112"/>
    <mergeCell ref="O111:O112"/>
    <mergeCell ref="H111:H112"/>
    <mergeCell ref="I111:I112"/>
    <mergeCell ref="J111:J112"/>
    <mergeCell ref="K111:K114"/>
    <mergeCell ref="L111:L112"/>
    <mergeCell ref="M111:M112"/>
    <mergeCell ref="L113:L114"/>
    <mergeCell ref="M113:M114"/>
    <mergeCell ref="N115:N116"/>
    <mergeCell ref="P115:P116"/>
    <mergeCell ref="Q115:Q116"/>
    <mergeCell ref="R115:R116"/>
    <mergeCell ref="S115:S116"/>
    <mergeCell ref="T115:T116"/>
    <mergeCell ref="O115:O116"/>
    <mergeCell ref="H115:H116"/>
    <mergeCell ref="I115:I116"/>
    <mergeCell ref="J115:J116"/>
    <mergeCell ref="K115:K118"/>
    <mergeCell ref="L115:L116"/>
    <mergeCell ref="M115:M116"/>
    <mergeCell ref="L117:L118"/>
    <mergeCell ref="M117:M118"/>
    <mergeCell ref="I117:I118"/>
    <mergeCell ref="J117:J118"/>
    <mergeCell ref="A111:A114"/>
    <mergeCell ref="B111:B112"/>
    <mergeCell ref="C111:C112"/>
    <mergeCell ref="D111:D112"/>
    <mergeCell ref="F111:F112"/>
    <mergeCell ref="G111:G112"/>
    <mergeCell ref="B113:B114"/>
    <mergeCell ref="C113:C114"/>
    <mergeCell ref="D113:D114"/>
    <mergeCell ref="F113:F114"/>
    <mergeCell ref="Q113:Q114"/>
    <mergeCell ref="R113:R114"/>
    <mergeCell ref="S113:S114"/>
    <mergeCell ref="T113:T114"/>
    <mergeCell ref="N109:N110"/>
    <mergeCell ref="Q109:Q110"/>
    <mergeCell ref="R109:R110"/>
    <mergeCell ref="S109:S110"/>
    <mergeCell ref="T109:T110"/>
    <mergeCell ref="H109:H110"/>
    <mergeCell ref="I109:I110"/>
    <mergeCell ref="J109:J110"/>
    <mergeCell ref="K109:K110"/>
    <mergeCell ref="L109:L110"/>
    <mergeCell ref="M109:M110"/>
    <mergeCell ref="G113:G114"/>
    <mergeCell ref="H113:H114"/>
    <mergeCell ref="I113:I114"/>
    <mergeCell ref="J113:J114"/>
    <mergeCell ref="N113:N114"/>
    <mergeCell ref="P113:P114"/>
    <mergeCell ref="O113:O114"/>
    <mergeCell ref="B1:J1"/>
    <mergeCell ref="L1:T1"/>
    <mergeCell ref="B2:J2"/>
    <mergeCell ref="L2:T2"/>
    <mergeCell ref="A109:A110"/>
    <mergeCell ref="B109:B110"/>
    <mergeCell ref="C109:C110"/>
    <mergeCell ref="D109:D110"/>
    <mergeCell ref="G109:G110"/>
    <mergeCell ref="G5:G6"/>
    <mergeCell ref="H5:H6"/>
    <mergeCell ref="I5:I6"/>
    <mergeCell ref="A5:A6"/>
    <mergeCell ref="B5:B6"/>
    <mergeCell ref="C5:C6"/>
    <mergeCell ref="D5:D6"/>
    <mergeCell ref="E5:F6"/>
    <mergeCell ref="H7:H8"/>
    <mergeCell ref="I7:I8"/>
    <mergeCell ref="N5:N6"/>
    <mergeCell ref="Q5:Q6"/>
    <mergeCell ref="R5:R6"/>
    <mergeCell ref="J5:J6"/>
    <mergeCell ref="K5:K6"/>
    <mergeCell ref="L5:L6"/>
    <mergeCell ref="M5:M6"/>
    <mergeCell ref="O5:P6"/>
    <mergeCell ref="L9:L10"/>
    <mergeCell ref="M9:M10"/>
    <mergeCell ref="S5:S6"/>
    <mergeCell ref="T5:T6"/>
    <mergeCell ref="A7:A10"/>
    <mergeCell ref="B7:B8"/>
    <mergeCell ref="C7:C8"/>
    <mergeCell ref="D7:D8"/>
    <mergeCell ref="F7:F8"/>
    <mergeCell ref="G7:G8"/>
    <mergeCell ref="I9:I10"/>
    <mergeCell ref="J9:J10"/>
    <mergeCell ref="N7:N8"/>
    <mergeCell ref="P7:P8"/>
    <mergeCell ref="Q7:Q8"/>
    <mergeCell ref="R7:R8"/>
    <mergeCell ref="J7:J8"/>
    <mergeCell ref="K7:K10"/>
    <mergeCell ref="L7:L8"/>
    <mergeCell ref="M7:M8"/>
    <mergeCell ref="B9:B10"/>
    <mergeCell ref="C9:C10"/>
    <mergeCell ref="D9:D10"/>
    <mergeCell ref="F9:F10"/>
    <mergeCell ref="G9:G10"/>
    <mergeCell ref="H9:H10"/>
    <mergeCell ref="P9:P10"/>
    <mergeCell ref="Q9:Q10"/>
    <mergeCell ref="R9:R10"/>
    <mergeCell ref="S7:S8"/>
    <mergeCell ref="T7:T8"/>
    <mergeCell ref="S9:S10"/>
    <mergeCell ref="T9:T10"/>
    <mergeCell ref="A11:A14"/>
    <mergeCell ref="B11:B12"/>
    <mergeCell ref="C11:C12"/>
    <mergeCell ref="D11:D12"/>
    <mergeCell ref="F11:F12"/>
    <mergeCell ref="G11:G12"/>
    <mergeCell ref="N11:N12"/>
    <mergeCell ref="P11:P12"/>
    <mergeCell ref="Q11:Q12"/>
    <mergeCell ref="R11:R12"/>
    <mergeCell ref="J11:J12"/>
    <mergeCell ref="K11:K14"/>
    <mergeCell ref="L11:L12"/>
    <mergeCell ref="M11:M12"/>
    <mergeCell ref="Q13:Q14"/>
    <mergeCell ref="R13:R14"/>
    <mergeCell ref="S11:S12"/>
    <mergeCell ref="T11:T12"/>
    <mergeCell ref="B13:B14"/>
    <mergeCell ref="C13:C14"/>
    <mergeCell ref="D13:D14"/>
    <mergeCell ref="F13:F14"/>
    <mergeCell ref="G13:G14"/>
    <mergeCell ref="H13:H14"/>
    <mergeCell ref="H11:H12"/>
    <mergeCell ref="N13:N14"/>
    <mergeCell ref="P13:P14"/>
    <mergeCell ref="L13:L14"/>
    <mergeCell ref="M13:M14"/>
    <mergeCell ref="O13:O14"/>
    <mergeCell ref="O15:O16"/>
    <mergeCell ref="S13:S14"/>
    <mergeCell ref="T13:T14"/>
    <mergeCell ref="S15:S16"/>
    <mergeCell ref="T15:T16"/>
    <mergeCell ref="S17:S18"/>
    <mergeCell ref="T17:T18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Q15:Q16"/>
    <mergeCell ref="R15:R16"/>
    <mergeCell ref="J15:J16"/>
    <mergeCell ref="K15:K18"/>
    <mergeCell ref="L15:L16"/>
    <mergeCell ref="M15:M16"/>
    <mergeCell ref="L17:L18"/>
    <mergeCell ref="M17:M18"/>
    <mergeCell ref="N15:N16"/>
    <mergeCell ref="P15:P16"/>
    <mergeCell ref="G17:G18"/>
    <mergeCell ref="H17:H18"/>
    <mergeCell ref="N17:N18"/>
    <mergeCell ref="P17:P18"/>
    <mergeCell ref="Q17:Q18"/>
    <mergeCell ref="R17:R18"/>
    <mergeCell ref="I17:I18"/>
    <mergeCell ref="J17:J18"/>
    <mergeCell ref="A19:A22"/>
    <mergeCell ref="B19:B20"/>
    <mergeCell ref="C19:C20"/>
    <mergeCell ref="D19:D20"/>
    <mergeCell ref="F19:F20"/>
    <mergeCell ref="G19:G20"/>
    <mergeCell ref="N19:N20"/>
    <mergeCell ref="P19:P20"/>
    <mergeCell ref="Q19:Q20"/>
    <mergeCell ref="R19:R20"/>
    <mergeCell ref="J19:J20"/>
    <mergeCell ref="K19:K22"/>
    <mergeCell ref="L19:L20"/>
    <mergeCell ref="M19:M20"/>
    <mergeCell ref="Q21:Q22"/>
    <mergeCell ref="R21:R22"/>
    <mergeCell ref="S19:S20"/>
    <mergeCell ref="T19:T20"/>
    <mergeCell ref="B21:B22"/>
    <mergeCell ref="C21:C22"/>
    <mergeCell ref="D21:D22"/>
    <mergeCell ref="F21:F22"/>
    <mergeCell ref="G21:G22"/>
    <mergeCell ref="H21:H22"/>
    <mergeCell ref="H19:H20"/>
    <mergeCell ref="I19:I20"/>
    <mergeCell ref="I21:I22"/>
    <mergeCell ref="J21:J22"/>
    <mergeCell ref="H23:H24"/>
    <mergeCell ref="I23:I24"/>
    <mergeCell ref="N21:N22"/>
    <mergeCell ref="P21:P22"/>
    <mergeCell ref="L21:L22"/>
    <mergeCell ref="M21:M22"/>
    <mergeCell ref="S21:S22"/>
    <mergeCell ref="T21:T22"/>
    <mergeCell ref="S23:S24"/>
    <mergeCell ref="T23:T24"/>
    <mergeCell ref="S25:S26"/>
    <mergeCell ref="T25:T26"/>
    <mergeCell ref="A23:A26"/>
    <mergeCell ref="B23:B24"/>
    <mergeCell ref="C23:C24"/>
    <mergeCell ref="D23:D24"/>
    <mergeCell ref="F23:F24"/>
    <mergeCell ref="G23:G24"/>
    <mergeCell ref="B25:B26"/>
    <mergeCell ref="C25:C26"/>
    <mergeCell ref="D25:D26"/>
    <mergeCell ref="F25:F26"/>
    <mergeCell ref="Q23:Q24"/>
    <mergeCell ref="R23:R24"/>
    <mergeCell ref="J23:J24"/>
    <mergeCell ref="K23:K26"/>
    <mergeCell ref="L23:L24"/>
    <mergeCell ref="M23:M24"/>
    <mergeCell ref="L25:L26"/>
    <mergeCell ref="M25:M26"/>
    <mergeCell ref="N23:N24"/>
    <mergeCell ref="P23:P24"/>
    <mergeCell ref="G25:G26"/>
    <mergeCell ref="H25:H26"/>
    <mergeCell ref="N25:N26"/>
    <mergeCell ref="P25:P26"/>
    <mergeCell ref="Q25:Q26"/>
    <mergeCell ref="R25:R26"/>
    <mergeCell ref="I25:I26"/>
    <mergeCell ref="J25:J26"/>
    <mergeCell ref="A27:A30"/>
    <mergeCell ref="B27:B28"/>
    <mergeCell ref="C27:C28"/>
    <mergeCell ref="D27:D28"/>
    <mergeCell ref="F27:F28"/>
    <mergeCell ref="G27:G28"/>
    <mergeCell ref="N27:N28"/>
    <mergeCell ref="P27:P28"/>
    <mergeCell ref="Q27:Q28"/>
    <mergeCell ref="R27:R28"/>
    <mergeCell ref="J27:J28"/>
    <mergeCell ref="K27:K30"/>
    <mergeCell ref="L27:L28"/>
    <mergeCell ref="M27:M28"/>
    <mergeCell ref="Q29:Q30"/>
    <mergeCell ref="R29:R30"/>
    <mergeCell ref="S27:S28"/>
    <mergeCell ref="T27:T28"/>
    <mergeCell ref="B29:B30"/>
    <mergeCell ref="C29:C30"/>
    <mergeCell ref="D29:D30"/>
    <mergeCell ref="F29:F30"/>
    <mergeCell ref="G29:G30"/>
    <mergeCell ref="H29:H30"/>
    <mergeCell ref="H27:H28"/>
    <mergeCell ref="I27:I28"/>
    <mergeCell ref="I29:I30"/>
    <mergeCell ref="J29:J30"/>
    <mergeCell ref="H31:H32"/>
    <mergeCell ref="I31:I32"/>
    <mergeCell ref="N29:N30"/>
    <mergeCell ref="P29:P30"/>
    <mergeCell ref="L29:L30"/>
    <mergeCell ref="M29:M30"/>
    <mergeCell ref="O29:O30"/>
    <mergeCell ref="S29:S30"/>
    <mergeCell ref="T29:T30"/>
    <mergeCell ref="S31:S32"/>
    <mergeCell ref="T31:T32"/>
    <mergeCell ref="E31:E32"/>
    <mergeCell ref="S33:S34"/>
    <mergeCell ref="T33:T34"/>
    <mergeCell ref="A31:A34"/>
    <mergeCell ref="B31:B32"/>
    <mergeCell ref="C31:C32"/>
    <mergeCell ref="D31:D32"/>
    <mergeCell ref="F31:F32"/>
    <mergeCell ref="G31:G32"/>
    <mergeCell ref="B33:B34"/>
    <mergeCell ref="C33:C34"/>
    <mergeCell ref="D33:D34"/>
    <mergeCell ref="F33:F34"/>
    <mergeCell ref="Q31:Q32"/>
    <mergeCell ref="R31:R32"/>
    <mergeCell ref="J31:J32"/>
    <mergeCell ref="K31:K34"/>
    <mergeCell ref="L31:L32"/>
    <mergeCell ref="M31:M32"/>
    <mergeCell ref="L33:L34"/>
    <mergeCell ref="M33:M34"/>
    <mergeCell ref="N31:N32"/>
    <mergeCell ref="P31:P32"/>
    <mergeCell ref="G33:G34"/>
    <mergeCell ref="H33:H34"/>
    <mergeCell ref="N33:N34"/>
    <mergeCell ref="P33:P34"/>
    <mergeCell ref="Q33:Q34"/>
    <mergeCell ref="R33:R34"/>
    <mergeCell ref="I33:I34"/>
    <mergeCell ref="J33:J34"/>
    <mergeCell ref="A35:A38"/>
    <mergeCell ref="B35:B36"/>
    <mergeCell ref="C35:C36"/>
    <mergeCell ref="D35:D36"/>
    <mergeCell ref="F35:F36"/>
    <mergeCell ref="G35:G36"/>
    <mergeCell ref="B37:B38"/>
    <mergeCell ref="C37:C38"/>
    <mergeCell ref="D37:D38"/>
    <mergeCell ref="F37:F38"/>
    <mergeCell ref="J35:J36"/>
    <mergeCell ref="K35:K38"/>
    <mergeCell ref="L35:L36"/>
    <mergeCell ref="M35:M36"/>
    <mergeCell ref="L37:L38"/>
    <mergeCell ref="M37:M38"/>
    <mergeCell ref="G37:G38"/>
    <mergeCell ref="H37:H38"/>
    <mergeCell ref="S35:S36"/>
    <mergeCell ref="P35:P36"/>
    <mergeCell ref="Q35:Q36"/>
    <mergeCell ref="R35:R36"/>
    <mergeCell ref="S37:S38"/>
    <mergeCell ref="H35:H36"/>
    <mergeCell ref="I35:I36"/>
    <mergeCell ref="N35:N36"/>
    <mergeCell ref="T35:T36"/>
    <mergeCell ref="G41:G42"/>
    <mergeCell ref="H41:H42"/>
    <mergeCell ref="I41:I42"/>
    <mergeCell ref="N37:N38"/>
    <mergeCell ref="N41:N42"/>
    <mergeCell ref="P37:P38"/>
    <mergeCell ref="I37:I38"/>
    <mergeCell ref="J37:J38"/>
    <mergeCell ref="H39:H40"/>
    <mergeCell ref="P41:P42"/>
    <mergeCell ref="Q41:Q42"/>
    <mergeCell ref="R41:R42"/>
    <mergeCell ref="S41:S42"/>
    <mergeCell ref="T37:T38"/>
    <mergeCell ref="Q37:Q38"/>
    <mergeCell ref="R37:R38"/>
    <mergeCell ref="R39:R40"/>
    <mergeCell ref="M39:M40"/>
    <mergeCell ref="T41:T42"/>
    <mergeCell ref="A43:A46"/>
    <mergeCell ref="B43:B44"/>
    <mergeCell ref="C43:C44"/>
    <mergeCell ref="D43:D44"/>
    <mergeCell ref="F43:F44"/>
    <mergeCell ref="G43:G44"/>
    <mergeCell ref="H43:H44"/>
    <mergeCell ref="I43:I44"/>
    <mergeCell ref="I45:I46"/>
    <mergeCell ref="J45:J46"/>
    <mergeCell ref="N43:N44"/>
    <mergeCell ref="P43:P44"/>
    <mergeCell ref="Q43:Q44"/>
    <mergeCell ref="R43:R44"/>
    <mergeCell ref="K43:K46"/>
    <mergeCell ref="L43:L44"/>
    <mergeCell ref="M43:M44"/>
    <mergeCell ref="L45:L46"/>
    <mergeCell ref="B45:B46"/>
    <mergeCell ref="C45:C46"/>
    <mergeCell ref="D45:D46"/>
    <mergeCell ref="F45:F46"/>
    <mergeCell ref="G45:G46"/>
    <mergeCell ref="H45:H46"/>
    <mergeCell ref="E45:E46"/>
    <mergeCell ref="N45:N46"/>
    <mergeCell ref="P45:P46"/>
    <mergeCell ref="Q45:Q46"/>
    <mergeCell ref="R45:R46"/>
    <mergeCell ref="E43:E44"/>
    <mergeCell ref="S43:S44"/>
    <mergeCell ref="T43:T44"/>
    <mergeCell ref="S45:S46"/>
    <mergeCell ref="T45:T46"/>
    <mergeCell ref="O45:O46"/>
    <mergeCell ref="O43:O44"/>
    <mergeCell ref="A47:A50"/>
    <mergeCell ref="B47:B48"/>
    <mergeCell ref="C47:C48"/>
    <mergeCell ref="D47:D48"/>
    <mergeCell ref="F47:F48"/>
    <mergeCell ref="G47:G48"/>
    <mergeCell ref="E47:E48"/>
    <mergeCell ref="N47:N48"/>
    <mergeCell ref="P47:P48"/>
    <mergeCell ref="Q47:Q48"/>
    <mergeCell ref="R47:R48"/>
    <mergeCell ref="J47:J48"/>
    <mergeCell ref="K47:K50"/>
    <mergeCell ref="L47:L48"/>
    <mergeCell ref="M47:M48"/>
    <mergeCell ref="Q49:Q50"/>
    <mergeCell ref="R49:R50"/>
    <mergeCell ref="S47:S48"/>
    <mergeCell ref="T47:T48"/>
    <mergeCell ref="B49:B50"/>
    <mergeCell ref="C49:C50"/>
    <mergeCell ref="D49:D50"/>
    <mergeCell ref="F49:F50"/>
    <mergeCell ref="G49:G50"/>
    <mergeCell ref="H49:H50"/>
    <mergeCell ref="H47:H48"/>
    <mergeCell ref="P49:P50"/>
    <mergeCell ref="L49:L50"/>
    <mergeCell ref="M49:M50"/>
    <mergeCell ref="S49:S50"/>
    <mergeCell ref="T49:T50"/>
    <mergeCell ref="S51:S52"/>
    <mergeCell ref="T51:T52"/>
    <mergeCell ref="S53:S54"/>
    <mergeCell ref="T53:T54"/>
    <mergeCell ref="A51:A54"/>
    <mergeCell ref="B51:B52"/>
    <mergeCell ref="C51:C52"/>
    <mergeCell ref="D51:D52"/>
    <mergeCell ref="F51:F52"/>
    <mergeCell ref="G51:G52"/>
    <mergeCell ref="B53:B54"/>
    <mergeCell ref="C53:C54"/>
    <mergeCell ref="D53:D54"/>
    <mergeCell ref="F53:F54"/>
    <mergeCell ref="Q51:Q52"/>
    <mergeCell ref="R51:R52"/>
    <mergeCell ref="J51:J52"/>
    <mergeCell ref="K51:K54"/>
    <mergeCell ref="L51:L52"/>
    <mergeCell ref="M51:M52"/>
    <mergeCell ref="L53:L54"/>
    <mergeCell ref="M53:M54"/>
    <mergeCell ref="N51:N52"/>
    <mergeCell ref="P51:P52"/>
    <mergeCell ref="G53:G54"/>
    <mergeCell ref="H53:H54"/>
    <mergeCell ref="N53:N54"/>
    <mergeCell ref="P53:P54"/>
    <mergeCell ref="Q53:Q54"/>
    <mergeCell ref="R53:R54"/>
    <mergeCell ref="I53:I54"/>
    <mergeCell ref="J53:J54"/>
    <mergeCell ref="A55:A58"/>
    <mergeCell ref="B55:B56"/>
    <mergeCell ref="C55:C56"/>
    <mergeCell ref="D55:D56"/>
    <mergeCell ref="F55:F56"/>
    <mergeCell ref="G55:G56"/>
    <mergeCell ref="B57:B58"/>
    <mergeCell ref="C57:C58"/>
    <mergeCell ref="D57:D58"/>
    <mergeCell ref="F57:F58"/>
    <mergeCell ref="J55:J56"/>
    <mergeCell ref="K55:K58"/>
    <mergeCell ref="L55:L56"/>
    <mergeCell ref="M55:M56"/>
    <mergeCell ref="L57:L58"/>
    <mergeCell ref="M57:M58"/>
    <mergeCell ref="G57:G58"/>
    <mergeCell ref="H57:H58"/>
    <mergeCell ref="S55:S56"/>
    <mergeCell ref="P55:P56"/>
    <mergeCell ref="Q55:Q56"/>
    <mergeCell ref="R55:R56"/>
    <mergeCell ref="S57:S58"/>
    <mergeCell ref="H55:H56"/>
    <mergeCell ref="I55:I56"/>
    <mergeCell ref="N55:N56"/>
    <mergeCell ref="T55:T56"/>
    <mergeCell ref="I61:I62"/>
    <mergeCell ref="N57:N58"/>
    <mergeCell ref="N61:N62"/>
    <mergeCell ref="P57:P58"/>
    <mergeCell ref="Q57:Q58"/>
    <mergeCell ref="R57:R58"/>
    <mergeCell ref="I57:I58"/>
    <mergeCell ref="J57:J58"/>
    <mergeCell ref="S59:S60"/>
    <mergeCell ref="O61:O62"/>
    <mergeCell ref="B61:B62"/>
    <mergeCell ref="C61:C62"/>
    <mergeCell ref="D61:D62"/>
    <mergeCell ref="F61:F62"/>
    <mergeCell ref="G61:G62"/>
    <mergeCell ref="H61:H62"/>
    <mergeCell ref="J63:J64"/>
    <mergeCell ref="P61:P62"/>
    <mergeCell ref="Q61:Q62"/>
    <mergeCell ref="R61:R62"/>
    <mergeCell ref="S61:S62"/>
    <mergeCell ref="T57:T58"/>
    <mergeCell ref="L59:L60"/>
    <mergeCell ref="M59:M60"/>
    <mergeCell ref="J61:J62"/>
    <mergeCell ref="L61:L62"/>
    <mergeCell ref="M65:M66"/>
    <mergeCell ref="T61:T62"/>
    <mergeCell ref="S63:S64"/>
    <mergeCell ref="T63:T64"/>
    <mergeCell ref="S65:S66"/>
    <mergeCell ref="T65:T66"/>
    <mergeCell ref="O65:O66"/>
    <mergeCell ref="O63:O64"/>
    <mergeCell ref="E59:E60"/>
    <mergeCell ref="A63:A66"/>
    <mergeCell ref="B63:B64"/>
    <mergeCell ref="C63:C64"/>
    <mergeCell ref="D63:D64"/>
    <mergeCell ref="F63:F64"/>
    <mergeCell ref="G63:G64"/>
    <mergeCell ref="H63:H64"/>
    <mergeCell ref="I63:I64"/>
    <mergeCell ref="I65:I66"/>
    <mergeCell ref="J65:J66"/>
    <mergeCell ref="N63:N64"/>
    <mergeCell ref="P63:P64"/>
    <mergeCell ref="Q63:Q64"/>
    <mergeCell ref="R63:R64"/>
    <mergeCell ref="K63:K66"/>
    <mergeCell ref="L63:L64"/>
    <mergeCell ref="M63:M64"/>
    <mergeCell ref="L65:L66"/>
    <mergeCell ref="B65:B66"/>
    <mergeCell ref="C65:C66"/>
    <mergeCell ref="D65:D66"/>
    <mergeCell ref="F65:F66"/>
    <mergeCell ref="G65:G66"/>
    <mergeCell ref="H65:H66"/>
    <mergeCell ref="N65:N66"/>
    <mergeCell ref="P65:P66"/>
    <mergeCell ref="Q65:Q66"/>
    <mergeCell ref="R65:R66"/>
    <mergeCell ref="A67:A70"/>
    <mergeCell ref="B67:B68"/>
    <mergeCell ref="C67:C68"/>
    <mergeCell ref="D67:D68"/>
    <mergeCell ref="F67:F68"/>
    <mergeCell ref="G67:G68"/>
    <mergeCell ref="N67:N68"/>
    <mergeCell ref="P67:P68"/>
    <mergeCell ref="Q67:Q68"/>
    <mergeCell ref="R67:R68"/>
    <mergeCell ref="J67:J68"/>
    <mergeCell ref="K67:K70"/>
    <mergeCell ref="L67:L68"/>
    <mergeCell ref="M67:M68"/>
    <mergeCell ref="S67:S68"/>
    <mergeCell ref="T67:T68"/>
    <mergeCell ref="B69:B70"/>
    <mergeCell ref="C69:C70"/>
    <mergeCell ref="D69:D70"/>
    <mergeCell ref="F69:F70"/>
    <mergeCell ref="G69:G70"/>
    <mergeCell ref="H69:H70"/>
    <mergeCell ref="H67:H68"/>
    <mergeCell ref="I67:I68"/>
    <mergeCell ref="I69:I70"/>
    <mergeCell ref="J69:J70"/>
    <mergeCell ref="S69:S70"/>
    <mergeCell ref="T69:T70"/>
    <mergeCell ref="N69:N70"/>
    <mergeCell ref="P69:P70"/>
    <mergeCell ref="Q69:Q70"/>
    <mergeCell ref="R69:R70"/>
    <mergeCell ref="Q73:Q74"/>
    <mergeCell ref="R73:R74"/>
    <mergeCell ref="J73:J74"/>
    <mergeCell ref="K73:K74"/>
    <mergeCell ref="L73:L74"/>
    <mergeCell ref="M73:M74"/>
    <mergeCell ref="L77:L78"/>
    <mergeCell ref="M77:M78"/>
    <mergeCell ref="J79:J80"/>
    <mergeCell ref="N73:N74"/>
    <mergeCell ref="N77:N78"/>
    <mergeCell ref="L75:L76"/>
    <mergeCell ref="M75:M76"/>
    <mergeCell ref="N75:N76"/>
    <mergeCell ref="R77:R78"/>
    <mergeCell ref="P79:P80"/>
    <mergeCell ref="Q79:Q80"/>
    <mergeCell ref="R75:R76"/>
    <mergeCell ref="Q75:Q76"/>
    <mergeCell ref="P77:P78"/>
    <mergeCell ref="Q77:Q78"/>
    <mergeCell ref="P75:P76"/>
    <mergeCell ref="N79:N80"/>
    <mergeCell ref="O79:O80"/>
    <mergeCell ref="O77:O78"/>
    <mergeCell ref="O75:O76"/>
    <mergeCell ref="O73:P74"/>
    <mergeCell ref="T83:T84"/>
    <mergeCell ref="B85:B86"/>
    <mergeCell ref="C85:C86"/>
    <mergeCell ref="D85:D86"/>
    <mergeCell ref="F85:F86"/>
    <mergeCell ref="G85:G86"/>
    <mergeCell ref="H85:H86"/>
    <mergeCell ref="I85:I86"/>
    <mergeCell ref="N83:N84"/>
    <mergeCell ref="P83:P84"/>
    <mergeCell ref="J85:J86"/>
    <mergeCell ref="L85:L86"/>
    <mergeCell ref="M85:M86"/>
    <mergeCell ref="S83:S84"/>
    <mergeCell ref="Q83:Q84"/>
    <mergeCell ref="R83:R84"/>
    <mergeCell ref="J83:J84"/>
    <mergeCell ref="L83:L84"/>
    <mergeCell ref="T85:T86"/>
    <mergeCell ref="N85:N86"/>
    <mergeCell ref="R87:R88"/>
    <mergeCell ref="S85:S86"/>
    <mergeCell ref="P85:P86"/>
    <mergeCell ref="Q85:Q86"/>
    <mergeCell ref="R85:R86"/>
    <mergeCell ref="S87:S88"/>
    <mergeCell ref="B83:B84"/>
    <mergeCell ref="C83:C84"/>
    <mergeCell ref="D83:D84"/>
    <mergeCell ref="K75:K78"/>
    <mergeCell ref="J75:J76"/>
    <mergeCell ref="F83:F84"/>
    <mergeCell ref="G83:G84"/>
    <mergeCell ref="H83:H84"/>
    <mergeCell ref="I83:I84"/>
    <mergeCell ref="B75:B76"/>
    <mergeCell ref="C75:C76"/>
    <mergeCell ref="D75:D76"/>
    <mergeCell ref="F75:F76"/>
    <mergeCell ref="O81:O82"/>
    <mergeCell ref="B77:B78"/>
    <mergeCell ref="C77:C78"/>
    <mergeCell ref="D77:D78"/>
    <mergeCell ref="F77:F78"/>
    <mergeCell ref="G77:G78"/>
    <mergeCell ref="H77:H78"/>
    <mergeCell ref="I77:I78"/>
    <mergeCell ref="J77:J78"/>
    <mergeCell ref="S77:S78"/>
    <mergeCell ref="N95:N96"/>
    <mergeCell ref="P95:P96"/>
    <mergeCell ref="P97:P98"/>
    <mergeCell ref="R95:R96"/>
    <mergeCell ref="T87:T88"/>
    <mergeCell ref="B89:B90"/>
    <mergeCell ref="C89:C90"/>
    <mergeCell ref="D89:D90"/>
    <mergeCell ref="F89:F90"/>
    <mergeCell ref="G89:G90"/>
    <mergeCell ref="H89:H90"/>
    <mergeCell ref="I89:I90"/>
    <mergeCell ref="N87:N88"/>
    <mergeCell ref="J89:J90"/>
    <mergeCell ref="N89:N90"/>
    <mergeCell ref="P89:P90"/>
    <mergeCell ref="Q89:Q90"/>
    <mergeCell ref="R89:R90"/>
    <mergeCell ref="L89:L90"/>
    <mergeCell ref="M89:M90"/>
    <mergeCell ref="S89:S90"/>
    <mergeCell ref="T89:T90"/>
    <mergeCell ref="B87:B88"/>
    <mergeCell ref="C87:C88"/>
    <mergeCell ref="D87:D88"/>
    <mergeCell ref="F87:F88"/>
    <mergeCell ref="G87:G88"/>
    <mergeCell ref="H87:H88"/>
    <mergeCell ref="I87:I88"/>
    <mergeCell ref="J87:J88"/>
    <mergeCell ref="P87:P88"/>
    <mergeCell ref="Q87:Q88"/>
    <mergeCell ref="F105:F106"/>
    <mergeCell ref="Q99:Q100"/>
    <mergeCell ref="R99:R100"/>
    <mergeCell ref="F103:F104"/>
    <mergeCell ref="G103:G104"/>
    <mergeCell ref="H103:H104"/>
    <mergeCell ref="I103:I104"/>
    <mergeCell ref="J103:J104"/>
    <mergeCell ref="K103:K106"/>
    <mergeCell ref="L103:L104"/>
    <mergeCell ref="A103:A106"/>
    <mergeCell ref="B103:B104"/>
    <mergeCell ref="C103:C104"/>
    <mergeCell ref="D103:D104"/>
    <mergeCell ref="B105:B106"/>
    <mergeCell ref="C105:C106"/>
    <mergeCell ref="D105:D106"/>
    <mergeCell ref="G105:G106"/>
    <mergeCell ref="H105:H106"/>
    <mergeCell ref="I105:I106"/>
    <mergeCell ref="J105:J106"/>
    <mergeCell ref="Q103:Q104"/>
    <mergeCell ref="R103:R104"/>
    <mergeCell ref="N103:N104"/>
    <mergeCell ref="P103:P104"/>
    <mergeCell ref="M103:M104"/>
    <mergeCell ref="N105:N106"/>
    <mergeCell ref="P105:P106"/>
    <mergeCell ref="Q105:Q106"/>
    <mergeCell ref="L105:L106"/>
    <mergeCell ref="P101:P102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J39:J40"/>
    <mergeCell ref="K39:K42"/>
    <mergeCell ref="L39:L40"/>
    <mergeCell ref="R105:R106"/>
    <mergeCell ref="I59:I60"/>
    <mergeCell ref="N39:N40"/>
    <mergeCell ref="P39:P40"/>
    <mergeCell ref="Q39:Q40"/>
    <mergeCell ref="A59:A62"/>
    <mergeCell ref="B59:B60"/>
    <mergeCell ref="C59:C60"/>
    <mergeCell ref="D59:D60"/>
    <mergeCell ref="F59:F60"/>
    <mergeCell ref="G59:G60"/>
    <mergeCell ref="H59:H60"/>
    <mergeCell ref="A73:A74"/>
    <mergeCell ref="B73:B74"/>
    <mergeCell ref="C73:C74"/>
    <mergeCell ref="D73:D74"/>
    <mergeCell ref="G73:G74"/>
    <mergeCell ref="H73:H74"/>
    <mergeCell ref="A75:A78"/>
    <mergeCell ref="S105:S106"/>
    <mergeCell ref="T105:T106"/>
    <mergeCell ref="S103:S104"/>
    <mergeCell ref="T103:T104"/>
    <mergeCell ref="N99:N100"/>
    <mergeCell ref="P99:P100"/>
    <mergeCell ref="Q101:Q102"/>
    <mergeCell ref="R101:R102"/>
    <mergeCell ref="S101:S102"/>
    <mergeCell ref="T101:T102"/>
    <mergeCell ref="J41:J42"/>
    <mergeCell ref="L41:L42"/>
    <mergeCell ref="M41:M42"/>
    <mergeCell ref="I39:I40"/>
    <mergeCell ref="M61:M62"/>
    <mergeCell ref="S39:S40"/>
    <mergeCell ref="Q59:Q60"/>
    <mergeCell ref="R59:R60"/>
    <mergeCell ref="J59:J60"/>
    <mergeCell ref="K59:K62"/>
    <mergeCell ref="T39:T40"/>
    <mergeCell ref="N59:N60"/>
    <mergeCell ref="P59:P60"/>
    <mergeCell ref="T59:T60"/>
    <mergeCell ref="I73:I74"/>
    <mergeCell ref="S73:S74"/>
    <mergeCell ref="T73:T74"/>
    <mergeCell ref="I75:I76"/>
    <mergeCell ref="S75:S76"/>
    <mergeCell ref="T75:T76"/>
    <mergeCell ref="L79:L80"/>
    <mergeCell ref="M79:M80"/>
    <mergeCell ref="T77:T78"/>
    <mergeCell ref="A79:A82"/>
    <mergeCell ref="B79:B80"/>
    <mergeCell ref="C79:C80"/>
    <mergeCell ref="D79:D80"/>
    <mergeCell ref="F79:F80"/>
    <mergeCell ref="G79:G80"/>
    <mergeCell ref="H79:H80"/>
    <mergeCell ref="I79:I80"/>
    <mergeCell ref="S79:S80"/>
    <mergeCell ref="T79:T80"/>
    <mergeCell ref="B81:B82"/>
    <mergeCell ref="C81:C82"/>
    <mergeCell ref="D81:D82"/>
    <mergeCell ref="F81:F82"/>
    <mergeCell ref="G81:G82"/>
    <mergeCell ref="H81:H82"/>
    <mergeCell ref="I81:I82"/>
    <mergeCell ref="K79:K82"/>
    <mergeCell ref="L81:L82"/>
    <mergeCell ref="M81:M82"/>
    <mergeCell ref="N81:N82"/>
    <mergeCell ref="R79:R80"/>
    <mergeCell ref="T81:T82"/>
    <mergeCell ref="A83:A86"/>
    <mergeCell ref="K83:K86"/>
    <mergeCell ref="A87:A90"/>
    <mergeCell ref="K87:K90"/>
    <mergeCell ref="P81:P82"/>
    <mergeCell ref="Q81:Q82"/>
    <mergeCell ref="R81:R82"/>
    <mergeCell ref="S81:S82"/>
    <mergeCell ref="J81:J82"/>
    <mergeCell ref="A91:A94"/>
    <mergeCell ref="K91:K94"/>
    <mergeCell ref="B93:B94"/>
    <mergeCell ref="C93:C94"/>
    <mergeCell ref="D93:D94"/>
    <mergeCell ref="F93:F94"/>
    <mergeCell ref="G93:G94"/>
    <mergeCell ref="H93:H94"/>
    <mergeCell ref="I93:I94"/>
    <mergeCell ref="J93:J94"/>
    <mergeCell ref="S93:S94"/>
    <mergeCell ref="N91:N92"/>
    <mergeCell ref="P91:P92"/>
    <mergeCell ref="Q91:Q92"/>
    <mergeCell ref="R91:R92"/>
    <mergeCell ref="L91:L92"/>
    <mergeCell ref="M91:M92"/>
    <mergeCell ref="N93:N94"/>
    <mergeCell ref="P93:P94"/>
    <mergeCell ref="Q93:Q94"/>
    <mergeCell ref="R93:R94"/>
    <mergeCell ref="L93:L94"/>
    <mergeCell ref="M93:M94"/>
    <mergeCell ref="T93:T94"/>
    <mergeCell ref="B91:B92"/>
    <mergeCell ref="C91:C92"/>
    <mergeCell ref="D91:D92"/>
    <mergeCell ref="F91:F92"/>
    <mergeCell ref="G91:G92"/>
    <mergeCell ref="H91:H92"/>
    <mergeCell ref="I91:I92"/>
    <mergeCell ref="J91:J92"/>
    <mergeCell ref="S91:S92"/>
    <mergeCell ref="T91:T92"/>
    <mergeCell ref="A95:A98"/>
    <mergeCell ref="B95:B96"/>
    <mergeCell ref="C95:C96"/>
    <mergeCell ref="D95:D96"/>
    <mergeCell ref="F95:F96"/>
    <mergeCell ref="G95:G96"/>
    <mergeCell ref="H95:H96"/>
    <mergeCell ref="I95:I96"/>
    <mergeCell ref="S95:S96"/>
    <mergeCell ref="T95:T96"/>
    <mergeCell ref="B97:B98"/>
    <mergeCell ref="C97:C98"/>
    <mergeCell ref="D97:D98"/>
    <mergeCell ref="F97:F98"/>
    <mergeCell ref="G97:G98"/>
    <mergeCell ref="H97:H98"/>
    <mergeCell ref="I97:I98"/>
    <mergeCell ref="J97:J98"/>
    <mergeCell ref="S97:S98"/>
    <mergeCell ref="T97:T98"/>
    <mergeCell ref="Q95:Q96"/>
    <mergeCell ref="T99:T100"/>
    <mergeCell ref="B101:B102"/>
    <mergeCell ref="C101:C102"/>
    <mergeCell ref="D101:D102"/>
    <mergeCell ref="F101:F102"/>
    <mergeCell ref="G101:G102"/>
    <mergeCell ref="H101:H102"/>
    <mergeCell ref="I101:I102"/>
    <mergeCell ref="J101:J102"/>
    <mergeCell ref="J95:J96"/>
    <mergeCell ref="M97:M98"/>
    <mergeCell ref="A99:A102"/>
    <mergeCell ref="B99:B100"/>
    <mergeCell ref="C99:C100"/>
    <mergeCell ref="D99:D100"/>
    <mergeCell ref="F99:F100"/>
    <mergeCell ref="G99:G100"/>
    <mergeCell ref="H99:H100"/>
    <mergeCell ref="I99:I100"/>
    <mergeCell ref="J99:J100"/>
    <mergeCell ref="K99:K102"/>
    <mergeCell ref="L99:L100"/>
    <mergeCell ref="M99:M100"/>
    <mergeCell ref="L101:L102"/>
    <mergeCell ref="M101:M102"/>
    <mergeCell ref="S99:S100"/>
    <mergeCell ref="Q97:Q98"/>
    <mergeCell ref="R97:R98"/>
    <mergeCell ref="K95:K98"/>
    <mergeCell ref="L95:L96"/>
    <mergeCell ref="M95:M96"/>
    <mergeCell ref="L97:L98"/>
  </mergeCells>
  <phoneticPr fontId="13" type="noConversion"/>
  <printOptions horizontalCentered="1"/>
  <pageMargins left="0" right="0" top="0" bottom="0" header="0.51181102362204722" footer="0.51181102362204722"/>
  <pageSetup paperSize="9" scale="34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7"/>
  </sheetPr>
  <dimension ref="A1:I45"/>
  <sheetViews>
    <sheetView workbookViewId="0">
      <selection activeCell="C34" sqref="C34:C35"/>
    </sheetView>
  </sheetViews>
  <sheetFormatPr defaultRowHeight="12.75"/>
  <cols>
    <col min="1" max="1" width="4.85546875" customWidth="1"/>
    <col min="2" max="2" width="6.42578125" customWidth="1"/>
    <col min="3" max="3" width="16.85546875" customWidth="1"/>
    <col min="4" max="4" width="10.42578125" customWidth="1"/>
    <col min="5" max="5" width="7" customWidth="1"/>
    <col min="6" max="6" width="12.5703125" customWidth="1"/>
    <col min="7" max="7" width="26.85546875" customWidth="1"/>
    <col min="8" max="8" width="7.28515625" customWidth="1"/>
    <col min="9" max="9" width="7" customWidth="1"/>
  </cols>
  <sheetData>
    <row r="1" spans="1:9" ht="30" customHeight="1">
      <c r="A1" s="520" t="str">
        <f>[2]реквизиты!$A$2</f>
        <v>Первенство России по самбо среди юниоров и юниорок до 24 лет ( 1999-2004г.р.)  ЕКП № 1802, отбор на Кубок Европы 2022г.</v>
      </c>
      <c r="B1" s="520"/>
      <c r="C1" s="520"/>
      <c r="D1" s="520"/>
      <c r="E1" s="520"/>
      <c r="F1" s="520"/>
      <c r="G1" s="520"/>
      <c r="H1" s="520"/>
      <c r="I1" s="520"/>
    </row>
    <row r="2" spans="1:9" ht="12.75" customHeight="1">
      <c r="D2" s="110"/>
      <c r="E2" s="111"/>
    </row>
    <row r="3" spans="1:9" ht="19.899999999999999" customHeight="1">
      <c r="C3" s="39" t="s">
        <v>27</v>
      </c>
    </row>
    <row r="4" spans="1:9" ht="21.6" customHeight="1">
      <c r="C4" s="40" t="s">
        <v>10</v>
      </c>
      <c r="D4" s="512" t="str">
        <f>пр.взв!$D$4</f>
        <v>В.к. 79 кг.</v>
      </c>
      <c r="E4" s="512"/>
      <c r="F4" s="512"/>
    </row>
    <row r="5" spans="1:9">
      <c r="A5" s="423" t="s">
        <v>11</v>
      </c>
      <c r="B5" s="423" t="s">
        <v>2</v>
      </c>
      <c r="C5" s="422" t="s">
        <v>3</v>
      </c>
      <c r="D5" s="423" t="s">
        <v>12</v>
      </c>
      <c r="E5" s="521" t="s">
        <v>13</v>
      </c>
      <c r="F5" s="522"/>
      <c r="G5" s="423" t="s">
        <v>14</v>
      </c>
      <c r="H5" s="423" t="s">
        <v>15</v>
      </c>
      <c r="I5" s="423" t="s">
        <v>16</v>
      </c>
    </row>
    <row r="6" spans="1:9">
      <c r="A6" s="453"/>
      <c r="B6" s="453"/>
      <c r="C6" s="453"/>
      <c r="D6" s="453"/>
      <c r="E6" s="523"/>
      <c r="F6" s="524"/>
      <c r="G6" s="453"/>
      <c r="H6" s="453"/>
      <c r="I6" s="453"/>
    </row>
    <row r="7" spans="1:9">
      <c r="A7" s="517"/>
      <c r="B7" s="430">
        <f>пр.хода!Q15</f>
        <v>0</v>
      </c>
      <c r="C7" s="518" t="str">
        <f>IFERROR(VLOOKUP(B7,пр.взв!$B$7:$H$70,2,0),"")</f>
        <v/>
      </c>
      <c r="D7" s="518" t="str">
        <f>IFERROR(VLOOKUP(B7,пр.взв!$B$7:$H$70,3,0),"")</f>
        <v/>
      </c>
      <c r="E7" s="525" t="str">
        <f>IFERROR(VLOOKUP(B7,пр.взв!$B$7:$H$70,4,0),"")</f>
        <v/>
      </c>
      <c r="F7" s="515" t="str">
        <f>IFERROR(VLOOKUP(B7,пр.взв!$B$7:$H$70,5,0),"")</f>
        <v/>
      </c>
      <c r="G7" s="527"/>
      <c r="H7" s="450"/>
      <c r="I7" s="423"/>
    </row>
    <row r="8" spans="1:9">
      <c r="A8" s="517"/>
      <c r="B8" s="423"/>
      <c r="C8" s="518"/>
      <c r="D8" s="518"/>
      <c r="E8" s="526"/>
      <c r="F8" s="519"/>
      <c r="G8" s="527"/>
      <c r="H8" s="450"/>
      <c r="I8" s="423"/>
    </row>
    <row r="9" spans="1:9" ht="12.6" customHeight="1">
      <c r="A9" s="514"/>
      <c r="B9" s="430" t="str">
        <f>пр.хода!Q21</f>
        <v/>
      </c>
      <c r="C9" s="515" t="str">
        <f>IFERROR(VLOOKUP(B9,пр.взв!$B$7:$H$70,2,0),"")</f>
        <v/>
      </c>
      <c r="D9" s="515" t="str">
        <f>IFERROR(VLOOKUP(B9,пр.взв!$B$7:$H$70,3,0),"")</f>
        <v/>
      </c>
      <c r="E9" s="528" t="str">
        <f>IFERROR(VLOOKUP(B9,пр.взв!$B$7:$H$70,4,0),"")</f>
        <v/>
      </c>
      <c r="F9" s="515" t="str">
        <f>IFERROR(VLOOKUP(B9,пр.взв!$B$7:$H$70,5,0),"")</f>
        <v/>
      </c>
      <c r="G9" s="527"/>
      <c r="H9" s="423"/>
      <c r="I9" s="423"/>
    </row>
    <row r="10" spans="1:9" ht="12.6" customHeight="1">
      <c r="A10" s="514"/>
      <c r="B10" s="423"/>
      <c r="C10" s="516"/>
      <c r="D10" s="516"/>
      <c r="E10" s="529"/>
      <c r="F10" s="516"/>
      <c r="G10" s="527"/>
      <c r="H10" s="423"/>
      <c r="I10" s="423"/>
    </row>
    <row r="11" spans="1:9" ht="34.5" customHeight="1">
      <c r="A11" s="30" t="s">
        <v>17</v>
      </c>
      <c r="B11" s="30"/>
    </row>
    <row r="12" spans="1:9" ht="20.100000000000001" customHeight="1">
      <c r="B12" s="30" t="s">
        <v>0</v>
      </c>
      <c r="C12" s="41"/>
      <c r="D12" s="41"/>
      <c r="E12" s="41"/>
      <c r="F12" s="41"/>
      <c r="G12" s="41"/>
      <c r="H12" s="41"/>
      <c r="I12" s="41"/>
    </row>
    <row r="13" spans="1:9" ht="20.100000000000001" customHeight="1">
      <c r="B13" s="30" t="s">
        <v>1</v>
      </c>
      <c r="C13" s="41"/>
      <c r="D13" s="41"/>
      <c r="E13" s="41"/>
      <c r="F13" s="41"/>
      <c r="G13" s="41"/>
      <c r="H13" s="41"/>
      <c r="I13" s="41"/>
    </row>
    <row r="14" spans="1:9" ht="20.100000000000001" customHeight="1"/>
    <row r="15" spans="1:9" ht="24.6" customHeight="1">
      <c r="C15" s="13" t="s">
        <v>52</v>
      </c>
    </row>
    <row r="16" spans="1:9" ht="12.75" customHeight="1">
      <c r="C16" s="40" t="s">
        <v>18</v>
      </c>
      <c r="D16" s="513" t="str">
        <f>пр.взв!$D$4</f>
        <v>В.к. 79 кг.</v>
      </c>
      <c r="E16" s="513"/>
      <c r="F16" s="513"/>
    </row>
    <row r="17" spans="1:9">
      <c r="A17" s="423" t="s">
        <v>11</v>
      </c>
      <c r="B17" s="423" t="s">
        <v>2</v>
      </c>
      <c r="C17" s="422" t="s">
        <v>3</v>
      </c>
      <c r="D17" s="423" t="s">
        <v>12</v>
      </c>
      <c r="E17" s="521" t="s">
        <v>13</v>
      </c>
      <c r="F17" s="522"/>
      <c r="G17" s="423" t="s">
        <v>14</v>
      </c>
      <c r="H17" s="423" t="s">
        <v>15</v>
      </c>
      <c r="I17" s="423" t="s">
        <v>16</v>
      </c>
    </row>
    <row r="18" spans="1:9">
      <c r="A18" s="453"/>
      <c r="B18" s="453"/>
      <c r="C18" s="453"/>
      <c r="D18" s="453"/>
      <c r="E18" s="523"/>
      <c r="F18" s="524"/>
      <c r="G18" s="453"/>
      <c r="H18" s="453"/>
      <c r="I18" s="453"/>
    </row>
    <row r="19" spans="1:9" ht="12.6" customHeight="1">
      <c r="A19" s="517"/>
      <c r="B19" s="430">
        <f>пр.хода!Q64</f>
        <v>0</v>
      </c>
      <c r="C19" s="518" t="str">
        <f>IFERROR(VLOOKUP(B19,пр.взв!$B$7:$H$70,2,0),"")</f>
        <v/>
      </c>
      <c r="D19" s="518" t="str">
        <f>IFERROR(VLOOKUP(B19,пр.взв!$B$7:$H$70,3,0),"")</f>
        <v/>
      </c>
      <c r="E19" s="525" t="str">
        <f>IFERROR(VLOOKUP(B19,пр.взв!$B$7:$H$70,4,0),"")</f>
        <v/>
      </c>
      <c r="F19" s="515" t="str">
        <f>IFERROR(VLOOKUP(B19,пр.взв!$B$7:$H$70,5,0),"")</f>
        <v/>
      </c>
      <c r="G19" s="527"/>
      <c r="H19" s="450"/>
      <c r="I19" s="423"/>
    </row>
    <row r="20" spans="1:9" ht="12.6" customHeight="1">
      <c r="A20" s="517"/>
      <c r="B20" s="423"/>
      <c r="C20" s="518"/>
      <c r="D20" s="518"/>
      <c r="E20" s="526"/>
      <c r="F20" s="519"/>
      <c r="G20" s="527"/>
      <c r="H20" s="450"/>
      <c r="I20" s="423"/>
    </row>
    <row r="21" spans="1:9" ht="12.6" customHeight="1">
      <c r="A21" s="514"/>
      <c r="B21" s="430" t="str">
        <f>пр.хода!Q69</f>
        <v/>
      </c>
      <c r="C21" s="515" t="str">
        <f>IFERROR(VLOOKUP(B21,пр.взв!$B$7:$H$70,2,0),"")</f>
        <v/>
      </c>
      <c r="D21" s="515" t="str">
        <f>IFERROR(VLOOKUP(B21,пр.взв!$B$7:$H$70,3,0),"")</f>
        <v/>
      </c>
      <c r="E21" s="528" t="str">
        <f>IFERROR(VLOOKUP(B21,пр.взв!$B$7:$H$70,4,0),"")</f>
        <v/>
      </c>
      <c r="F21" s="515" t="str">
        <f>IFERROR(VLOOKUP(B21,пр.взв!$B$7:$H$70,5,0),"")</f>
        <v/>
      </c>
      <c r="G21" s="527"/>
      <c r="H21" s="423"/>
      <c r="I21" s="423"/>
    </row>
    <row r="22" spans="1:9" ht="12.6" customHeight="1">
      <c r="A22" s="514"/>
      <c r="B22" s="423"/>
      <c r="C22" s="516"/>
      <c r="D22" s="516"/>
      <c r="E22" s="529"/>
      <c r="F22" s="516"/>
      <c r="G22" s="527"/>
      <c r="H22" s="423"/>
      <c r="I22" s="423"/>
    </row>
    <row r="23" spans="1:9" ht="32.25" customHeight="1">
      <c r="A23" s="30" t="s">
        <v>17</v>
      </c>
      <c r="B23" s="30"/>
      <c r="F23" s="41"/>
    </row>
    <row r="24" spans="1:9" ht="20.100000000000001" customHeight="1">
      <c r="B24" s="30" t="s">
        <v>0</v>
      </c>
      <c r="C24" s="41"/>
      <c r="D24" s="41"/>
      <c r="E24" s="41"/>
      <c r="F24" s="41"/>
      <c r="G24" s="41"/>
      <c r="H24" s="41"/>
      <c r="I24" s="41"/>
    </row>
    <row r="25" spans="1:9" ht="20.100000000000001" customHeight="1">
      <c r="B25" s="30" t="s">
        <v>1</v>
      </c>
      <c r="C25" s="41"/>
      <c r="D25" s="41"/>
      <c r="E25" s="41"/>
      <c r="F25" s="41"/>
      <c r="G25" s="41"/>
      <c r="H25" s="41"/>
      <c r="I25" s="41"/>
    </row>
    <row r="28" spans="1:9" ht="12.75" customHeight="1"/>
    <row r="29" spans="1:9" ht="15.75" customHeight="1">
      <c r="C29" s="38" t="s">
        <v>19</v>
      </c>
      <c r="D29" s="513" t="str">
        <f>пр.взв!$D$4</f>
        <v>В.к. 79 кг.</v>
      </c>
      <c r="E29" s="513"/>
      <c r="F29" s="513"/>
    </row>
    <row r="30" spans="1:9">
      <c r="A30" s="423" t="s">
        <v>11</v>
      </c>
      <c r="B30" s="423" t="s">
        <v>2</v>
      </c>
      <c r="C30" s="422" t="s">
        <v>3</v>
      </c>
      <c r="D30" s="423" t="s">
        <v>12</v>
      </c>
      <c r="E30" s="521" t="s">
        <v>13</v>
      </c>
      <c r="F30" s="522"/>
      <c r="G30" s="423" t="s">
        <v>14</v>
      </c>
      <c r="H30" s="423" t="s">
        <v>15</v>
      </c>
      <c r="I30" s="423" t="s">
        <v>16</v>
      </c>
    </row>
    <row r="31" spans="1:9">
      <c r="A31" s="453"/>
      <c r="B31" s="453"/>
      <c r="C31" s="453"/>
      <c r="D31" s="453"/>
      <c r="E31" s="523"/>
      <c r="F31" s="524"/>
      <c r="G31" s="453"/>
      <c r="H31" s="453"/>
      <c r="I31" s="453"/>
    </row>
    <row r="32" spans="1:9" ht="12.6" customHeight="1">
      <c r="A32" s="517"/>
      <c r="B32" s="430">
        <f>пр.хода!M36</f>
        <v>0</v>
      </c>
      <c r="C32" s="518" t="str">
        <f>IFERROR(VLOOKUP(B32,пр.взв!$B$7:$H$70,2,0),"")</f>
        <v/>
      </c>
      <c r="D32" s="518" t="str">
        <f>IFERROR(VLOOKUP(B32,пр.взв!$B$7:$H$70,3,0),"")</f>
        <v/>
      </c>
      <c r="E32" s="525" t="str">
        <f>IFERROR(VLOOKUP(B32,пр.взв!$B$7:$H$70,4,0),"")</f>
        <v/>
      </c>
      <c r="F32" s="515" t="str">
        <f>IFERROR(VLOOKUP(B32,пр.взв!$B$7:$H$70,5,0),"")</f>
        <v/>
      </c>
      <c r="G32" s="527"/>
      <c r="H32" s="450"/>
      <c r="I32" s="423"/>
    </row>
    <row r="33" spans="1:9" ht="12.6" customHeight="1">
      <c r="A33" s="517"/>
      <c r="B33" s="423"/>
      <c r="C33" s="518"/>
      <c r="D33" s="518"/>
      <c r="E33" s="526"/>
      <c r="F33" s="519"/>
      <c r="G33" s="527"/>
      <c r="H33" s="450"/>
      <c r="I33" s="423"/>
    </row>
    <row r="34" spans="1:9" ht="12.6" customHeight="1">
      <c r="A34" s="514"/>
      <c r="B34" s="430">
        <f>пр.хода!S36</f>
        <v>0</v>
      </c>
      <c r="C34" s="515" t="str">
        <f>IFERROR(VLOOKUP(B34,пр.взв!$B$7:$H$70,2,0),"")</f>
        <v/>
      </c>
      <c r="D34" s="515" t="str">
        <f>IFERROR(VLOOKUP(B34,пр.взв!$B$7:$H$70,3,0),"")</f>
        <v/>
      </c>
      <c r="E34" s="528" t="str">
        <f>IFERROR(VLOOKUP(B34,пр.взв!$B$7:$H$70,4,0),"")</f>
        <v/>
      </c>
      <c r="F34" s="515" t="str">
        <f>IFERROR(VLOOKUP(B34,пр.взв!$B$7:$H$70,5,0),"")</f>
        <v/>
      </c>
      <c r="G34" s="527"/>
      <c r="H34" s="423"/>
      <c r="I34" s="423"/>
    </row>
    <row r="35" spans="1:9" ht="12.6" customHeight="1">
      <c r="A35" s="514"/>
      <c r="B35" s="423"/>
      <c r="C35" s="516"/>
      <c r="D35" s="516"/>
      <c r="E35" s="529"/>
      <c r="F35" s="516"/>
      <c r="G35" s="527"/>
      <c r="H35" s="423"/>
      <c r="I35" s="423"/>
    </row>
    <row r="36" spans="1:9" ht="38.25" customHeight="1">
      <c r="A36" s="30" t="s">
        <v>17</v>
      </c>
      <c r="B36" s="30"/>
    </row>
    <row r="37" spans="1:9" ht="20.100000000000001" customHeight="1">
      <c r="B37" s="30" t="s">
        <v>0</v>
      </c>
      <c r="C37" s="41"/>
      <c r="D37" s="41"/>
      <c r="E37" s="41"/>
      <c r="F37" s="41"/>
      <c r="G37" s="41"/>
      <c r="H37" s="41"/>
      <c r="I37" s="41"/>
    </row>
    <row r="38" spans="1:9" ht="20.100000000000001" customHeight="1">
      <c r="B38" s="30" t="s">
        <v>1</v>
      </c>
      <c r="C38" s="41"/>
      <c r="D38" s="41"/>
      <c r="E38" s="41"/>
      <c r="F38" s="41"/>
      <c r="G38" s="41"/>
      <c r="H38" s="41"/>
      <c r="I38" s="41"/>
    </row>
    <row r="42" spans="1:9">
      <c r="A42" s="25" t="s">
        <v>156</v>
      </c>
      <c r="B42" s="29"/>
      <c r="C42" s="29"/>
      <c r="D42" s="29"/>
      <c r="E42" s="12"/>
      <c r="F42" s="42" t="s">
        <v>156</v>
      </c>
      <c r="G42" s="27" t="s">
        <v>156</v>
      </c>
    </row>
    <row r="43" spans="1:9">
      <c r="A43" s="29"/>
      <c r="B43" s="29"/>
      <c r="C43" s="29"/>
      <c r="D43" s="29"/>
      <c r="E43" s="12"/>
      <c r="F43" s="64"/>
      <c r="G43" s="12"/>
    </row>
    <row r="44" spans="1:9">
      <c r="A44" s="26" t="s">
        <v>156</v>
      </c>
      <c r="C44" s="29"/>
      <c r="D44" s="29"/>
      <c r="E44" s="26"/>
      <c r="F44" s="42" t="s">
        <v>156</v>
      </c>
      <c r="G44" s="28" t="s">
        <v>156</v>
      </c>
    </row>
    <row r="45" spans="1:9">
      <c r="C45" s="12"/>
      <c r="D45" s="12"/>
      <c r="E45" s="12"/>
      <c r="F45" s="12"/>
    </row>
  </sheetData>
  <mergeCells count="82">
    <mergeCell ref="I34:I35"/>
    <mergeCell ref="I21:I22"/>
    <mergeCell ref="E30:F31"/>
    <mergeCell ref="I30:I31"/>
    <mergeCell ref="I32:I33"/>
    <mergeCell ref="E34:E35"/>
    <mergeCell ref="F34:F35"/>
    <mergeCell ref="G34:G35"/>
    <mergeCell ref="H34:H35"/>
    <mergeCell ref="E32:E33"/>
    <mergeCell ref="H32:H33"/>
    <mergeCell ref="G32:G33"/>
    <mergeCell ref="E21:E22"/>
    <mergeCell ref="F21:F22"/>
    <mergeCell ref="G21:G22"/>
    <mergeCell ref="H21:H22"/>
    <mergeCell ref="I17:I18"/>
    <mergeCell ref="I19:I20"/>
    <mergeCell ref="E19:E20"/>
    <mergeCell ref="F19:F20"/>
    <mergeCell ref="G19:G20"/>
    <mergeCell ref="H19:H20"/>
    <mergeCell ref="G17:G18"/>
    <mergeCell ref="H17:H18"/>
    <mergeCell ref="E17:F18"/>
    <mergeCell ref="H7:H8"/>
    <mergeCell ref="A5:A6"/>
    <mergeCell ref="B5:B6"/>
    <mergeCell ref="C5:C6"/>
    <mergeCell ref="I9:I10"/>
    <mergeCell ref="G9:G10"/>
    <mergeCell ref="H9:H10"/>
    <mergeCell ref="E9:E10"/>
    <mergeCell ref="F9:F10"/>
    <mergeCell ref="D5:D6"/>
    <mergeCell ref="G5:G6"/>
    <mergeCell ref="A34:A35"/>
    <mergeCell ref="B34:B35"/>
    <mergeCell ref="C34:C35"/>
    <mergeCell ref="D34:D35"/>
    <mergeCell ref="A1:I1"/>
    <mergeCell ref="E5:F6"/>
    <mergeCell ref="I5:I6"/>
    <mergeCell ref="I7:I8"/>
    <mergeCell ref="H5:H6"/>
    <mergeCell ref="A7:A8"/>
    <mergeCell ref="B7:B8"/>
    <mergeCell ref="C7:C8"/>
    <mergeCell ref="D7:D8"/>
    <mergeCell ref="E7:E8"/>
    <mergeCell ref="F7:F8"/>
    <mergeCell ref="G7:G8"/>
    <mergeCell ref="F32:F33"/>
    <mergeCell ref="A32:A33"/>
    <mergeCell ref="B32:B33"/>
    <mergeCell ref="C32:C33"/>
    <mergeCell ref="D32:D33"/>
    <mergeCell ref="G30:G31"/>
    <mergeCell ref="H30:H31"/>
    <mergeCell ref="A19:A20"/>
    <mergeCell ref="B19:B20"/>
    <mergeCell ref="C19:C20"/>
    <mergeCell ref="D19:D20"/>
    <mergeCell ref="A21:A22"/>
    <mergeCell ref="B21:B22"/>
    <mergeCell ref="C21:C22"/>
    <mergeCell ref="D21:D22"/>
    <mergeCell ref="A30:A31"/>
    <mergeCell ref="B30:B31"/>
    <mergeCell ref="C30:C31"/>
    <mergeCell ref="D30:D31"/>
    <mergeCell ref="D4:F4"/>
    <mergeCell ref="D16:F16"/>
    <mergeCell ref="D29:F29"/>
    <mergeCell ref="A17:A18"/>
    <mergeCell ref="B17:B18"/>
    <mergeCell ref="C17:C18"/>
    <mergeCell ref="D17:D18"/>
    <mergeCell ref="A9:A10"/>
    <mergeCell ref="B9:B10"/>
    <mergeCell ref="C9:C10"/>
    <mergeCell ref="D9:D10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0"/>
  </sheetPr>
  <dimension ref="A1:AO92"/>
  <sheetViews>
    <sheetView topLeftCell="A4" workbookViewId="0">
      <selection activeCell="B3" sqref="B3:G3"/>
    </sheetView>
  </sheetViews>
  <sheetFormatPr defaultRowHeight="12.75"/>
  <cols>
    <col min="1" max="1" width="6.28515625" customWidth="1"/>
    <col min="2" max="2" width="8.28515625" customWidth="1"/>
    <col min="3" max="3" width="22.5703125" customWidth="1"/>
    <col min="4" max="4" width="13.28515625" customWidth="1"/>
    <col min="5" max="5" width="7.5703125" customWidth="1"/>
    <col min="6" max="6" width="12.28515625" customWidth="1"/>
    <col min="7" max="7" width="10" customWidth="1"/>
    <col min="8" max="8" width="16.140625" customWidth="1"/>
    <col min="10" max="10" width="16.5703125" hidden="1" customWidth="1"/>
    <col min="11" max="18" width="9.140625" hidden="1" customWidth="1"/>
    <col min="19" max="19" width="5.5703125" hidden="1" customWidth="1"/>
    <col min="20" max="20" width="16.7109375" hidden="1" customWidth="1"/>
    <col min="21" max="35" width="0" hidden="1" customWidth="1"/>
  </cols>
  <sheetData>
    <row r="1" spans="1:41" ht="30" customHeight="1" thickBot="1">
      <c r="A1" s="547" t="s">
        <v>28</v>
      </c>
      <c r="B1" s="547"/>
      <c r="C1" s="547"/>
      <c r="D1" s="547"/>
      <c r="E1" s="547"/>
      <c r="F1" s="547"/>
      <c r="G1" s="547"/>
      <c r="H1" s="547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>
        <f ca="1">SUMIF(T6:T11,V1,$K$14:$K$17)</f>
        <v>1</v>
      </c>
      <c r="U1" s="226"/>
      <c r="V1" s="226" t="str">
        <f>J12</f>
        <v/>
      </c>
    </row>
    <row r="2" spans="1:41" ht="28.5" customHeight="1" thickBot="1">
      <c r="B2" s="550" t="s">
        <v>30</v>
      </c>
      <c r="C2" s="550"/>
      <c r="D2" s="539" t="str">
        <f>[2]реквизиты!$A$2</f>
        <v>Первенство России по самбо среди юниоров и юниорок до 24 лет ( 1999-2004г.р.)  ЕКП № 1802, отбор на Кубок Европы 2022г.</v>
      </c>
      <c r="E2" s="540"/>
      <c r="F2" s="540"/>
      <c r="G2" s="540"/>
      <c r="H2" s="541"/>
      <c r="T2" s="533">
        <f>SUMIF(J14:J16,V1,$K$14:$K$17)</f>
        <v>2</v>
      </c>
      <c r="U2" s="533"/>
      <c r="V2" s="533"/>
      <c r="W2" s="533"/>
      <c r="X2" s="533"/>
    </row>
    <row r="3" spans="1:41" ht="15" customHeight="1" thickBot="1">
      <c r="B3" s="546" t="str">
        <f>[2]реквизиты!$A$3</f>
        <v>17-21 января 2022года                          г.Кстово</v>
      </c>
      <c r="C3" s="546"/>
      <c r="D3" s="546"/>
      <c r="E3" s="546"/>
      <c r="F3" s="546"/>
      <c r="G3" s="546"/>
      <c r="H3" s="313" t="str">
        <f>пр.взв!$D$4</f>
        <v>В.к. 79 кг.</v>
      </c>
    </row>
    <row r="4" spans="1:41" ht="12.75" customHeight="1" thickBot="1">
      <c r="A4" s="552" t="s">
        <v>53</v>
      </c>
      <c r="B4" s="554" t="s">
        <v>2</v>
      </c>
      <c r="C4" s="556" t="s">
        <v>3</v>
      </c>
      <c r="D4" s="558" t="s">
        <v>4</v>
      </c>
      <c r="E4" s="542" t="s">
        <v>5</v>
      </c>
      <c r="F4" s="543"/>
      <c r="G4" s="551" t="s">
        <v>7</v>
      </c>
      <c r="H4" s="548" t="s">
        <v>6</v>
      </c>
      <c r="J4" s="561" t="str">
        <f>IFERROR(LEFT(F6,FIND(",",F6)-1),F6)</f>
        <v/>
      </c>
      <c r="K4" s="560">
        <v>1</v>
      </c>
      <c r="L4" s="562" t="s">
        <v>73</v>
      </c>
      <c r="M4" s="536" t="s">
        <v>74</v>
      </c>
      <c r="N4" s="530"/>
      <c r="O4" s="531"/>
      <c r="P4" s="531"/>
      <c r="Q4" s="532"/>
      <c r="S4" s="534" t="s">
        <v>73</v>
      </c>
      <c r="T4" s="536" t="s">
        <v>74</v>
      </c>
      <c r="U4" s="530"/>
      <c r="V4" s="531"/>
      <c r="W4" s="531"/>
      <c r="X4" s="532"/>
      <c r="AC4" s="534" t="s">
        <v>73</v>
      </c>
      <c r="AD4" s="536" t="s">
        <v>74</v>
      </c>
      <c r="AE4" s="530"/>
      <c r="AF4" s="531"/>
      <c r="AG4" s="531"/>
      <c r="AH4" s="532"/>
      <c r="AJ4" s="534" t="s">
        <v>73</v>
      </c>
      <c r="AK4" s="536" t="s">
        <v>74</v>
      </c>
      <c r="AL4" s="530"/>
      <c r="AM4" s="531"/>
      <c r="AN4" s="531"/>
      <c r="AO4" s="532"/>
    </row>
    <row r="5" spans="1:41" ht="9.75" customHeight="1" thickBot="1">
      <c r="A5" s="553"/>
      <c r="B5" s="555"/>
      <c r="C5" s="557"/>
      <c r="D5" s="559"/>
      <c r="E5" s="544"/>
      <c r="F5" s="545"/>
      <c r="G5" s="524"/>
      <c r="H5" s="549"/>
      <c r="J5" s="561"/>
      <c r="K5" s="560"/>
      <c r="L5" s="563"/>
      <c r="M5" s="538"/>
      <c r="N5" s="208">
        <v>1</v>
      </c>
      <c r="O5" s="209">
        <v>2</v>
      </c>
      <c r="P5" s="209">
        <v>3</v>
      </c>
      <c r="Q5" s="210">
        <v>5</v>
      </c>
      <c r="S5" s="535"/>
      <c r="T5" s="538"/>
      <c r="U5" s="208">
        <v>1</v>
      </c>
      <c r="V5" s="209">
        <v>2</v>
      </c>
      <c r="W5" s="209">
        <v>3</v>
      </c>
      <c r="X5" s="210">
        <v>5</v>
      </c>
      <c r="Z5" s="227">
        <v>1</v>
      </c>
      <c r="AB5" s="227">
        <v>2</v>
      </c>
      <c r="AC5" s="535"/>
      <c r="AD5" s="537"/>
      <c r="AE5" s="228">
        <v>1</v>
      </c>
      <c r="AF5" s="229">
        <v>2</v>
      </c>
      <c r="AG5" s="229">
        <v>3</v>
      </c>
      <c r="AH5" s="230">
        <v>5</v>
      </c>
      <c r="AJ5" s="535"/>
      <c r="AK5" s="537"/>
      <c r="AL5" s="228">
        <v>1</v>
      </c>
      <c r="AM5" s="229">
        <v>2</v>
      </c>
      <c r="AN5" s="229">
        <v>3</v>
      </c>
      <c r="AO5" s="230">
        <v>5</v>
      </c>
    </row>
    <row r="6" spans="1:41" ht="11.45" customHeight="1">
      <c r="A6" s="316">
        <v>1</v>
      </c>
      <c r="B6" s="317">
        <f>пр.хода!M32</f>
        <v>0</v>
      </c>
      <c r="C6" s="318" t="str">
        <f>IFERROR(VLOOKUP(B6,пр.взв!$B$7:$H$70,2,0),"")</f>
        <v/>
      </c>
      <c r="D6" s="318" t="str">
        <f>IFERROR(VLOOKUP(B6,пр.взв!$B$7:$H$70,3,0),"")</f>
        <v/>
      </c>
      <c r="E6" s="319" t="str">
        <f>IFERROR(VLOOKUP(B6,пр.взв!$B$7:$H$70,4,0),"")</f>
        <v/>
      </c>
      <c r="F6" s="320" t="str">
        <f>IFERROR(VLOOKUP(B6,пр.взв!$B$7:$H$70,5,0),"")</f>
        <v/>
      </c>
      <c r="G6" s="320" t="str">
        <f>IFERROR(VLOOKUP(B6,пр.взв!$B$7:$H$70,6,0),"")</f>
        <v/>
      </c>
      <c r="H6" s="321" t="str">
        <f>IFERROR(VLOOKUP(B6,пр.взв!$B$7:$H$70,7,0),"")</f>
        <v/>
      </c>
      <c r="J6" s="561" t="s">
        <v>75</v>
      </c>
      <c r="K6" s="560">
        <v>1</v>
      </c>
      <c r="L6" s="211">
        <v>1</v>
      </c>
      <c r="M6" s="212" t="s">
        <v>76</v>
      </c>
      <c r="N6" s="213">
        <f>SUMIF($J$4:$J$7,J4,$K$4:$K$7)</f>
        <v>1</v>
      </c>
      <c r="O6" s="213">
        <f ca="1">SUMIF($I$8:$J$9,"алт",$K$6:$K$9)</f>
        <v>0</v>
      </c>
      <c r="P6" s="214">
        <f>SUMIF($J$10:$J$13,"Алт",$K$10:$K$13)</f>
        <v>0</v>
      </c>
      <c r="Q6" s="214">
        <f>SUMIF($J$14:$J$17,"Алт",$K$14:$K$17)</f>
        <v>0</v>
      </c>
      <c r="S6" s="211">
        <v>1</v>
      </c>
      <c r="T6" s="212" t="str">
        <f>J4</f>
        <v/>
      </c>
      <c r="U6" s="213">
        <f t="shared" ref="U6:U11" si="0">SUMIF($J$4:$J$7,T6,$K$4:$K$7)</f>
        <v>1</v>
      </c>
      <c r="V6" s="213">
        <f t="shared" ref="V6:V11" ca="1" si="1">SUMIF($I$8:$J$9,T6,$K$6:$K$9)</f>
        <v>4</v>
      </c>
      <c r="W6" s="214">
        <f t="shared" ref="W6:W11" si="2">SUMIF($J$10:$J$13,T6,$K$10:$K$13)</f>
        <v>2</v>
      </c>
      <c r="X6" s="214">
        <f>SUMIF($J$14:$J$17,T6,$K$14:$K$17)</f>
        <v>2</v>
      </c>
      <c r="Z6" t="str">
        <f>T6</f>
        <v/>
      </c>
      <c r="AB6" t="str">
        <f>Z6</f>
        <v/>
      </c>
      <c r="AC6" s="231">
        <v>1</v>
      </c>
      <c r="AD6" s="232" t="str">
        <f>AB6</f>
        <v/>
      </c>
      <c r="AE6" s="233">
        <f t="shared" ref="AE6:AE11" si="3">SUMIF($J$4:$J$7,AD6,$K$4:$K$7)</f>
        <v>1</v>
      </c>
      <c r="AF6" s="233">
        <f t="shared" ref="AF6:AF11" ca="1" si="4">SUMIF($I$8:$J$9,AD6,$K$6:$K$9)</f>
        <v>4</v>
      </c>
      <c r="AG6" s="233">
        <f t="shared" ref="AG6:AG11" si="5">SUMIF($J$10:$J$13,AD6,$K$10:$K$13)</f>
        <v>2</v>
      </c>
      <c r="AH6" s="234">
        <f t="shared" ref="AH6:AH11" si="6">SUMIF($J$14:$J$17,AD6,$K$14:$K$17)</f>
        <v>2</v>
      </c>
      <c r="AJ6" s="231">
        <v>1</v>
      </c>
      <c r="AK6" s="232" t="str">
        <f t="shared" ref="AK6:AO11" si="7">IF(AD6=0," ",AD6)</f>
        <v/>
      </c>
      <c r="AL6" s="233">
        <f t="shared" si="7"/>
        <v>1</v>
      </c>
      <c r="AM6" s="233">
        <f t="shared" ca="1" si="7"/>
        <v>4</v>
      </c>
      <c r="AN6" s="233">
        <f t="shared" si="7"/>
        <v>2</v>
      </c>
      <c r="AO6" s="234">
        <f t="shared" si="7"/>
        <v>2</v>
      </c>
    </row>
    <row r="7" spans="1:41" ht="11.45" customHeight="1">
      <c r="A7" s="322">
        <v>2</v>
      </c>
      <c r="B7" s="323" t="str">
        <f>пр.хода!M40</f>
        <v/>
      </c>
      <c r="C7" s="324" t="str">
        <f>IFERROR(VLOOKUP(B7,пр.взв!$B$7:$H$70,2,0),"")</f>
        <v/>
      </c>
      <c r="D7" s="324" t="str">
        <f>IFERROR(VLOOKUP(B7,пр.взв!$B$7:$H$70,3,0),"")</f>
        <v/>
      </c>
      <c r="E7" s="325" t="str">
        <f>IFERROR(VLOOKUP(B7,пр.взв!$B$7:$H$70,4,0),"")</f>
        <v/>
      </c>
      <c r="F7" s="326" t="str">
        <f>IFERROR(VLOOKUP(B7,пр.взв!$B$7:$H$70,5,0),"")</f>
        <v/>
      </c>
      <c r="G7" s="326" t="str">
        <f>IFERROR(VLOOKUP(B7,пр.взв!$B$7:$H$70,6,0),"")</f>
        <v/>
      </c>
      <c r="H7" s="327" t="str">
        <f>IFERROR(VLOOKUP(B7,пр.взв!$B$7:$H$70,7,0),"")</f>
        <v/>
      </c>
      <c r="J7" s="561"/>
      <c r="K7" s="560"/>
      <c r="L7" s="215">
        <v>2</v>
      </c>
      <c r="M7" s="212" t="s">
        <v>77</v>
      </c>
      <c r="N7" s="213">
        <f>SUMIF($J$4:$J$7,"заб",$K$4:$K$7)</f>
        <v>0</v>
      </c>
      <c r="O7" s="213">
        <f ca="1">SUMIF($I$8:$J$9,"заб",$K$6:$K$9)</f>
        <v>0</v>
      </c>
      <c r="P7" s="214">
        <f>SUMIF($J$10:$J$13,"заб",$K$10:$K$13)</f>
        <v>0</v>
      </c>
      <c r="Q7" s="214">
        <f>SUMIF($J$14:$J$17,"заб",$K$14:$K$17)</f>
        <v>0</v>
      </c>
      <c r="S7" s="215">
        <v>2</v>
      </c>
      <c r="T7" s="212" t="str">
        <f>IF(J8=J4," ",J8)</f>
        <v xml:space="preserve"> </v>
      </c>
      <c r="U7" s="213">
        <f t="shared" si="0"/>
        <v>0</v>
      </c>
      <c r="V7" s="213">
        <f t="shared" ca="1" si="1"/>
        <v>0</v>
      </c>
      <c r="W7" s="214">
        <f t="shared" si="2"/>
        <v>0</v>
      </c>
      <c r="X7" s="214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235">
        <v>2</v>
      </c>
      <c r="AD7" s="236" t="str">
        <f>IF(OR(AB7=" "),AB8,AB7)</f>
        <v xml:space="preserve"> </v>
      </c>
      <c r="AE7" s="237">
        <f t="shared" si="3"/>
        <v>0</v>
      </c>
      <c r="AF7" s="237">
        <f t="shared" ca="1" si="4"/>
        <v>0</v>
      </c>
      <c r="AG7" s="237">
        <f t="shared" si="5"/>
        <v>0</v>
      </c>
      <c r="AH7" s="238">
        <f t="shared" si="6"/>
        <v>0</v>
      </c>
      <c r="AJ7" s="235">
        <v>2</v>
      </c>
      <c r="AK7" s="236" t="str">
        <f t="shared" si="7"/>
        <v xml:space="preserve"> </v>
      </c>
      <c r="AL7" s="237" t="str">
        <f t="shared" si="7"/>
        <v xml:space="preserve"> </v>
      </c>
      <c r="AM7" s="237" t="str">
        <f t="shared" ca="1" si="7"/>
        <v xml:space="preserve"> </v>
      </c>
      <c r="AN7" s="237" t="str">
        <f t="shared" si="7"/>
        <v xml:space="preserve"> </v>
      </c>
      <c r="AO7" s="238" t="str">
        <f t="shared" si="7"/>
        <v xml:space="preserve"> </v>
      </c>
    </row>
    <row r="8" spans="1:41" ht="11.45" customHeight="1">
      <c r="A8" s="322">
        <v>3</v>
      </c>
      <c r="B8" s="323">
        <f>пр.хода!R18</f>
        <v>0</v>
      </c>
      <c r="C8" s="324" t="str">
        <f>IFERROR(VLOOKUP(B8,пр.взв!$B$7:$H$70,2,0),"")</f>
        <v/>
      </c>
      <c r="D8" s="324" t="str">
        <f>IFERROR(VLOOKUP(B8,пр.взв!$B$7:$H$70,3,0),"")</f>
        <v/>
      </c>
      <c r="E8" s="325" t="str">
        <f>IFERROR(VLOOKUP(B8,пр.взв!$B$7:$H$70,4,0),"")</f>
        <v/>
      </c>
      <c r="F8" s="326" t="str">
        <f>IFERROR(VLOOKUP(B8,пр.взв!$B$7:$H$70,5,0),"")</f>
        <v/>
      </c>
      <c r="G8" s="326" t="str">
        <f>IFERROR(VLOOKUP(B8,пр.взв!$B$7:$H$70,6,0),"")</f>
        <v/>
      </c>
      <c r="H8" s="327" t="str">
        <f>IFERROR(VLOOKUP(B8,пр.взв!$B$7:$H$70,7,0),"")</f>
        <v/>
      </c>
      <c r="J8" s="560" t="str">
        <f>IFERROR(LEFT(F7,FIND(",",F7)-1),F7)</f>
        <v/>
      </c>
      <c r="K8" s="560">
        <v>1</v>
      </c>
      <c r="L8" s="216">
        <v>3</v>
      </c>
      <c r="M8" s="212" t="s">
        <v>78</v>
      </c>
      <c r="N8" s="213">
        <f>SUMIF($J$4:$J$7,"ирк",$K$4:$K$7)</f>
        <v>0</v>
      </c>
      <c r="O8" s="213">
        <f ca="1">SUMIF($I$8:$J$9,"ирк",$K$6:$K$9)</f>
        <v>0</v>
      </c>
      <c r="P8" s="214">
        <f>SUMIF($J$10:$J$13,"ирк",$K$10:$K$13)</f>
        <v>0</v>
      </c>
      <c r="Q8" s="214">
        <f>SUMIF($J$14:$J$17,"ирк",$K$14:$K$17)</f>
        <v>0</v>
      </c>
      <c r="S8" s="216">
        <v>3</v>
      </c>
      <c r="T8" s="212" t="str">
        <f>IF(OR(J10=J4,J10=J8)," ",J10)</f>
        <v xml:space="preserve"> </v>
      </c>
      <c r="U8" s="213">
        <f t="shared" si="0"/>
        <v>0</v>
      </c>
      <c r="V8" s="213">
        <f t="shared" ca="1" si="1"/>
        <v>0</v>
      </c>
      <c r="W8" s="214">
        <f t="shared" si="2"/>
        <v>0</v>
      </c>
      <c r="X8" s="214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239">
        <v>3</v>
      </c>
      <c r="AD8" s="236" t="str">
        <f>IF(OR(AB8=" ",AB7=" "),AB9,AB8)</f>
        <v xml:space="preserve"> </v>
      </c>
      <c r="AE8" s="237">
        <f t="shared" si="3"/>
        <v>0</v>
      </c>
      <c r="AF8" s="237">
        <f t="shared" ca="1" si="4"/>
        <v>0</v>
      </c>
      <c r="AG8" s="237">
        <f t="shared" si="5"/>
        <v>0</v>
      </c>
      <c r="AH8" s="238">
        <f t="shared" si="6"/>
        <v>0</v>
      </c>
      <c r="AJ8" s="239">
        <v>3</v>
      </c>
      <c r="AK8" s="236" t="str">
        <f t="shared" si="7"/>
        <v xml:space="preserve"> </v>
      </c>
      <c r="AL8" s="237" t="str">
        <f t="shared" si="7"/>
        <v xml:space="preserve"> </v>
      </c>
      <c r="AM8" s="237" t="str">
        <f t="shared" ca="1" si="7"/>
        <v xml:space="preserve"> </v>
      </c>
      <c r="AN8" s="237" t="str">
        <f t="shared" si="7"/>
        <v xml:space="preserve"> </v>
      </c>
      <c r="AO8" s="238" t="str">
        <f t="shared" si="7"/>
        <v xml:space="preserve"> </v>
      </c>
    </row>
    <row r="9" spans="1:41" ht="11.45" customHeight="1">
      <c r="A9" s="322">
        <v>3</v>
      </c>
      <c r="B9" s="323">
        <f>пр.хода!R67</f>
        <v>0</v>
      </c>
      <c r="C9" s="324" t="str">
        <f>IFERROR(VLOOKUP(B9,пр.взв!$B$7:$H$70,2,0),"")</f>
        <v/>
      </c>
      <c r="D9" s="324" t="str">
        <f>IFERROR(VLOOKUP(B9,пр.взв!$B$7:$H$70,3,0),"")</f>
        <v/>
      </c>
      <c r="E9" s="325" t="str">
        <f>IFERROR(VLOOKUP(B9,пр.взв!$B$7:$H$70,4,0),"")</f>
        <v/>
      </c>
      <c r="F9" s="326" t="str">
        <f>IFERROR(VLOOKUP(B9,пр.взв!$B$7:$H$70,5,0),"")</f>
        <v/>
      </c>
      <c r="G9" s="326" t="str">
        <f>IFERROR(VLOOKUP(B9,пр.взв!$B$7:$H$70,6,0),"")</f>
        <v/>
      </c>
      <c r="H9" s="327" t="str">
        <f>IFERROR(VLOOKUP(B9,пр.взв!$B$7:$H$70,7,0),"")</f>
        <v/>
      </c>
      <c r="J9" s="560"/>
      <c r="K9" s="560"/>
      <c r="L9" s="215">
        <v>4</v>
      </c>
      <c r="M9" s="212" t="s">
        <v>79</v>
      </c>
      <c r="N9" s="213">
        <f>SUMIF($J$4:$J$7,"кем",$K$4:$K$7)</f>
        <v>0</v>
      </c>
      <c r="O9" s="213">
        <f ca="1">SUMIF($I$8:$J$9,"кем",$K$6:$K$9)</f>
        <v>0</v>
      </c>
      <c r="P9" s="214">
        <f>SUMIF($J$10:$J$13,"кем",$K$10:$K$13)</f>
        <v>0</v>
      </c>
      <c r="Q9" s="214">
        <f>SUMIF($J$14:$J$17,"кем",$K$14:$K$17)</f>
        <v>0</v>
      </c>
      <c r="S9" s="215">
        <v>4</v>
      </c>
      <c r="T9" s="212" t="str">
        <f>IF(OR(J12=J4,J12=J8,J12=J10)," ",J12)</f>
        <v xml:space="preserve"> </v>
      </c>
      <c r="U9" s="213">
        <f t="shared" si="0"/>
        <v>0</v>
      </c>
      <c r="V9" s="213">
        <f t="shared" ca="1" si="1"/>
        <v>0</v>
      </c>
      <c r="W9" s="214">
        <f t="shared" si="2"/>
        <v>0</v>
      </c>
      <c r="X9" s="214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235">
        <v>4</v>
      </c>
      <c r="AD9" s="236" t="str">
        <f>IF(OR(AB7=" ",AB8=" ",AB9=" "),AB10,AB9)</f>
        <v xml:space="preserve"> </v>
      </c>
      <c r="AE9" s="237">
        <f t="shared" si="3"/>
        <v>0</v>
      </c>
      <c r="AF9" s="237">
        <f t="shared" ca="1" si="4"/>
        <v>0</v>
      </c>
      <c r="AG9" s="237">
        <f t="shared" si="5"/>
        <v>0</v>
      </c>
      <c r="AH9" s="238">
        <f t="shared" si="6"/>
        <v>0</v>
      </c>
      <c r="AJ9" s="235">
        <v>4</v>
      </c>
      <c r="AK9" s="236" t="str">
        <f t="shared" si="7"/>
        <v xml:space="preserve"> </v>
      </c>
      <c r="AL9" s="237" t="str">
        <f t="shared" si="7"/>
        <v xml:space="preserve"> </v>
      </c>
      <c r="AM9" s="237" t="str">
        <f t="shared" ca="1" si="7"/>
        <v xml:space="preserve"> </v>
      </c>
      <c r="AN9" s="237" t="str">
        <f t="shared" si="7"/>
        <v xml:space="preserve"> </v>
      </c>
      <c r="AO9" s="238" t="str">
        <f t="shared" si="7"/>
        <v xml:space="preserve"> </v>
      </c>
    </row>
    <row r="10" spans="1:41" ht="11.45" customHeight="1">
      <c r="A10" s="322">
        <v>5</v>
      </c>
      <c r="B10" s="323" t="str">
        <f>пр.хода!AM28</f>
        <v/>
      </c>
      <c r="C10" s="324" t="str">
        <f>IFERROR(VLOOKUP(B10,пр.взв!$B$7:$H$70,2,0),"")</f>
        <v/>
      </c>
      <c r="D10" s="324" t="str">
        <f>IFERROR(VLOOKUP(B10,пр.взв!$B$7:$H$70,3,0),"")</f>
        <v/>
      </c>
      <c r="E10" s="325" t="str">
        <f>IFERROR(VLOOKUP(B10,пр.взв!$B$7:$H$70,4,0),"")</f>
        <v/>
      </c>
      <c r="F10" s="326" t="str">
        <f>IFERROR(VLOOKUP(B10,пр.взв!$B$7:$H$70,5,0),"")</f>
        <v/>
      </c>
      <c r="G10" s="326" t="str">
        <f>IFERROR(VLOOKUP(B10,пр.взв!$B$7:$H$70,6,0),"")</f>
        <v/>
      </c>
      <c r="H10" s="327" t="str">
        <f>IFERROR(VLOOKUP(B10,пр.взв!$B$7:$H$70,7,0),"")</f>
        <v/>
      </c>
      <c r="J10" s="560" t="str">
        <f>IFERROR(LEFT(F8,FIND(",",F8)-1),F8)</f>
        <v/>
      </c>
      <c r="K10" s="560">
        <v>1</v>
      </c>
      <c r="L10" s="216">
        <v>5</v>
      </c>
      <c r="M10" s="212" t="s">
        <v>80</v>
      </c>
      <c r="N10" s="213">
        <f>SUMIF($J$4:$J$7,"кра",$K$4:$K$7)</f>
        <v>0</v>
      </c>
      <c r="O10" s="213">
        <f ca="1">SUMIF($I$8:$J$9,"кра",$K$6:$K$9)</f>
        <v>0</v>
      </c>
      <c r="P10" s="214">
        <f>SUMIF($J$10:$J$13,"кра",$K$10:$K$13)</f>
        <v>0</v>
      </c>
      <c r="Q10" s="214">
        <f>SUMIF($J$14:$J$17,"кра",$K$14:$K$17)</f>
        <v>0</v>
      </c>
      <c r="S10" s="216">
        <v>5</v>
      </c>
      <c r="T10" s="212" t="str">
        <f>IF(OR(J14=J4,J14=J8,J14=J10,J14=J12)," ",J14)</f>
        <v xml:space="preserve"> </v>
      </c>
      <c r="U10" s="213">
        <f t="shared" si="0"/>
        <v>0</v>
      </c>
      <c r="V10" s="213">
        <f t="shared" ca="1" si="1"/>
        <v>0</v>
      </c>
      <c r="W10" s="214">
        <f t="shared" si="2"/>
        <v>0</v>
      </c>
      <c r="X10" s="214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239">
        <v>5</v>
      </c>
      <c r="AD10" s="236" t="str">
        <f>IF(OR(AB7=" ",AB8=" ",AB9=" ")," ",AB10)</f>
        <v xml:space="preserve"> </v>
      </c>
      <c r="AE10" s="237">
        <f t="shared" si="3"/>
        <v>0</v>
      </c>
      <c r="AF10" s="237">
        <f t="shared" ca="1" si="4"/>
        <v>0</v>
      </c>
      <c r="AG10" s="237">
        <f t="shared" si="5"/>
        <v>0</v>
      </c>
      <c r="AH10" s="238">
        <f t="shared" si="6"/>
        <v>0</v>
      </c>
      <c r="AJ10" s="239">
        <v>5</v>
      </c>
      <c r="AK10" s="236" t="str">
        <f t="shared" si="7"/>
        <v xml:space="preserve"> </v>
      </c>
      <c r="AL10" s="237" t="str">
        <f t="shared" si="7"/>
        <v xml:space="preserve"> </v>
      </c>
      <c r="AM10" s="237" t="str">
        <f t="shared" ca="1" si="7"/>
        <v xml:space="preserve"> </v>
      </c>
      <c r="AN10" s="237" t="str">
        <f t="shared" si="7"/>
        <v xml:space="preserve"> </v>
      </c>
      <c r="AO10" s="238" t="str">
        <f t="shared" si="7"/>
        <v xml:space="preserve"> </v>
      </c>
    </row>
    <row r="11" spans="1:41" ht="11.45" customHeight="1" thickBot="1">
      <c r="A11" s="322">
        <v>5</v>
      </c>
      <c r="B11" s="323" t="str">
        <f>пр.хода!AM29</f>
        <v/>
      </c>
      <c r="C11" s="324" t="str">
        <f>IFERROR(VLOOKUP(B11,пр.взв!$B$7:$H$70,2,0),"")</f>
        <v/>
      </c>
      <c r="D11" s="324" t="str">
        <f>IFERROR(VLOOKUP(B11,пр.взв!$B$7:$H$70,3,0),"")</f>
        <v/>
      </c>
      <c r="E11" s="325" t="str">
        <f>IFERROR(VLOOKUP(B11,пр.взв!$B$7:$H$70,4,0),"")</f>
        <v/>
      </c>
      <c r="F11" s="326" t="str">
        <f>IFERROR(VLOOKUP(B11,пр.взв!$B$7:$H$70,5,0),"")</f>
        <v/>
      </c>
      <c r="G11" s="326" t="str">
        <f>IFERROR(VLOOKUP(B11,пр.взв!$B$7:$H$70,6,0),"")</f>
        <v/>
      </c>
      <c r="H11" s="327" t="str">
        <f>IFERROR(VLOOKUP(B11,пр.взв!$B$7:$H$70,7,0),"")</f>
        <v/>
      </c>
      <c r="J11" s="560"/>
      <c r="K11" s="560"/>
      <c r="L11" s="215">
        <v>6</v>
      </c>
      <c r="M11" s="212" t="s">
        <v>81</v>
      </c>
      <c r="N11" s="213">
        <f>SUMIF($J$4:$J$7,"нов",$K$4:$K$7)</f>
        <v>0</v>
      </c>
      <c r="O11" s="213">
        <f ca="1">SUMIF($I$8:$J$9,"нов",$K$6:$K$9)</f>
        <v>0</v>
      </c>
      <c r="P11" s="214">
        <f>SUMIF($J$10:$J$13,"нов",$K$10:$K$13)</f>
        <v>0</v>
      </c>
      <c r="Q11" s="214">
        <f>SUMIF($J$14:$J$17,"нов",$K$14:$K$17)</f>
        <v>0</v>
      </c>
      <c r="S11" s="215">
        <v>6</v>
      </c>
      <c r="T11" s="212" t="str">
        <f>IF(OR(J16=J4,J16=J8,J16=J10,J16=J12,J16=J14)," ",J16)</f>
        <v xml:space="preserve"> </v>
      </c>
      <c r="U11" s="213">
        <f t="shared" si="0"/>
        <v>0</v>
      </c>
      <c r="V11" s="213">
        <f t="shared" ca="1" si="1"/>
        <v>0</v>
      </c>
      <c r="W11" s="214">
        <f t="shared" si="2"/>
        <v>0</v>
      </c>
      <c r="X11" s="214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240">
        <v>6</v>
      </c>
      <c r="AD11" s="241" t="str">
        <f>IF(OR(AB7=" ",AB8=" ",AB9=" ",AB10=" ")," ",AB11)</f>
        <v xml:space="preserve"> </v>
      </c>
      <c r="AE11" s="242">
        <f t="shared" si="3"/>
        <v>0</v>
      </c>
      <c r="AF11" s="242">
        <f t="shared" ca="1" si="4"/>
        <v>0</v>
      </c>
      <c r="AG11" s="242">
        <f t="shared" si="5"/>
        <v>0</v>
      </c>
      <c r="AH11" s="243">
        <f t="shared" si="6"/>
        <v>0</v>
      </c>
      <c r="AJ11" s="240">
        <v>6</v>
      </c>
      <c r="AK11" s="241" t="str">
        <f t="shared" si="7"/>
        <v xml:space="preserve"> </v>
      </c>
      <c r="AL11" s="242" t="str">
        <f t="shared" si="7"/>
        <v xml:space="preserve"> </v>
      </c>
      <c r="AM11" s="242" t="str">
        <f t="shared" ca="1" si="7"/>
        <v xml:space="preserve"> </v>
      </c>
      <c r="AN11" s="242" t="str">
        <f t="shared" si="7"/>
        <v xml:space="preserve"> </v>
      </c>
      <c r="AO11" s="243" t="str">
        <f t="shared" si="7"/>
        <v xml:space="preserve"> </v>
      </c>
    </row>
    <row r="12" spans="1:41" ht="11.45" customHeight="1" thickBot="1">
      <c r="A12" s="328" t="s">
        <v>54</v>
      </c>
      <c r="B12" s="323">
        <f>пр.хода!AM25</f>
        <v>0</v>
      </c>
      <c r="C12" s="324" t="str">
        <f>IFERROR(VLOOKUP(B12,пр.взв!$B$7:$H$70,2,0),"")</f>
        <v/>
      </c>
      <c r="D12" s="324" t="str">
        <f>IFERROR(VLOOKUP(B12,пр.взв!$B$7:$H$70,3,0),"")</f>
        <v/>
      </c>
      <c r="E12" s="325" t="str">
        <f>IFERROR(VLOOKUP(B12,пр.взв!$B$7:$H$70,4,0),"")</f>
        <v/>
      </c>
      <c r="F12" s="326" t="str">
        <f>IFERROR(VLOOKUP(B12,пр.взв!$B$7:$H$70,5,0),"")</f>
        <v/>
      </c>
      <c r="G12" s="326" t="str">
        <f>IFERROR(VLOOKUP(B12,пр.взв!$B$7:$H$70,6,0),"")</f>
        <v/>
      </c>
      <c r="H12" s="327" t="str">
        <f>IFERROR(VLOOKUP(B12,пр.взв!$B$7:$H$70,7,0),"")</f>
        <v/>
      </c>
      <c r="J12" s="560" t="str">
        <f>IFERROR(LEFT(F9,FIND(",",F9)-1),F9)</f>
        <v/>
      </c>
      <c r="K12" s="560">
        <v>1</v>
      </c>
      <c r="L12" s="216">
        <v>7</v>
      </c>
      <c r="M12" s="212" t="s">
        <v>82</v>
      </c>
      <c r="N12" s="213">
        <f>SUMIF($J$4:$J$7,"омс",$K$4:$K$7)</f>
        <v>0</v>
      </c>
      <c r="O12" s="213">
        <f ca="1">SUMIF($I$8:$J$9,"омс",$K$6:$K$9)</f>
        <v>0</v>
      </c>
      <c r="P12" s="214">
        <f>SUMIF($J$10:$J$13,"омс",$K$10:$K$13)</f>
        <v>0</v>
      </c>
      <c r="Q12" s="214">
        <f>SUMIF($J$14:$J$17,"омс",$K$14:$K$17)</f>
        <v>0</v>
      </c>
      <c r="S12" s="217"/>
      <c r="T12" s="212" t="str">
        <f>IF(OR(J15=J7,J15=J11,J15=J13)," ",J15)</f>
        <v xml:space="preserve"> </v>
      </c>
      <c r="U12" s="218"/>
      <c r="V12" s="218"/>
      <c r="W12" s="219"/>
      <c r="X12" s="219"/>
      <c r="AC12" s="222"/>
      <c r="AD12" s="223"/>
      <c r="AE12" s="244">
        <f>SUM(AE6:AE11)</f>
        <v>1</v>
      </c>
      <c r="AF12" s="244">
        <f ca="1">SUM(AF6:AF11)</f>
        <v>4</v>
      </c>
      <c r="AG12" s="244">
        <f>SUM(AG6:AG11)</f>
        <v>2</v>
      </c>
      <c r="AH12" s="244">
        <f>SUM(AH6:AH11)</f>
        <v>2</v>
      </c>
      <c r="AJ12" s="222"/>
      <c r="AK12" s="223"/>
      <c r="AL12" s="244">
        <f>SUM(AL6:AL11)</f>
        <v>1</v>
      </c>
      <c r="AM12" s="244">
        <f ca="1">SUM(AM6:AM11)</f>
        <v>4</v>
      </c>
      <c r="AN12" s="244">
        <f>SUM(AN6:AN11)</f>
        <v>2</v>
      </c>
      <c r="AO12" s="244">
        <f>SUM(AO6:AO11)</f>
        <v>2</v>
      </c>
    </row>
    <row r="13" spans="1:41" ht="11.45" customHeight="1">
      <c r="A13" s="328" t="s">
        <v>54</v>
      </c>
      <c r="B13" s="323">
        <f>пр.хода!AM26</f>
        <v>0</v>
      </c>
      <c r="C13" s="324" t="str">
        <f>IFERROR(VLOOKUP(B13,пр.взв!$B$7:$H$70,2,0),"")</f>
        <v/>
      </c>
      <c r="D13" s="324" t="str">
        <f>IFERROR(VLOOKUP(B13,пр.взв!$B$7:$H$70,3,0),"")</f>
        <v/>
      </c>
      <c r="E13" s="325" t="str">
        <f>IFERROR(VLOOKUP(B13,пр.взв!$B$7:$H$70,4,0),"")</f>
        <v/>
      </c>
      <c r="F13" s="326" t="str">
        <f>IFERROR(VLOOKUP(B13,пр.взв!$B$7:$H$70,5,0),"")</f>
        <v/>
      </c>
      <c r="G13" s="326" t="str">
        <f>IFERROR(VLOOKUP(B13,пр.взв!$B$7:$H$70,6,0),"")</f>
        <v/>
      </c>
      <c r="H13" s="327" t="str">
        <f>IFERROR(VLOOKUP(B13,пр.взв!$B$7:$H$70,7,0),"")</f>
        <v/>
      </c>
      <c r="J13" s="560"/>
      <c r="K13" s="560"/>
      <c r="L13" s="215">
        <v>8</v>
      </c>
      <c r="M13" s="212" t="s">
        <v>83</v>
      </c>
      <c r="N13" s="213">
        <f>SUMIF($J$4:$J$7,"р.а",$K$4:$K$7)</f>
        <v>0</v>
      </c>
      <c r="O13" s="213">
        <f ca="1">SUMIF($I$8:$J$9,"р.а",$K$6:$K$9)</f>
        <v>0</v>
      </c>
      <c r="P13" s="214">
        <f>SUMIF($J$10:$J$13,"р.а",$K$10:$K$13)</f>
        <v>0</v>
      </c>
      <c r="Q13" s="214">
        <f>SUMIF($J$14:$J$17,"р.а",$K$14:$K$17)</f>
        <v>0</v>
      </c>
      <c r="S13" s="220"/>
      <c r="T13" s="245" t="str">
        <f>IF(OR(J16=J8,J16=J12,J16=J14)," ",J16)</f>
        <v xml:space="preserve"> </v>
      </c>
      <c r="U13" s="218"/>
      <c r="V13" s="218"/>
      <c r="W13" s="219"/>
      <c r="X13" s="219"/>
    </row>
    <row r="14" spans="1:41" ht="11.45" customHeight="1">
      <c r="A14" s="328" t="s">
        <v>60</v>
      </c>
      <c r="B14" s="323" t="str">
        <f>пр.хода!AM20</f>
        <v xml:space="preserve"> </v>
      </c>
      <c r="C14" s="324" t="str">
        <f>IFERROR(VLOOKUP(B14,пр.взв!$B$7:$H$70,2,0),"")</f>
        <v/>
      </c>
      <c r="D14" s="324" t="str">
        <f>IFERROR(VLOOKUP(B14,пр.взв!$B$7:$H$70,3,0),"")</f>
        <v/>
      </c>
      <c r="E14" s="325" t="str">
        <f>IFERROR(VLOOKUP(B14,пр.взв!$B$7:$H$70,4,0),"")</f>
        <v/>
      </c>
      <c r="F14" s="326" t="str">
        <f>IFERROR(VLOOKUP(B14,пр.взв!$B$7:$H$70,5,0),"")</f>
        <v/>
      </c>
      <c r="G14" s="326" t="str">
        <f>IFERROR(VLOOKUP(B14,пр.взв!$B$7:$H$70,6,0),"")</f>
        <v/>
      </c>
      <c r="H14" s="327" t="str">
        <f>IFERROR(VLOOKUP(B14,пр.взв!$B$7:$H$70,7,0),"")</f>
        <v/>
      </c>
      <c r="J14" s="560" t="str">
        <f>IFERROR(LEFT(F10,FIND(",",F10)-1),F10)</f>
        <v/>
      </c>
      <c r="K14" s="560">
        <v>1</v>
      </c>
      <c r="L14" s="216">
        <v>9</v>
      </c>
      <c r="M14" s="212" t="s">
        <v>84</v>
      </c>
      <c r="N14" s="213">
        <f>SUMIF($J$4:$J$7,"р.б",$K$4:$K$7)</f>
        <v>0</v>
      </c>
      <c r="O14" s="213">
        <f ca="1">SUMIF($I$8:$J$9,"р.б",$K$6:$K$9)</f>
        <v>0</v>
      </c>
      <c r="P14" s="214">
        <f>SUMIF($J$10:$J$13,"р.б",$K$10:$K$13)</f>
        <v>0</v>
      </c>
      <c r="Q14" s="214">
        <f>SUMIF($J$14:$J$17,"р.б",$K$14:$K$17)</f>
        <v>0</v>
      </c>
      <c r="S14" s="217"/>
      <c r="T14" s="245"/>
      <c r="U14" s="218"/>
      <c r="V14" s="218"/>
      <c r="W14" s="219"/>
      <c r="X14" s="219"/>
    </row>
    <row r="15" spans="1:41" ht="11.45" customHeight="1">
      <c r="A15" s="329" t="str">
        <f>$A$14</f>
        <v>9-12</v>
      </c>
      <c r="B15" s="323" t="str">
        <f>пр.хода!AM21</f>
        <v xml:space="preserve"> </v>
      </c>
      <c r="C15" s="324" t="str">
        <f>IFERROR(VLOOKUP(B15,пр.взв!$B$7:$H$70,2,0),"")</f>
        <v/>
      </c>
      <c r="D15" s="324" t="str">
        <f>IFERROR(VLOOKUP(B15,пр.взв!$B$7:$H$70,3,0),"")</f>
        <v/>
      </c>
      <c r="E15" s="325" t="str">
        <f>IFERROR(VLOOKUP(B15,пр.взв!$B$7:$H$70,4,0),"")</f>
        <v/>
      </c>
      <c r="F15" s="326" t="str">
        <f>IFERROR(VLOOKUP(B15,пр.взв!$B$7:$H$70,5,0),"")</f>
        <v/>
      </c>
      <c r="G15" s="326" t="str">
        <f>IFERROR(VLOOKUP(B15,пр.взв!$B$7:$H$70,6,0),"")</f>
        <v/>
      </c>
      <c r="H15" s="327" t="str">
        <f>IFERROR(VLOOKUP(B15,пр.взв!$B$7:$H$70,7,0),"")</f>
        <v/>
      </c>
      <c r="J15" s="560"/>
      <c r="K15" s="560"/>
      <c r="L15" s="215">
        <v>10</v>
      </c>
      <c r="M15" s="212" t="s">
        <v>85</v>
      </c>
      <c r="N15" s="213">
        <f>SUMIF($J$4:$J$7,"р.х",$K$4:$K$7)</f>
        <v>0</v>
      </c>
      <c r="O15" s="213">
        <f ca="1">SUMIF($I$8:$J$9,"р.х",$K$6:$K$9)</f>
        <v>0</v>
      </c>
      <c r="P15" s="214">
        <f>SUMIF($J$10:$J$13,"р.х",$K$10:$K$13)</f>
        <v>0</v>
      </c>
      <c r="Q15" s="214">
        <f>SUMIF($J$14:$J$17,"р.х",$K$14:$K$17)</f>
        <v>0</v>
      </c>
      <c r="S15" s="220"/>
      <c r="T15" s="245"/>
      <c r="U15" s="218"/>
      <c r="V15" s="218"/>
      <c r="W15" s="219"/>
      <c r="X15" s="219"/>
    </row>
    <row r="16" spans="1:41" ht="11.45" customHeight="1">
      <c r="A16" s="329" t="str">
        <f>$A$14</f>
        <v>9-12</v>
      </c>
      <c r="B16" s="323" t="str">
        <f>пр.хода!AM22</f>
        <v xml:space="preserve"> </v>
      </c>
      <c r="C16" s="324" t="str">
        <f>IFERROR(VLOOKUP(B16,пр.взв!$B$7:$H$70,2,0),"")</f>
        <v/>
      </c>
      <c r="D16" s="324" t="str">
        <f>IFERROR(VLOOKUP(B16,пр.взв!$B$7:$H$70,3,0),"")</f>
        <v/>
      </c>
      <c r="E16" s="325" t="str">
        <f>IFERROR(VLOOKUP(B16,пр.взв!$B$7:$H$70,4,0),"")</f>
        <v/>
      </c>
      <c r="F16" s="326" t="str">
        <f>IFERROR(VLOOKUP(B16,пр.взв!$B$7:$H$70,5,0),"")</f>
        <v/>
      </c>
      <c r="G16" s="326" t="str">
        <f>IFERROR(VLOOKUP(B16,пр.взв!$B$7:$H$70,6,0),"")</f>
        <v/>
      </c>
      <c r="H16" s="327" t="str">
        <f>IFERROR(VLOOKUP(B16,пр.взв!$B$7:$H$70,7,0),"")</f>
        <v/>
      </c>
      <c r="J16" s="560" t="str">
        <f>IFERROR(LEFT(F11,FIND(",",F11)-1),F11)</f>
        <v/>
      </c>
      <c r="K16" s="560">
        <v>1</v>
      </c>
      <c r="L16" s="216">
        <v>11</v>
      </c>
      <c r="M16" s="221" t="s">
        <v>86</v>
      </c>
      <c r="N16" s="213">
        <f>SUMIF($J$4:$J$7,"том",$K$4:$K$7)</f>
        <v>0</v>
      </c>
      <c r="O16" s="213">
        <f ca="1">SUMIF($I$8:$J$9,"том",$K$6:$K$9)</f>
        <v>0</v>
      </c>
      <c r="P16" s="214">
        <f>SUMIF($J$10:$J$13,"том",$K$10:$K$13)</f>
        <v>0</v>
      </c>
      <c r="Q16" s="214">
        <f>SUMIF($J$14:$J$17,"том",$K$14:$K$17)</f>
        <v>0</v>
      </c>
      <c r="S16" s="217"/>
      <c r="T16" s="246"/>
      <c r="U16" s="218"/>
      <c r="V16" s="218"/>
      <c r="W16" s="219"/>
      <c r="X16" s="219"/>
    </row>
    <row r="17" spans="1:24" ht="11.45" customHeight="1" thickBot="1">
      <c r="A17" s="329" t="str">
        <f>$A$14</f>
        <v>9-12</v>
      </c>
      <c r="B17" s="323" t="str">
        <f>пр.хода!AM23</f>
        <v xml:space="preserve"> </v>
      </c>
      <c r="C17" s="324" t="str">
        <f>IFERROR(VLOOKUP(B17,пр.взв!$B$7:$H$70,2,0),"")</f>
        <v/>
      </c>
      <c r="D17" s="324" t="str">
        <f>IFERROR(VLOOKUP(B17,пр.взв!$B$7:$H$70,3,0),"")</f>
        <v/>
      </c>
      <c r="E17" s="325" t="str">
        <f>IFERROR(VLOOKUP(B17,пр.взв!$B$7:$H$70,4,0),"")</f>
        <v/>
      </c>
      <c r="F17" s="326" t="str">
        <f>IFERROR(VLOOKUP(B17,пр.взв!$B$7:$H$70,5,0),"")</f>
        <v/>
      </c>
      <c r="G17" s="326" t="str">
        <f>IFERROR(VLOOKUP(B17,пр.взв!$B$7:$H$70,6,0),"")</f>
        <v/>
      </c>
      <c r="H17" s="327" t="str">
        <f>IFERROR(VLOOKUP(B17,пр.взв!$B$7:$H$70,7,0),"")</f>
        <v/>
      </c>
      <c r="J17" s="560"/>
      <c r="K17" s="560"/>
      <c r="L17" s="215">
        <v>12</v>
      </c>
      <c r="M17" s="221" t="s">
        <v>89</v>
      </c>
      <c r="N17" s="213">
        <f>SUMIF($J$4:$J$7,"Мос",$K$4:$K$7)</f>
        <v>0</v>
      </c>
      <c r="O17" s="213">
        <f ca="1">SUMIF($I$8:$J$9,"Мос",$K$6:$K$9)</f>
        <v>0</v>
      </c>
      <c r="P17" s="214">
        <f>SUMIF($J$10:$J$13,"Мос",$K$10:$K$13)</f>
        <v>0</v>
      </c>
      <c r="Q17" s="214">
        <f>SUMIF($J$14:$J$17,"Мос",$K$14:$K$17)</f>
        <v>0</v>
      </c>
      <c r="S17" s="220"/>
      <c r="T17" s="246"/>
      <c r="U17" s="218"/>
      <c r="V17" s="218"/>
      <c r="W17" s="219"/>
      <c r="X17" s="219"/>
    </row>
    <row r="18" spans="1:24" ht="11.45" customHeight="1" thickBot="1">
      <c r="A18" s="328" t="s">
        <v>61</v>
      </c>
      <c r="B18" s="323" t="str">
        <f>пр.хода!AM15</f>
        <v xml:space="preserve"> </v>
      </c>
      <c r="C18" s="324" t="str">
        <f>IFERROR(VLOOKUP(B18,пр.взв!$B$7:$H$70,2,0),"")</f>
        <v/>
      </c>
      <c r="D18" s="324" t="str">
        <f>IFERROR(VLOOKUP(B18,пр.взв!$B$7:$H$70,3,0),"")</f>
        <v/>
      </c>
      <c r="E18" s="325" t="str">
        <f>IFERROR(VLOOKUP(B18,пр.взв!$B$7:$H$70,4,0),"")</f>
        <v/>
      </c>
      <c r="F18" s="326" t="str">
        <f>IFERROR(VLOOKUP(B18,пр.взв!$B$7:$H$70,5,0),"")</f>
        <v/>
      </c>
      <c r="G18" s="326" t="str">
        <f>IFERROR(VLOOKUP(B18,пр.взв!$B$7:$H$70,6,0),"")</f>
        <v/>
      </c>
      <c r="H18" s="327" t="str">
        <f>IFERROR(VLOOKUP(B18,пр.взв!$B$7:$H$70,7,0),"")</f>
        <v/>
      </c>
      <c r="L18" s="222"/>
      <c r="M18" s="223"/>
      <c r="N18" s="224">
        <f>SUM(N6:N17)</f>
        <v>1</v>
      </c>
      <c r="O18" s="224">
        <f ca="1">SUM(O6:O17)</f>
        <v>0</v>
      </c>
      <c r="P18" s="224">
        <f>SUM(P6:P17)</f>
        <v>0</v>
      </c>
      <c r="Q18" s="224">
        <f>SUM(Q6:Q17)</f>
        <v>0</v>
      </c>
      <c r="S18" s="222"/>
      <c r="T18" s="223"/>
      <c r="U18" s="224">
        <f>SUM(U6:U17)</f>
        <v>1</v>
      </c>
      <c r="V18" s="224">
        <f ca="1">SUM(V6:V17)</f>
        <v>4</v>
      </c>
      <c r="W18" s="224">
        <f>SUM(W6:W17)</f>
        <v>2</v>
      </c>
      <c r="X18" s="224">
        <f>SUM(X6:X17)</f>
        <v>2</v>
      </c>
    </row>
    <row r="19" spans="1:24" ht="11.45" customHeight="1">
      <c r="A19" s="328" t="s">
        <v>61</v>
      </c>
      <c r="B19" s="323" t="str">
        <f>пр.хода!AM16</f>
        <v xml:space="preserve"> </v>
      </c>
      <c r="C19" s="324" t="str">
        <f>IFERROR(VLOOKUP(B19,пр.взв!$B$7:$H$70,2,0),"")</f>
        <v/>
      </c>
      <c r="D19" s="324" t="str">
        <f>IFERROR(VLOOKUP(B19,пр.взв!$B$7:$H$70,3,0),"")</f>
        <v/>
      </c>
      <c r="E19" s="325" t="str">
        <f>IFERROR(VLOOKUP(B19,пр.взв!$B$7:$H$70,4,0),"")</f>
        <v/>
      </c>
      <c r="F19" s="326" t="str">
        <f>IFERROR(VLOOKUP(B19,пр.взв!$B$7:$H$70,5,0),"")</f>
        <v/>
      </c>
      <c r="G19" s="326" t="str">
        <f>IFERROR(VLOOKUP(B19,пр.взв!$B$7:$H$70,6,0),"")</f>
        <v/>
      </c>
      <c r="H19" s="327" t="str">
        <f>IFERROR(VLOOKUP(B19,пр.взв!$B$7:$H$70,7,0),"")</f>
        <v/>
      </c>
    </row>
    <row r="20" spans="1:24" ht="11.45" customHeight="1">
      <c r="A20" s="328" t="s">
        <v>61</v>
      </c>
      <c r="B20" s="323" t="str">
        <f>пр.хода!AM17</f>
        <v xml:space="preserve"> </v>
      </c>
      <c r="C20" s="324" t="str">
        <f>IFERROR(VLOOKUP(B20,пр.взв!$B$7:$H$70,2,0),"")</f>
        <v/>
      </c>
      <c r="D20" s="324" t="str">
        <f>IFERROR(VLOOKUP(B20,пр.взв!$B$7:$H$70,3,0),"")</f>
        <v/>
      </c>
      <c r="E20" s="325" t="str">
        <f>IFERROR(VLOOKUP(B20,пр.взв!$B$7:$H$70,4,0),"")</f>
        <v/>
      </c>
      <c r="F20" s="326" t="str">
        <f>IFERROR(VLOOKUP(B20,пр.взв!$B$7:$H$70,5,0),"")</f>
        <v/>
      </c>
      <c r="G20" s="326" t="str">
        <f>IFERROR(VLOOKUP(B20,пр.взв!$B$7:$H$70,6,0),"")</f>
        <v/>
      </c>
      <c r="H20" s="327" t="str">
        <f>IFERROR(VLOOKUP(B20,пр.взв!$B$7:$H$70,7,0),"")</f>
        <v/>
      </c>
    </row>
    <row r="21" spans="1:24" ht="11.45" customHeight="1">
      <c r="A21" s="328" t="s">
        <v>61</v>
      </c>
      <c r="B21" s="323" t="str">
        <f>пр.хода!AM18</f>
        <v xml:space="preserve"> </v>
      </c>
      <c r="C21" s="324" t="str">
        <f>IFERROR(VLOOKUP(B21,пр.взв!$B$7:$H$70,2,0),"")</f>
        <v/>
      </c>
      <c r="D21" s="324" t="str">
        <f>IFERROR(VLOOKUP(B21,пр.взв!$B$7:$H$70,3,0),"")</f>
        <v/>
      </c>
      <c r="E21" s="325" t="str">
        <f>IFERROR(VLOOKUP(B21,пр.взв!$B$7:$H$70,4,0),"")</f>
        <v/>
      </c>
      <c r="F21" s="326" t="str">
        <f>IFERROR(VLOOKUP(B21,пр.взв!$B$7:$H$70,5,0),"")</f>
        <v/>
      </c>
      <c r="G21" s="326" t="str">
        <f>IFERROR(VLOOKUP(B21,пр.взв!$B$7:$H$70,6,0),"")</f>
        <v/>
      </c>
      <c r="H21" s="327" t="str">
        <f>IFERROR(VLOOKUP(B21,пр.взв!$B$7:$H$70,7,0),"")</f>
        <v/>
      </c>
    </row>
    <row r="22" spans="1:24" ht="11.45" customHeight="1">
      <c r="A22" s="328" t="s">
        <v>67</v>
      </c>
      <c r="B22" s="323" t="str">
        <f>пр.хода!AM12</f>
        <v xml:space="preserve"> </v>
      </c>
      <c r="C22" s="324" t="str">
        <f>IFERROR(VLOOKUP(B22,пр.взв!$B$7:$H$70,2,0),"")</f>
        <v/>
      </c>
      <c r="D22" s="324" t="str">
        <f>IFERROR(VLOOKUP(B22,пр.взв!$B$7:$H$70,3,0),"")</f>
        <v/>
      </c>
      <c r="E22" s="325" t="str">
        <f>IFERROR(VLOOKUP(B22,пр.взв!$B$7:$H$70,4,0),"")</f>
        <v/>
      </c>
      <c r="F22" s="326" t="str">
        <f>IFERROR(VLOOKUP(B22,пр.взв!$B$7:$H$70,5,0),"")</f>
        <v/>
      </c>
      <c r="G22" s="326" t="str">
        <f>IFERROR(VLOOKUP(B22,пр.взв!$B$7:$H$70,6,0),"")</f>
        <v/>
      </c>
      <c r="H22" s="327" t="str">
        <f>IFERROR(VLOOKUP(B22,пр.взв!$B$7:$H$70,7,0),"")</f>
        <v/>
      </c>
    </row>
    <row r="23" spans="1:24" ht="11.45" customHeight="1">
      <c r="A23" s="328" t="s">
        <v>67</v>
      </c>
      <c r="B23" s="323" t="str">
        <f>пр.хода!AM10</f>
        <v xml:space="preserve"> </v>
      </c>
      <c r="C23" s="324" t="str">
        <f>IFERROR(VLOOKUP(B23,пр.взв!$B$7:$H$70,2,0),"")</f>
        <v/>
      </c>
      <c r="D23" s="324" t="str">
        <f>IFERROR(VLOOKUP(B23,пр.взв!$B$7:$H$70,3,0),"")</f>
        <v/>
      </c>
      <c r="E23" s="325" t="str">
        <f>IFERROR(VLOOKUP(B23,пр.взв!$B$7:$H$70,4,0),"")</f>
        <v/>
      </c>
      <c r="F23" s="326" t="str">
        <f>IFERROR(VLOOKUP(B23,пр.взв!$B$7:$H$70,5,0),"")</f>
        <v/>
      </c>
      <c r="G23" s="326" t="str">
        <f>IFERROR(VLOOKUP(B23,пр.взв!$B$7:$H$70,6,0),"")</f>
        <v/>
      </c>
      <c r="H23" s="327" t="str">
        <f>IFERROR(VLOOKUP(B23,пр.взв!$B$7:$H$70,7,0),"")</f>
        <v/>
      </c>
    </row>
    <row r="24" spans="1:24" ht="11.45" customHeight="1">
      <c r="A24" s="328" t="s">
        <v>67</v>
      </c>
      <c r="B24" s="323" t="str">
        <f>пр.хода!AM11</f>
        <v xml:space="preserve"> </v>
      </c>
      <c r="C24" s="324" t="str">
        <f>IFERROR(VLOOKUP(B24,пр.взв!$B$7:$H$70,2,0),"")</f>
        <v/>
      </c>
      <c r="D24" s="324" t="str">
        <f>IFERROR(VLOOKUP(B24,пр.взв!$B$7:$H$70,3,0),"")</f>
        <v/>
      </c>
      <c r="E24" s="325" t="str">
        <f>IFERROR(VLOOKUP(B24,пр.взв!$B$7:$H$70,4,0),"")</f>
        <v/>
      </c>
      <c r="F24" s="326" t="str">
        <f>IFERROR(VLOOKUP(B24,пр.взв!$B$7:$H$70,5,0),"")</f>
        <v/>
      </c>
      <c r="G24" s="326" t="str">
        <f>IFERROR(VLOOKUP(B24,пр.взв!$B$7:$H$70,6,0),"")</f>
        <v/>
      </c>
      <c r="H24" s="327" t="str">
        <f>IFERROR(VLOOKUP(B24,пр.взв!$B$7:$H$70,7,0),"")</f>
        <v/>
      </c>
    </row>
    <row r="25" spans="1:24" ht="11.45" customHeight="1">
      <c r="A25" s="328" t="s">
        <v>67</v>
      </c>
      <c r="B25" s="323" t="str">
        <f>пр.хода!AM13</f>
        <v xml:space="preserve"> </v>
      </c>
      <c r="C25" s="324" t="str">
        <f>IFERROR(VLOOKUP(B25,пр.взв!$B$7:$H$70,2,0),"")</f>
        <v/>
      </c>
      <c r="D25" s="324" t="str">
        <f>IFERROR(VLOOKUP(B25,пр.взв!$B$7:$H$70,3,0),"")</f>
        <v/>
      </c>
      <c r="E25" s="325" t="str">
        <f>IFERROR(VLOOKUP(B25,пр.взв!$B$7:$H$70,4,0),"")</f>
        <v/>
      </c>
      <c r="F25" s="326" t="str">
        <f>IFERROR(VLOOKUP(B25,пр.взв!$B$7:$H$70,5,0),"")</f>
        <v/>
      </c>
      <c r="G25" s="326" t="str">
        <f>IFERROR(VLOOKUP(B25,пр.взв!$B$7:$H$70,6,0),"")</f>
        <v/>
      </c>
      <c r="H25" s="327" t="str">
        <f>IFERROR(VLOOKUP(B25,пр.взв!$B$7:$H$70,7,0),"")</f>
        <v/>
      </c>
    </row>
    <row r="26" spans="1:24" ht="11.45" customHeight="1">
      <c r="A26" s="328" t="s">
        <v>66</v>
      </c>
      <c r="B26" s="323">
        <f>пр.хода!AL11</f>
        <v>0</v>
      </c>
      <c r="C26" s="324" t="str">
        <f>IFERROR(VLOOKUP(B26,пр.взв!$B$7:$H$70,2,0),"")</f>
        <v/>
      </c>
      <c r="D26" s="324" t="str">
        <f>IFERROR(VLOOKUP(B26,пр.взв!$B$7:$H$70,3,0),"")</f>
        <v/>
      </c>
      <c r="E26" s="325" t="str">
        <f>IFERROR(VLOOKUP(B26,пр.взв!$B$7:$H$70,4,0),"")</f>
        <v/>
      </c>
      <c r="F26" s="326" t="str">
        <f>IFERROR(VLOOKUP(B26,пр.взв!$B$7:$H$70,5,0),"")</f>
        <v/>
      </c>
      <c r="G26" s="326" t="str">
        <f>IFERROR(VLOOKUP(B26,пр.взв!$B$7:$H$70,6,0),"")</f>
        <v/>
      </c>
      <c r="H26" s="327" t="str">
        <f>IFERROR(VLOOKUP(B26,пр.взв!$B$7:$H$70,7,0),"")</f>
        <v/>
      </c>
    </row>
    <row r="27" spans="1:24" ht="11.45" customHeight="1">
      <c r="A27" s="328" t="s">
        <v>66</v>
      </c>
      <c r="B27" s="323">
        <f>пр.хода!AL29</f>
        <v>0</v>
      </c>
      <c r="C27" s="324" t="str">
        <f>IFERROR(VLOOKUP(B27,пр.взв!$B$7:$H$70,2,0),"")</f>
        <v/>
      </c>
      <c r="D27" s="324" t="str">
        <f>IFERROR(VLOOKUP(B27,пр.взв!$B$7:$H$70,3,0),"")</f>
        <v/>
      </c>
      <c r="E27" s="325" t="str">
        <f>IFERROR(VLOOKUP(B27,пр.взв!$B$7:$H$70,4,0),"")</f>
        <v/>
      </c>
      <c r="F27" s="326" t="str">
        <f>IFERROR(VLOOKUP(B27,пр.взв!$B$7:$H$70,5,0),"")</f>
        <v/>
      </c>
      <c r="G27" s="326" t="str">
        <f>IFERROR(VLOOKUP(B27,пр.взв!$B$7:$H$70,6,0),"")</f>
        <v/>
      </c>
      <c r="H27" s="327" t="str">
        <f>IFERROR(VLOOKUP(B27,пр.взв!$B$7:$H$70,7,0),"")</f>
        <v/>
      </c>
    </row>
    <row r="28" spans="1:24" ht="11.45" customHeight="1">
      <c r="A28" s="328" t="s">
        <v>66</v>
      </c>
      <c r="B28" s="323">
        <f>пр.хода!AL20</f>
        <v>0</v>
      </c>
      <c r="C28" s="324" t="str">
        <f>IFERROR(VLOOKUP(B28,пр.взв!$B$7:$H$70,2,0),"")</f>
        <v/>
      </c>
      <c r="D28" s="324" t="str">
        <f>IFERROR(VLOOKUP(B28,пр.взв!$B$7:$H$70,3,0),"")</f>
        <v/>
      </c>
      <c r="E28" s="325" t="str">
        <f>IFERROR(VLOOKUP(B28,пр.взв!$B$7:$H$70,4,0),"")</f>
        <v/>
      </c>
      <c r="F28" s="326" t="str">
        <f>IFERROR(VLOOKUP(B28,пр.взв!$B$7:$H$70,5,0),"")</f>
        <v/>
      </c>
      <c r="G28" s="326" t="str">
        <f>IFERROR(VLOOKUP(B28,пр.взв!$B$7:$H$70,6,0),"")</f>
        <v/>
      </c>
      <c r="H28" s="327" t="str">
        <f>IFERROR(VLOOKUP(B28,пр.взв!$B$7:$H$70,7,0),"")</f>
        <v/>
      </c>
    </row>
    <row r="29" spans="1:24" ht="11.45" customHeight="1">
      <c r="A29" s="328" t="s">
        <v>66</v>
      </c>
      <c r="B29" s="323">
        <f>пр.хода!AL39</f>
        <v>0</v>
      </c>
      <c r="C29" s="324" t="str">
        <f>IFERROR(VLOOKUP(B29,пр.взв!$B$7:$H$70,2,0),"")</f>
        <v/>
      </c>
      <c r="D29" s="324" t="str">
        <f>IFERROR(VLOOKUP(B29,пр.взв!$B$7:$H$70,3,0),"")</f>
        <v/>
      </c>
      <c r="E29" s="325" t="str">
        <f>IFERROR(VLOOKUP(B29,пр.взв!$B$7:$H$70,4,0),"")</f>
        <v/>
      </c>
      <c r="F29" s="326" t="str">
        <f>IFERROR(VLOOKUP(B29,пр.взв!$B$7:$H$70,5,0),"")</f>
        <v/>
      </c>
      <c r="G29" s="326" t="str">
        <f>IFERROR(VLOOKUP(B29,пр.взв!$B$7:$H$70,6,0),"")</f>
        <v/>
      </c>
      <c r="H29" s="327" t="str">
        <f>IFERROR(VLOOKUP(B29,пр.взв!$B$7:$H$70,7,0),"")</f>
        <v/>
      </c>
    </row>
    <row r="30" spans="1:24" ht="11.45" customHeight="1">
      <c r="A30" s="328" t="s">
        <v>65</v>
      </c>
      <c r="B30" s="323" t="str">
        <f>пр.хода!AK11</f>
        <v xml:space="preserve"> </v>
      </c>
      <c r="C30" s="324" t="str">
        <f>IFERROR(VLOOKUP(B30,пр.взв!$B$7:$H$70,2,0),"")</f>
        <v/>
      </c>
      <c r="D30" s="324" t="str">
        <f>IFERROR(VLOOKUP(B30,пр.взв!$B$7:$H$70,3,0),"")</f>
        <v/>
      </c>
      <c r="E30" s="325" t="str">
        <f>IFERROR(VLOOKUP(B30,пр.взв!$B$7:$H$70,4,0),"")</f>
        <v/>
      </c>
      <c r="F30" s="326" t="str">
        <f>IFERROR(VLOOKUP(B30,пр.взв!$B$7:$H$70,5,0),"")</f>
        <v/>
      </c>
      <c r="G30" s="326" t="str">
        <f>IFERROR(VLOOKUP(B30,пр.взв!$B$7:$H$70,6,0),"")</f>
        <v/>
      </c>
      <c r="H30" s="327" t="str">
        <f>IFERROR(VLOOKUP(B30,пр.взв!$B$7:$H$70,7,0),"")</f>
        <v/>
      </c>
    </row>
    <row r="31" spans="1:24" ht="11.45" customHeight="1">
      <c r="A31" s="328" t="s">
        <v>65</v>
      </c>
      <c r="B31" s="323" t="str">
        <f>пр.хода!AK29</f>
        <v xml:space="preserve"> </v>
      </c>
      <c r="C31" s="324" t="str">
        <f>IFERROR(VLOOKUP(B31,пр.взв!$B$7:$H$70,2,0),"")</f>
        <v/>
      </c>
      <c r="D31" s="324" t="str">
        <f>IFERROR(VLOOKUP(B31,пр.взв!$B$7:$H$70,3,0),"")</f>
        <v/>
      </c>
      <c r="E31" s="325" t="str">
        <f>IFERROR(VLOOKUP(B31,пр.взв!$B$7:$H$70,4,0),"")</f>
        <v/>
      </c>
      <c r="F31" s="326" t="str">
        <f>IFERROR(VLOOKUP(B31,пр.взв!$B$7:$H$70,5,0),"")</f>
        <v/>
      </c>
      <c r="G31" s="326" t="str">
        <f>IFERROR(VLOOKUP(B31,пр.взв!$B$7:$H$70,6,0),"")</f>
        <v/>
      </c>
      <c r="H31" s="327" t="str">
        <f>IFERROR(VLOOKUP(B31,пр.взв!$B$7:$H$70,7,0),"")</f>
        <v/>
      </c>
    </row>
    <row r="32" spans="1:24" ht="11.45" customHeight="1">
      <c r="A32" s="328" t="s">
        <v>65</v>
      </c>
      <c r="B32" s="323">
        <f>пр.хода!AK20</f>
        <v>7</v>
      </c>
      <c r="C32" s="324" t="str">
        <f>IFERROR(VLOOKUP(B32,пр.взв!$B$7:$H$70,2,0),"")</f>
        <v>ЯСТРЕБОВ  Семён Михайлович</v>
      </c>
      <c r="D32" s="324" t="str">
        <f>IFERROR(VLOOKUP(B32,пр.взв!$B$7:$H$70,3,0),"")</f>
        <v>06.10.1999, МС</v>
      </c>
      <c r="E32" s="325" t="str">
        <f>IFERROR(VLOOKUP(B32,пр.взв!$B$7:$H$70,4,0),"")</f>
        <v>ЦФО</v>
      </c>
      <c r="F32" s="326" t="str">
        <f>IFERROR(VLOOKUP(B32,пр.взв!$B$7:$H$70,5,0),"")</f>
        <v>Ярославская, Ярославль, Д</v>
      </c>
      <c r="G32" s="326">
        <f>IFERROR(VLOOKUP(B32,пр.взв!$B$7:$H$70,6,0),"")</f>
        <v>0</v>
      </c>
      <c r="H32" s="327" t="str">
        <f>IFERROR(VLOOKUP(B32,пр.взв!$B$7:$H$70,7,0),"")</f>
        <v>Зайцев О.Н., Верещагин Н.П.</v>
      </c>
    </row>
    <row r="33" spans="1:8" ht="11.45" customHeight="1">
      <c r="A33" s="328" t="s">
        <v>65</v>
      </c>
      <c r="B33" s="323">
        <f>пр.хода!AK39</f>
        <v>8</v>
      </c>
      <c r="C33" s="324" t="str">
        <f>IFERROR(VLOOKUP(B33,пр.взв!$B$7:$H$70,2,0),"")</f>
        <v xml:space="preserve">КРИНИЦА Максим Александрович </v>
      </c>
      <c r="D33" s="324" t="str">
        <f>IFERROR(VLOOKUP(B33,пр.взв!$B$7:$H$70,3,0),"")</f>
        <v>02.03.1999, МС</v>
      </c>
      <c r="E33" s="325" t="str">
        <f>IFERROR(VLOOKUP(B33,пр.взв!$B$7:$H$70,4,0),"")</f>
        <v>УФО</v>
      </c>
      <c r="F33" s="326" t="str">
        <f>IFERROR(VLOOKUP(B33,пр.взв!$B$7:$H$70,5,0),"")</f>
        <v>Свердловская, Екатеринбург, МО</v>
      </c>
      <c r="G33" s="326">
        <f>IFERROR(VLOOKUP(B33,пр.взв!$B$7:$H$70,6,0),"")</f>
        <v>0</v>
      </c>
      <c r="H33" s="327" t="str">
        <f>IFERROR(VLOOKUP(B33,пр.взв!$B$7:$H$70,7,0),"")</f>
        <v>Бородин О.Б.</v>
      </c>
    </row>
    <row r="34" spans="1:8" ht="11.45" customHeight="1">
      <c r="A34" s="328" t="s">
        <v>65</v>
      </c>
      <c r="B34" s="323">
        <f>пр.хода!AK10</f>
        <v>9</v>
      </c>
      <c r="C34" s="324" t="str">
        <f>IFERROR(VLOOKUP(B34,пр.взв!$B$7:$H$70,2,0),"")</f>
        <v xml:space="preserve">ГЛАЗЕЦКИЙ  Кирилл  Романович </v>
      </c>
      <c r="D34" s="324" t="str">
        <f>IFERROR(VLOOKUP(B34,пр.взв!$B$7:$H$70,3,0),"")</f>
        <v>24.05.2003, КМС</v>
      </c>
      <c r="E34" s="325" t="str">
        <f>IFERROR(VLOOKUP(B34,пр.взв!$B$7:$H$70,4,0),"")</f>
        <v>ПФО</v>
      </c>
      <c r="F34" s="326" t="str">
        <f>IFERROR(VLOOKUP(B34,пр.взв!$B$7:$H$70,5,0),"")</f>
        <v>Самарская, Самара, ПР</v>
      </c>
      <c r="G34" s="326">
        <f>IFERROR(VLOOKUP(B34,пр.взв!$B$7:$H$70,6,0),"")</f>
        <v>0</v>
      </c>
      <c r="H34" s="327" t="str">
        <f>IFERROR(VLOOKUP(B34,пр.взв!$B$7:$H$70,7,0),"")</f>
        <v xml:space="preserve">Сукиасян Гарик Григорьевич Киргизов Вячеслав Викторович </v>
      </c>
    </row>
    <row r="35" spans="1:8" ht="11.45" customHeight="1">
      <c r="A35" s="328" t="s">
        <v>65</v>
      </c>
      <c r="B35" s="323">
        <f>пр.хода!AK28</f>
        <v>10</v>
      </c>
      <c r="C35" s="324" t="str">
        <f>IFERROR(VLOOKUP(B35,пр.взв!$B$7:$H$70,2,0),"")</f>
        <v xml:space="preserve">ФОМИЧЕВ  Никита Андреевич </v>
      </c>
      <c r="D35" s="324" t="str">
        <f>IFERROR(VLOOKUP(B35,пр.взв!$B$7:$H$70,3,0),"")</f>
        <v>26.06.2003, КМС</v>
      </c>
      <c r="E35" s="325" t="str">
        <f>IFERROR(VLOOKUP(B35,пр.взв!$B$7:$H$70,4,0),"")</f>
        <v>СПБ</v>
      </c>
      <c r="F35" s="326" t="str">
        <f>IFERROR(VLOOKUP(B35,пр.взв!$B$7:$H$70,5,0),"")</f>
        <v>Санкт-Петербург, ВС</v>
      </c>
      <c r="G35" s="326">
        <f>IFERROR(VLOOKUP(B35,пр.взв!$B$7:$H$70,6,0),"")</f>
        <v>0</v>
      </c>
      <c r="H35" s="327" t="str">
        <f>IFERROR(VLOOKUP(B35,пр.взв!$B$7:$H$70,7,0),"")</f>
        <v>Кирюхин С.А.,Асмарян Т.С.</v>
      </c>
    </row>
    <row r="36" spans="1:8" ht="11.45" customHeight="1">
      <c r="A36" s="328" t="s">
        <v>65</v>
      </c>
      <c r="B36" s="323">
        <f>пр.хода!AK19</f>
        <v>11</v>
      </c>
      <c r="C36" s="324" t="str">
        <f>IFERROR(VLOOKUP(B36,пр.взв!$B$7:$H$70,2,0),"")</f>
        <v>ЕГОРОВ Даниил Андреевич</v>
      </c>
      <c r="D36" s="324" t="str">
        <f>IFERROR(VLOOKUP(B36,пр.взв!$B$7:$H$70,3,0),"")</f>
        <v>24.06.2001, МС</v>
      </c>
      <c r="E36" s="325" t="str">
        <f>IFERROR(VLOOKUP(B36,пр.взв!$B$7:$H$70,4,0),"")</f>
        <v>МОС</v>
      </c>
      <c r="F36" s="326" t="str">
        <f>IFERROR(VLOOKUP(B36,пр.взв!$B$7:$H$70,5,0),"")</f>
        <v>Москва ,Москва, Д</v>
      </c>
      <c r="G36" s="326">
        <f>IFERROR(VLOOKUP(B36,пр.взв!$B$7:$H$70,6,0),"")</f>
        <v>0</v>
      </c>
      <c r="H36" s="327" t="str">
        <f>IFERROR(VLOOKUP(B36,пр.взв!$B$7:$H$70,7,0),"")</f>
        <v>Павлов Д.А.,Фунтиков П.В.</v>
      </c>
    </row>
    <row r="37" spans="1:8" ht="11.45" customHeight="1">
      <c r="A37" s="328" t="s">
        <v>65</v>
      </c>
      <c r="B37" s="323">
        <f>пр.хода!AK38</f>
        <v>12</v>
      </c>
      <c r="C37" s="324" t="str">
        <f>IFERROR(VLOOKUP(B37,пр.взв!$B$7:$H$70,2,0),"")</f>
        <v xml:space="preserve">ГУСИХАНОВ  Турпалали Рамазанович </v>
      </c>
      <c r="D37" s="324" t="str">
        <f>IFERROR(VLOOKUP(B37,пр.взв!$B$7:$H$70,3,0),"")</f>
        <v>09.08.2000, МС</v>
      </c>
      <c r="E37" s="325" t="str">
        <f>IFERROR(VLOOKUP(B37,пр.взв!$B$7:$H$70,4,0),"")</f>
        <v>УФО</v>
      </c>
      <c r="F37" s="326" t="str">
        <f>IFERROR(VLOOKUP(B37,пр.взв!$B$7:$H$70,5,0),"")</f>
        <v>Свердловская ,Верхняя Пышма, Д</v>
      </c>
      <c r="G37" s="326">
        <f>IFERROR(VLOOKUP(B37,пр.взв!$B$7:$H$70,6,0),"")</f>
        <v>0</v>
      </c>
      <c r="H37" s="327" t="str">
        <f>IFERROR(VLOOKUP(B37,пр.взв!$B$7:$H$70,7,0),"")</f>
        <v>Хлыбов И.Е ,Суханов М.И</v>
      </c>
    </row>
    <row r="38" spans="1:8" ht="11.45" customHeight="1">
      <c r="A38" s="328" t="s">
        <v>65</v>
      </c>
      <c r="B38" s="323">
        <f>пр.хода!AK12</f>
        <v>13</v>
      </c>
      <c r="C38" s="324" t="str">
        <f>IFERROR(VLOOKUP(B38,пр.взв!$B$7:$H$70,2,0),"")</f>
        <v>ЖЕРДЕВ Максим Александрович</v>
      </c>
      <c r="D38" s="324" t="str">
        <f>IFERROR(VLOOKUP(B38,пр.взв!$B$7:$H$70,3,0),"")</f>
        <v>11.12.2001, КМС</v>
      </c>
      <c r="E38" s="325" t="str">
        <f>IFERROR(VLOOKUP(B38,пр.взв!$B$7:$H$70,4,0),"")</f>
        <v>МОС</v>
      </c>
      <c r="F38" s="326" t="str">
        <f>IFERROR(VLOOKUP(B38,пр.взв!$B$7:$H$70,5,0),"")</f>
        <v>Москва, МО</v>
      </c>
      <c r="G38" s="326">
        <f>IFERROR(VLOOKUP(B38,пр.взв!$B$7:$H$70,6,0),"")</f>
        <v>0</v>
      </c>
      <c r="H38" s="327" t="str">
        <f>IFERROR(VLOOKUP(B38,пр.взв!$B$7:$H$70,7,0),"")</f>
        <v>Кабанов Д.Б.</v>
      </c>
    </row>
    <row r="39" spans="1:8" ht="11.45" customHeight="1">
      <c r="A39" s="328" t="s">
        <v>65</v>
      </c>
      <c r="B39" s="323">
        <f>пр.хода!AK30</f>
        <v>14</v>
      </c>
      <c r="C39" s="324" t="str">
        <f>IFERROR(VLOOKUP(B39,пр.взв!$B$7:$H$70,2,0),"")</f>
        <v xml:space="preserve">СОНИКОВ  Дмитрий  Сергеевич </v>
      </c>
      <c r="D39" s="324" t="str">
        <f>IFERROR(VLOOKUP(B39,пр.взв!$B$7:$H$70,3,0),"")</f>
        <v>26.05.2001, МС</v>
      </c>
      <c r="E39" s="325" t="str">
        <f>IFERROR(VLOOKUP(B39,пр.взв!$B$7:$H$70,4,0),"")</f>
        <v>ЦФО</v>
      </c>
      <c r="F39" s="326" t="str">
        <f>IFERROR(VLOOKUP(B39,пр.взв!$B$7:$H$70,5,0),"")</f>
        <v>Рязанская, Рязань, Д</v>
      </c>
      <c r="G39" s="326">
        <f>IFERROR(VLOOKUP(B39,пр.взв!$B$7:$H$70,6,0),"")</f>
        <v>0</v>
      </c>
      <c r="H39" s="327" t="str">
        <f>IFERROR(VLOOKUP(B39,пр.взв!$B$7:$H$70,7,0),"")</f>
        <v>Фофанов К.Н Савельев Е.А</v>
      </c>
    </row>
    <row r="40" spans="1:8" ht="11.45" customHeight="1">
      <c r="A40" s="328" t="s">
        <v>65</v>
      </c>
      <c r="B40" s="323">
        <f>пр.хода!AK21</f>
        <v>15</v>
      </c>
      <c r="C40" s="324" t="str">
        <f>IFERROR(VLOOKUP(B40,пр.взв!$B$7:$H$70,2,0),"")</f>
        <v xml:space="preserve">КУРЖИЕВ  Алим Владимирович </v>
      </c>
      <c r="D40" s="324" t="str">
        <f>IFERROR(VLOOKUP(B40,пр.взв!$B$7:$H$70,3,0),"")</f>
        <v>20.01.2003, КМС</v>
      </c>
      <c r="E40" s="325" t="str">
        <f>IFERROR(VLOOKUP(B40,пр.взв!$B$7:$H$70,4,0),"")</f>
        <v>ЮФО</v>
      </c>
      <c r="F40" s="326" t="str">
        <f>IFERROR(VLOOKUP(B40,пр.взв!$B$7:$H$70,5,0),"")</f>
        <v>Краснодарский, Армавир, ПР</v>
      </c>
      <c r="G40" s="326">
        <f>IFERROR(VLOOKUP(B40,пр.взв!$B$7:$H$70,6,0),"")</f>
        <v>0</v>
      </c>
      <c r="H40" s="327" t="str">
        <f>IFERROR(VLOOKUP(B40,пр.взв!$B$7:$H$70,7,0),"")</f>
        <v>Псеунов М.А</v>
      </c>
    </row>
    <row r="41" spans="1:8" ht="11.45" customHeight="1">
      <c r="A41" s="328" t="s">
        <v>65</v>
      </c>
      <c r="B41" s="323">
        <f>пр.хода!AK40</f>
        <v>16</v>
      </c>
      <c r="C41" s="324" t="str">
        <f>IFERROR(VLOOKUP(B41,пр.взв!$B$7:$H$70,2,0),"")</f>
        <v xml:space="preserve">НОВИЦКИЙ  Игорь  Русланович </v>
      </c>
      <c r="D41" s="324" t="str">
        <f>IFERROR(VLOOKUP(B41,пр.взв!$B$7:$H$70,3,0),"")</f>
        <v>25.07.2003, КМС</v>
      </c>
      <c r="E41" s="325" t="str">
        <f>IFERROR(VLOOKUP(B41,пр.взв!$B$7:$H$70,4,0),"")</f>
        <v>МОС</v>
      </c>
      <c r="F41" s="326" t="str">
        <f>IFERROR(VLOOKUP(B41,пр.взв!$B$7:$H$70,5,0),"")</f>
        <v>Москва, Москва, МО</v>
      </c>
      <c r="G41" s="326">
        <f>IFERROR(VLOOKUP(B41,пр.взв!$B$7:$H$70,6,0),"")</f>
        <v>0</v>
      </c>
      <c r="H41" s="327" t="str">
        <f>IFERROR(VLOOKUP(B41,пр.взв!$B$7:$H$70,7,0),"")</f>
        <v xml:space="preserve">Кузнецов Станислав Валерьевич </v>
      </c>
    </row>
    <row r="42" spans="1:8" ht="12.75" customHeight="1">
      <c r="A42" s="328" t="s">
        <v>64</v>
      </c>
      <c r="B42" s="323">
        <f>пр.хода!AI30</f>
        <v>42</v>
      </c>
      <c r="C42" s="324">
        <f>IFERROR(VLOOKUP(B42,пр.взв!$B$7:$H$70,2,0),"")</f>
        <v>0</v>
      </c>
      <c r="D42" s="324">
        <f>IFERROR(VLOOKUP(B42,пр.взв!$B$7:$H$70,3,0),"")</f>
        <v>0</v>
      </c>
      <c r="E42" s="325">
        <f>IFERROR(VLOOKUP(B42,пр.взв!$B$7:$H$70,4,0),"")</f>
        <v>0</v>
      </c>
      <c r="F42" s="326">
        <f>IFERROR(VLOOKUP(B42,пр.взв!$B$7:$H$70,5,0),"")</f>
        <v>0</v>
      </c>
      <c r="G42" s="326">
        <f>IFERROR(VLOOKUP(B42,пр.взв!$B$7:$H$70,6,0),"")</f>
        <v>0</v>
      </c>
      <c r="H42" s="327">
        <f>IFERROR(VLOOKUP(B42,пр.взв!$B$7:$H$70,7,0),"")</f>
        <v>0</v>
      </c>
    </row>
    <row r="43" spans="1:8" ht="12.75" customHeight="1">
      <c r="A43" s="328" t="s">
        <v>64</v>
      </c>
      <c r="B43" s="323">
        <f>пр.хода!AI40</f>
        <v>44</v>
      </c>
      <c r="C43" s="324">
        <f>IFERROR(VLOOKUP(B43,пр.взв!$B$7:$H$70,2,0),"")</f>
        <v>0</v>
      </c>
      <c r="D43" s="324">
        <f>IFERROR(VLOOKUP(B43,пр.взв!$B$7:$H$70,3,0),"")</f>
        <v>0</v>
      </c>
      <c r="E43" s="325">
        <f>IFERROR(VLOOKUP(B43,пр.взв!$B$7:$H$70,4,0),"")</f>
        <v>0</v>
      </c>
      <c r="F43" s="326">
        <f>IFERROR(VLOOKUP(B43,пр.взв!$B$7:$H$70,5,0),"")</f>
        <v>0</v>
      </c>
      <c r="G43" s="326">
        <f>IFERROR(VLOOKUP(B43,пр.взв!$B$7:$H$70,6,0),"")</f>
        <v>0</v>
      </c>
      <c r="H43" s="327">
        <f>IFERROR(VLOOKUP(B43,пр.взв!$B$7:$H$70,7,0),"")</f>
        <v>0</v>
      </c>
    </row>
    <row r="44" spans="1:8" ht="11.45" customHeight="1">
      <c r="A44" s="328" t="s">
        <v>64</v>
      </c>
      <c r="B44" s="323">
        <f>пр.хода!AI15</f>
        <v>53</v>
      </c>
      <c r="C44" s="324">
        <f>IFERROR(VLOOKUP(B44,пр.взв!$B$7:$H$70,2,0),"")</f>
        <v>0</v>
      </c>
      <c r="D44" s="324">
        <f>IFERROR(VLOOKUP(B44,пр.взв!$B$7:$H$70,3,0),"")</f>
        <v>0</v>
      </c>
      <c r="E44" s="325">
        <f>IFERROR(VLOOKUP(B44,пр.взв!$B$7:$H$70,4,0),"")</f>
        <v>0</v>
      </c>
      <c r="F44" s="326">
        <f>IFERROR(VLOOKUP(B44,пр.взв!$B$7:$H$70,5,0),"")</f>
        <v>0</v>
      </c>
      <c r="G44" s="326">
        <f>IFERROR(VLOOKUP(B44,пр.взв!$B$7:$H$70,6,0),"")</f>
        <v>0</v>
      </c>
      <c r="H44" s="327">
        <f>IFERROR(VLOOKUP(B44,пр.взв!$B$7:$H$70,7,0),"")</f>
        <v>0</v>
      </c>
    </row>
    <row r="45" spans="1:8" ht="11.45" customHeight="1">
      <c r="A45" s="328" t="s">
        <v>64</v>
      </c>
      <c r="B45" s="323">
        <f>пр.хода!AI44</f>
        <v>48</v>
      </c>
      <c r="C45" s="324">
        <f>IFERROR(VLOOKUP(B45,пр.взв!$B$7:$H$70,2,0),"")</f>
        <v>0</v>
      </c>
      <c r="D45" s="324">
        <f>IFERROR(VLOOKUP(B45,пр.взв!$B$7:$H$70,3,0),"")</f>
        <v>0</v>
      </c>
      <c r="E45" s="325">
        <f>IFERROR(VLOOKUP(B45,пр.взв!$B$7:$H$70,4,0),"")</f>
        <v>0</v>
      </c>
      <c r="F45" s="326">
        <f>IFERROR(VLOOKUP(B45,пр.взв!$B$7:$H$70,5,0),"")</f>
        <v>0</v>
      </c>
      <c r="G45" s="326">
        <f>IFERROR(VLOOKUP(B45,пр.взв!$B$7:$H$70,6,0),"")</f>
        <v>0</v>
      </c>
      <c r="H45" s="327">
        <f>IFERROR(VLOOKUP(B45,пр.взв!$B$7:$H$70,7,0),"")</f>
        <v>0</v>
      </c>
    </row>
    <row r="46" spans="1:8" ht="11.45" customHeight="1">
      <c r="A46" s="328" t="s">
        <v>64</v>
      </c>
      <c r="B46" s="323">
        <f>пр.хода!AI10</f>
        <v>1</v>
      </c>
      <c r="C46" s="324" t="str">
        <f>IFERROR(VLOOKUP(B46,пр.взв!$B$7:$H$70,2,0),"")</f>
        <v xml:space="preserve">ХАКУЙ  Амир  Рашидович </v>
      </c>
      <c r="D46" s="324" t="str">
        <f>IFERROR(VLOOKUP(B46,пр.взв!$B$7:$H$70,3,0),"")</f>
        <v>08.11.2003, МС</v>
      </c>
      <c r="E46" s="325" t="str">
        <f>IFERROR(VLOOKUP(B46,пр.взв!$B$7:$H$70,4,0),"")</f>
        <v>ЮФО</v>
      </c>
      <c r="F46" s="326" t="str">
        <f>IFERROR(VLOOKUP(B46,пр.взв!$B$7:$H$70,5,0),"")</f>
        <v>Р.Адыгея, Майкоп, МО</v>
      </c>
      <c r="G46" s="326">
        <f>IFERROR(VLOOKUP(B46,пр.взв!$B$7:$H$70,6,0),"")</f>
        <v>0</v>
      </c>
      <c r="H46" s="327" t="str">
        <f>IFERROR(VLOOKUP(B46,пр.взв!$B$7:$H$70,7,0),"")</f>
        <v>Делок А.А , Гомлешко А .А</v>
      </c>
    </row>
    <row r="47" spans="1:8" ht="11.45" customHeight="1">
      <c r="A47" s="328" t="s">
        <v>64</v>
      </c>
      <c r="B47" s="323">
        <f>пр.хода!AI19</f>
        <v>3</v>
      </c>
      <c r="C47" s="324" t="str">
        <f>IFERROR(VLOOKUP(B47,пр.взв!$B$7:$H$70,2,0),"")</f>
        <v>ГЗИРЯН Геворг Ваагнович</v>
      </c>
      <c r="D47" s="324" t="str">
        <f>IFERROR(VLOOKUP(B47,пр.взв!$B$7:$H$70,3,0),"")</f>
        <v>04.02.1999, МС</v>
      </c>
      <c r="E47" s="325" t="str">
        <f>IFERROR(VLOOKUP(B47,пр.взв!$B$7:$H$70,4,0),"")</f>
        <v>СЗФО</v>
      </c>
      <c r="F47" s="326" t="str">
        <f>IFERROR(VLOOKUP(B47,пр.взв!$B$7:$H$70,5,0),"")</f>
        <v>Калининградская, Калининград</v>
      </c>
      <c r="G47" s="326">
        <f>IFERROR(VLOOKUP(B47,пр.взв!$B$7:$H$70,6,0),"")</f>
        <v>0</v>
      </c>
      <c r="H47" s="327" t="str">
        <f>IFERROR(VLOOKUP(B47,пр.взв!$B$7:$H$70,7,0),"")</f>
        <v>Мкртчян С.Р.</v>
      </c>
    </row>
    <row r="48" spans="1:8" ht="11.45" customHeight="1">
      <c r="A48" s="328" t="s">
        <v>64</v>
      </c>
      <c r="B48" s="323">
        <f>пр.хода!AI39</f>
        <v>52</v>
      </c>
      <c r="C48" s="324">
        <f>IFERROR(VLOOKUP(B48,пр.взв!$B$7:$H$70,2,0),"")</f>
        <v>0</v>
      </c>
      <c r="D48" s="324">
        <f>IFERROR(VLOOKUP(B48,пр.взв!$B$7:$H$70,3,0),"")</f>
        <v>0</v>
      </c>
      <c r="E48" s="325">
        <f>IFERROR(VLOOKUP(B48,пр.взв!$B$7:$H$70,4,0),"")</f>
        <v>0</v>
      </c>
      <c r="F48" s="326">
        <f>IFERROR(VLOOKUP(B48,пр.взв!$B$7:$H$70,5,0),"")</f>
        <v>0</v>
      </c>
      <c r="G48" s="326">
        <f>IFERROR(VLOOKUP(B48,пр.взв!$B$7:$H$70,6,0),"")</f>
        <v>0</v>
      </c>
      <c r="H48" s="327">
        <f>IFERROR(VLOOKUP(B48,пр.взв!$B$7:$H$70,7,0),"")</f>
        <v>0</v>
      </c>
    </row>
    <row r="49" spans="1:8" ht="11.45" customHeight="1">
      <c r="A49" s="328" t="s">
        <v>64</v>
      </c>
      <c r="B49" s="323">
        <f>пр.хода!AI23</f>
        <v>39</v>
      </c>
      <c r="C49" s="324">
        <f>IFERROR(VLOOKUP(B49,пр.взв!$B$7:$H$70,2,0),"")</f>
        <v>0</v>
      </c>
      <c r="D49" s="324">
        <f>IFERROR(VLOOKUP(B49,пр.взв!$B$7:$H$70,3,0),"")</f>
        <v>0</v>
      </c>
      <c r="E49" s="325">
        <f>IFERROR(VLOOKUP(B49,пр.взв!$B$7:$H$70,4,0),"")</f>
        <v>0</v>
      </c>
      <c r="F49" s="326">
        <f>IFERROR(VLOOKUP(B49,пр.взв!$B$7:$H$70,5,0),"")</f>
        <v>0</v>
      </c>
      <c r="G49" s="326">
        <f>IFERROR(VLOOKUP(B49,пр.взв!$B$7:$H$70,6,0),"")</f>
        <v>0</v>
      </c>
      <c r="H49" s="327">
        <f>IFERROR(VLOOKUP(B49,пр.взв!$B$7:$H$70,7,0),"")</f>
        <v>0</v>
      </c>
    </row>
    <row r="50" spans="1:8" ht="11.45" customHeight="1">
      <c r="A50" s="328" t="s">
        <v>64</v>
      </c>
      <c r="B50" s="323">
        <f>пр.хода!AI12</f>
        <v>41</v>
      </c>
      <c r="C50" s="324">
        <f>IFERROR(VLOOKUP(B50,пр.взв!$B$7:$H$70,2,0),"")</f>
        <v>0</v>
      </c>
      <c r="D50" s="324">
        <f>IFERROR(VLOOKUP(B50,пр.взв!$B$7:$H$70,3,0),"")</f>
        <v>0</v>
      </c>
      <c r="E50" s="325">
        <f>IFERROR(VLOOKUP(B50,пр.взв!$B$7:$H$70,4,0),"")</f>
        <v>0</v>
      </c>
      <c r="F50" s="326">
        <f>IFERROR(VLOOKUP(B50,пр.взв!$B$7:$H$70,5,0),"")</f>
        <v>0</v>
      </c>
      <c r="G50" s="326">
        <f>IFERROR(VLOOKUP(B50,пр.взв!$B$7:$H$70,6,0),"")</f>
        <v>0</v>
      </c>
      <c r="H50" s="327">
        <f>IFERROR(VLOOKUP(B50,пр.взв!$B$7:$H$70,7,0),"")</f>
        <v>0</v>
      </c>
    </row>
    <row r="51" spans="1:8" ht="11.45" customHeight="1">
      <c r="A51" s="328" t="s">
        <v>64</v>
      </c>
      <c r="B51" s="323">
        <f>пр.хода!AI31</f>
        <v>58</v>
      </c>
      <c r="C51" s="324">
        <f>IFERROR(VLOOKUP(B51,пр.взв!$B$7:$H$70,2,0),"")</f>
        <v>0</v>
      </c>
      <c r="D51" s="324">
        <f>IFERROR(VLOOKUP(B51,пр.взв!$B$7:$H$70,3,0),"")</f>
        <v>0</v>
      </c>
      <c r="E51" s="325">
        <f>IFERROR(VLOOKUP(B51,пр.взв!$B$7:$H$70,4,0),"")</f>
        <v>0</v>
      </c>
      <c r="F51" s="326">
        <f>IFERROR(VLOOKUP(B51,пр.взв!$B$7:$H$70,5,0),"")</f>
        <v>0</v>
      </c>
      <c r="G51" s="326">
        <f>IFERROR(VLOOKUP(B51,пр.взв!$B$7:$H$70,6,0),"")</f>
        <v>0</v>
      </c>
      <c r="H51" s="327">
        <f>IFERROR(VLOOKUP(B51,пр.взв!$B$7:$H$70,7,0),"")</f>
        <v>0</v>
      </c>
    </row>
    <row r="52" spans="1:8" ht="11.45" customHeight="1">
      <c r="A52" s="328" t="s">
        <v>64</v>
      </c>
      <c r="B52" s="323">
        <f>пр.хода!AI21</f>
        <v>43</v>
      </c>
      <c r="C52" s="324">
        <f>IFERROR(VLOOKUP(B52,пр.взв!$B$7:$H$70,2,0),"")</f>
        <v>0</v>
      </c>
      <c r="D52" s="324">
        <f>IFERROR(VLOOKUP(B52,пр.взв!$B$7:$H$70,3,0),"")</f>
        <v>0</v>
      </c>
      <c r="E52" s="325">
        <f>IFERROR(VLOOKUP(B52,пр.взв!$B$7:$H$70,4,0),"")</f>
        <v>0</v>
      </c>
      <c r="F52" s="326">
        <f>IFERROR(VLOOKUP(B52,пр.взв!$B$7:$H$70,5,0),"")</f>
        <v>0</v>
      </c>
      <c r="G52" s="326">
        <f>IFERROR(VLOOKUP(B52,пр.взв!$B$7:$H$70,6,0),"")</f>
        <v>0</v>
      </c>
      <c r="H52" s="327">
        <f>IFERROR(VLOOKUP(B52,пр.взв!$B$7:$H$70,7,0),"")</f>
        <v>0</v>
      </c>
    </row>
    <row r="53" spans="1:8" ht="11.45" customHeight="1">
      <c r="A53" s="328" t="s">
        <v>64</v>
      </c>
      <c r="B53" s="323">
        <f>пр.хода!AI41</f>
        <v>60</v>
      </c>
      <c r="C53" s="324">
        <f>IFERROR(VLOOKUP(B53,пр.взв!$B$7:$H$70,2,0),"")</f>
        <v>0</v>
      </c>
      <c r="D53" s="324">
        <f>IFERROR(VLOOKUP(B53,пр.взв!$B$7:$H$70,3,0),"")</f>
        <v>0</v>
      </c>
      <c r="E53" s="325">
        <f>IFERROR(VLOOKUP(B53,пр.взв!$B$7:$H$70,4,0),"")</f>
        <v>0</v>
      </c>
      <c r="F53" s="326">
        <f>IFERROR(VLOOKUP(B53,пр.взв!$B$7:$H$70,5,0),"")</f>
        <v>0</v>
      </c>
      <c r="G53" s="326">
        <f>IFERROR(VLOOKUP(B53,пр.взв!$B$7:$H$70,6,0),"")</f>
        <v>0</v>
      </c>
      <c r="H53" s="327">
        <f>IFERROR(VLOOKUP(B53,пр.взв!$B$7:$H$70,7,0),"")</f>
        <v>0</v>
      </c>
    </row>
    <row r="54" spans="1:8" ht="11.45" customHeight="1">
      <c r="A54" s="328" t="s">
        <v>64</v>
      </c>
      <c r="B54" s="323">
        <f>пр.хода!AI16</f>
        <v>45</v>
      </c>
      <c r="C54" s="324">
        <f>IFERROR(VLOOKUP(B54,пр.взв!$B$7:$H$70,2,0),"")</f>
        <v>0</v>
      </c>
      <c r="D54" s="324">
        <f>IFERROR(VLOOKUP(B54,пр.взв!$B$7:$H$70,3,0),"")</f>
        <v>0</v>
      </c>
      <c r="E54" s="325">
        <f>IFERROR(VLOOKUP(B54,пр.взв!$B$7:$H$70,4,0),"")</f>
        <v>0</v>
      </c>
      <c r="F54" s="326">
        <f>IFERROR(VLOOKUP(B54,пр.взв!$B$7:$H$70,5,0),"")</f>
        <v>0</v>
      </c>
      <c r="G54" s="326">
        <f>IFERROR(VLOOKUP(B54,пр.взв!$B$7:$H$70,6,0),"")</f>
        <v>0</v>
      </c>
      <c r="H54" s="327">
        <f>IFERROR(VLOOKUP(B54,пр.взв!$B$7:$H$70,7,0),"")</f>
        <v>0</v>
      </c>
    </row>
    <row r="55" spans="1:8" ht="11.45" customHeight="1">
      <c r="A55" s="328" t="s">
        <v>64</v>
      </c>
      <c r="B55" s="323">
        <f>пр.хода!AI28</f>
        <v>2</v>
      </c>
      <c r="C55" s="324" t="str">
        <f>IFERROR(VLOOKUP(B55,пр.взв!$B$7:$H$70,2,0),"")</f>
        <v xml:space="preserve">АБДУЛАТИПОВ  Муслим  Магомедович </v>
      </c>
      <c r="D55" s="324" t="str">
        <f>IFERROR(VLOOKUP(B55,пр.взв!$B$7:$H$70,3,0),"")</f>
        <v>07.08.2002, КМС</v>
      </c>
      <c r="E55" s="325" t="str">
        <f>IFERROR(VLOOKUP(B55,пр.взв!$B$7:$H$70,4,0),"")</f>
        <v>СКФО</v>
      </c>
      <c r="F55" s="326" t="str">
        <f>IFERROR(VLOOKUP(B55,пр.взв!$B$7:$H$70,5,0),"")</f>
        <v>Р.Дагестан, Махачкала, МС</v>
      </c>
      <c r="G55" s="326">
        <f>IFERROR(VLOOKUP(B55,пр.взв!$B$7:$H$70,6,0),"")</f>
        <v>0</v>
      </c>
      <c r="H55" s="327" t="str">
        <f>IFERROR(VLOOKUP(B55,пр.взв!$B$7:$H$70,7,0),"")</f>
        <v xml:space="preserve">Магомедов Ахмед Сапигулаевич </v>
      </c>
    </row>
    <row r="56" spans="1:8" ht="11.45" customHeight="1">
      <c r="A56" s="328" t="s">
        <v>64</v>
      </c>
      <c r="B56" s="323">
        <f>пр.хода!AI38</f>
        <v>4</v>
      </c>
      <c r="C56" s="324" t="str">
        <f>IFERROR(VLOOKUP(B56,пр.взв!$B$7:$H$70,2,0),"")</f>
        <v xml:space="preserve">ЕВТЫХ Рамазан  Аркадиевич </v>
      </c>
      <c r="D56" s="324" t="str">
        <f>IFERROR(VLOOKUP(B56,пр.взв!$B$7:$H$70,3,0),"")</f>
        <v>13.12.1999, МС</v>
      </c>
      <c r="E56" s="325" t="str">
        <f>IFERROR(VLOOKUP(B56,пр.взв!$B$7:$H$70,4,0),"")</f>
        <v>ЮФО</v>
      </c>
      <c r="F56" s="326" t="str">
        <f>IFERROR(VLOOKUP(B56,пр.взв!$B$7:$H$70,5,0),"")</f>
        <v>Р.Адыгея, Тахтамукай, ВС</v>
      </c>
      <c r="G56" s="326">
        <f>IFERROR(VLOOKUP(B56,пр.взв!$B$7:$H$70,6,0),"")</f>
        <v>0</v>
      </c>
      <c r="H56" s="327" t="str">
        <f>IFERROR(VLOOKUP(B56,пр.взв!$B$7:$H$70,7,0),"")</f>
        <v>Джаримок Р.Н. Кубов Х.К</v>
      </c>
    </row>
    <row r="57" spans="1:8" ht="12.75" customHeight="1">
      <c r="A57" s="328" t="s">
        <v>64</v>
      </c>
      <c r="B57" s="323">
        <f>пр.хода!AI13</f>
        <v>57</v>
      </c>
      <c r="C57" s="324">
        <f>IFERROR(VLOOKUP(B57,пр.взв!$B$7:$H$70,2,0),"")</f>
        <v>0</v>
      </c>
      <c r="D57" s="324">
        <f>IFERROR(VLOOKUP(B57,пр.взв!$B$7:$H$70,3,0),"")</f>
        <v>0</v>
      </c>
      <c r="E57" s="325">
        <f>IFERROR(VLOOKUP(B57,пр.взв!$B$7:$H$70,4,0),"")</f>
        <v>0</v>
      </c>
      <c r="F57" s="326">
        <f>IFERROR(VLOOKUP(B57,пр.взв!$B$7:$H$70,5,0),"")</f>
        <v>0</v>
      </c>
      <c r="G57" s="326">
        <f>IFERROR(VLOOKUP(B57,пр.взв!$B$7:$H$70,6,0),"")</f>
        <v>0</v>
      </c>
      <c r="H57" s="327">
        <f>IFERROR(VLOOKUP(B57,пр.взв!$B$7:$H$70,7,0),"")</f>
        <v>0</v>
      </c>
    </row>
    <row r="58" spans="1:8" ht="12.6" customHeight="1">
      <c r="A58" s="328" t="s">
        <v>64</v>
      </c>
      <c r="B58" s="323">
        <f>пр.хода!AI32</f>
        <v>6</v>
      </c>
      <c r="C58" s="324" t="str">
        <f>IFERROR(VLOOKUP(B58,пр.взв!$B$7:$H$70,2,0),"")</f>
        <v>УВАРОВ Виктор Владимирович</v>
      </c>
      <c r="D58" s="324" t="str">
        <f>IFERROR(VLOOKUP(B58,пр.взв!$B$7:$H$70,3,0),"")</f>
        <v>10.02.2001, 1р</v>
      </c>
      <c r="E58" s="325" t="str">
        <f>IFERROR(VLOOKUP(B58,пр.взв!$B$7:$H$70,4,0),"")</f>
        <v>МОС</v>
      </c>
      <c r="F58" s="326" t="str">
        <f>IFERROR(VLOOKUP(B58,пр.взв!$B$7:$H$70,5,0),"")</f>
        <v>Москва, Москва, МО</v>
      </c>
      <c r="G58" s="326">
        <f>IFERROR(VLOOKUP(B58,пр.взв!$B$7:$H$70,6,0),"")</f>
        <v>0</v>
      </c>
      <c r="H58" s="327" t="str">
        <f>IFERROR(VLOOKUP(B58,пр.взв!$B$7:$H$70,7,0),"")</f>
        <v>Юхарев Павлов</v>
      </c>
    </row>
    <row r="59" spans="1:8" ht="12.6" customHeight="1">
      <c r="A59" s="328" t="s">
        <v>64</v>
      </c>
      <c r="B59" s="323">
        <f>пр.хода!AI22</f>
        <v>59</v>
      </c>
      <c r="C59" s="324">
        <f>IFERROR(VLOOKUP(B59,пр.взв!$B$7:$H$70,2,0),"")</f>
        <v>0</v>
      </c>
      <c r="D59" s="324">
        <f>IFERROR(VLOOKUP(B59,пр.взв!$B$7:$H$70,3,0),"")</f>
        <v>0</v>
      </c>
      <c r="E59" s="325">
        <f>IFERROR(VLOOKUP(B59,пр.взв!$B$7:$H$70,4,0),"")</f>
        <v>0</v>
      </c>
      <c r="F59" s="326">
        <f>IFERROR(VLOOKUP(B59,пр.взв!$B$7:$H$70,5,0),"")</f>
        <v>0</v>
      </c>
      <c r="G59" s="326">
        <f>IFERROR(VLOOKUP(B59,пр.взв!$B$7:$H$70,6,0),"")</f>
        <v>0</v>
      </c>
      <c r="H59" s="327">
        <f>IFERROR(VLOOKUP(B59,пр.взв!$B$7:$H$70,7,0),"")</f>
        <v>0</v>
      </c>
    </row>
    <row r="60" spans="1:8" ht="12.6" customHeight="1">
      <c r="A60" s="328" t="s">
        <v>64</v>
      </c>
      <c r="B60" s="323">
        <f>пр.хода!AI42</f>
        <v>40</v>
      </c>
      <c r="C60" s="324">
        <f>IFERROR(VLOOKUP(B60,пр.взв!$B$7:$H$70,2,0),"")</f>
        <v>0</v>
      </c>
      <c r="D60" s="324">
        <f>IFERROR(VLOOKUP(B60,пр.взв!$B$7:$H$70,3,0),"")</f>
        <v>0</v>
      </c>
      <c r="E60" s="325">
        <f>IFERROR(VLOOKUP(B60,пр.взв!$B$7:$H$70,4,0),"")</f>
        <v>0</v>
      </c>
      <c r="F60" s="326">
        <f>IFERROR(VLOOKUP(B60,пр.взв!$B$7:$H$70,5,0),"")</f>
        <v>0</v>
      </c>
      <c r="G60" s="326">
        <f>IFERROR(VLOOKUP(B60,пр.взв!$B$7:$H$70,6,0),"")</f>
        <v>0</v>
      </c>
      <c r="H60" s="327">
        <f>IFERROR(VLOOKUP(B60,пр.взв!$B$7:$H$70,7,0),"")</f>
        <v>0</v>
      </c>
    </row>
    <row r="61" spans="1:8" ht="12.6" customHeight="1">
      <c r="A61" s="328" t="s">
        <v>64</v>
      </c>
      <c r="B61" s="323">
        <f>пр.хода!AI11</f>
        <v>49</v>
      </c>
      <c r="C61" s="324">
        <f>IFERROR(VLOOKUP(B61,пр.взв!$B$7:$H$70,2,0),"")</f>
        <v>0</v>
      </c>
      <c r="D61" s="324">
        <f>IFERROR(VLOOKUP(B61,пр.взв!$B$7:$H$70,3,0),"")</f>
        <v>0</v>
      </c>
      <c r="E61" s="325">
        <f>IFERROR(VLOOKUP(B61,пр.взв!$B$7:$H$70,4,0),"")</f>
        <v>0</v>
      </c>
      <c r="F61" s="326">
        <f>IFERROR(VLOOKUP(B61,пр.взв!$B$7:$H$70,5,0),"")</f>
        <v>0</v>
      </c>
      <c r="G61" s="326">
        <f>IFERROR(VLOOKUP(B61,пр.взв!$B$7:$H$70,6,0),"")</f>
        <v>0</v>
      </c>
      <c r="H61" s="327">
        <f>IFERROR(VLOOKUP(B61,пр.взв!$B$7:$H$70,7,0),"")</f>
        <v>0</v>
      </c>
    </row>
    <row r="62" spans="1:8" ht="12.6" customHeight="1">
      <c r="A62" s="328" t="s">
        <v>64</v>
      </c>
      <c r="B62" s="323">
        <f>пр.хода!AI20</f>
        <v>51</v>
      </c>
      <c r="C62" s="324">
        <f>IFERROR(VLOOKUP(B62,пр.взв!$B$7:$H$70,2,0),"")</f>
        <v>0</v>
      </c>
      <c r="D62" s="324">
        <f>IFERROR(VLOOKUP(B62,пр.взв!$B$7:$H$70,3,0),"")</f>
        <v>0</v>
      </c>
      <c r="E62" s="325">
        <f>IFERROR(VLOOKUP(B62,пр.взв!$B$7:$H$70,4,0),"")</f>
        <v>0</v>
      </c>
      <c r="F62" s="326">
        <f>IFERROR(VLOOKUP(B62,пр.взв!$B$7:$H$70,5,0),"")</f>
        <v>0</v>
      </c>
      <c r="G62" s="326">
        <f>IFERROR(VLOOKUP(B62,пр.взв!$B$7:$H$70,6,0),"")</f>
        <v>0</v>
      </c>
      <c r="H62" s="327">
        <f>IFERROR(VLOOKUP(B62,пр.взв!$B$7:$H$70,7,0),"")</f>
        <v>0</v>
      </c>
    </row>
    <row r="63" spans="1:8" ht="12.6" customHeight="1">
      <c r="A63" s="328" t="s">
        <v>64</v>
      </c>
      <c r="B63" s="323">
        <f>пр.хода!AI33</f>
        <v>54</v>
      </c>
      <c r="C63" s="324">
        <f>IFERROR(VLOOKUP(B63,пр.взв!$B$7:$H$70,2,0),"")</f>
        <v>0</v>
      </c>
      <c r="D63" s="324">
        <f>IFERROR(VLOOKUP(B63,пр.взв!$B$7:$H$70,3,0),"")</f>
        <v>0</v>
      </c>
      <c r="E63" s="325">
        <f>IFERROR(VLOOKUP(B63,пр.взв!$B$7:$H$70,4,0),"")</f>
        <v>0</v>
      </c>
      <c r="F63" s="326">
        <f>IFERROR(VLOOKUP(B63,пр.взв!$B$7:$H$70,5,0),"")</f>
        <v>0</v>
      </c>
      <c r="G63" s="326">
        <f>IFERROR(VLOOKUP(B63,пр.взв!$B$7:$H$70,6,0),"")</f>
        <v>0</v>
      </c>
      <c r="H63" s="327">
        <f>IFERROR(VLOOKUP(B63,пр.взв!$B$7:$H$70,7,0),"")</f>
        <v>0</v>
      </c>
    </row>
    <row r="64" spans="1:8" ht="12.75" customHeight="1">
      <c r="A64" s="328" t="s">
        <v>64</v>
      </c>
      <c r="B64" s="323">
        <f>пр.хода!AI24</f>
        <v>55</v>
      </c>
      <c r="C64" s="324">
        <f>IFERROR(VLOOKUP(B64,пр.взв!$B$7:$H$70,2,0),"")</f>
        <v>0</v>
      </c>
      <c r="D64" s="324">
        <f>IFERROR(VLOOKUP(B64,пр.взв!$B$7:$H$70,3,0),"")</f>
        <v>0</v>
      </c>
      <c r="E64" s="325">
        <f>IFERROR(VLOOKUP(B64,пр.взв!$B$7:$H$70,4,0),"")</f>
        <v>0</v>
      </c>
      <c r="F64" s="326">
        <f>IFERROR(VLOOKUP(B64,пр.взв!$B$7:$H$70,5,0),"")</f>
        <v>0</v>
      </c>
      <c r="G64" s="326">
        <f>IFERROR(VLOOKUP(B64,пр.взв!$B$7:$H$70,6,0),"")</f>
        <v>0</v>
      </c>
      <c r="H64" s="327">
        <f>IFERROR(VLOOKUP(B64,пр.взв!$B$7:$H$70,7,0),"")</f>
        <v>0</v>
      </c>
    </row>
    <row r="65" spans="1:8" ht="12.6" customHeight="1">
      <c r="A65" s="328" t="s">
        <v>64</v>
      </c>
      <c r="B65" s="323">
        <f>пр.хода!AI29</f>
        <v>50</v>
      </c>
      <c r="C65" s="324">
        <f>IFERROR(VLOOKUP(B65,пр.взв!$B$7:$H$70,2,0),"")</f>
        <v>0</v>
      </c>
      <c r="D65" s="324">
        <f>IFERROR(VLOOKUP(B65,пр.взв!$B$7:$H$70,3,0),"")</f>
        <v>0</v>
      </c>
      <c r="E65" s="325">
        <f>IFERROR(VLOOKUP(B65,пр.взв!$B$7:$H$70,4,0),"")</f>
        <v>0</v>
      </c>
      <c r="F65" s="326">
        <f>IFERROR(VLOOKUP(B65,пр.взв!$B$7:$H$70,5,0),"")</f>
        <v>0</v>
      </c>
      <c r="G65" s="326">
        <f>IFERROR(VLOOKUP(B65,пр.взв!$B$7:$H$70,6,0),"")</f>
        <v>0</v>
      </c>
      <c r="H65" s="327">
        <f>IFERROR(VLOOKUP(B65,пр.взв!$B$7:$H$70,7,0),"")</f>
        <v>0</v>
      </c>
    </row>
    <row r="66" spans="1:8" ht="12.6" customHeight="1">
      <c r="A66" s="328" t="s">
        <v>64</v>
      </c>
      <c r="B66" s="323">
        <f>пр.хода!AI14</f>
        <v>5</v>
      </c>
      <c r="C66" s="324" t="str">
        <f>IFERROR(VLOOKUP(B66,пр.взв!$B$7:$H$70,2,0),"")</f>
        <v xml:space="preserve">МГДСЯН  Арарат Залибегович </v>
      </c>
      <c r="D66" s="324" t="str">
        <f>IFERROR(VLOOKUP(B66,пр.взв!$B$7:$H$70,3,0),"")</f>
        <v>15.10.2000, МС</v>
      </c>
      <c r="E66" s="325" t="str">
        <f>IFERROR(VLOOKUP(B66,пр.взв!$B$7:$H$70,4,0),"")</f>
        <v>ЮФО</v>
      </c>
      <c r="F66" s="326" t="str">
        <f>IFERROR(VLOOKUP(B66,пр.взв!$B$7:$H$70,5,0),"")</f>
        <v>Краснодарский, Армавир, ВС</v>
      </c>
      <c r="G66" s="326">
        <f>IFERROR(VLOOKUP(B66,пр.взв!$B$7:$H$70,6,0),"")</f>
        <v>0</v>
      </c>
      <c r="H66" s="327" t="str">
        <f>IFERROR(VLOOKUP(B66,пр.взв!$B$7:$H$70,7,0),"")</f>
        <v xml:space="preserve">Бородин ; Мгдсян </v>
      </c>
    </row>
    <row r="67" spans="1:8" ht="12.6" customHeight="1">
      <c r="A67" s="328" t="s">
        <v>64</v>
      </c>
      <c r="B67" s="323">
        <f>пр.хода!AI43</f>
        <v>56</v>
      </c>
      <c r="C67" s="324">
        <f>IFERROR(VLOOKUP(B67,пр.взв!$B$7:$H$70,2,0),"")</f>
        <v>0</v>
      </c>
      <c r="D67" s="324">
        <f>IFERROR(VLOOKUP(B67,пр.взв!$B$7:$H$70,3,0),"")</f>
        <v>0</v>
      </c>
      <c r="E67" s="325">
        <f>IFERROR(VLOOKUP(B67,пр.взв!$B$7:$H$70,4,0),"")</f>
        <v>0</v>
      </c>
      <c r="F67" s="326">
        <f>IFERROR(VLOOKUP(B67,пр.взв!$B$7:$H$70,5,0),"")</f>
        <v>0</v>
      </c>
      <c r="G67" s="326">
        <f>IFERROR(VLOOKUP(B67,пр.взв!$B$7:$H$70,6,0),"")</f>
        <v>0</v>
      </c>
      <c r="H67" s="327">
        <f>IFERROR(VLOOKUP(B67,пр.взв!$B$7:$H$70,7,0),"")</f>
        <v>0</v>
      </c>
    </row>
    <row r="68" spans="1:8" ht="12.6" customHeight="1">
      <c r="A68" s="328" t="s">
        <v>64</v>
      </c>
      <c r="B68" s="323">
        <f>пр.хода!AI34</f>
        <v>46</v>
      </c>
      <c r="C68" s="324">
        <f>IFERROR(VLOOKUP(B68,пр.взв!$B$7:$H$70,2,0),"")</f>
        <v>0</v>
      </c>
      <c r="D68" s="324">
        <f>IFERROR(VLOOKUP(B68,пр.взв!$B$7:$H$70,3,0),"")</f>
        <v>0</v>
      </c>
      <c r="E68" s="325">
        <f>IFERROR(VLOOKUP(B68,пр.взв!$B$7:$H$70,4,0),"")</f>
        <v>0</v>
      </c>
      <c r="F68" s="326">
        <f>IFERROR(VLOOKUP(B68,пр.взв!$B$7:$H$70,5,0),"")</f>
        <v>0</v>
      </c>
      <c r="G68" s="326">
        <f>IFERROR(VLOOKUP(B68,пр.взв!$B$7:$H$70,6,0),"")</f>
        <v>0</v>
      </c>
      <c r="H68" s="327">
        <f>IFERROR(VLOOKUP(B68,пр.взв!$B$7:$H$70,7,0),"")</f>
        <v>0</v>
      </c>
    </row>
    <row r="69" spans="1:8" ht="12.6" customHeight="1" thickBot="1">
      <c r="A69" s="330" t="s">
        <v>64</v>
      </c>
      <c r="B69" s="331">
        <f>пр.хода!AI25</f>
        <v>47</v>
      </c>
      <c r="C69" s="332">
        <f>IFERROR(VLOOKUP(B69,пр.взв!$B$7:$H$70,2,0),"")</f>
        <v>0</v>
      </c>
      <c r="D69" s="332">
        <f>IFERROR(VLOOKUP(B69,пр.взв!$B$7:$H$70,3,0),"")</f>
        <v>0</v>
      </c>
      <c r="E69" s="333">
        <f>IFERROR(VLOOKUP(B69,пр.взв!$B$7:$H$70,4,0),"")</f>
        <v>0</v>
      </c>
      <c r="F69" s="334">
        <f>IFERROR(VLOOKUP(B69,пр.взв!$B$7:$H$70,5,0),"")</f>
        <v>0</v>
      </c>
      <c r="G69" s="334">
        <f>IFERROR(VLOOKUP(B69,пр.взв!$B$7:$H$70,6,0),"")</f>
        <v>0</v>
      </c>
      <c r="H69" s="335">
        <f>IFERROR(VLOOKUP(B69,пр.взв!$B$7:$H$70,7,0),"")</f>
        <v>0</v>
      </c>
    </row>
    <row r="70" spans="1:8" ht="12.6" customHeight="1"/>
    <row r="71" spans="1:8" ht="12.6" customHeight="1">
      <c r="A71" s="100" t="str">
        <f>пр.хода!A73</f>
        <v>Гл. судья, судья ВК</v>
      </c>
      <c r="B71" s="75"/>
      <c r="C71" s="99"/>
      <c r="D71" s="252"/>
      <c r="E71" s="101"/>
      <c r="F71" s="102" t="str">
        <f>пр.хода!G73</f>
        <v>С.В.Пегасов</v>
      </c>
      <c r="H71" s="113" t="str">
        <f>пр.хода!J73</f>
        <v>/г.Чебоксары/</v>
      </c>
    </row>
    <row r="72" spans="1:8" ht="12.6" customHeight="1">
      <c r="A72" s="99"/>
      <c r="B72" s="75"/>
      <c r="C72" s="99"/>
      <c r="D72" s="101"/>
      <c r="E72" s="101"/>
      <c r="F72" s="101"/>
      <c r="H72" s="112"/>
    </row>
    <row r="73" spans="1:8" ht="12.6" customHeight="1">
      <c r="A73" s="99"/>
      <c r="B73" s="75"/>
      <c r="C73" s="99"/>
      <c r="D73" s="101"/>
      <c r="E73" s="101"/>
      <c r="F73" s="101"/>
      <c r="H73" s="85"/>
    </row>
    <row r="74" spans="1:8" ht="12.6" customHeight="1">
      <c r="A74" s="100" t="str">
        <f>пр.хода!T73</f>
        <v>Гл. секретарь, судья ВК</v>
      </c>
      <c r="B74" s="75"/>
      <c r="C74" s="99"/>
      <c r="D74" s="101"/>
      <c r="E74" s="101"/>
      <c r="F74" s="103" t="s">
        <v>158</v>
      </c>
      <c r="H74" s="113" t="str">
        <f>[2]реквизиты!$G$9</f>
        <v>/Казань/</v>
      </c>
    </row>
    <row r="75" spans="1:8" ht="12.6" customHeight="1">
      <c r="A75" s="79"/>
      <c r="B75" s="99"/>
      <c r="C75" s="99"/>
      <c r="D75" s="253"/>
      <c r="E75" s="101"/>
      <c r="F75" s="101"/>
      <c r="H75" s="99"/>
    </row>
    <row r="76" spans="1:8" ht="12.6" customHeight="1">
      <c r="A76" s="76"/>
      <c r="B76" s="99"/>
      <c r="C76" s="99"/>
      <c r="D76" s="99"/>
      <c r="E76" s="101"/>
      <c r="F76" s="101"/>
      <c r="G76" s="101"/>
      <c r="H76" s="99"/>
    </row>
    <row r="77" spans="1:8" ht="12.6" customHeight="1"/>
    <row r="78" spans="1:8" ht="12.6" customHeight="1"/>
    <row r="79" spans="1:8" ht="12.6" customHeight="1"/>
    <row r="80" spans="1:8" ht="12.6" customHeight="1"/>
    <row r="81" spans="9:10" ht="12.6" customHeight="1"/>
    <row r="82" spans="9:10" ht="12.6" customHeight="1"/>
    <row r="83" spans="9:10" ht="12.6" customHeight="1"/>
    <row r="84" spans="9:10" ht="12.6" customHeight="1"/>
    <row r="85" spans="9:10" ht="12.95" customHeight="1"/>
    <row r="87" spans="9:10">
      <c r="I87" s="79"/>
      <c r="J87" s="75"/>
    </row>
    <row r="88" spans="9:10">
      <c r="I88" s="76"/>
      <c r="J88" s="75"/>
    </row>
    <row r="89" spans="9:10">
      <c r="I89" s="79"/>
      <c r="J89" s="75"/>
    </row>
    <row r="90" spans="9:10">
      <c r="I90" s="79"/>
      <c r="J90" s="75"/>
    </row>
    <row r="91" spans="9:10">
      <c r="I91" s="76"/>
      <c r="J91" s="75"/>
    </row>
    <row r="92" spans="9:10">
      <c r="I92" s="76"/>
      <c r="J92" s="75"/>
    </row>
  </sheetData>
  <sheetProtection formatCells="0" formatColumns="0" formatRows="0" insertColumns="0" insertRows="0" insertHyperlinks="0" deleteColumns="0" deleteRows="0" sort="0" autoFilter="0" pivotTables="0"/>
  <protectedRanges>
    <protectedRange sqref="L6:M17" name="Диапазон2"/>
    <protectedRange sqref="A1:H6 A7:H74" name="Диапазон1"/>
  </protectedRanges>
  <sortState ref="B78:H133">
    <sortCondition ref="B78:B133"/>
  </sortState>
  <mergeCells count="38">
    <mergeCell ref="N4:Q4"/>
    <mergeCell ref="S4:S5"/>
    <mergeCell ref="L4:L5"/>
    <mergeCell ref="M4:M5"/>
    <mergeCell ref="J12:J13"/>
    <mergeCell ref="K12:K13"/>
    <mergeCell ref="J16:J17"/>
    <mergeCell ref="K16:K17"/>
    <mergeCell ref="J10:J11"/>
    <mergeCell ref="K10:K11"/>
    <mergeCell ref="J4:J5"/>
    <mergeCell ref="K4:K5"/>
    <mergeCell ref="J6:J7"/>
    <mergeCell ref="K6:K7"/>
    <mergeCell ref="J8:J9"/>
    <mergeCell ref="K8:K9"/>
    <mergeCell ref="J14:J15"/>
    <mergeCell ref="K14:K15"/>
    <mergeCell ref="D2:H2"/>
    <mergeCell ref="E4:F5"/>
    <mergeCell ref="B3:G3"/>
    <mergeCell ref="A1:H1"/>
    <mergeCell ref="H4:H5"/>
    <mergeCell ref="B2:C2"/>
    <mergeCell ref="G4:G5"/>
    <mergeCell ref="A4:A5"/>
    <mergeCell ref="B4:B5"/>
    <mergeCell ref="C4:C5"/>
    <mergeCell ref="D4:D5"/>
    <mergeCell ref="AL4:AO4"/>
    <mergeCell ref="T2:X2"/>
    <mergeCell ref="AC4:AC5"/>
    <mergeCell ref="AD4:AD5"/>
    <mergeCell ref="AE4:AH4"/>
    <mergeCell ref="AJ4:AJ5"/>
    <mergeCell ref="AK4:AK5"/>
    <mergeCell ref="U4:X4"/>
    <mergeCell ref="T4:T5"/>
  </mergeCells>
  <phoneticPr fontId="0" type="noConversion"/>
  <conditionalFormatting sqref="G6:G69">
    <cfRule type="cellIs" dxfId="0" priority="1" operator="equal">
      <formula>0</formula>
    </cfRule>
  </conditionalFormatting>
  <printOptions horizontalCentered="1"/>
  <pageMargins left="0" right="0" top="0" bottom="0" header="0" footer="0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сормест">
                <anchor moveWithCells="1">
                  <from>
                    <xdr:col>35</xdr:col>
                    <xdr:colOff>28575</xdr:colOff>
                    <xdr:row>1</xdr:row>
                    <xdr:rowOff>19050</xdr:rowOff>
                  </from>
                  <to>
                    <xdr:col>35</xdr:col>
                    <xdr:colOff>581025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J40"/>
  <sheetViews>
    <sheetView topLeftCell="A7" workbookViewId="0">
      <selection activeCell="K13" sqref="K13"/>
    </sheetView>
  </sheetViews>
  <sheetFormatPr defaultRowHeight="12.75"/>
  <cols>
    <col min="8" max="8" width="21.5703125" customWidth="1"/>
  </cols>
  <sheetData>
    <row r="1" spans="1:10" ht="30.75" customHeight="1" thickBot="1">
      <c r="A1" s="564" t="str">
        <f>[2]реквизиты!$A$2</f>
        <v>Первенство России по самбо среди юниоров и юниорок до 24 лет ( 1999-2004г.р.)  ЕКП № 1802, отбор на Кубок Европы 2022г.</v>
      </c>
      <c r="B1" s="565"/>
      <c r="C1" s="565"/>
      <c r="D1" s="565"/>
      <c r="E1" s="565"/>
      <c r="F1" s="565"/>
      <c r="G1" s="565"/>
      <c r="H1" s="566"/>
    </row>
    <row r="2" spans="1:10">
      <c r="A2" s="567" t="str">
        <f>[2]реквизиты!$A$3</f>
        <v>17-21 января 2022года                          г.Кстово</v>
      </c>
      <c r="B2" s="567"/>
      <c r="C2" s="567"/>
      <c r="D2" s="567"/>
      <c r="E2" s="567"/>
      <c r="F2" s="567"/>
      <c r="G2" s="567"/>
      <c r="H2" s="567"/>
    </row>
    <row r="3" spans="1:10" ht="18.75" thickBot="1">
      <c r="A3" s="568" t="s">
        <v>31</v>
      </c>
      <c r="B3" s="568"/>
      <c r="C3" s="568"/>
      <c r="D3" s="568"/>
      <c r="E3" s="568"/>
      <c r="F3" s="568"/>
      <c r="G3" s="568"/>
      <c r="H3" s="568"/>
    </row>
    <row r="4" spans="1:10" ht="18.75" thickBot="1">
      <c r="B4" s="65"/>
      <c r="C4" s="66"/>
      <c r="D4" s="569" t="str">
        <f>пр.взв!$D$4</f>
        <v>В.к. 79 кг.</v>
      </c>
      <c r="E4" s="570"/>
      <c r="F4" s="571"/>
      <c r="G4" s="66"/>
      <c r="H4" s="66"/>
    </row>
    <row r="5" spans="1:10" ht="18.75" thickBot="1">
      <c r="A5" s="66"/>
      <c r="B5" s="66"/>
      <c r="C5" s="66"/>
      <c r="D5" s="66"/>
      <c r="E5" s="66"/>
      <c r="F5" s="66"/>
      <c r="G5" s="66"/>
      <c r="H5" s="66"/>
    </row>
    <row r="6" spans="1:10" ht="18">
      <c r="A6" s="577" t="s">
        <v>32</v>
      </c>
      <c r="B6" s="575" t="str">
        <f>IFERROR(VLOOKUP(J6,пр.взв!$B$7:$H$70,2,0),"")</f>
        <v/>
      </c>
      <c r="C6" s="575"/>
      <c r="D6" s="575"/>
      <c r="E6" s="575"/>
      <c r="F6" s="575"/>
      <c r="G6" s="575"/>
      <c r="H6" s="580" t="str">
        <f>IFERROR(VLOOKUP(J6,пр.взв!$B$7:$H$70,3,0),"")</f>
        <v/>
      </c>
      <c r="I6" s="66"/>
      <c r="J6" s="67">
        <f>пр.хода!M32</f>
        <v>0</v>
      </c>
    </row>
    <row r="7" spans="1:10" ht="18">
      <c r="A7" s="578"/>
      <c r="B7" s="576"/>
      <c r="C7" s="576"/>
      <c r="D7" s="576"/>
      <c r="E7" s="576"/>
      <c r="F7" s="576"/>
      <c r="G7" s="576"/>
      <c r="H7" s="581"/>
      <c r="I7" s="66"/>
      <c r="J7" s="67"/>
    </row>
    <row r="8" spans="1:10" ht="18">
      <c r="A8" s="578"/>
      <c r="B8" s="582" t="str">
        <f>IFERROR(VLOOKUP(J6,пр.взв!$B$7:$H$70,4,0),"")</f>
        <v/>
      </c>
      <c r="C8" s="582"/>
      <c r="D8" s="582"/>
      <c r="E8" s="582" t="str">
        <f>IFERROR(VLOOKUP(J6,пр.взв!$B$7:$H$70,5,0),"")</f>
        <v/>
      </c>
      <c r="F8" s="582"/>
      <c r="G8" s="582"/>
      <c r="H8" s="584"/>
      <c r="I8" s="66"/>
      <c r="J8" s="67"/>
    </row>
    <row r="9" spans="1:10" ht="18.75" thickBot="1">
      <c r="A9" s="579"/>
      <c r="B9" s="583"/>
      <c r="C9" s="583"/>
      <c r="D9" s="583"/>
      <c r="E9" s="583"/>
      <c r="F9" s="583"/>
      <c r="G9" s="583"/>
      <c r="H9" s="585"/>
      <c r="I9" s="66"/>
      <c r="J9" s="67"/>
    </row>
    <row r="10" spans="1:10" ht="18.75" thickBot="1">
      <c r="A10" s="66"/>
      <c r="B10" s="66"/>
      <c r="C10" s="66"/>
      <c r="D10" s="66"/>
      <c r="E10" s="66"/>
      <c r="F10" s="66"/>
      <c r="G10" s="66"/>
      <c r="H10" s="66"/>
      <c r="I10" s="66"/>
      <c r="J10" s="67"/>
    </row>
    <row r="11" spans="1:10" ht="17.45" customHeight="1">
      <c r="A11" s="572" t="s">
        <v>33</v>
      </c>
      <c r="B11" s="575" t="str">
        <f>IFERROR(VLOOKUP(J11,пр.взв!$B$7:$H$70,2,0),"")</f>
        <v/>
      </c>
      <c r="C11" s="575"/>
      <c r="D11" s="575"/>
      <c r="E11" s="575"/>
      <c r="F11" s="575"/>
      <c r="G11" s="575"/>
      <c r="H11" s="580" t="str">
        <f>IFERROR(VLOOKUP(J11,пр.взв!$B$7:$H$70,3,0),"")</f>
        <v/>
      </c>
      <c r="I11" s="66"/>
      <c r="J11" s="67" t="str">
        <f>пр.хода!M40</f>
        <v/>
      </c>
    </row>
    <row r="12" spans="1:10" ht="17.45" customHeight="1">
      <c r="A12" s="573"/>
      <c r="B12" s="576"/>
      <c r="C12" s="576"/>
      <c r="D12" s="576"/>
      <c r="E12" s="576"/>
      <c r="F12" s="576"/>
      <c r="G12" s="576"/>
      <c r="H12" s="581"/>
      <c r="I12" s="66"/>
      <c r="J12" s="67"/>
    </row>
    <row r="13" spans="1:10" ht="18">
      <c r="A13" s="573"/>
      <c r="B13" s="582" t="str">
        <f>IFERROR(VLOOKUP(J11,пр.взв!$B$7:$H$70,4,0),"")</f>
        <v/>
      </c>
      <c r="C13" s="582"/>
      <c r="D13" s="582"/>
      <c r="E13" s="582" t="str">
        <f>IFERROR(VLOOKUP(J11,пр.взв!$B$7:$H$70,5,0),"")</f>
        <v/>
      </c>
      <c r="F13" s="582"/>
      <c r="G13" s="582"/>
      <c r="H13" s="584"/>
      <c r="I13" s="66"/>
      <c r="J13" s="67"/>
    </row>
    <row r="14" spans="1:10" ht="18.75" thickBot="1">
      <c r="A14" s="574"/>
      <c r="B14" s="583"/>
      <c r="C14" s="583"/>
      <c r="D14" s="583"/>
      <c r="E14" s="583"/>
      <c r="F14" s="583"/>
      <c r="G14" s="583"/>
      <c r="H14" s="585"/>
      <c r="I14" s="66"/>
      <c r="J14" s="67"/>
    </row>
    <row r="15" spans="1:10" ht="18.75" thickBot="1">
      <c r="A15" s="66"/>
      <c r="B15" s="66"/>
      <c r="C15" s="66"/>
      <c r="D15" s="66"/>
      <c r="E15" s="66"/>
      <c r="F15" s="66"/>
      <c r="G15" s="66"/>
      <c r="H15" s="66"/>
      <c r="I15" s="66"/>
      <c r="J15" s="67"/>
    </row>
    <row r="16" spans="1:10" ht="17.45" customHeight="1">
      <c r="A16" s="590" t="s">
        <v>34</v>
      </c>
      <c r="B16" s="575" t="str">
        <f>IFERROR(VLOOKUP(J16,пр.взв!$B$7:$H$70,2,0),"")</f>
        <v/>
      </c>
      <c r="C16" s="575"/>
      <c r="D16" s="575"/>
      <c r="E16" s="575"/>
      <c r="F16" s="575"/>
      <c r="G16" s="575"/>
      <c r="H16" s="580" t="str">
        <f>IFERROR(VLOOKUP(J16,пр.взв!$B$7:$H$70,3,0),"")</f>
        <v/>
      </c>
      <c r="I16" s="66"/>
      <c r="J16" s="118">
        <f>пр.хода!R18</f>
        <v>0</v>
      </c>
    </row>
    <row r="17" spans="1:10" ht="17.45" customHeight="1">
      <c r="A17" s="591"/>
      <c r="B17" s="576"/>
      <c r="C17" s="576"/>
      <c r="D17" s="576"/>
      <c r="E17" s="576"/>
      <c r="F17" s="576"/>
      <c r="G17" s="576"/>
      <c r="H17" s="581"/>
      <c r="I17" s="66"/>
      <c r="J17" s="67"/>
    </row>
    <row r="18" spans="1:10" ht="18">
      <c r="A18" s="591"/>
      <c r="B18" s="582" t="str">
        <f>IFERROR(VLOOKUP(J16,пр.взв!$B$7:$H$70,4,0),"")</f>
        <v/>
      </c>
      <c r="C18" s="582"/>
      <c r="D18" s="582"/>
      <c r="E18" s="582" t="str">
        <f>IFERROR(VLOOKUP(J16,пр.взв!$B$7:$H$70,5,0),"")</f>
        <v/>
      </c>
      <c r="F18" s="582"/>
      <c r="G18" s="582"/>
      <c r="H18" s="584"/>
      <c r="I18" s="66"/>
      <c r="J18" s="67"/>
    </row>
    <row r="19" spans="1:10" ht="18.75" thickBot="1">
      <c r="A19" s="592"/>
      <c r="B19" s="583"/>
      <c r="C19" s="583"/>
      <c r="D19" s="583"/>
      <c r="E19" s="583"/>
      <c r="F19" s="583"/>
      <c r="G19" s="583"/>
      <c r="H19" s="585"/>
      <c r="I19" s="66"/>
      <c r="J19" s="67"/>
    </row>
    <row r="20" spans="1:10" ht="18.75" thickBot="1">
      <c r="A20" s="66"/>
      <c r="B20" s="66"/>
      <c r="C20" s="66"/>
      <c r="D20" s="66"/>
      <c r="E20" s="66"/>
      <c r="F20" s="66"/>
      <c r="G20" s="66"/>
      <c r="H20" s="66"/>
      <c r="I20" s="66"/>
      <c r="J20" s="67"/>
    </row>
    <row r="21" spans="1:10" ht="17.45" customHeight="1">
      <c r="A21" s="590" t="s">
        <v>34</v>
      </c>
      <c r="B21" s="575" t="str">
        <f>IFERROR(VLOOKUP(J21,пр.взв!$B$7:$H$70,2,0),"")</f>
        <v/>
      </c>
      <c r="C21" s="575"/>
      <c r="D21" s="575"/>
      <c r="E21" s="575"/>
      <c r="F21" s="575"/>
      <c r="G21" s="575"/>
      <c r="H21" s="580" t="str">
        <f>IFERROR(VLOOKUP(J21,пр.взв!$B$7:$H$70,3,0),"")</f>
        <v/>
      </c>
      <c r="I21" s="66"/>
      <c r="J21" s="67">
        <f>пр.хода!R67</f>
        <v>0</v>
      </c>
    </row>
    <row r="22" spans="1:10" ht="17.45" customHeight="1">
      <c r="A22" s="591"/>
      <c r="B22" s="576"/>
      <c r="C22" s="576"/>
      <c r="D22" s="576"/>
      <c r="E22" s="576"/>
      <c r="F22" s="576"/>
      <c r="G22" s="576"/>
      <c r="H22" s="581"/>
      <c r="I22" s="66"/>
      <c r="J22" s="67"/>
    </row>
    <row r="23" spans="1:10" ht="18">
      <c r="A23" s="591"/>
      <c r="B23" s="582" t="str">
        <f>IFERROR(VLOOKUP(J21,пр.взв!$B$7:$H$70,4,0),"")</f>
        <v/>
      </c>
      <c r="C23" s="582"/>
      <c r="D23" s="582"/>
      <c r="E23" s="582" t="str">
        <f>IFERROR(VLOOKUP(J21,пр.взв!$B$7:$H$70,5,0),"")</f>
        <v/>
      </c>
      <c r="F23" s="582"/>
      <c r="G23" s="582"/>
      <c r="H23" s="584"/>
      <c r="I23" s="66"/>
    </row>
    <row r="24" spans="1:10" ht="18.75" thickBot="1">
      <c r="A24" s="592"/>
      <c r="B24" s="583"/>
      <c r="C24" s="583"/>
      <c r="D24" s="583"/>
      <c r="E24" s="583"/>
      <c r="F24" s="583"/>
      <c r="G24" s="583"/>
      <c r="H24" s="585"/>
      <c r="I24" s="66"/>
    </row>
    <row r="25" spans="1:10" ht="18">
      <c r="A25" s="66"/>
      <c r="B25" s="66"/>
      <c r="C25" s="66"/>
      <c r="D25" s="66"/>
      <c r="E25" s="66"/>
      <c r="F25" s="66"/>
      <c r="G25" s="66"/>
      <c r="H25" s="66"/>
    </row>
    <row r="26" spans="1:10" ht="18">
      <c r="A26" s="66" t="s">
        <v>55</v>
      </c>
      <c r="B26" s="66"/>
      <c r="C26" s="66"/>
      <c r="D26" s="66"/>
      <c r="E26" s="66"/>
      <c r="F26" s="66"/>
      <c r="G26" s="66"/>
      <c r="H26" s="66"/>
    </row>
    <row r="27" spans="1:10" ht="13.5" thickBot="1"/>
    <row r="28" spans="1:10">
      <c r="A28" s="586" t="str">
        <f>IFERROR(VLOOKUP(J28,пр.взв!$B$7:$H$70,7,0),"")</f>
        <v/>
      </c>
      <c r="B28" s="587"/>
      <c r="C28" s="587"/>
      <c r="D28" s="587"/>
      <c r="E28" s="587"/>
      <c r="F28" s="587"/>
      <c r="G28" s="587"/>
      <c r="H28" s="588"/>
      <c r="J28">
        <f>пр.хода!M32</f>
        <v>0</v>
      </c>
    </row>
    <row r="29" spans="1:10" ht="13.5" thickBot="1">
      <c r="A29" s="589"/>
      <c r="B29" s="583"/>
      <c r="C29" s="583"/>
      <c r="D29" s="583"/>
      <c r="E29" s="583"/>
      <c r="F29" s="583"/>
      <c r="G29" s="583"/>
      <c r="H29" s="585"/>
    </row>
    <row r="32" spans="1:10" ht="18">
      <c r="A32" s="66" t="s">
        <v>35</v>
      </c>
      <c r="B32" s="66"/>
      <c r="C32" s="66"/>
      <c r="D32" s="66"/>
      <c r="E32" s="66"/>
      <c r="F32" s="66"/>
      <c r="G32" s="66"/>
      <c r="H32" s="66"/>
    </row>
    <row r="33" spans="1:8" ht="18">
      <c r="A33" s="66"/>
      <c r="B33" s="66"/>
      <c r="C33" s="66"/>
      <c r="D33" s="66"/>
      <c r="E33" s="66"/>
      <c r="F33" s="66"/>
      <c r="G33" s="66"/>
      <c r="H33" s="66"/>
    </row>
    <row r="34" spans="1:8" ht="18">
      <c r="A34" s="66"/>
      <c r="B34" s="66"/>
      <c r="C34" s="66"/>
      <c r="D34" s="66"/>
      <c r="E34" s="66"/>
      <c r="F34" s="66"/>
      <c r="G34" s="66"/>
      <c r="H34" s="66"/>
    </row>
    <row r="35" spans="1:8" ht="18">
      <c r="A35" s="68"/>
      <c r="B35" s="68"/>
      <c r="C35" s="68"/>
      <c r="D35" s="68"/>
      <c r="E35" s="68"/>
      <c r="F35" s="68"/>
      <c r="G35" s="68"/>
      <c r="H35" s="68"/>
    </row>
    <row r="36" spans="1:8" ht="18">
      <c r="A36" s="69"/>
      <c r="B36" s="69"/>
      <c r="C36" s="69"/>
      <c r="D36" s="69"/>
      <c r="E36" s="69"/>
      <c r="F36" s="69"/>
      <c r="G36" s="69"/>
      <c r="H36" s="69"/>
    </row>
    <row r="37" spans="1:8" ht="18">
      <c r="A37" s="68"/>
      <c r="B37" s="68"/>
      <c r="C37" s="68"/>
      <c r="D37" s="68"/>
      <c r="E37" s="68"/>
      <c r="F37" s="68"/>
      <c r="G37" s="68"/>
      <c r="H37" s="68"/>
    </row>
    <row r="38" spans="1:8" ht="18">
      <c r="A38" s="70"/>
      <c r="B38" s="70"/>
      <c r="C38" s="70"/>
      <c r="D38" s="70"/>
      <c r="E38" s="70"/>
      <c r="F38" s="70"/>
      <c r="G38" s="70"/>
      <c r="H38" s="70"/>
    </row>
    <row r="39" spans="1:8" ht="18">
      <c r="A39" s="68"/>
      <c r="B39" s="68"/>
      <c r="C39" s="68"/>
      <c r="D39" s="68"/>
      <c r="E39" s="68"/>
      <c r="F39" s="68"/>
      <c r="G39" s="68"/>
      <c r="H39" s="68"/>
    </row>
    <row r="40" spans="1:8" ht="18">
      <c r="A40" s="70"/>
      <c r="B40" s="70"/>
      <c r="C40" s="70"/>
      <c r="D40" s="70"/>
      <c r="E40" s="70"/>
      <c r="F40" s="70"/>
      <c r="G40" s="70"/>
      <c r="H40" s="70"/>
    </row>
  </sheetData>
  <mergeCells count="25">
    <mergeCell ref="H16:H17"/>
    <mergeCell ref="A16:A19"/>
    <mergeCell ref="H11:H12"/>
    <mergeCell ref="B16:G17"/>
    <mergeCell ref="B18:D19"/>
    <mergeCell ref="E18:H19"/>
    <mergeCell ref="A28:H29"/>
    <mergeCell ref="A21:A24"/>
    <mergeCell ref="B21:G22"/>
    <mergeCell ref="H21:H22"/>
    <mergeCell ref="B23:D24"/>
    <mergeCell ref="E23:H24"/>
    <mergeCell ref="A1:H1"/>
    <mergeCell ref="A2:H2"/>
    <mergeCell ref="A3:H3"/>
    <mergeCell ref="D4:F4"/>
    <mergeCell ref="A11:A14"/>
    <mergeCell ref="B6:G7"/>
    <mergeCell ref="A6:A9"/>
    <mergeCell ref="H6:H7"/>
    <mergeCell ref="B8:D9"/>
    <mergeCell ref="E8:H9"/>
    <mergeCell ref="B13:D14"/>
    <mergeCell ref="E13:H14"/>
    <mergeCell ref="B11:G12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</sheetPr>
  <dimension ref="A1:I110"/>
  <sheetViews>
    <sheetView workbookViewId="0">
      <selection activeCell="D66" sqref="B3:D67"/>
    </sheetView>
  </sheetViews>
  <sheetFormatPr defaultRowHeight="12.75"/>
  <cols>
    <col min="1" max="1" width="4.85546875" customWidth="1"/>
    <col min="2" max="2" width="14" customWidth="1"/>
    <col min="3" max="3" width="8.7109375" customWidth="1"/>
    <col min="4" max="4" width="14.5703125" customWidth="1"/>
    <col min="5" max="10" width="14.7109375" customWidth="1"/>
  </cols>
  <sheetData>
    <row r="1" spans="1:8" ht="12.75" customHeight="1">
      <c r="A1" s="603" t="s">
        <v>157</v>
      </c>
      <c r="B1" s="603"/>
      <c r="C1" s="603"/>
      <c r="D1" s="603"/>
      <c r="E1" s="603"/>
      <c r="F1" s="603"/>
      <c r="G1" s="603"/>
      <c r="H1" s="603"/>
    </row>
    <row r="2" spans="1:8" ht="13.5" customHeight="1" thickBot="1">
      <c r="A2" s="604"/>
      <c r="B2" s="605"/>
      <c r="C2" s="605"/>
      <c r="D2" s="605"/>
      <c r="E2" s="605"/>
      <c r="F2" s="605"/>
      <c r="G2" s="605"/>
      <c r="H2" s="606" t="e">
        <f>HYPERLINK(#REF!)</f>
        <v>#REF!</v>
      </c>
    </row>
    <row r="3" spans="1:8" ht="12" customHeight="1">
      <c r="A3" s="597">
        <v>2</v>
      </c>
      <c r="B3" s="598" t="e">
        <f>VLOOKUP(A3,#REF!,2,FALSE)</f>
        <v>#REF!</v>
      </c>
      <c r="C3" s="598" t="e">
        <f>VLOOKUP(A3,#REF!,3,FALSE)</f>
        <v>#REF!</v>
      </c>
      <c r="D3" s="598" t="e">
        <f>VLOOKUP(A3,#REF!,4,FALSE)</f>
        <v>#REF!</v>
      </c>
      <c r="H3" s="606"/>
    </row>
    <row r="4" spans="1:8" ht="12" customHeight="1">
      <c r="A4" s="593"/>
      <c r="B4" s="599"/>
      <c r="C4" s="599"/>
      <c r="D4" s="599"/>
      <c r="E4" s="1"/>
      <c r="F4" s="1"/>
      <c r="H4" s="606" t="s">
        <v>9</v>
      </c>
    </row>
    <row r="5" spans="1:8" ht="12" customHeight="1">
      <c r="A5" s="593">
        <v>34</v>
      </c>
      <c r="B5" s="595" t="e">
        <f>VLOOKUP(A5,#REF!,2,FALSE)</f>
        <v>#REF!</v>
      </c>
      <c r="C5" s="595" t="e">
        <f>VLOOKUP(A5,#REF!,3,FALSE)</f>
        <v>#REF!</v>
      </c>
      <c r="D5" s="595" t="e">
        <f>VLOOKUP(A5,#REF!,4,FALSE)</f>
        <v>#REF!</v>
      </c>
      <c r="E5" s="3"/>
      <c r="F5" s="1"/>
      <c r="G5" s="1"/>
      <c r="H5" s="606"/>
    </row>
    <row r="6" spans="1:8" ht="12" customHeight="1" thickBot="1">
      <c r="A6" s="594"/>
      <c r="B6" s="596"/>
      <c r="C6" s="596"/>
      <c r="D6" s="596"/>
      <c r="E6" s="4"/>
      <c r="F6" s="8"/>
      <c r="G6" s="1"/>
    </row>
    <row r="7" spans="1:8" ht="12" customHeight="1">
      <c r="A7" s="597">
        <v>18</v>
      </c>
      <c r="B7" s="598" t="e">
        <f>VLOOKUP(A7,#REF!,2,FALSE)</f>
        <v>#REF!</v>
      </c>
      <c r="C7" s="598" t="e">
        <f>VLOOKUP(A7,#REF!,3,FALSE)</f>
        <v>#REF!</v>
      </c>
      <c r="D7" s="598" t="e">
        <f>VLOOKUP(A7,#REF!,4,FALSE)</f>
        <v>#REF!</v>
      </c>
      <c r="E7" s="4"/>
      <c r="F7" s="5"/>
      <c r="G7" s="1"/>
    </row>
    <row r="8" spans="1:8" ht="12" customHeight="1">
      <c r="A8" s="593"/>
      <c r="B8" s="599"/>
      <c r="C8" s="599"/>
      <c r="D8" s="599"/>
      <c r="E8" s="9"/>
      <c r="F8" s="6"/>
      <c r="G8" s="1"/>
    </row>
    <row r="9" spans="1:8" ht="12" customHeight="1">
      <c r="A9" s="593">
        <v>50</v>
      </c>
      <c r="B9" s="595" t="e">
        <f>VLOOKUP(A9,#REF!,2,FALSE)</f>
        <v>#REF!</v>
      </c>
      <c r="C9" s="595" t="e">
        <f>VLOOKUP(A9,#REF!,3,FALSE)</f>
        <v>#REF!</v>
      </c>
      <c r="D9" s="595" t="e">
        <f>VLOOKUP(A9,#REF!,4,FALSE)</f>
        <v>#REF!</v>
      </c>
      <c r="E9" s="2"/>
      <c r="F9" s="6"/>
      <c r="G9" s="1"/>
    </row>
    <row r="10" spans="1:8" ht="12" customHeight="1" thickBot="1">
      <c r="A10" s="594"/>
      <c r="B10" s="596"/>
      <c r="C10" s="596"/>
      <c r="D10" s="596"/>
      <c r="E10" s="1"/>
      <c r="F10" s="6"/>
      <c r="G10" s="8"/>
    </row>
    <row r="11" spans="1:8" ht="12" customHeight="1">
      <c r="A11" s="597">
        <v>10</v>
      </c>
      <c r="B11" s="598" t="e">
        <f>VLOOKUP(A11,#REF!,2,FALSE)</f>
        <v>#REF!</v>
      </c>
      <c r="C11" s="598" t="e">
        <f>VLOOKUP(A11,#REF!,3,FALSE)</f>
        <v>#REF!</v>
      </c>
      <c r="D11" s="598" t="e">
        <f>VLOOKUP(A11,#REF!,4,FALSE)</f>
        <v>#REF!</v>
      </c>
      <c r="E11" s="1"/>
      <c r="F11" s="6"/>
      <c r="G11" s="5"/>
    </row>
    <row r="12" spans="1:8" ht="12" customHeight="1">
      <c r="A12" s="593"/>
      <c r="B12" s="599"/>
      <c r="C12" s="599"/>
      <c r="D12" s="599"/>
      <c r="E12" s="7"/>
      <c r="F12" s="6"/>
      <c r="G12" s="6"/>
    </row>
    <row r="13" spans="1:8" ht="12" customHeight="1">
      <c r="A13" s="593">
        <v>42</v>
      </c>
      <c r="B13" s="595" t="e">
        <f>VLOOKUP(A13,#REF!,2,FALSE)</f>
        <v>#REF!</v>
      </c>
      <c r="C13" s="595" t="e">
        <f>VLOOKUP(A13,#REF!,3,FALSE)</f>
        <v>#REF!</v>
      </c>
      <c r="D13" s="595" t="e">
        <f>VLOOKUP(A13,#REF!,4,FALSE)</f>
        <v>#REF!</v>
      </c>
      <c r="E13" s="3"/>
      <c r="F13" s="6"/>
      <c r="G13" s="6"/>
    </row>
    <row r="14" spans="1:8" ht="12" customHeight="1" thickBot="1">
      <c r="A14" s="594"/>
      <c r="B14" s="596"/>
      <c r="C14" s="596"/>
      <c r="D14" s="596"/>
      <c r="E14" s="4"/>
      <c r="F14" s="10"/>
      <c r="G14" s="6"/>
    </row>
    <row r="15" spans="1:8" ht="12" customHeight="1">
      <c r="A15" s="597">
        <v>26</v>
      </c>
      <c r="B15" s="598" t="e">
        <f>VLOOKUP(A15,#REF!,2,FALSE)</f>
        <v>#REF!</v>
      </c>
      <c r="C15" s="598" t="e">
        <f>VLOOKUP(A15,#REF!,3,FALSE)</f>
        <v>#REF!</v>
      </c>
      <c r="D15" s="598" t="e">
        <f>VLOOKUP(A15,#REF!,4,FALSE)</f>
        <v>#REF!</v>
      </c>
      <c r="E15" s="4"/>
      <c r="F15" s="1"/>
      <c r="G15" s="6"/>
    </row>
    <row r="16" spans="1:8" ht="12" customHeight="1">
      <c r="A16" s="593"/>
      <c r="B16" s="599"/>
      <c r="C16" s="599"/>
      <c r="D16" s="599"/>
      <c r="E16" s="9"/>
      <c r="F16" s="1"/>
      <c r="G16" s="6"/>
    </row>
    <row r="17" spans="1:8" ht="12" customHeight="1">
      <c r="A17" s="593">
        <v>58</v>
      </c>
      <c r="B17" s="595" t="e">
        <f>VLOOKUP(A17,#REF!,2,FALSE)</f>
        <v>#REF!</v>
      </c>
      <c r="C17" s="595" t="e">
        <f>VLOOKUP(A17,#REF!,3,FALSE)</f>
        <v>#REF!</v>
      </c>
      <c r="D17" s="595" t="e">
        <f>VLOOKUP(A17,#REF!,4,FALSE)</f>
        <v>#REF!</v>
      </c>
      <c r="E17" s="2"/>
      <c r="F17" s="1"/>
      <c r="G17" s="6"/>
    </row>
    <row r="18" spans="1:8" ht="12" customHeight="1" thickBot="1">
      <c r="A18" s="594"/>
      <c r="B18" s="596"/>
      <c r="C18" s="596"/>
      <c r="D18" s="596"/>
      <c r="E18" s="1"/>
      <c r="F18" s="1"/>
      <c r="G18" s="6"/>
    </row>
    <row r="19" spans="1:8" ht="12" customHeight="1">
      <c r="A19" s="597">
        <v>6</v>
      </c>
      <c r="B19" s="598" t="e">
        <f>VLOOKUP(A19,#REF!,2,FALSE)</f>
        <v>#REF!</v>
      </c>
      <c r="C19" s="598" t="e">
        <f>VLOOKUP(A19,#REF!,3,FALSE)</f>
        <v>#REF!</v>
      </c>
      <c r="D19" s="598" t="e">
        <f>VLOOKUP(A19,#REF!,4,FALSE)</f>
        <v>#REF!</v>
      </c>
      <c r="E19" s="1"/>
      <c r="F19" s="1"/>
      <c r="G19" s="6"/>
      <c r="H19" s="36"/>
    </row>
    <row r="20" spans="1:8" ht="12" customHeight="1">
      <c r="A20" s="593"/>
      <c r="B20" s="599"/>
      <c r="C20" s="599"/>
      <c r="D20" s="599"/>
      <c r="E20" s="7"/>
      <c r="F20" s="1"/>
      <c r="G20" s="6"/>
      <c r="H20" s="35"/>
    </row>
    <row r="21" spans="1:8" ht="12" customHeight="1">
      <c r="A21" s="593">
        <v>38</v>
      </c>
      <c r="B21" s="595" t="e">
        <f>VLOOKUP(A21,#REF!,2,FALSE)</f>
        <v>#REF!</v>
      </c>
      <c r="C21" s="595" t="e">
        <f>VLOOKUP(A21,#REF!,3,FALSE)</f>
        <v>#REF!</v>
      </c>
      <c r="D21" s="595" t="e">
        <f>VLOOKUP(A21,#REF!,4,FALSE)</f>
        <v>#REF!</v>
      </c>
      <c r="E21" s="3"/>
      <c r="F21" s="1"/>
      <c r="G21" s="6"/>
      <c r="H21" s="35"/>
    </row>
    <row r="22" spans="1:8" ht="12" customHeight="1" thickBot="1">
      <c r="A22" s="594"/>
      <c r="B22" s="596"/>
      <c r="C22" s="596"/>
      <c r="D22" s="596"/>
      <c r="E22" s="4"/>
      <c r="F22" s="8"/>
      <c r="G22" s="6"/>
      <c r="H22" s="35"/>
    </row>
    <row r="23" spans="1:8" ht="12" customHeight="1">
      <c r="A23" s="597">
        <v>22</v>
      </c>
      <c r="B23" s="598" t="e">
        <f>VLOOKUP(A23,#REF!,2,FALSE)</f>
        <v>#REF!</v>
      </c>
      <c r="C23" s="598" t="e">
        <f>VLOOKUP(A23,#REF!,3,FALSE)</f>
        <v>#REF!</v>
      </c>
      <c r="D23" s="598" t="e">
        <f>VLOOKUP(A23,#REF!,4,FALSE)</f>
        <v>#REF!</v>
      </c>
      <c r="E23" s="4"/>
      <c r="F23" s="5"/>
      <c r="G23" s="6"/>
      <c r="H23" s="35"/>
    </row>
    <row r="24" spans="1:8" ht="12" customHeight="1">
      <c r="A24" s="593"/>
      <c r="B24" s="599"/>
      <c r="C24" s="599"/>
      <c r="D24" s="599"/>
      <c r="E24" s="9"/>
      <c r="F24" s="6"/>
      <c r="G24" s="6"/>
      <c r="H24" s="35"/>
    </row>
    <row r="25" spans="1:8" ht="12" customHeight="1">
      <c r="A25" s="593">
        <v>54</v>
      </c>
      <c r="B25" s="595" t="e">
        <f>VLOOKUP(A25,#REF!,2,FALSE)</f>
        <v>#REF!</v>
      </c>
      <c r="C25" s="595" t="e">
        <f>VLOOKUP(A25,#REF!,3,FALSE)</f>
        <v>#REF!</v>
      </c>
      <c r="D25" s="595" t="e">
        <f>VLOOKUP(A25,#REF!,4,FALSE)</f>
        <v>#REF!</v>
      </c>
      <c r="E25" s="2"/>
      <c r="F25" s="6"/>
      <c r="G25" s="6"/>
      <c r="H25" s="35"/>
    </row>
    <row r="26" spans="1:8" ht="12" customHeight="1" thickBot="1">
      <c r="A26" s="594"/>
      <c r="B26" s="596"/>
      <c r="C26" s="596"/>
      <c r="D26" s="596"/>
      <c r="E26" s="1"/>
      <c r="F26" s="6"/>
      <c r="G26" s="6"/>
      <c r="H26" s="35"/>
    </row>
    <row r="27" spans="1:8" ht="12" customHeight="1">
      <c r="A27" s="597">
        <v>14</v>
      </c>
      <c r="B27" s="598" t="e">
        <f>VLOOKUP(A27,#REF!,2,FALSE)</f>
        <v>#REF!</v>
      </c>
      <c r="C27" s="598" t="e">
        <f>VLOOKUP(A27,#REF!,3,FALSE)</f>
        <v>#REF!</v>
      </c>
      <c r="D27" s="598" t="e">
        <f>VLOOKUP(A27,#REF!,4,FALSE)</f>
        <v>#REF!</v>
      </c>
      <c r="E27" s="1"/>
      <c r="F27" s="6"/>
      <c r="G27" s="10"/>
      <c r="H27" s="35"/>
    </row>
    <row r="28" spans="1:8" ht="12" customHeight="1">
      <c r="A28" s="593"/>
      <c r="B28" s="599"/>
      <c r="C28" s="599"/>
      <c r="D28" s="599"/>
      <c r="E28" s="7"/>
      <c r="F28" s="6"/>
      <c r="G28" s="1"/>
      <c r="H28" s="35"/>
    </row>
    <row r="29" spans="1:8" ht="12" customHeight="1">
      <c r="A29" s="593">
        <v>46</v>
      </c>
      <c r="B29" s="595" t="e">
        <f>VLOOKUP(A29,#REF!,2,FALSE)</f>
        <v>#REF!</v>
      </c>
      <c r="C29" s="595" t="e">
        <f>VLOOKUP(A29,#REF!,3,FALSE)</f>
        <v>#REF!</v>
      </c>
      <c r="D29" s="595" t="e">
        <f>VLOOKUP(A29,#REF!,4,FALSE)</f>
        <v>#REF!</v>
      </c>
      <c r="E29" s="3"/>
      <c r="F29" s="6"/>
      <c r="G29" s="1"/>
      <c r="H29" s="35"/>
    </row>
    <row r="30" spans="1:8" ht="12" customHeight="1" thickBot="1">
      <c r="A30" s="594"/>
      <c r="B30" s="596"/>
      <c r="C30" s="596"/>
      <c r="D30" s="596"/>
      <c r="E30" s="4"/>
      <c r="F30" s="10"/>
      <c r="G30" s="1"/>
      <c r="H30" s="35"/>
    </row>
    <row r="31" spans="1:8" ht="12" customHeight="1">
      <c r="A31" s="597">
        <v>30</v>
      </c>
      <c r="B31" s="598" t="e">
        <f>VLOOKUP(A31,#REF!,2,FALSE)</f>
        <v>#REF!</v>
      </c>
      <c r="C31" s="598" t="e">
        <f>VLOOKUP(A31,#REF!,3,FALSE)</f>
        <v>#REF!</v>
      </c>
      <c r="D31" s="598" t="e">
        <f>VLOOKUP(A31,#REF!,4,FALSE)</f>
        <v>#REF!</v>
      </c>
      <c r="E31" s="4"/>
      <c r="F31" s="1"/>
      <c r="G31" s="1"/>
      <c r="H31" s="35"/>
    </row>
    <row r="32" spans="1:8" ht="12" customHeight="1">
      <c r="A32" s="593"/>
      <c r="B32" s="599"/>
      <c r="C32" s="599"/>
      <c r="D32" s="599"/>
      <c r="E32" s="9"/>
      <c r="F32" s="1"/>
      <c r="G32" s="1"/>
      <c r="H32" s="35"/>
    </row>
    <row r="33" spans="1:8" ht="12" customHeight="1">
      <c r="A33" s="593">
        <v>62</v>
      </c>
      <c r="B33" s="595" t="e">
        <f>VLOOKUP(A33,#REF!,2,FALSE)</f>
        <v>#REF!</v>
      </c>
      <c r="C33" s="595" t="e">
        <f>VLOOKUP(A33,#REF!,3,FALSE)</f>
        <v>#REF!</v>
      </c>
      <c r="D33" s="595" t="e">
        <f>VLOOKUP(A33,#REF!,4,FALSE)</f>
        <v>#REF!</v>
      </c>
      <c r="E33" s="2"/>
      <c r="F33" s="1"/>
      <c r="G33" s="1"/>
      <c r="H33" s="35"/>
    </row>
    <row r="34" spans="1:8" ht="12" customHeight="1" thickBot="1">
      <c r="A34" s="594"/>
      <c r="B34" s="596"/>
      <c r="C34" s="596"/>
      <c r="D34" s="596"/>
      <c r="H34" s="35"/>
    </row>
    <row r="35" spans="1:8" ht="12" customHeight="1" thickBot="1">
      <c r="A35" s="45"/>
      <c r="B35" s="48"/>
      <c r="C35" s="48"/>
      <c r="D35" s="49"/>
      <c r="E35" s="1"/>
      <c r="F35" s="1"/>
      <c r="G35" s="1"/>
      <c r="H35" s="37"/>
    </row>
    <row r="36" spans="1:8" ht="12" customHeight="1">
      <c r="A36" s="597">
        <v>4</v>
      </c>
      <c r="B36" s="598" t="e">
        <f>VLOOKUP(A36,#REF!,2,FALSE)</f>
        <v>#REF!</v>
      </c>
      <c r="C36" s="598" t="e">
        <f>VLOOKUP(A36,#REF!,3,FALSE)</f>
        <v>#REF!</v>
      </c>
      <c r="D36" s="598" t="e">
        <f>VLOOKUP(A36,#REF!,4,FALSE)</f>
        <v>#REF!</v>
      </c>
      <c r="H36" s="35"/>
    </row>
    <row r="37" spans="1:8" ht="12" customHeight="1">
      <c r="A37" s="593"/>
      <c r="B37" s="599"/>
      <c r="C37" s="599"/>
      <c r="D37" s="599"/>
      <c r="E37" s="1"/>
      <c r="F37" s="1"/>
      <c r="H37" s="35"/>
    </row>
    <row r="38" spans="1:8" ht="12" customHeight="1">
      <c r="A38" s="593">
        <v>36</v>
      </c>
      <c r="B38" s="595" t="e">
        <f>VLOOKUP(A38,#REF!,2,FALSE)</f>
        <v>#REF!</v>
      </c>
      <c r="C38" s="595" t="e">
        <f>VLOOKUP(A38,#REF!,3,FALSE)</f>
        <v>#REF!</v>
      </c>
      <c r="D38" s="595" t="e">
        <f>VLOOKUP(A38,#REF!,4,FALSE)</f>
        <v>#REF!</v>
      </c>
      <c r="E38" s="3"/>
      <c r="F38" s="1"/>
      <c r="G38" s="1"/>
      <c r="H38" s="35"/>
    </row>
    <row r="39" spans="1:8" ht="12" customHeight="1" thickBot="1">
      <c r="A39" s="594"/>
      <c r="B39" s="596"/>
      <c r="C39" s="596"/>
      <c r="D39" s="596"/>
      <c r="E39" s="4"/>
      <c r="F39" s="8"/>
      <c r="G39" s="1"/>
      <c r="H39" s="35"/>
    </row>
    <row r="40" spans="1:8" ht="12" customHeight="1">
      <c r="A40" s="600">
        <v>20</v>
      </c>
      <c r="B40" s="598" t="e">
        <f>VLOOKUP(A40,#REF!,2,FALSE)</f>
        <v>#REF!</v>
      </c>
      <c r="C40" s="598" t="e">
        <f>VLOOKUP(A40,#REF!,3,FALSE)</f>
        <v>#REF!</v>
      </c>
      <c r="D40" s="598" t="e">
        <f>VLOOKUP(A40,#REF!,4,FALSE)</f>
        <v>#REF!</v>
      </c>
      <c r="E40" s="4"/>
      <c r="F40" s="5"/>
      <c r="G40" s="1"/>
      <c r="H40" s="35"/>
    </row>
    <row r="41" spans="1:8" ht="12" customHeight="1">
      <c r="A41" s="593"/>
      <c r="B41" s="599"/>
      <c r="C41" s="599"/>
      <c r="D41" s="599"/>
      <c r="E41" s="9"/>
      <c r="F41" s="6"/>
      <c r="G41" s="1"/>
      <c r="H41" s="35"/>
    </row>
    <row r="42" spans="1:8" ht="12" customHeight="1">
      <c r="A42" s="593">
        <v>52</v>
      </c>
      <c r="B42" s="595" t="e">
        <f>VLOOKUP(A42,#REF!,2,FALSE)</f>
        <v>#REF!</v>
      </c>
      <c r="C42" s="595" t="e">
        <f>VLOOKUP(A42,#REF!,3,FALSE)</f>
        <v>#REF!</v>
      </c>
      <c r="D42" s="595" t="e">
        <f>VLOOKUP(A42,#REF!,4,FALSE)</f>
        <v>#REF!</v>
      </c>
      <c r="E42" s="2"/>
      <c r="F42" s="6"/>
      <c r="G42" s="1"/>
      <c r="H42" s="35"/>
    </row>
    <row r="43" spans="1:8" ht="12" customHeight="1" thickBot="1">
      <c r="A43" s="594"/>
      <c r="B43" s="596"/>
      <c r="C43" s="596"/>
      <c r="D43" s="596"/>
      <c r="E43" s="1"/>
      <c r="F43" s="6"/>
      <c r="G43" s="8"/>
      <c r="H43" s="35"/>
    </row>
    <row r="44" spans="1:8" ht="12" customHeight="1">
      <c r="A44" s="597">
        <v>12</v>
      </c>
      <c r="B44" s="598" t="e">
        <f>VLOOKUP(A44,#REF!,2,FALSE)</f>
        <v>#REF!</v>
      </c>
      <c r="C44" s="598" t="e">
        <f>VLOOKUP(A44,#REF!,3,FALSE)</f>
        <v>#REF!</v>
      </c>
      <c r="D44" s="598" t="e">
        <f>VLOOKUP(A44,#REF!,4,FALSE)</f>
        <v>#REF!</v>
      </c>
      <c r="E44" s="1"/>
      <c r="F44" s="6"/>
      <c r="G44" s="5"/>
      <c r="H44" s="35"/>
    </row>
    <row r="45" spans="1:8" ht="12" customHeight="1">
      <c r="A45" s="593"/>
      <c r="B45" s="599"/>
      <c r="C45" s="599"/>
      <c r="D45" s="599"/>
      <c r="E45" s="7"/>
      <c r="F45" s="6"/>
      <c r="G45" s="6"/>
      <c r="H45" s="35"/>
    </row>
    <row r="46" spans="1:8" ht="12" customHeight="1">
      <c r="A46" s="593">
        <v>44</v>
      </c>
      <c r="B46" s="595" t="e">
        <f>VLOOKUP(A46,#REF!,2,FALSE)</f>
        <v>#REF!</v>
      </c>
      <c r="C46" s="595" t="e">
        <f>VLOOKUP(A46,#REF!,3,FALSE)</f>
        <v>#REF!</v>
      </c>
      <c r="D46" s="595" t="e">
        <f>VLOOKUP(A46,#REF!,4,FALSE)</f>
        <v>#REF!</v>
      </c>
      <c r="E46" s="3"/>
      <c r="F46" s="6"/>
      <c r="G46" s="6"/>
      <c r="H46" s="35"/>
    </row>
    <row r="47" spans="1:8" ht="12" customHeight="1" thickBot="1">
      <c r="A47" s="594"/>
      <c r="B47" s="596"/>
      <c r="C47" s="596"/>
      <c r="D47" s="596"/>
      <c r="E47" s="4"/>
      <c r="F47" s="10"/>
      <c r="G47" s="6"/>
      <c r="H47" s="35"/>
    </row>
    <row r="48" spans="1:8" ht="12" customHeight="1">
      <c r="A48" s="597">
        <v>28</v>
      </c>
      <c r="B48" s="598" t="e">
        <f>VLOOKUP(A48,#REF!,2,FALSE)</f>
        <v>#REF!</v>
      </c>
      <c r="C48" s="598" t="e">
        <f>VLOOKUP(A48,#REF!,3,FALSE)</f>
        <v>#REF!</v>
      </c>
      <c r="D48" s="598" t="e">
        <f>VLOOKUP(A48,#REF!,4,FALSE)</f>
        <v>#REF!</v>
      </c>
      <c r="E48" s="4"/>
      <c r="F48" s="1"/>
      <c r="G48" s="6"/>
      <c r="H48" s="35"/>
    </row>
    <row r="49" spans="1:8" ht="12" customHeight="1">
      <c r="A49" s="593"/>
      <c r="B49" s="599"/>
      <c r="C49" s="599"/>
      <c r="D49" s="599"/>
      <c r="E49" s="9"/>
      <c r="F49" s="1"/>
      <c r="G49" s="6"/>
      <c r="H49" s="35"/>
    </row>
    <row r="50" spans="1:8" ht="12" customHeight="1">
      <c r="A50" s="593">
        <v>60</v>
      </c>
      <c r="B50" s="595" t="e">
        <f>VLOOKUP(A50,#REF!,2,FALSE)</f>
        <v>#REF!</v>
      </c>
      <c r="C50" s="595" t="e">
        <f>VLOOKUP(A50,#REF!,3,FALSE)</f>
        <v>#REF!</v>
      </c>
      <c r="D50" s="595" t="e">
        <f>VLOOKUP(A50,#REF!,4,FALSE)</f>
        <v>#REF!</v>
      </c>
      <c r="E50" s="2"/>
      <c r="F50" s="1"/>
      <c r="G50" s="6"/>
      <c r="H50" s="35"/>
    </row>
    <row r="51" spans="1:8" ht="12" customHeight="1" thickBot="1">
      <c r="A51" s="594"/>
      <c r="B51" s="596"/>
      <c r="C51" s="596"/>
      <c r="D51" s="596"/>
      <c r="E51" s="1"/>
      <c r="F51" s="1"/>
      <c r="G51" s="6"/>
      <c r="H51" s="35"/>
    </row>
    <row r="52" spans="1:8" ht="12" customHeight="1">
      <c r="A52" s="597">
        <v>8</v>
      </c>
      <c r="B52" s="598" t="e">
        <f>VLOOKUP(A52,#REF!,2,FALSE)</f>
        <v>#REF!</v>
      </c>
      <c r="C52" s="598" t="e">
        <f>VLOOKUP(A52,#REF!,3,FALSE)</f>
        <v>#REF!</v>
      </c>
      <c r="D52" s="598" t="e">
        <f>VLOOKUP(A52,#REF!,4,FALSE)</f>
        <v>#REF!</v>
      </c>
      <c r="E52" s="1"/>
      <c r="F52" s="1"/>
      <c r="G52" s="6"/>
      <c r="H52" s="35"/>
    </row>
    <row r="53" spans="1:8" ht="12" customHeight="1">
      <c r="A53" s="593"/>
      <c r="B53" s="599"/>
      <c r="C53" s="599"/>
      <c r="D53" s="599"/>
      <c r="E53" s="7"/>
      <c r="F53" s="1"/>
      <c r="G53" s="6"/>
      <c r="H53" s="37"/>
    </row>
    <row r="54" spans="1:8" ht="12" customHeight="1">
      <c r="A54" s="593">
        <v>40</v>
      </c>
      <c r="B54" s="595" t="e">
        <f>VLOOKUP(A54,#REF!,2,FALSE)</f>
        <v>#REF!</v>
      </c>
      <c r="C54" s="595" t="e">
        <f>VLOOKUP(A54,#REF!,3,FALSE)</f>
        <v>#REF!</v>
      </c>
      <c r="D54" s="595" t="e">
        <f>VLOOKUP(A54,#REF!,4,FALSE)</f>
        <v>#REF!</v>
      </c>
      <c r="E54" s="3"/>
      <c r="F54" s="1"/>
      <c r="G54" s="6"/>
    </row>
    <row r="55" spans="1:8" ht="12" customHeight="1" thickBot="1">
      <c r="A55" s="594"/>
      <c r="B55" s="596"/>
      <c r="C55" s="596"/>
      <c r="D55" s="596"/>
      <c r="E55" s="4"/>
      <c r="F55" s="8"/>
      <c r="G55" s="6"/>
    </row>
    <row r="56" spans="1:8" ht="12" customHeight="1">
      <c r="A56" s="597">
        <v>24</v>
      </c>
      <c r="B56" s="598" t="e">
        <f>VLOOKUP(A56,#REF!,2,FALSE)</f>
        <v>#REF!</v>
      </c>
      <c r="C56" s="598" t="e">
        <f>VLOOKUP(A56,#REF!,3,FALSE)</f>
        <v>#REF!</v>
      </c>
      <c r="D56" s="598" t="e">
        <f>VLOOKUP(A56,#REF!,4,FALSE)</f>
        <v>#REF!</v>
      </c>
      <c r="E56" s="4"/>
      <c r="F56" s="5"/>
      <c r="G56" s="6"/>
    </row>
    <row r="57" spans="1:8" ht="12" customHeight="1">
      <c r="A57" s="593"/>
      <c r="B57" s="599"/>
      <c r="C57" s="599"/>
      <c r="D57" s="599"/>
      <c r="E57" s="9"/>
      <c r="F57" s="6"/>
      <c r="G57" s="6"/>
    </row>
    <row r="58" spans="1:8" ht="12" customHeight="1">
      <c r="A58" s="593">
        <v>56</v>
      </c>
      <c r="B58" s="595" t="e">
        <f>VLOOKUP(A58,#REF!,2,FALSE)</f>
        <v>#REF!</v>
      </c>
      <c r="C58" s="595" t="e">
        <f>VLOOKUP(A58,#REF!,3,FALSE)</f>
        <v>#REF!</v>
      </c>
      <c r="D58" s="595" t="e">
        <f>VLOOKUP(A58,#REF!,4,FALSE)</f>
        <v>#REF!</v>
      </c>
      <c r="E58" s="2"/>
      <c r="F58" s="6"/>
      <c r="G58" s="6"/>
    </row>
    <row r="59" spans="1:8" ht="12" customHeight="1" thickBot="1">
      <c r="A59" s="594"/>
      <c r="B59" s="596"/>
      <c r="C59" s="596"/>
      <c r="D59" s="596"/>
      <c r="E59" s="1"/>
      <c r="F59" s="6"/>
      <c r="G59" s="6"/>
    </row>
    <row r="60" spans="1:8" ht="12" customHeight="1">
      <c r="A60" s="597">
        <v>16</v>
      </c>
      <c r="B60" s="598" t="e">
        <f>VLOOKUP(A60,#REF!,2,FALSE)</f>
        <v>#REF!</v>
      </c>
      <c r="C60" s="598" t="e">
        <f>VLOOKUP(A60,#REF!,3,FALSE)</f>
        <v>#REF!</v>
      </c>
      <c r="D60" s="598" t="e">
        <f>VLOOKUP(A60,#REF!,4,FALSE)</f>
        <v>#REF!</v>
      </c>
      <c r="E60" s="1"/>
      <c r="F60" s="6"/>
      <c r="G60" s="10"/>
    </row>
    <row r="61" spans="1:8" ht="12" customHeight="1">
      <c r="A61" s="593"/>
      <c r="B61" s="599"/>
      <c r="C61" s="599"/>
      <c r="D61" s="599"/>
      <c r="E61" s="7"/>
      <c r="F61" s="6"/>
      <c r="G61" s="1"/>
    </row>
    <row r="62" spans="1:8" ht="12" customHeight="1">
      <c r="A62" s="593">
        <v>48</v>
      </c>
      <c r="B62" s="595" t="e">
        <f>VLOOKUP(A62,#REF!,2,FALSE)</f>
        <v>#REF!</v>
      </c>
      <c r="C62" s="595" t="e">
        <f>VLOOKUP(A62,#REF!,3,FALSE)</f>
        <v>#REF!</v>
      </c>
      <c r="D62" s="595" t="e">
        <f>VLOOKUP(A62,#REF!,4,FALSE)</f>
        <v>#REF!</v>
      </c>
      <c r="E62" s="3"/>
      <c r="F62" s="6"/>
      <c r="G62" s="1"/>
    </row>
    <row r="63" spans="1:8" ht="12" customHeight="1" thickBot="1">
      <c r="A63" s="594"/>
      <c r="B63" s="596"/>
      <c r="C63" s="596"/>
      <c r="D63" s="596"/>
      <c r="E63" s="4"/>
      <c r="F63" s="10"/>
      <c r="G63" s="1"/>
    </row>
    <row r="64" spans="1:8" ht="12" customHeight="1">
      <c r="A64" s="597">
        <v>32</v>
      </c>
      <c r="B64" s="598" t="e">
        <f>VLOOKUP(A64,#REF!,2,FALSE)</f>
        <v>#REF!</v>
      </c>
      <c r="C64" s="598" t="e">
        <f>VLOOKUP(A64,#REF!,3,FALSE)</f>
        <v>#REF!</v>
      </c>
      <c r="D64" s="598" t="e">
        <f>VLOOKUP(A64,#REF!,4,FALSE)</f>
        <v>#REF!</v>
      </c>
      <c r="E64" s="4"/>
      <c r="F64" s="1"/>
      <c r="G64" s="1"/>
    </row>
    <row r="65" spans="1:9" ht="12" customHeight="1">
      <c r="A65" s="593"/>
      <c r="B65" s="599"/>
      <c r="C65" s="599"/>
      <c r="D65" s="599"/>
      <c r="E65" s="9"/>
      <c r="F65" s="1"/>
      <c r="G65" s="1"/>
    </row>
    <row r="66" spans="1:9" ht="12" customHeight="1">
      <c r="A66" s="593">
        <v>64</v>
      </c>
      <c r="B66" s="595" t="e">
        <f>VLOOKUP(A66,#REF!,2,FALSE)</f>
        <v>#REF!</v>
      </c>
      <c r="C66" s="595" t="e">
        <f>VLOOKUP(A66,#REF!,3,FALSE)</f>
        <v>#REF!</v>
      </c>
      <c r="D66" s="595" t="e">
        <f>VLOOKUP(A66,#REF!,4,FALSE)</f>
        <v>#REF!</v>
      </c>
      <c r="E66" s="2"/>
      <c r="F66" s="1"/>
      <c r="G66" s="1"/>
    </row>
    <row r="67" spans="1:9" ht="12" customHeight="1" thickBot="1">
      <c r="A67" s="594"/>
      <c r="B67" s="596"/>
      <c r="C67" s="596"/>
      <c r="D67" s="596"/>
    </row>
    <row r="68" spans="1:9" ht="12" customHeight="1">
      <c r="B68" s="49"/>
      <c r="C68" s="49"/>
      <c r="D68" s="49"/>
    </row>
    <row r="69" spans="1:9" ht="28.15" customHeight="1">
      <c r="B69" s="49"/>
      <c r="C69" s="49"/>
      <c r="D69" s="49"/>
    </row>
    <row r="70" spans="1:9" ht="19.5" customHeight="1">
      <c r="A70" s="30" t="s">
        <v>20</v>
      </c>
      <c r="B70" s="56"/>
      <c r="C70" s="56"/>
      <c r="D70" s="56"/>
      <c r="E70" s="601" t="e">
        <f>HYPERLINK(#REF!)</f>
        <v>#REF!</v>
      </c>
      <c r="F70" s="56"/>
      <c r="G70" s="30" t="s">
        <v>21</v>
      </c>
      <c r="H70" s="56"/>
    </row>
    <row r="71" spans="1:9">
      <c r="A71" s="56"/>
      <c r="B71" s="56"/>
      <c r="C71" s="56"/>
      <c r="D71" s="56"/>
      <c r="E71" s="602"/>
      <c r="F71" s="56"/>
      <c r="G71" s="56"/>
      <c r="H71" s="56"/>
    </row>
    <row r="72" spans="1:9" ht="20.100000000000001" customHeight="1">
      <c r="A72" s="56"/>
      <c r="B72" s="56"/>
      <c r="C72" s="56"/>
      <c r="D72" s="56"/>
      <c r="E72" s="56"/>
      <c r="F72" s="56"/>
      <c r="G72" s="56"/>
      <c r="H72" s="56"/>
    </row>
    <row r="73" spans="1:9" ht="20.100000000000001" customHeight="1">
      <c r="A73" s="16"/>
      <c r="B73" s="18"/>
      <c r="C73" s="13"/>
      <c r="D73" s="17"/>
      <c r="E73" s="17"/>
      <c r="G73" s="59"/>
      <c r="H73" s="59"/>
      <c r="I73" s="12"/>
    </row>
    <row r="74" spans="1:9" ht="20.100000000000001" customHeight="1">
      <c r="A74" s="12"/>
      <c r="B74" s="19"/>
      <c r="G74" s="59"/>
      <c r="H74" s="59"/>
      <c r="I74" s="12"/>
    </row>
    <row r="75" spans="1:9" ht="20.100000000000001" customHeight="1">
      <c r="A75" s="12"/>
      <c r="B75" s="44"/>
      <c r="C75" s="43"/>
      <c r="D75" s="21"/>
      <c r="E75" s="17"/>
      <c r="G75" s="34"/>
      <c r="H75" s="59"/>
      <c r="I75" s="12"/>
    </row>
    <row r="76" spans="1:9" ht="20.100000000000001" customHeight="1">
      <c r="A76" s="11"/>
      <c r="B76" s="15"/>
      <c r="C76" s="20"/>
      <c r="D76" s="60"/>
      <c r="E76" s="17"/>
      <c r="G76" s="34"/>
      <c r="H76" s="59"/>
      <c r="I76" s="12"/>
    </row>
    <row r="77" spans="1:9" ht="20.100000000000001" customHeight="1">
      <c r="A77" s="12"/>
      <c r="B77" s="20"/>
      <c r="C77" s="20"/>
      <c r="D77" s="35"/>
      <c r="E77" s="18"/>
      <c r="F77" s="20"/>
      <c r="H77" s="59"/>
      <c r="I77" s="12"/>
    </row>
    <row r="78" spans="1:9" ht="20.100000000000001" customHeight="1">
      <c r="A78" s="12"/>
      <c r="B78" s="20"/>
      <c r="C78" s="14"/>
      <c r="D78" s="37"/>
      <c r="E78" s="19"/>
      <c r="F78" s="61"/>
      <c r="H78" s="59"/>
      <c r="I78" s="12"/>
    </row>
    <row r="79" spans="1:9" ht="20.100000000000001" customHeight="1">
      <c r="B79" s="62"/>
      <c r="C79" s="62"/>
      <c r="D79" s="12"/>
      <c r="E79" s="19"/>
      <c r="F79" s="18"/>
      <c r="H79" s="59"/>
      <c r="I79" s="12"/>
    </row>
    <row r="80" spans="1:9" ht="20.100000000000001" customHeight="1">
      <c r="C80" s="17"/>
      <c r="D80" s="12"/>
      <c r="E80" s="15"/>
      <c r="F80" s="19"/>
      <c r="H80" s="59"/>
      <c r="I80" s="12"/>
    </row>
    <row r="81" spans="1:9" ht="20.100000000000001" customHeight="1">
      <c r="A81" s="16"/>
      <c r="B81" s="18"/>
      <c r="D81" s="12"/>
      <c r="F81" s="35"/>
      <c r="H81" s="59"/>
      <c r="I81" s="12"/>
    </row>
    <row r="82" spans="1:9" ht="20.100000000000001" customHeight="1">
      <c r="A82" s="12"/>
      <c r="B82" s="19"/>
      <c r="C82" s="13"/>
      <c r="D82" s="12"/>
      <c r="E82" s="17"/>
      <c r="F82" s="19"/>
      <c r="G82" s="12"/>
      <c r="H82" s="59"/>
      <c r="I82" s="12"/>
    </row>
    <row r="83" spans="1:9" ht="20.100000000000001" customHeight="1">
      <c r="A83" s="12"/>
      <c r="B83" s="44"/>
      <c r="C83" s="43"/>
      <c r="D83" s="36"/>
      <c r="E83" s="17"/>
      <c r="F83" s="19"/>
      <c r="G83" s="36"/>
      <c r="H83" s="59"/>
      <c r="I83" s="12"/>
    </row>
    <row r="84" spans="1:9" ht="20.100000000000001" customHeight="1">
      <c r="A84" s="11"/>
      <c r="B84" s="15"/>
      <c r="C84" s="20"/>
      <c r="D84" s="35"/>
      <c r="E84" s="13"/>
      <c r="F84" s="19"/>
      <c r="G84" s="35"/>
      <c r="H84" s="59"/>
      <c r="I84" s="12"/>
    </row>
    <row r="85" spans="1:9" ht="20.100000000000001" customHeight="1">
      <c r="A85" s="12"/>
      <c r="B85" s="20"/>
      <c r="C85" s="20"/>
      <c r="D85" s="35"/>
      <c r="E85" s="18"/>
      <c r="F85" s="19"/>
      <c r="G85" s="35"/>
      <c r="H85" s="59"/>
      <c r="I85" s="12"/>
    </row>
    <row r="86" spans="1:9" ht="20.100000000000001" customHeight="1">
      <c r="A86" s="12"/>
      <c r="B86" s="20"/>
      <c r="C86" s="14"/>
      <c r="D86" s="37"/>
      <c r="E86" s="19"/>
      <c r="F86" s="63"/>
      <c r="G86" s="35"/>
      <c r="H86" s="59"/>
      <c r="I86" s="12"/>
    </row>
    <row r="87" spans="1:9" ht="20.100000000000001" customHeight="1">
      <c r="B87" s="62"/>
      <c r="C87" s="62"/>
      <c r="E87" s="19"/>
      <c r="F87" s="22"/>
      <c r="G87" s="35"/>
      <c r="H87" s="59"/>
      <c r="I87" s="12"/>
    </row>
    <row r="88" spans="1:9" ht="20.100000000000001" customHeight="1">
      <c r="C88" s="17"/>
      <c r="E88" s="15"/>
      <c r="F88" s="20"/>
      <c r="G88" s="37"/>
      <c r="H88" s="59"/>
      <c r="I88" s="12"/>
    </row>
    <row r="89" spans="1:9" ht="20.100000000000001" customHeight="1">
      <c r="A89" s="59"/>
      <c r="B89" s="59"/>
      <c r="C89" s="59"/>
      <c r="D89" s="59"/>
      <c r="E89" s="59"/>
      <c r="F89" s="59"/>
      <c r="G89" s="34"/>
      <c r="H89" s="59"/>
      <c r="I89" s="12"/>
    </row>
    <row r="90" spans="1:9" ht="20.100000000000001" customHeight="1">
      <c r="A90" s="59"/>
      <c r="B90" s="20"/>
      <c r="C90" s="47"/>
      <c r="D90" s="59"/>
      <c r="E90" s="20"/>
      <c r="F90" s="22"/>
      <c r="G90" s="34"/>
      <c r="H90" s="59"/>
      <c r="I90" s="12"/>
    </row>
    <row r="91" spans="1:9" ht="20.100000000000001" customHeight="1">
      <c r="A91" s="59"/>
      <c r="B91" s="20"/>
      <c r="C91" s="22"/>
      <c r="D91" s="47"/>
      <c r="E91" s="47"/>
      <c r="F91" s="20"/>
      <c r="G91" s="59"/>
      <c r="H91" s="59"/>
      <c r="I91" s="12"/>
    </row>
    <row r="92" spans="1:9" ht="20.100000000000001" customHeight="1">
      <c r="A92" s="59"/>
      <c r="B92" s="59"/>
      <c r="C92" s="20"/>
      <c r="D92" s="59"/>
      <c r="E92" s="22"/>
      <c r="F92" s="20"/>
      <c r="G92" s="59"/>
      <c r="H92" s="59"/>
      <c r="I92" s="12"/>
    </row>
    <row r="93" spans="1:9" ht="20.100000000000001" customHeight="1">
      <c r="A93" s="59"/>
      <c r="B93" s="59"/>
      <c r="C93" s="22"/>
      <c r="D93" s="59"/>
      <c r="E93" s="20"/>
      <c r="F93" s="47"/>
      <c r="G93" s="34"/>
      <c r="H93" s="59"/>
      <c r="I93" s="12"/>
    </row>
    <row r="94" spans="1:9" ht="20.100000000000001" customHeight="1">
      <c r="A94" s="59"/>
      <c r="B94" s="20"/>
      <c r="C94" s="22"/>
      <c r="D94" s="47"/>
      <c r="E94" s="47"/>
      <c r="F94" s="20"/>
      <c r="G94" s="34"/>
      <c r="H94" s="59"/>
      <c r="I94" s="12"/>
    </row>
    <row r="95" spans="1:9" ht="20.100000000000001" customHeight="1">
      <c r="A95" s="59"/>
      <c r="B95" s="59"/>
      <c r="C95" s="20"/>
      <c r="D95" s="59"/>
      <c r="E95" s="22"/>
      <c r="F95" s="20"/>
      <c r="G95" s="34"/>
      <c r="H95" s="59"/>
      <c r="I95" s="12"/>
    </row>
    <row r="96" spans="1:9" ht="20.100000000000001" customHeight="1">
      <c r="A96" s="59"/>
      <c r="B96" s="59"/>
      <c r="C96" s="22"/>
      <c r="D96" s="59"/>
      <c r="E96" s="20"/>
      <c r="F96" s="47"/>
      <c r="G96" s="34"/>
      <c r="H96" s="59"/>
      <c r="I96" s="12"/>
    </row>
    <row r="97" spans="1:9" ht="20.100000000000001" customHeight="1">
      <c r="A97" s="12"/>
      <c r="B97" s="12"/>
      <c r="C97" s="12"/>
      <c r="D97" s="12"/>
      <c r="E97" s="12"/>
      <c r="F97" s="12"/>
      <c r="G97" s="12"/>
      <c r="H97" s="12"/>
      <c r="I97" s="12"/>
    </row>
    <row r="98" spans="1:9" ht="20.100000000000001" customHeight="1">
      <c r="A98" s="12"/>
      <c r="B98" s="12"/>
      <c r="C98" s="12"/>
      <c r="D98" s="12"/>
      <c r="E98" s="12"/>
      <c r="F98" s="12"/>
      <c r="G98" s="12"/>
      <c r="H98" s="12"/>
      <c r="I98" s="12"/>
    </row>
    <row r="99" spans="1:9" ht="20.100000000000001" customHeight="1">
      <c r="A99" s="12"/>
      <c r="B99" s="12"/>
      <c r="C99" s="12"/>
      <c r="D99" s="12"/>
      <c r="E99" s="12"/>
      <c r="F99" s="12"/>
      <c r="G99" s="12"/>
      <c r="H99" s="12"/>
      <c r="I99" s="12"/>
    </row>
    <row r="100" spans="1:9" ht="20.100000000000001" customHeight="1">
      <c r="A100" s="12"/>
      <c r="B100" s="12"/>
      <c r="C100" s="12"/>
      <c r="D100" s="12"/>
      <c r="E100" s="12"/>
      <c r="F100" s="12"/>
      <c r="G100" s="12"/>
      <c r="H100" s="12"/>
      <c r="I100" s="12"/>
    </row>
    <row r="101" spans="1:9" ht="20.100000000000001" customHeight="1">
      <c r="I101" s="12"/>
    </row>
    <row r="102" spans="1:9" ht="20.100000000000001" customHeight="1">
      <c r="I102" s="12"/>
    </row>
    <row r="103" spans="1:9" ht="20.100000000000001" customHeight="1">
      <c r="I103" s="12"/>
    </row>
    <row r="104" spans="1:9" ht="20.100000000000001" customHeight="1">
      <c r="I104" s="12"/>
    </row>
    <row r="105" spans="1:9" ht="20.100000000000001" customHeight="1">
      <c r="I105" s="12"/>
    </row>
    <row r="106" spans="1:9" ht="20.100000000000001" customHeight="1">
      <c r="I106" s="12"/>
    </row>
    <row r="107" spans="1:9" ht="20.100000000000001" customHeight="1">
      <c r="I107" s="12"/>
    </row>
    <row r="108" spans="1:9" ht="20.100000000000001" customHeight="1"/>
    <row r="109" spans="1:9" ht="20.100000000000001" customHeight="1"/>
    <row r="110" spans="1:9" ht="20.100000000000001" customHeight="1"/>
  </sheetData>
  <mergeCells count="133">
    <mergeCell ref="A5:A6"/>
    <mergeCell ref="D7:D8"/>
    <mergeCell ref="E70:E71"/>
    <mergeCell ref="A1:H1"/>
    <mergeCell ref="A2:G2"/>
    <mergeCell ref="H4:H5"/>
    <mergeCell ref="A3:A4"/>
    <mergeCell ref="B3:B4"/>
    <mergeCell ref="C3:C4"/>
    <mergeCell ref="D3:D4"/>
    <mergeCell ref="H2:H3"/>
    <mergeCell ref="A9:A10"/>
    <mergeCell ref="B9:B10"/>
    <mergeCell ref="C9:C10"/>
    <mergeCell ref="D9:D10"/>
    <mergeCell ref="B5:B6"/>
    <mergeCell ref="C5:C6"/>
    <mergeCell ref="D5:D6"/>
    <mergeCell ref="A7:A8"/>
    <mergeCell ref="B7:B8"/>
    <mergeCell ref="C7:C8"/>
    <mergeCell ref="A13:A14"/>
    <mergeCell ref="B13:B14"/>
    <mergeCell ref="C13:C14"/>
    <mergeCell ref="D13:D14"/>
    <mergeCell ref="A11:A12"/>
    <mergeCell ref="B11:B12"/>
    <mergeCell ref="C11:C12"/>
    <mergeCell ref="D11:D12"/>
    <mergeCell ref="A17:A18"/>
    <mergeCell ref="B17:B18"/>
    <mergeCell ref="C17:C18"/>
    <mergeCell ref="D17:D18"/>
    <mergeCell ref="A15:A16"/>
    <mergeCell ref="B15:B16"/>
    <mergeCell ref="C15:C16"/>
    <mergeCell ref="D15:D16"/>
    <mergeCell ref="A21:A22"/>
    <mergeCell ref="B21:B22"/>
    <mergeCell ref="C21:C22"/>
    <mergeCell ref="D21:D22"/>
    <mergeCell ref="A19:A20"/>
    <mergeCell ref="B19:B20"/>
    <mergeCell ref="C19:C20"/>
    <mergeCell ref="D19:D20"/>
    <mergeCell ref="A25:A26"/>
    <mergeCell ref="B25:B26"/>
    <mergeCell ref="C25:C26"/>
    <mergeCell ref="D25:D26"/>
    <mergeCell ref="A23:A24"/>
    <mergeCell ref="B23:B24"/>
    <mergeCell ref="C23:C24"/>
    <mergeCell ref="D23:D24"/>
    <mergeCell ref="A29:A30"/>
    <mergeCell ref="B29:B30"/>
    <mergeCell ref="C29:C30"/>
    <mergeCell ref="D29:D30"/>
    <mergeCell ref="A27:A28"/>
    <mergeCell ref="B27:B28"/>
    <mergeCell ref="C27:C28"/>
    <mergeCell ref="D27:D28"/>
    <mergeCell ref="A33:A34"/>
    <mergeCell ref="B33:B34"/>
    <mergeCell ref="C33:C34"/>
    <mergeCell ref="D33:D34"/>
    <mergeCell ref="A31:A32"/>
    <mergeCell ref="B31:B32"/>
    <mergeCell ref="C31:C32"/>
    <mergeCell ref="D31:D32"/>
    <mergeCell ref="A38:A39"/>
    <mergeCell ref="B38:B39"/>
    <mergeCell ref="C38:C39"/>
    <mergeCell ref="D38:D39"/>
    <mergeCell ref="A36:A37"/>
    <mergeCell ref="B36:B37"/>
    <mergeCell ref="C36:C37"/>
    <mergeCell ref="D36:D37"/>
    <mergeCell ref="A42:A43"/>
    <mergeCell ref="B42:B43"/>
    <mergeCell ref="C42:C43"/>
    <mergeCell ref="D42:D43"/>
    <mergeCell ref="A40:A41"/>
    <mergeCell ref="B40:B41"/>
    <mergeCell ref="C40:C41"/>
    <mergeCell ref="D40:D41"/>
    <mergeCell ref="A46:A47"/>
    <mergeCell ref="B46:B47"/>
    <mergeCell ref="C46:C47"/>
    <mergeCell ref="D46:D47"/>
    <mergeCell ref="A44:A45"/>
    <mergeCell ref="B44:B45"/>
    <mergeCell ref="C44:C45"/>
    <mergeCell ref="D44:D45"/>
    <mergeCell ref="A50:A51"/>
    <mergeCell ref="B50:B51"/>
    <mergeCell ref="C50:C51"/>
    <mergeCell ref="D50:D51"/>
    <mergeCell ref="A48:A49"/>
    <mergeCell ref="B48:B49"/>
    <mergeCell ref="C48:C49"/>
    <mergeCell ref="D48:D49"/>
    <mergeCell ref="A54:A55"/>
    <mergeCell ref="B54:B55"/>
    <mergeCell ref="C54:C55"/>
    <mergeCell ref="D54:D55"/>
    <mergeCell ref="A52:A53"/>
    <mergeCell ref="B52:B53"/>
    <mergeCell ref="C52:C53"/>
    <mergeCell ref="D52:D53"/>
    <mergeCell ref="A58:A59"/>
    <mergeCell ref="B58:B59"/>
    <mergeCell ref="C58:C59"/>
    <mergeCell ref="D58:D59"/>
    <mergeCell ref="A56:A57"/>
    <mergeCell ref="B56:B57"/>
    <mergeCell ref="C56:C57"/>
    <mergeCell ref="D56:D57"/>
    <mergeCell ref="A62:A63"/>
    <mergeCell ref="B62:B63"/>
    <mergeCell ref="C62:C63"/>
    <mergeCell ref="D62:D63"/>
    <mergeCell ref="A60:A61"/>
    <mergeCell ref="B60:B61"/>
    <mergeCell ref="C60:C61"/>
    <mergeCell ref="D60:D61"/>
    <mergeCell ref="A66:A67"/>
    <mergeCell ref="B66:B67"/>
    <mergeCell ref="C66:C67"/>
    <mergeCell ref="D66:D67"/>
    <mergeCell ref="A64:A65"/>
    <mergeCell ref="B64:B65"/>
    <mergeCell ref="C64:C65"/>
    <mergeCell ref="D64:D65"/>
  </mergeCells>
  <phoneticPr fontId="13" type="noConversion"/>
  <printOptions horizontalCentered="1"/>
  <pageMargins left="0" right="0" top="0" bottom="0" header="0" footer="0"/>
  <pageSetup paperSize="9" orientation="portrait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4"/>
  </sheetPr>
  <dimension ref="A1:T104"/>
  <sheetViews>
    <sheetView workbookViewId="0">
      <selection activeCell="K15" sqref="K15"/>
    </sheetView>
  </sheetViews>
  <sheetFormatPr defaultRowHeight="12.75"/>
  <cols>
    <col min="1" max="1" width="4.7109375" customWidth="1"/>
    <col min="2" max="2" width="16" customWidth="1"/>
    <col min="3" max="3" width="7.28515625" customWidth="1"/>
    <col min="4" max="4" width="14.5703125" customWidth="1"/>
    <col min="5" max="7" width="14.7109375" customWidth="1"/>
    <col min="8" max="8" width="13.42578125" customWidth="1"/>
    <col min="9" max="9" width="16" customWidth="1"/>
    <col min="10" max="10" width="7.28515625" customWidth="1"/>
    <col min="11" max="11" width="14.5703125" customWidth="1"/>
    <col min="12" max="17" width="17.5703125" customWidth="1"/>
  </cols>
  <sheetData>
    <row r="1" spans="1:20" ht="16.5" customHeight="1">
      <c r="A1" s="603" t="s">
        <v>157</v>
      </c>
      <c r="B1" s="603"/>
      <c r="C1" s="603"/>
      <c r="D1" s="603"/>
      <c r="E1" s="603"/>
      <c r="F1" s="603"/>
      <c r="G1" s="603"/>
      <c r="H1" s="603"/>
      <c r="I1" s="46"/>
      <c r="J1" s="46"/>
      <c r="K1" s="46"/>
      <c r="O1" s="31"/>
      <c r="P1" s="31"/>
      <c r="Q1" s="31"/>
      <c r="R1" s="32"/>
      <c r="S1" s="12"/>
      <c r="T1" s="12"/>
    </row>
    <row r="2" spans="1:20" ht="12.75" customHeight="1" thickBot="1">
      <c r="A2" s="613"/>
      <c r="B2" s="614"/>
      <c r="C2" s="614"/>
      <c r="D2" s="614"/>
      <c r="E2" s="614"/>
      <c r="F2" s="614"/>
      <c r="G2" s="614"/>
      <c r="H2" s="606" t="e">
        <f>HYPERLINK(#REF!)</f>
        <v>#REF!</v>
      </c>
      <c r="O2" s="33"/>
      <c r="P2" s="33"/>
      <c r="Q2" s="33"/>
      <c r="R2" s="23"/>
      <c r="S2" s="23"/>
    </row>
    <row r="3" spans="1:20" ht="12" customHeight="1">
      <c r="A3" s="597">
        <v>1</v>
      </c>
      <c r="B3" s="608" t="e">
        <f>VLOOKUP(A3,#REF!,2,FALSE)</f>
        <v>#REF!</v>
      </c>
      <c r="C3" s="608" t="e">
        <f>VLOOKUP(A3,#REF!,3,FALSE)</f>
        <v>#REF!</v>
      </c>
      <c r="D3" s="608" t="e">
        <f>VLOOKUP(A3,#REF!,4,FALSE)</f>
        <v>#REF!</v>
      </c>
      <c r="E3" s="49"/>
      <c r="F3" s="49"/>
      <c r="G3" s="49"/>
      <c r="H3" s="606"/>
    </row>
    <row r="4" spans="1:20" ht="12" customHeight="1">
      <c r="A4" s="593"/>
      <c r="B4" s="607"/>
      <c r="C4" s="607"/>
      <c r="D4" s="607"/>
      <c r="E4" s="1"/>
      <c r="F4" s="1"/>
      <c r="G4" s="50"/>
      <c r="H4" s="50"/>
    </row>
    <row r="5" spans="1:20" ht="12" customHeight="1">
      <c r="A5" s="593">
        <v>33</v>
      </c>
      <c r="B5" s="599" t="e">
        <f>VLOOKUP(A5,#REF!,2,FALSE)</f>
        <v>#REF!</v>
      </c>
      <c r="C5" s="599" t="e">
        <f>VLOOKUP(A5,#REF!,3,FALSE)</f>
        <v>#REF!</v>
      </c>
      <c r="D5" s="599" t="e">
        <f>VLOOKUP(A5,#REF!,4,FALSE)</f>
        <v>#REF!</v>
      </c>
      <c r="E5" s="3"/>
      <c r="F5" s="1"/>
      <c r="G5" s="1"/>
      <c r="H5" s="606" t="s">
        <v>8</v>
      </c>
    </row>
    <row r="6" spans="1:20" ht="12" customHeight="1" thickBot="1">
      <c r="A6" s="594"/>
      <c r="B6" s="607"/>
      <c r="C6" s="607"/>
      <c r="D6" s="607"/>
      <c r="E6" s="4"/>
      <c r="F6" s="8"/>
      <c r="G6" s="1"/>
      <c r="H6" s="606"/>
    </row>
    <row r="7" spans="1:20" ht="12" customHeight="1">
      <c r="A7" s="597">
        <v>17</v>
      </c>
      <c r="B7" s="608" t="e">
        <f>VLOOKUP(A7,#REF!,2,FALSE)</f>
        <v>#REF!</v>
      </c>
      <c r="C7" s="608" t="e">
        <f>VLOOKUP(A7,#REF!,3,FALSE)</f>
        <v>#REF!</v>
      </c>
      <c r="D7" s="608" t="e">
        <f>VLOOKUP(A7,#REF!,4,FALSE)</f>
        <v>#REF!</v>
      </c>
      <c r="E7" s="4"/>
      <c r="F7" s="5"/>
      <c r="G7" s="1"/>
      <c r="H7" s="50"/>
    </row>
    <row r="8" spans="1:20" ht="12" customHeight="1">
      <c r="A8" s="593"/>
      <c r="B8" s="607"/>
      <c r="C8" s="607"/>
      <c r="D8" s="607"/>
      <c r="E8" s="9"/>
      <c r="F8" s="6"/>
      <c r="G8" s="1"/>
      <c r="H8" s="50"/>
    </row>
    <row r="9" spans="1:20" ht="12" customHeight="1">
      <c r="A9" s="593">
        <v>49</v>
      </c>
      <c r="B9" s="599" t="e">
        <f>VLOOKUP(A9,#REF!,2,FALSE)</f>
        <v>#REF!</v>
      </c>
      <c r="C9" s="599" t="e">
        <f>VLOOKUP(A9,#REF!,3,FALSE)</f>
        <v>#REF!</v>
      </c>
      <c r="D9" s="599" t="e">
        <f>VLOOKUP(A9,#REF!,4,FALSE)</f>
        <v>#REF!</v>
      </c>
      <c r="E9" s="2"/>
      <c r="F9" s="6"/>
      <c r="G9" s="1"/>
      <c r="H9" s="50"/>
    </row>
    <row r="10" spans="1:20" ht="12" customHeight="1" thickBot="1">
      <c r="A10" s="594"/>
      <c r="B10" s="607"/>
      <c r="C10" s="607"/>
      <c r="D10" s="607"/>
      <c r="E10" s="1"/>
      <c r="F10" s="6"/>
      <c r="G10" s="8"/>
      <c r="H10" s="50"/>
    </row>
    <row r="11" spans="1:20" ht="12" customHeight="1">
      <c r="A11" s="597">
        <v>9</v>
      </c>
      <c r="B11" s="608" t="e">
        <f>VLOOKUP(A11,#REF!,2,FALSE)</f>
        <v>#REF!</v>
      </c>
      <c r="C11" s="608" t="e">
        <f>VLOOKUP(A11,#REF!,3,FALSE)</f>
        <v>#REF!</v>
      </c>
      <c r="D11" s="608" t="e">
        <f>VLOOKUP(A11,#REF!,4,FALSE)</f>
        <v>#REF!</v>
      </c>
      <c r="E11" s="1"/>
      <c r="F11" s="6"/>
      <c r="G11" s="5"/>
      <c r="H11" s="50"/>
    </row>
    <row r="12" spans="1:20" ht="12" customHeight="1">
      <c r="A12" s="593"/>
      <c r="B12" s="607"/>
      <c r="C12" s="607"/>
      <c r="D12" s="607"/>
      <c r="E12" s="7"/>
      <c r="F12" s="6"/>
      <c r="G12" s="6"/>
      <c r="H12" s="50"/>
    </row>
    <row r="13" spans="1:20" ht="12" customHeight="1">
      <c r="A13" s="593">
        <v>41</v>
      </c>
      <c r="B13" s="599" t="e">
        <f>VLOOKUP(A13,#REF!,2,FALSE)</f>
        <v>#REF!</v>
      </c>
      <c r="C13" s="599" t="e">
        <f>VLOOKUP(A13,#REF!,3,FALSE)</f>
        <v>#REF!</v>
      </c>
      <c r="D13" s="599" t="e">
        <f>VLOOKUP(A13,#REF!,4,FALSE)</f>
        <v>#REF!</v>
      </c>
      <c r="E13" s="3"/>
      <c r="F13" s="6"/>
      <c r="G13" s="6"/>
      <c r="H13" s="50"/>
    </row>
    <row r="14" spans="1:20" ht="12" customHeight="1" thickBot="1">
      <c r="A14" s="594"/>
      <c r="B14" s="607"/>
      <c r="C14" s="607"/>
      <c r="D14" s="607"/>
      <c r="E14" s="4"/>
      <c r="F14" s="10"/>
      <c r="G14" s="6"/>
      <c r="H14" s="50"/>
    </row>
    <row r="15" spans="1:20" ht="12" customHeight="1">
      <c r="A15" s="597">
        <v>25</v>
      </c>
      <c r="B15" s="608" t="e">
        <f>VLOOKUP(A15,#REF!,2,FALSE)</f>
        <v>#REF!</v>
      </c>
      <c r="C15" s="608" t="e">
        <f>VLOOKUP(A15,#REF!,3,FALSE)</f>
        <v>#REF!</v>
      </c>
      <c r="D15" s="608" t="e">
        <f>VLOOKUP(A15,#REF!,4,FALSE)</f>
        <v>#REF!</v>
      </c>
      <c r="E15" s="4"/>
      <c r="F15" s="1"/>
      <c r="G15" s="6"/>
      <c r="H15" s="50"/>
    </row>
    <row r="16" spans="1:20" ht="12" customHeight="1">
      <c r="A16" s="593"/>
      <c r="B16" s="607"/>
      <c r="C16" s="607"/>
      <c r="D16" s="607"/>
      <c r="E16" s="9"/>
      <c r="F16" s="1"/>
      <c r="G16" s="6"/>
      <c r="H16" s="50"/>
    </row>
    <row r="17" spans="1:8" ht="12" customHeight="1">
      <c r="A17" s="593">
        <v>57</v>
      </c>
      <c r="B17" s="599" t="e">
        <f>VLOOKUP(A17,#REF!,2,FALSE)</f>
        <v>#REF!</v>
      </c>
      <c r="C17" s="599" t="e">
        <f>VLOOKUP(A17,#REF!,3,FALSE)</f>
        <v>#REF!</v>
      </c>
      <c r="D17" s="599" t="e">
        <f>VLOOKUP(A17,#REF!,4,FALSE)</f>
        <v>#REF!</v>
      </c>
      <c r="E17" s="2"/>
      <c r="F17" s="1"/>
      <c r="G17" s="6"/>
      <c r="H17" s="50"/>
    </row>
    <row r="18" spans="1:8" ht="12" customHeight="1" thickBot="1">
      <c r="A18" s="594"/>
      <c r="B18" s="607"/>
      <c r="C18" s="607"/>
      <c r="D18" s="607"/>
      <c r="E18" s="1"/>
      <c r="F18" s="1"/>
      <c r="G18" s="6"/>
      <c r="H18" s="50"/>
    </row>
    <row r="19" spans="1:8" ht="12" customHeight="1">
      <c r="A19" s="597">
        <v>5</v>
      </c>
      <c r="B19" s="608" t="e">
        <f>VLOOKUP(A19,#REF!,2,FALSE)</f>
        <v>#REF!</v>
      </c>
      <c r="C19" s="608" t="e">
        <f>VLOOKUP(A19,#REF!,3,FALSE)</f>
        <v>#REF!</v>
      </c>
      <c r="D19" s="608" t="e">
        <f>VLOOKUP(A19,#REF!,4,FALSE)</f>
        <v>#REF!</v>
      </c>
      <c r="E19" s="1"/>
      <c r="F19" s="1"/>
      <c r="G19" s="6"/>
      <c r="H19" s="52"/>
    </row>
    <row r="20" spans="1:8" ht="12" customHeight="1">
      <c r="A20" s="593"/>
      <c r="B20" s="607"/>
      <c r="C20" s="607"/>
      <c r="D20" s="607"/>
      <c r="E20" s="7"/>
      <c r="F20" s="1"/>
      <c r="G20" s="6"/>
      <c r="H20" s="51"/>
    </row>
    <row r="21" spans="1:8" ht="12" customHeight="1">
      <c r="A21" s="593">
        <v>37</v>
      </c>
      <c r="B21" s="599" t="e">
        <f>VLOOKUP(A21,#REF!,2,FALSE)</f>
        <v>#REF!</v>
      </c>
      <c r="C21" s="599" t="e">
        <f>VLOOKUP(A21,#REF!,3,FALSE)</f>
        <v>#REF!</v>
      </c>
      <c r="D21" s="599" t="e">
        <f>VLOOKUP(A21,#REF!,4,FALSE)</f>
        <v>#REF!</v>
      </c>
      <c r="E21" s="3"/>
      <c r="F21" s="1"/>
      <c r="G21" s="6"/>
      <c r="H21" s="51"/>
    </row>
    <row r="22" spans="1:8" ht="12" customHeight="1" thickBot="1">
      <c r="A22" s="594"/>
      <c r="B22" s="607"/>
      <c r="C22" s="607"/>
      <c r="D22" s="607"/>
      <c r="E22" s="4"/>
      <c r="F22" s="8"/>
      <c r="G22" s="6"/>
      <c r="H22" s="51"/>
    </row>
    <row r="23" spans="1:8" ht="12" customHeight="1">
      <c r="A23" s="597">
        <v>21</v>
      </c>
      <c r="B23" s="608" t="e">
        <f>VLOOKUP(A23,#REF!,2,FALSE)</f>
        <v>#REF!</v>
      </c>
      <c r="C23" s="608" t="e">
        <f>VLOOKUP(A23,#REF!,3,FALSE)</f>
        <v>#REF!</v>
      </c>
      <c r="D23" s="608" t="e">
        <f>VLOOKUP(A23,#REF!,4,FALSE)</f>
        <v>#REF!</v>
      </c>
      <c r="E23" s="4"/>
      <c r="F23" s="5"/>
      <c r="G23" s="6"/>
      <c r="H23" s="51"/>
    </row>
    <row r="24" spans="1:8" ht="12" customHeight="1">
      <c r="A24" s="593"/>
      <c r="B24" s="607"/>
      <c r="C24" s="607"/>
      <c r="D24" s="607"/>
      <c r="E24" s="9"/>
      <c r="F24" s="6"/>
      <c r="G24" s="6"/>
      <c r="H24" s="51"/>
    </row>
    <row r="25" spans="1:8" ht="12" customHeight="1">
      <c r="A25" s="593">
        <v>53</v>
      </c>
      <c r="B25" s="599" t="e">
        <f>VLOOKUP(A25,#REF!,2,FALSE)</f>
        <v>#REF!</v>
      </c>
      <c r="C25" s="599" t="e">
        <f>VLOOKUP(A25,#REF!,3,FALSE)</f>
        <v>#REF!</v>
      </c>
      <c r="D25" s="599" t="e">
        <f>VLOOKUP(A25,#REF!,4,FALSE)</f>
        <v>#REF!</v>
      </c>
      <c r="E25" s="2"/>
      <c r="F25" s="6"/>
      <c r="G25" s="6"/>
      <c r="H25" s="51"/>
    </row>
    <row r="26" spans="1:8" ht="12" customHeight="1" thickBot="1">
      <c r="A26" s="594"/>
      <c r="B26" s="607"/>
      <c r="C26" s="607"/>
      <c r="D26" s="607"/>
      <c r="E26" s="1"/>
      <c r="F26" s="6"/>
      <c r="G26" s="6"/>
      <c r="H26" s="51"/>
    </row>
    <row r="27" spans="1:8" ht="12" customHeight="1">
      <c r="A27" s="597">
        <v>13</v>
      </c>
      <c r="B27" s="608" t="e">
        <f>VLOOKUP(A27,#REF!,2,FALSE)</f>
        <v>#REF!</v>
      </c>
      <c r="C27" s="608" t="e">
        <f>VLOOKUP(A27,#REF!,3,FALSE)</f>
        <v>#REF!</v>
      </c>
      <c r="D27" s="608" t="e">
        <f>VLOOKUP(A27,#REF!,4,FALSE)</f>
        <v>#REF!</v>
      </c>
      <c r="E27" s="1"/>
      <c r="F27" s="6"/>
      <c r="G27" s="10"/>
      <c r="H27" s="51"/>
    </row>
    <row r="28" spans="1:8" ht="12" customHeight="1">
      <c r="A28" s="593"/>
      <c r="B28" s="607"/>
      <c r="C28" s="607"/>
      <c r="D28" s="607"/>
      <c r="E28" s="7"/>
      <c r="F28" s="6"/>
      <c r="G28" s="1"/>
      <c r="H28" s="51"/>
    </row>
    <row r="29" spans="1:8" ht="12" customHeight="1">
      <c r="A29" s="593">
        <v>45</v>
      </c>
      <c r="B29" s="599" t="e">
        <f>VLOOKUP(A29,#REF!,2,FALSE)</f>
        <v>#REF!</v>
      </c>
      <c r="C29" s="599" t="e">
        <f>VLOOKUP(A29,#REF!,3,FALSE)</f>
        <v>#REF!</v>
      </c>
      <c r="D29" s="599" t="e">
        <f>VLOOKUP(A29,#REF!,4,FALSE)</f>
        <v>#REF!</v>
      </c>
      <c r="E29" s="3"/>
      <c r="F29" s="6"/>
      <c r="G29" s="1"/>
      <c r="H29" s="51"/>
    </row>
    <row r="30" spans="1:8" ht="12" customHeight="1" thickBot="1">
      <c r="A30" s="594"/>
      <c r="B30" s="607"/>
      <c r="C30" s="607"/>
      <c r="D30" s="607"/>
      <c r="E30" s="4"/>
      <c r="F30" s="10"/>
      <c r="G30" s="1"/>
      <c r="H30" s="51"/>
    </row>
    <row r="31" spans="1:8" ht="12" customHeight="1">
      <c r="A31" s="597">
        <v>29</v>
      </c>
      <c r="B31" s="608" t="e">
        <f>VLOOKUP(A31,#REF!,2,FALSE)</f>
        <v>#REF!</v>
      </c>
      <c r="C31" s="608" t="e">
        <f>VLOOKUP(A31,#REF!,3,FALSE)</f>
        <v>#REF!</v>
      </c>
      <c r="D31" s="608" t="e">
        <f>VLOOKUP(A31,#REF!,4,FALSE)</f>
        <v>#REF!</v>
      </c>
      <c r="E31" s="4"/>
      <c r="F31" s="1"/>
      <c r="G31" s="1"/>
      <c r="H31" s="51"/>
    </row>
    <row r="32" spans="1:8" ht="12" customHeight="1">
      <c r="A32" s="593"/>
      <c r="B32" s="607"/>
      <c r="C32" s="607"/>
      <c r="D32" s="607"/>
      <c r="E32" s="9"/>
      <c r="F32" s="1"/>
      <c r="G32" s="1"/>
      <c r="H32" s="51"/>
    </row>
    <row r="33" spans="1:16" ht="12" customHeight="1">
      <c r="A33" s="593">
        <v>61</v>
      </c>
      <c r="B33" s="609" t="e">
        <f>VLOOKUP(A33,#REF!,2,FALSE)</f>
        <v>#REF!</v>
      </c>
      <c r="C33" s="609" t="e">
        <f>VLOOKUP(A33,#REF!,3,FALSE)</f>
        <v>#REF!</v>
      </c>
      <c r="D33" s="609" t="e">
        <f>VLOOKUP(A33,#REF!,4,FALSE)</f>
        <v>#REF!</v>
      </c>
      <c r="E33" s="2"/>
      <c r="F33" s="1"/>
      <c r="G33" s="1"/>
      <c r="H33" s="51"/>
    </row>
    <row r="34" spans="1:16" ht="12" customHeight="1" thickBot="1">
      <c r="A34" s="594"/>
      <c r="B34" s="610"/>
      <c r="C34" s="610"/>
      <c r="D34" s="610"/>
      <c r="E34" s="49"/>
      <c r="F34" s="49"/>
      <c r="G34" s="49"/>
      <c r="H34" s="53"/>
    </row>
    <row r="35" spans="1:16" ht="12" customHeight="1" thickBot="1">
      <c r="A35" s="45"/>
      <c r="B35" s="48"/>
      <c r="C35" s="48"/>
      <c r="D35" s="49"/>
      <c r="E35" s="1"/>
      <c r="F35" s="1"/>
      <c r="G35" s="1"/>
      <c r="H35" s="54"/>
      <c r="P35" s="24"/>
    </row>
    <row r="36" spans="1:16" ht="12" customHeight="1">
      <c r="A36" s="597">
        <v>3</v>
      </c>
      <c r="B36" s="608" t="e">
        <f>VLOOKUP(A36,#REF!,2,FALSE)</f>
        <v>#REF!</v>
      </c>
      <c r="C36" s="608" t="e">
        <f>VLOOKUP(A36,#REF!,3,FALSE)</f>
        <v>#REF!</v>
      </c>
      <c r="D36" s="608" t="e">
        <f>VLOOKUP(A36,#REF!,4,FALSE)</f>
        <v>#REF!</v>
      </c>
      <c r="E36" s="49"/>
      <c r="F36" s="49"/>
      <c r="G36" s="49"/>
      <c r="H36" s="53"/>
    </row>
    <row r="37" spans="1:16" ht="12" customHeight="1">
      <c r="A37" s="593"/>
      <c r="B37" s="607"/>
      <c r="C37" s="607"/>
      <c r="D37" s="607"/>
      <c r="E37" s="1"/>
      <c r="F37" s="1"/>
      <c r="G37" s="50"/>
      <c r="H37" s="51"/>
      <c r="P37" s="12"/>
    </row>
    <row r="38" spans="1:16" ht="12" customHeight="1">
      <c r="A38" s="593">
        <v>35</v>
      </c>
      <c r="B38" s="599" t="e">
        <f>VLOOKUP(A38,#REF!,2,FALSE)</f>
        <v>#REF!</v>
      </c>
      <c r="C38" s="599" t="e">
        <f>VLOOKUP(A38,#REF!,3,FALSE)</f>
        <v>#REF!</v>
      </c>
      <c r="D38" s="599" t="e">
        <f>VLOOKUP(A38,#REF!,4,FALSE)</f>
        <v>#REF!</v>
      </c>
      <c r="E38" s="3"/>
      <c r="F38" s="1"/>
      <c r="G38" s="1"/>
      <c r="H38" s="51"/>
    </row>
    <row r="39" spans="1:16" ht="12" customHeight="1" thickBot="1">
      <c r="A39" s="594"/>
      <c r="B39" s="607"/>
      <c r="C39" s="607"/>
      <c r="D39" s="607"/>
      <c r="E39" s="4"/>
      <c r="F39" s="8"/>
      <c r="G39" s="1"/>
      <c r="H39" s="51"/>
    </row>
    <row r="40" spans="1:16" ht="12" customHeight="1">
      <c r="A40" s="597">
        <v>19</v>
      </c>
      <c r="B40" s="608" t="e">
        <f>VLOOKUP(A40,#REF!,2,FALSE)</f>
        <v>#REF!</v>
      </c>
      <c r="C40" s="608" t="e">
        <f>VLOOKUP(A40,#REF!,3,FALSE)</f>
        <v>#REF!</v>
      </c>
      <c r="D40" s="608" t="e">
        <f>VLOOKUP(A40,#REF!,4,FALSE)</f>
        <v>#REF!</v>
      </c>
      <c r="E40" s="4"/>
      <c r="F40" s="5"/>
      <c r="G40" s="1"/>
      <c r="H40" s="51"/>
    </row>
    <row r="41" spans="1:16" ht="12" customHeight="1">
      <c r="A41" s="593"/>
      <c r="B41" s="607"/>
      <c r="C41" s="607"/>
      <c r="D41" s="607"/>
      <c r="E41" s="9"/>
      <c r="F41" s="6"/>
      <c r="G41" s="1"/>
      <c r="H41" s="51"/>
    </row>
    <row r="42" spans="1:16" ht="12" customHeight="1">
      <c r="A42" s="593">
        <v>51</v>
      </c>
      <c r="B42" s="599" t="e">
        <f>VLOOKUP(A42,#REF!,2,FALSE)</f>
        <v>#REF!</v>
      </c>
      <c r="C42" s="599" t="e">
        <f>VLOOKUP(A42,#REF!,3,FALSE)</f>
        <v>#REF!</v>
      </c>
      <c r="D42" s="599" t="e">
        <f>VLOOKUP(A42,#REF!,4,FALSE)</f>
        <v>#REF!</v>
      </c>
      <c r="E42" s="2"/>
      <c r="F42" s="6"/>
      <c r="G42" s="1"/>
      <c r="H42" s="51"/>
    </row>
    <row r="43" spans="1:16" ht="12" customHeight="1" thickBot="1">
      <c r="A43" s="611"/>
      <c r="B43" s="607"/>
      <c r="C43" s="607"/>
      <c r="D43" s="607"/>
      <c r="E43" s="1"/>
      <c r="F43" s="6"/>
      <c r="G43" s="8"/>
      <c r="H43" s="51"/>
    </row>
    <row r="44" spans="1:16" ht="12" customHeight="1">
      <c r="A44" s="597">
        <v>11</v>
      </c>
      <c r="B44" s="608" t="e">
        <f>VLOOKUP(A44,#REF!,2,FALSE)</f>
        <v>#REF!</v>
      </c>
      <c r="C44" s="608" t="e">
        <f>VLOOKUP(A44,#REF!,3,FALSE)</f>
        <v>#REF!</v>
      </c>
      <c r="D44" s="608" t="e">
        <f>VLOOKUP(A44,#REF!,4,FALSE)</f>
        <v>#REF!</v>
      </c>
      <c r="E44" s="1"/>
      <c r="F44" s="6"/>
      <c r="G44" s="5"/>
      <c r="H44" s="51"/>
    </row>
    <row r="45" spans="1:16" ht="12" customHeight="1">
      <c r="A45" s="593"/>
      <c r="B45" s="607"/>
      <c r="C45" s="607"/>
      <c r="D45" s="607"/>
      <c r="E45" s="7"/>
      <c r="F45" s="6"/>
      <c r="G45" s="6"/>
      <c r="H45" s="51"/>
    </row>
    <row r="46" spans="1:16" ht="12" customHeight="1">
      <c r="A46" s="593">
        <v>43</v>
      </c>
      <c r="B46" s="599" t="e">
        <f>VLOOKUP(A46,#REF!,2,FALSE)</f>
        <v>#REF!</v>
      </c>
      <c r="C46" s="599" t="e">
        <f>VLOOKUP(A46,#REF!,3,FALSE)</f>
        <v>#REF!</v>
      </c>
      <c r="D46" s="599" t="e">
        <f>VLOOKUP(A46,#REF!,4,FALSE)</f>
        <v>#REF!</v>
      </c>
      <c r="E46" s="3"/>
      <c r="F46" s="6"/>
      <c r="G46" s="6"/>
      <c r="H46" s="51"/>
    </row>
    <row r="47" spans="1:16" ht="12" customHeight="1" thickBot="1">
      <c r="A47" s="594"/>
      <c r="B47" s="607"/>
      <c r="C47" s="607"/>
      <c r="D47" s="607"/>
      <c r="E47" s="4"/>
      <c r="F47" s="10"/>
      <c r="G47" s="6"/>
      <c r="H47" s="51"/>
    </row>
    <row r="48" spans="1:16" ht="12" customHeight="1">
      <c r="A48" s="597">
        <v>27</v>
      </c>
      <c r="B48" s="608" t="e">
        <f>VLOOKUP(A48,#REF!,2,FALSE)</f>
        <v>#REF!</v>
      </c>
      <c r="C48" s="608" t="e">
        <f>VLOOKUP(A48,#REF!,3,FALSE)</f>
        <v>#REF!</v>
      </c>
      <c r="D48" s="608" t="e">
        <f>VLOOKUP(A48,#REF!,4,FALSE)</f>
        <v>#REF!</v>
      </c>
      <c r="E48" s="4"/>
      <c r="F48" s="1"/>
      <c r="G48" s="6"/>
      <c r="H48" s="51"/>
    </row>
    <row r="49" spans="1:8" ht="12" customHeight="1">
      <c r="A49" s="593"/>
      <c r="B49" s="607"/>
      <c r="C49" s="607"/>
      <c r="D49" s="607"/>
      <c r="E49" s="9"/>
      <c r="F49" s="1"/>
      <c r="G49" s="6"/>
      <c r="H49" s="51"/>
    </row>
    <row r="50" spans="1:8" ht="12" customHeight="1">
      <c r="A50" s="593">
        <v>59</v>
      </c>
      <c r="B50" s="599" t="e">
        <f>VLOOKUP(A50,#REF!,2,FALSE)</f>
        <v>#REF!</v>
      </c>
      <c r="C50" s="599" t="e">
        <f>VLOOKUP(A50,#REF!,3,FALSE)</f>
        <v>#REF!</v>
      </c>
      <c r="D50" s="599" t="e">
        <f>VLOOKUP(A50,#REF!,4,FALSE)</f>
        <v>#REF!</v>
      </c>
      <c r="E50" s="2"/>
      <c r="F50" s="1"/>
      <c r="G50" s="6"/>
      <c r="H50" s="51"/>
    </row>
    <row r="51" spans="1:8" ht="12" customHeight="1" thickBot="1">
      <c r="A51" s="594"/>
      <c r="B51" s="607"/>
      <c r="C51" s="607"/>
      <c r="D51" s="607"/>
      <c r="E51" s="1"/>
      <c r="F51" s="1"/>
      <c r="G51" s="6"/>
      <c r="H51" s="51"/>
    </row>
    <row r="52" spans="1:8" ht="12" customHeight="1">
      <c r="A52" s="597">
        <v>7</v>
      </c>
      <c r="B52" s="608" t="e">
        <f>VLOOKUP(A52,#REF!,2,FALSE)</f>
        <v>#REF!</v>
      </c>
      <c r="C52" s="608" t="e">
        <f>VLOOKUP(A52,#REF!,3,FALSE)</f>
        <v>#REF!</v>
      </c>
      <c r="D52" s="608" t="e">
        <f>VLOOKUP(A52,#REF!,4,FALSE)</f>
        <v>#REF!</v>
      </c>
      <c r="E52" s="1"/>
      <c r="F52" s="1"/>
      <c r="G52" s="6"/>
      <c r="H52" s="51"/>
    </row>
    <row r="53" spans="1:8" ht="12" customHeight="1">
      <c r="A53" s="593"/>
      <c r="B53" s="607"/>
      <c r="C53" s="607"/>
      <c r="D53" s="607"/>
      <c r="E53" s="7"/>
      <c r="F53" s="1"/>
      <c r="G53" s="6"/>
      <c r="H53" s="54"/>
    </row>
    <row r="54" spans="1:8" ht="12" customHeight="1">
      <c r="A54" s="593">
        <v>39</v>
      </c>
      <c r="B54" s="599" t="e">
        <f>VLOOKUP(A54,#REF!,2,FALSE)</f>
        <v>#REF!</v>
      </c>
      <c r="C54" s="599" t="e">
        <f>VLOOKUP(A54,#REF!,3,FALSE)</f>
        <v>#REF!</v>
      </c>
      <c r="D54" s="599" t="e">
        <f>VLOOKUP(A54,#REF!,4,FALSE)</f>
        <v>#REF!</v>
      </c>
      <c r="E54" s="3"/>
      <c r="F54" s="1"/>
      <c r="G54" s="6"/>
      <c r="H54" s="50"/>
    </row>
    <row r="55" spans="1:8" ht="12" customHeight="1" thickBot="1">
      <c r="A55" s="594"/>
      <c r="B55" s="607"/>
      <c r="C55" s="607"/>
      <c r="D55" s="607"/>
      <c r="E55" s="4"/>
      <c r="F55" s="8"/>
      <c r="G55" s="6"/>
      <c r="H55" s="50"/>
    </row>
    <row r="56" spans="1:8" ht="12" customHeight="1">
      <c r="A56" s="597">
        <v>23</v>
      </c>
      <c r="B56" s="608" t="e">
        <f>VLOOKUP(A56,#REF!,2,FALSE)</f>
        <v>#REF!</v>
      </c>
      <c r="C56" s="608" t="e">
        <f>VLOOKUP(A56,#REF!,3,FALSE)</f>
        <v>#REF!</v>
      </c>
      <c r="D56" s="608" t="e">
        <f>VLOOKUP(A56,#REF!,4,FALSE)</f>
        <v>#REF!</v>
      </c>
      <c r="E56" s="4"/>
      <c r="F56" s="5"/>
      <c r="G56" s="6"/>
      <c r="H56" s="50"/>
    </row>
    <row r="57" spans="1:8" ht="12" customHeight="1">
      <c r="A57" s="593"/>
      <c r="B57" s="607"/>
      <c r="C57" s="607"/>
      <c r="D57" s="607"/>
      <c r="E57" s="9"/>
      <c r="F57" s="6"/>
      <c r="G57" s="6"/>
      <c r="H57" s="50"/>
    </row>
    <row r="58" spans="1:8" ht="12" customHeight="1">
      <c r="A58" s="593">
        <v>55</v>
      </c>
      <c r="B58" s="599" t="e">
        <f>VLOOKUP(A58,#REF!,2,FALSE)</f>
        <v>#REF!</v>
      </c>
      <c r="C58" s="599" t="e">
        <f>VLOOKUP(A58,#REF!,3,FALSE)</f>
        <v>#REF!</v>
      </c>
      <c r="D58" s="599" t="e">
        <f>VLOOKUP(A58,#REF!,4,FALSE)</f>
        <v>#REF!</v>
      </c>
      <c r="E58" s="2"/>
      <c r="F58" s="6"/>
      <c r="G58" s="6"/>
      <c r="H58" s="50"/>
    </row>
    <row r="59" spans="1:8" ht="12" customHeight="1" thickBot="1">
      <c r="A59" s="594"/>
      <c r="B59" s="607"/>
      <c r="C59" s="607"/>
      <c r="D59" s="607"/>
      <c r="E59" s="1"/>
      <c r="F59" s="6"/>
      <c r="G59" s="6"/>
      <c r="H59" s="50"/>
    </row>
    <row r="60" spans="1:8" ht="12" customHeight="1">
      <c r="A60" s="597">
        <v>15</v>
      </c>
      <c r="B60" s="608" t="e">
        <f>VLOOKUP(A60,#REF!,2,FALSE)</f>
        <v>#REF!</v>
      </c>
      <c r="C60" s="608" t="e">
        <f>VLOOKUP(A60,#REF!,3,FALSE)</f>
        <v>#REF!</v>
      </c>
      <c r="D60" s="608" t="e">
        <f>VLOOKUP(A60,#REF!,4,FALSE)</f>
        <v>#REF!</v>
      </c>
      <c r="E60" s="1"/>
      <c r="F60" s="6"/>
      <c r="G60" s="10"/>
      <c r="H60" s="50"/>
    </row>
    <row r="61" spans="1:8" ht="12" customHeight="1">
      <c r="A61" s="593"/>
      <c r="B61" s="607"/>
      <c r="C61" s="607"/>
      <c r="D61" s="607"/>
      <c r="E61" s="7"/>
      <c r="F61" s="6"/>
      <c r="G61" s="1"/>
      <c r="H61" s="50"/>
    </row>
    <row r="62" spans="1:8" ht="12" customHeight="1">
      <c r="A62" s="593">
        <v>47</v>
      </c>
      <c r="B62" s="599" t="e">
        <f>VLOOKUP(A62,#REF!,2,FALSE)</f>
        <v>#REF!</v>
      </c>
      <c r="C62" s="599" t="e">
        <f>VLOOKUP(A62,#REF!,3,FALSE)</f>
        <v>#REF!</v>
      </c>
      <c r="D62" s="599" t="e">
        <f>VLOOKUP(A62,#REF!,4,FALSE)</f>
        <v>#REF!</v>
      </c>
      <c r="E62" s="3"/>
      <c r="F62" s="6"/>
      <c r="G62" s="1"/>
      <c r="H62" s="50"/>
    </row>
    <row r="63" spans="1:8" ht="12" customHeight="1" thickBot="1">
      <c r="A63" s="594"/>
      <c r="B63" s="607"/>
      <c r="C63" s="607"/>
      <c r="D63" s="607"/>
      <c r="E63" s="4"/>
      <c r="F63" s="10"/>
      <c r="G63" s="1"/>
      <c r="H63" s="50"/>
    </row>
    <row r="64" spans="1:8" ht="12" customHeight="1">
      <c r="A64" s="597">
        <v>31</v>
      </c>
      <c r="B64" s="608" t="e">
        <f>VLOOKUP(A64,#REF!,2,FALSE)</f>
        <v>#REF!</v>
      </c>
      <c r="C64" s="608" t="e">
        <f>VLOOKUP(A64,#REF!,3,FALSE)</f>
        <v>#REF!</v>
      </c>
      <c r="D64" s="608" t="e">
        <f>VLOOKUP(A64,#REF!,4,FALSE)</f>
        <v>#REF!</v>
      </c>
      <c r="E64" s="4"/>
      <c r="F64" s="1"/>
      <c r="G64" s="1"/>
      <c r="H64" s="50"/>
    </row>
    <row r="65" spans="1:9" ht="12" customHeight="1">
      <c r="A65" s="593"/>
      <c r="B65" s="607"/>
      <c r="C65" s="607"/>
      <c r="D65" s="607"/>
      <c r="E65" s="9"/>
      <c r="F65" s="1"/>
      <c r="G65" s="1"/>
      <c r="H65" s="50"/>
    </row>
    <row r="66" spans="1:9" ht="12" customHeight="1">
      <c r="A66" s="593">
        <v>63</v>
      </c>
      <c r="B66" s="609" t="e">
        <f>VLOOKUP(A66,#REF!,2,FALSE)</f>
        <v>#REF!</v>
      </c>
      <c r="C66" s="609" t="e">
        <f>VLOOKUP(A66,#REF!,3,FALSE)</f>
        <v>#REF!</v>
      </c>
      <c r="D66" s="609" t="e">
        <f>VLOOKUP(A66,#REF!,4,FALSE)</f>
        <v>#REF!</v>
      </c>
      <c r="E66" s="2"/>
      <c r="F66" s="1"/>
      <c r="G66" s="1"/>
      <c r="H66" s="50"/>
    </row>
    <row r="67" spans="1:9" ht="12" customHeight="1" thickBot="1">
      <c r="A67" s="594"/>
      <c r="B67" s="610"/>
      <c r="C67" s="610"/>
      <c r="D67" s="610"/>
      <c r="E67" s="49"/>
      <c r="F67" s="49"/>
      <c r="G67" s="49"/>
      <c r="H67" s="49"/>
    </row>
    <row r="68" spans="1:9">
      <c r="A68" s="49"/>
      <c r="B68" s="49"/>
      <c r="C68" s="49"/>
      <c r="D68" s="49"/>
      <c r="E68" s="49"/>
      <c r="F68" s="49"/>
      <c r="G68" s="49"/>
      <c r="H68" s="49"/>
    </row>
    <row r="69" spans="1:9">
      <c r="A69" s="49"/>
      <c r="B69" s="49"/>
      <c r="C69" s="49"/>
      <c r="D69" s="49"/>
      <c r="E69" s="49"/>
      <c r="F69" s="49"/>
      <c r="G69" s="49"/>
      <c r="H69" s="49"/>
    </row>
    <row r="70" spans="1:9">
      <c r="A70" s="49"/>
      <c r="B70" s="49"/>
      <c r="C70" s="49"/>
      <c r="D70" s="49"/>
      <c r="E70" s="49"/>
      <c r="F70" s="49"/>
      <c r="G70" s="49"/>
      <c r="H70" s="49"/>
    </row>
    <row r="71" spans="1:9">
      <c r="A71" s="49"/>
      <c r="B71" s="49"/>
      <c r="C71" s="49"/>
      <c r="D71" s="49"/>
      <c r="E71" s="49"/>
      <c r="F71" s="49"/>
      <c r="G71" s="49"/>
      <c r="H71" s="49"/>
    </row>
    <row r="72" spans="1:9">
      <c r="A72" s="30" t="s">
        <v>20</v>
      </c>
      <c r="B72" s="56"/>
      <c r="C72" s="56"/>
      <c r="D72" s="56"/>
      <c r="E72" s="612" t="e">
        <f>HYPERLINK(#REF!)</f>
        <v>#REF!</v>
      </c>
      <c r="F72" s="56"/>
      <c r="G72" s="30" t="s">
        <v>22</v>
      </c>
      <c r="H72" s="56"/>
    </row>
    <row r="73" spans="1:9">
      <c r="A73" s="56"/>
      <c r="B73" s="56"/>
      <c r="C73" s="56"/>
      <c r="D73" s="56"/>
      <c r="E73" s="602"/>
      <c r="F73" s="56"/>
      <c r="G73" s="56"/>
      <c r="H73" s="56"/>
    </row>
    <row r="74" spans="1:9" ht="20.100000000000001" customHeight="1">
      <c r="A74" s="56"/>
      <c r="B74" s="56"/>
      <c r="C74" s="56"/>
      <c r="D74" s="56"/>
      <c r="E74" s="56"/>
      <c r="F74" s="56"/>
      <c r="G74" s="56"/>
      <c r="H74" s="56"/>
    </row>
    <row r="75" spans="1:9" ht="20.100000000000001" customHeight="1">
      <c r="A75" s="16"/>
      <c r="B75" s="18"/>
      <c r="C75" s="13"/>
      <c r="D75" s="17"/>
      <c r="E75" s="17"/>
      <c r="G75" s="59"/>
      <c r="H75" s="59"/>
      <c r="I75" s="12"/>
    </row>
    <row r="76" spans="1:9" ht="20.100000000000001" customHeight="1">
      <c r="A76" s="12"/>
      <c r="B76" s="19"/>
      <c r="G76" s="59"/>
      <c r="H76" s="59"/>
      <c r="I76" s="12"/>
    </row>
    <row r="77" spans="1:9" ht="20.100000000000001" customHeight="1">
      <c r="A77" s="12"/>
      <c r="B77" s="44"/>
      <c r="C77" s="43"/>
      <c r="D77" s="21"/>
      <c r="E77" s="17"/>
      <c r="G77" s="34"/>
      <c r="H77" s="59"/>
      <c r="I77" s="12"/>
    </row>
    <row r="78" spans="1:9" ht="20.100000000000001" customHeight="1">
      <c r="A78" s="11"/>
      <c r="B78" s="15"/>
      <c r="C78" s="20"/>
      <c r="D78" s="60"/>
      <c r="E78" s="17"/>
      <c r="G78" s="34"/>
      <c r="H78" s="59"/>
      <c r="I78" s="12"/>
    </row>
    <row r="79" spans="1:9" ht="20.100000000000001" customHeight="1">
      <c r="A79" s="12"/>
      <c r="B79" s="20"/>
      <c r="C79" s="20"/>
      <c r="D79" s="35"/>
      <c r="E79" s="18"/>
      <c r="F79" s="20"/>
      <c r="H79" s="59"/>
      <c r="I79" s="12"/>
    </row>
    <row r="80" spans="1:9" ht="20.100000000000001" customHeight="1">
      <c r="A80" s="12"/>
      <c r="B80" s="20"/>
      <c r="C80" s="14"/>
      <c r="D80" s="37"/>
      <c r="E80" s="19"/>
      <c r="F80" s="61"/>
      <c r="H80" s="59"/>
      <c r="I80" s="12"/>
    </row>
    <row r="81" spans="1:9" ht="20.100000000000001" customHeight="1">
      <c r="B81" s="62"/>
      <c r="C81" s="62"/>
      <c r="D81" s="12"/>
      <c r="E81" s="19"/>
      <c r="F81" s="18"/>
      <c r="H81" s="59"/>
      <c r="I81" s="12"/>
    </row>
    <row r="82" spans="1:9" ht="20.100000000000001" customHeight="1">
      <c r="C82" s="17"/>
      <c r="D82" s="12"/>
      <c r="E82" s="15"/>
      <c r="F82" s="19"/>
      <c r="H82" s="59"/>
      <c r="I82" s="12"/>
    </row>
    <row r="83" spans="1:9" ht="20.100000000000001" customHeight="1">
      <c r="A83" s="16"/>
      <c r="B83" s="18"/>
      <c r="D83" s="12"/>
      <c r="F83" s="35"/>
      <c r="H83" s="59"/>
      <c r="I83" s="12"/>
    </row>
    <row r="84" spans="1:9" ht="20.100000000000001" customHeight="1">
      <c r="A84" s="12"/>
      <c r="B84" s="19"/>
      <c r="C84" s="13"/>
      <c r="D84" s="12"/>
      <c r="E84" s="17"/>
      <c r="F84" s="19"/>
      <c r="G84" s="12"/>
      <c r="H84" s="59"/>
      <c r="I84" s="12"/>
    </row>
    <row r="85" spans="1:9" ht="20.100000000000001" customHeight="1">
      <c r="A85" s="12"/>
      <c r="B85" s="44"/>
      <c r="C85" s="43"/>
      <c r="D85" s="36"/>
      <c r="E85" s="17"/>
      <c r="F85" s="19"/>
      <c r="G85" s="36"/>
      <c r="H85" s="59"/>
      <c r="I85" s="12"/>
    </row>
    <row r="86" spans="1:9" ht="20.100000000000001" customHeight="1">
      <c r="A86" s="11"/>
      <c r="B86" s="15"/>
      <c r="C86" s="20"/>
      <c r="D86" s="35"/>
      <c r="E86" s="13"/>
      <c r="F86" s="19"/>
      <c r="G86" s="35"/>
      <c r="H86" s="59"/>
      <c r="I86" s="12"/>
    </row>
    <row r="87" spans="1:9" ht="20.100000000000001" customHeight="1">
      <c r="A87" s="12"/>
      <c r="B87" s="20"/>
      <c r="C87" s="20"/>
      <c r="D87" s="35"/>
      <c r="E87" s="18"/>
      <c r="F87" s="19"/>
      <c r="G87" s="35"/>
      <c r="H87" s="59"/>
      <c r="I87" s="12"/>
    </row>
    <row r="88" spans="1:9" ht="20.100000000000001" customHeight="1">
      <c r="A88" s="12"/>
      <c r="B88" s="20"/>
      <c r="C88" s="14"/>
      <c r="D88" s="37"/>
      <c r="E88" s="19"/>
      <c r="F88" s="63"/>
      <c r="G88" s="35"/>
      <c r="H88" s="59"/>
      <c r="I88" s="12"/>
    </row>
    <row r="89" spans="1:9" ht="20.100000000000001" customHeight="1">
      <c r="B89" s="62"/>
      <c r="C89" s="62"/>
      <c r="E89" s="19"/>
      <c r="F89" s="22"/>
      <c r="G89" s="35"/>
      <c r="H89" s="59"/>
      <c r="I89" s="12"/>
    </row>
    <row r="90" spans="1:9" ht="20.100000000000001" customHeight="1">
      <c r="C90" s="17"/>
      <c r="E90" s="15"/>
      <c r="F90" s="20"/>
      <c r="G90" s="37"/>
      <c r="H90" s="59"/>
      <c r="I90" s="12"/>
    </row>
    <row r="91" spans="1:9" ht="20.100000000000001" customHeight="1">
      <c r="A91" s="59"/>
      <c r="B91" s="59"/>
      <c r="C91" s="59"/>
      <c r="D91" s="59"/>
      <c r="E91" s="59"/>
      <c r="F91" s="59"/>
      <c r="G91" s="34"/>
      <c r="H91" s="59"/>
      <c r="I91" s="12"/>
    </row>
    <row r="92" spans="1:9" ht="20.100000000000001" customHeight="1">
      <c r="A92" s="59"/>
      <c r="B92" s="20"/>
      <c r="C92" s="47"/>
      <c r="D92" s="59"/>
      <c r="E92" s="20"/>
      <c r="F92" s="22"/>
      <c r="G92" s="34"/>
      <c r="H92" s="59"/>
      <c r="I92" s="12"/>
    </row>
    <row r="93" spans="1:9" ht="20.100000000000001" customHeight="1">
      <c r="A93" s="59"/>
      <c r="B93" s="20"/>
      <c r="C93" s="22"/>
      <c r="D93" s="47"/>
      <c r="E93" s="47"/>
      <c r="F93" s="20"/>
      <c r="G93" s="59"/>
      <c r="H93" s="59"/>
      <c r="I93" s="12"/>
    </row>
    <row r="94" spans="1:9" ht="20.100000000000001" customHeight="1">
      <c r="A94" s="59"/>
      <c r="B94" s="59"/>
      <c r="C94" s="20"/>
      <c r="D94" s="59"/>
      <c r="E94" s="22"/>
      <c r="F94" s="20"/>
      <c r="G94" s="59"/>
      <c r="H94" s="59"/>
      <c r="I94" s="12"/>
    </row>
    <row r="95" spans="1:9" ht="20.100000000000001" customHeight="1">
      <c r="A95" s="59"/>
      <c r="B95" s="59"/>
      <c r="C95" s="22"/>
      <c r="D95" s="59"/>
      <c r="E95" s="20"/>
      <c r="F95" s="47"/>
      <c r="G95" s="34"/>
      <c r="H95" s="59"/>
      <c r="I95" s="12"/>
    </row>
    <row r="96" spans="1:9" ht="20.100000000000001" customHeight="1">
      <c r="A96" s="59"/>
      <c r="B96" s="20"/>
      <c r="C96" s="22"/>
      <c r="D96" s="47"/>
      <c r="E96" s="47"/>
      <c r="F96" s="20"/>
      <c r="G96" s="34"/>
      <c r="H96" s="59"/>
      <c r="I96" s="12"/>
    </row>
    <row r="97" spans="1:9" ht="20.100000000000001" customHeight="1">
      <c r="A97" s="59"/>
      <c r="B97" s="59"/>
      <c r="C97" s="20"/>
      <c r="D97" s="59"/>
      <c r="E97" s="22"/>
      <c r="F97" s="20"/>
      <c r="G97" s="34"/>
      <c r="H97" s="59"/>
      <c r="I97" s="12"/>
    </row>
    <row r="98" spans="1:9" ht="20.100000000000001" customHeight="1">
      <c r="A98" s="59"/>
      <c r="B98" s="59"/>
      <c r="C98" s="22"/>
      <c r="D98" s="59"/>
      <c r="E98" s="20"/>
      <c r="F98" s="47"/>
      <c r="G98" s="34"/>
      <c r="H98" s="59"/>
      <c r="I98" s="12"/>
    </row>
    <row r="99" spans="1:9" ht="20.100000000000001" customHeight="1">
      <c r="A99" s="59"/>
      <c r="B99" s="59"/>
      <c r="C99" s="59"/>
      <c r="D99" s="59"/>
      <c r="E99" s="59"/>
      <c r="F99" s="59"/>
      <c r="G99" s="59"/>
      <c r="H99" s="59"/>
      <c r="I99" s="12"/>
    </row>
    <row r="100" spans="1:9" ht="20.100000000000001" customHeight="1"/>
    <row r="101" spans="1:9">
      <c r="A101" s="50"/>
      <c r="B101" s="50"/>
      <c r="C101" s="50"/>
      <c r="D101" s="50"/>
      <c r="E101" s="50"/>
      <c r="F101" s="50"/>
      <c r="G101" s="55"/>
      <c r="H101" s="55"/>
    </row>
    <row r="102" spans="1:9">
      <c r="G102" s="12"/>
    </row>
    <row r="103" spans="1:9">
      <c r="G103" s="12"/>
    </row>
    <row r="104" spans="1:9">
      <c r="G104" s="12"/>
    </row>
  </sheetData>
  <mergeCells count="133">
    <mergeCell ref="A5:A6"/>
    <mergeCell ref="D7:D8"/>
    <mergeCell ref="E72:E73"/>
    <mergeCell ref="A1:H1"/>
    <mergeCell ref="A2:G2"/>
    <mergeCell ref="H5:H6"/>
    <mergeCell ref="A3:A4"/>
    <mergeCell ref="B3:B4"/>
    <mergeCell ref="C3:C4"/>
    <mergeCell ref="D3:D4"/>
    <mergeCell ref="H2:H3"/>
    <mergeCell ref="A9:A10"/>
    <mergeCell ref="B9:B10"/>
    <mergeCell ref="C9:C10"/>
    <mergeCell ref="D9:D10"/>
    <mergeCell ref="B5:B6"/>
    <mergeCell ref="C5:C6"/>
    <mergeCell ref="D5:D6"/>
    <mergeCell ref="A7:A8"/>
    <mergeCell ref="B7:B8"/>
    <mergeCell ref="C7:C8"/>
    <mergeCell ref="A13:A14"/>
    <mergeCell ref="B13:B14"/>
    <mergeCell ref="C13:C14"/>
    <mergeCell ref="D13:D14"/>
    <mergeCell ref="A11:A12"/>
    <mergeCell ref="B11:B12"/>
    <mergeCell ref="C11:C12"/>
    <mergeCell ref="D11:D12"/>
    <mergeCell ref="A17:A18"/>
    <mergeCell ref="B17:B18"/>
    <mergeCell ref="C17:C18"/>
    <mergeCell ref="D17:D18"/>
    <mergeCell ref="A15:A16"/>
    <mergeCell ref="B15:B16"/>
    <mergeCell ref="C15:C16"/>
    <mergeCell ref="D15:D16"/>
    <mergeCell ref="A21:A22"/>
    <mergeCell ref="B21:B22"/>
    <mergeCell ref="C21:C22"/>
    <mergeCell ref="D21:D22"/>
    <mergeCell ref="A19:A20"/>
    <mergeCell ref="B19:B20"/>
    <mergeCell ref="C19:C20"/>
    <mergeCell ref="D19:D20"/>
    <mergeCell ref="A25:A26"/>
    <mergeCell ref="B25:B26"/>
    <mergeCell ref="C25:C26"/>
    <mergeCell ref="D25:D26"/>
    <mergeCell ref="A23:A24"/>
    <mergeCell ref="B23:B24"/>
    <mergeCell ref="C23:C24"/>
    <mergeCell ref="D23:D24"/>
    <mergeCell ref="A29:A30"/>
    <mergeCell ref="B29:B30"/>
    <mergeCell ref="C29:C30"/>
    <mergeCell ref="D29:D30"/>
    <mergeCell ref="A27:A28"/>
    <mergeCell ref="B27:B28"/>
    <mergeCell ref="C27:C28"/>
    <mergeCell ref="D27:D28"/>
    <mergeCell ref="A33:A34"/>
    <mergeCell ref="B33:B34"/>
    <mergeCell ref="C33:C34"/>
    <mergeCell ref="D33:D34"/>
    <mergeCell ref="A31:A32"/>
    <mergeCell ref="B31:B32"/>
    <mergeCell ref="C31:C32"/>
    <mergeCell ref="D31:D32"/>
    <mergeCell ref="A38:A39"/>
    <mergeCell ref="B38:B39"/>
    <mergeCell ref="C38:C39"/>
    <mergeCell ref="D38:D39"/>
    <mergeCell ref="A36:A37"/>
    <mergeCell ref="B36:B37"/>
    <mergeCell ref="C36:C37"/>
    <mergeCell ref="D36:D37"/>
    <mergeCell ref="A42:A43"/>
    <mergeCell ref="B42:B43"/>
    <mergeCell ref="C42:C43"/>
    <mergeCell ref="D42:D43"/>
    <mergeCell ref="A40:A41"/>
    <mergeCell ref="B40:B41"/>
    <mergeCell ref="C40:C41"/>
    <mergeCell ref="D40:D41"/>
    <mergeCell ref="A46:A47"/>
    <mergeCell ref="B46:B47"/>
    <mergeCell ref="C46:C47"/>
    <mergeCell ref="D46:D47"/>
    <mergeCell ref="A44:A45"/>
    <mergeCell ref="B44:B45"/>
    <mergeCell ref="C44:C45"/>
    <mergeCell ref="D44:D45"/>
    <mergeCell ref="A50:A51"/>
    <mergeCell ref="B50:B51"/>
    <mergeCell ref="C50:C51"/>
    <mergeCell ref="D50:D51"/>
    <mergeCell ref="A48:A49"/>
    <mergeCell ref="B48:B49"/>
    <mergeCell ref="C48:C49"/>
    <mergeCell ref="D48:D49"/>
    <mergeCell ref="A54:A55"/>
    <mergeCell ref="B54:B55"/>
    <mergeCell ref="C54:C55"/>
    <mergeCell ref="D54:D55"/>
    <mergeCell ref="A52:A53"/>
    <mergeCell ref="B52:B53"/>
    <mergeCell ref="C52:C53"/>
    <mergeCell ref="D52:D53"/>
    <mergeCell ref="A58:A59"/>
    <mergeCell ref="B58:B59"/>
    <mergeCell ref="C58:C59"/>
    <mergeCell ref="D58:D59"/>
    <mergeCell ref="A56:A57"/>
    <mergeCell ref="B56:B57"/>
    <mergeCell ref="C56:C57"/>
    <mergeCell ref="D56:D57"/>
    <mergeCell ref="A62:A63"/>
    <mergeCell ref="B62:B63"/>
    <mergeCell ref="C62:C63"/>
    <mergeCell ref="D62:D63"/>
    <mergeCell ref="A60:A61"/>
    <mergeCell ref="B60:B61"/>
    <mergeCell ref="C60:C61"/>
    <mergeCell ref="D60:D61"/>
    <mergeCell ref="A66:A67"/>
    <mergeCell ref="B66:B67"/>
    <mergeCell ref="C66:C67"/>
    <mergeCell ref="D66:D67"/>
    <mergeCell ref="A64:A65"/>
    <mergeCell ref="B64:B65"/>
    <mergeCell ref="C64:C65"/>
    <mergeCell ref="D64:D65"/>
  </mergeCells>
  <phoneticPr fontId="13" type="noConversion"/>
  <printOptions horizontalCentered="1"/>
  <pageMargins left="0" right="0.39370078740157483" top="0" bottom="0" header="0" footer="0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пр.взв</vt:lpstr>
      <vt:lpstr>пр.хода</vt:lpstr>
      <vt:lpstr>круги</vt:lpstr>
      <vt:lpstr>за призовые места</vt:lpstr>
      <vt:lpstr>ит.пр</vt:lpstr>
      <vt:lpstr>наградной лист</vt:lpstr>
      <vt:lpstr>Ст Б</vt:lpstr>
      <vt:lpstr>Ст А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2022-01-17T19:23:44Z</cp:lastPrinted>
  <dcterms:created xsi:type="dcterms:W3CDTF">1996-10-08T23:32:33Z</dcterms:created>
  <dcterms:modified xsi:type="dcterms:W3CDTF">2022-01-17T21:01:27Z</dcterms:modified>
</cp:coreProperties>
</file>